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D.1.4 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 2 Pol'!$A$1:$X$50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3" i="1"/>
  <c r="I52"/>
  <c r="I51"/>
  <c r="I50"/>
  <c r="G42"/>
  <c r="F42"/>
  <c r="G41"/>
  <c r="F41"/>
  <c r="G39"/>
  <c r="F39"/>
  <c r="G49" i="12"/>
  <c r="G9"/>
  <c r="G8" s="1"/>
  <c r="I9"/>
  <c r="I8" s="1"/>
  <c r="K9"/>
  <c r="K8" s="1"/>
  <c r="O9"/>
  <c r="O8" s="1"/>
  <c r="Q9"/>
  <c r="Q8" s="1"/>
  <c r="V9"/>
  <c r="V8" s="1"/>
  <c r="G12"/>
  <c r="I12"/>
  <c r="K12"/>
  <c r="M12"/>
  <c r="O12"/>
  <c r="Q12"/>
  <c r="V12"/>
  <c r="G15"/>
  <c r="I15"/>
  <c r="K15"/>
  <c r="M15"/>
  <c r="O15"/>
  <c r="Q15"/>
  <c r="V15"/>
  <c r="G17"/>
  <c r="I17"/>
  <c r="K17"/>
  <c r="M17"/>
  <c r="O17"/>
  <c r="Q17"/>
  <c r="V17"/>
  <c r="G19"/>
  <c r="M19" s="1"/>
  <c r="I19"/>
  <c r="K19"/>
  <c r="O19"/>
  <c r="Q19"/>
  <c r="V19"/>
  <c r="G21"/>
  <c r="I21"/>
  <c r="K21"/>
  <c r="M21"/>
  <c r="O21"/>
  <c r="Q21"/>
  <c r="V21"/>
  <c r="G23"/>
  <c r="I23"/>
  <c r="K23"/>
  <c r="M23"/>
  <c r="O23"/>
  <c r="Q23"/>
  <c r="V23"/>
  <c r="G27"/>
  <c r="I27"/>
  <c r="K27"/>
  <c r="M27"/>
  <c r="O27"/>
  <c r="Q27"/>
  <c r="V27"/>
  <c r="G29"/>
  <c r="M29" s="1"/>
  <c r="I29"/>
  <c r="K29"/>
  <c r="O29"/>
  <c r="Q29"/>
  <c r="V29"/>
  <c r="G31"/>
  <c r="I31"/>
  <c r="K31"/>
  <c r="M31"/>
  <c r="O31"/>
  <c r="Q31"/>
  <c r="V31"/>
  <c r="K34"/>
  <c r="V34"/>
  <c r="G35"/>
  <c r="G34" s="1"/>
  <c r="I35"/>
  <c r="I34" s="1"/>
  <c r="K35"/>
  <c r="M35"/>
  <c r="M34" s="1"/>
  <c r="O35"/>
  <c r="O34" s="1"/>
  <c r="Q35"/>
  <c r="Q34" s="1"/>
  <c r="V35"/>
  <c r="G38"/>
  <c r="O38"/>
  <c r="G39"/>
  <c r="I39"/>
  <c r="I38" s="1"/>
  <c r="K39"/>
  <c r="K38" s="1"/>
  <c r="M39"/>
  <c r="O39"/>
  <c r="Q39"/>
  <c r="Q38" s="1"/>
  <c r="V39"/>
  <c r="V38" s="1"/>
  <c r="G41"/>
  <c r="M41" s="1"/>
  <c r="I41"/>
  <c r="K41"/>
  <c r="O41"/>
  <c r="Q41"/>
  <c r="V41"/>
  <c r="G44"/>
  <c r="G43" s="1"/>
  <c r="I44"/>
  <c r="I43" s="1"/>
  <c r="K44"/>
  <c r="K43" s="1"/>
  <c r="O44"/>
  <c r="O43" s="1"/>
  <c r="Q44"/>
  <c r="Q43" s="1"/>
  <c r="V44"/>
  <c r="V43" s="1"/>
  <c r="G46"/>
  <c r="I46"/>
  <c r="K46"/>
  <c r="M46"/>
  <c r="O46"/>
  <c r="Q46"/>
  <c r="V46"/>
  <c r="AE49"/>
  <c r="I20" i="1"/>
  <c r="I19"/>
  <c r="I18"/>
  <c r="I17"/>
  <c r="I16"/>
  <c r="I54"/>
  <c r="J52" s="1"/>
  <c r="F43"/>
  <c r="G23" s="1"/>
  <c r="G43"/>
  <c r="G25" s="1"/>
  <c r="A25" s="1"/>
  <c r="H42"/>
  <c r="I42" s="1"/>
  <c r="H41"/>
  <c r="I41" s="1"/>
  <c r="H40"/>
  <c r="I40" s="1"/>
  <c r="H39"/>
  <c r="H43" s="1"/>
  <c r="J51" l="1"/>
  <c r="J53"/>
  <c r="J50"/>
  <c r="A26"/>
  <c r="G26"/>
  <c r="A23"/>
  <c r="G28"/>
  <c r="M38" i="12"/>
  <c r="AF49"/>
  <c r="M44"/>
  <c r="M43" s="1"/>
  <c r="M9"/>
  <c r="M8" s="1"/>
  <c r="I39" i="1"/>
  <c r="I43" s="1"/>
  <c r="J41" s="1"/>
  <c r="I21"/>
  <c r="J28"/>
  <c r="J26"/>
  <c r="G38"/>
  <c r="F38"/>
  <c r="J23"/>
  <c r="J24"/>
  <c r="J25"/>
  <c r="J27"/>
  <c r="E24"/>
  <c r="E26"/>
  <c r="J54" l="1"/>
  <c r="J39"/>
  <c r="J43" s="1"/>
  <c r="G24"/>
  <c r="A27" s="1"/>
  <c r="A24"/>
  <c r="J40"/>
  <c r="J42"/>
  <c r="G29" l="1"/>
  <c r="G27" s="1"/>
  <c r="A29"/>
</calcChain>
</file>

<file path=xl/sharedStrings.xml><?xml version="1.0" encoding="utf-8"?>
<sst xmlns="http://schemas.openxmlformats.org/spreadsheetml/2006/main" count="297" uniqueCount="157">
  <si>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</si>
  <si>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</si>
  <si>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</si>
  <si>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</si>
  <si>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</si>
  <si>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</si>
  <si>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</si>
  <si>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</si>
  <si>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</si>
  <si>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</si>
  <si>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</si>
  <si>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</si>
  <si>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</si>
  <si>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</si>
  <si>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</si>
  <si>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</si>
  <si>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</si>
  <si>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</si>
  <si>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</si>
  <si>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</si>
  <si>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</si>
  <si>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</si>
  <si>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</si>
  <si>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</si>
  <si>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</si>
  <si>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</si>
  <si>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</si>
  <si>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</si>
  <si>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</si>
  <si>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</si>
  <si>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</si>
  <si>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</si>
  <si>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</si>
  <si>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</si>
  <si>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</si>
  <si>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</si>
  <si>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</si>
  <si>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</si>
  <si>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</si>
  <si>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</si>
  <si>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</si>
  <si>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</si>
  <si>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</si>
  <si>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</t>
  </si>
  <si>
    <t>Plynoinstalace</t>
  </si>
  <si>
    <t>D.1.4</t>
  </si>
  <si>
    <t>Technika prostředí staveb</t>
  </si>
  <si>
    <t>Objekt:</t>
  </si>
  <si>
    <t>Rozpočet:</t>
  </si>
  <si>
    <t>Štefek Ladislav</t>
  </si>
  <si>
    <t>06/2019/Maxx/Ga</t>
  </si>
  <si>
    <t>Snížení energetické náročnosti MŠ Šenovské, 735 41 Petřvald včetně rozšíření kapacity mateřské školy</t>
  </si>
  <si>
    <t>MAXXI - THERM s.r.o.</t>
  </si>
  <si>
    <t>Poděbradova 2738/16</t>
  </si>
  <si>
    <t>Ostrava-Moravská Ostrava</t>
  </si>
  <si>
    <t>70200</t>
  </si>
  <si>
    <t>27777685</t>
  </si>
  <si>
    <t>Stavba</t>
  </si>
  <si>
    <t>Stavební objekt</t>
  </si>
  <si>
    <t>Celkem za stavbu</t>
  </si>
  <si>
    <t>CZK</t>
  </si>
  <si>
    <t>Rekapitulace dílů</t>
  </si>
  <si>
    <t>Typ dílu</t>
  </si>
  <si>
    <t>723</t>
  </si>
  <si>
    <t>Vnitřní plynovod</t>
  </si>
  <si>
    <t>783</t>
  </si>
  <si>
    <t>Nátěry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</si>
  <si>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</si>
  <si>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</si>
  <si>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</si>
  <si>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</si>
  <si>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</si>
  <si>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</si>
  <si>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</si>
  <si>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</si>
  <si>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</si>
  <si>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</si>
  <si>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</si>
  <si>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</si>
  <si>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</si>
  <si>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</si>
  <si>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</si>
  <si>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</si>
  <si>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</si>
  <si>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</si>
  <si>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</si>
  <si>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</si>
  <si>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</si>
  <si>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</si>
  <si>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</si>
  <si>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</si>
  <si>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</si>
  <si>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</si>
  <si>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</si>
  <si>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</si>
  <si>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</si>
  <si>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</si>
  <si>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</si>
  <si>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</si>
  <si>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723120204R00</t>
  </si>
  <si>
    <t>Potrubí z trubek černých závitových svařovaných DN 25</t>
  </si>
  <si>
    <t>m</t>
  </si>
  <si>
    <t>800-721</t>
  </si>
  <si>
    <t>RTS 19/ I</t>
  </si>
  <si>
    <t>Práce</t>
  </si>
  <si>
    <t>POL1_</t>
  </si>
  <si>
    <t>bezešvých ČSN 42 0250 a běžných ČSN 42 5710 - jakost 11353.0,</t>
  </si>
  <si>
    <t>SPI</t>
  </si>
  <si>
    <t>SPU</t>
  </si>
  <si>
    <t>723120206R00</t>
  </si>
  <si>
    <t>Potrubí z trubek černých závitových svařovaných DN 40</t>
  </si>
  <si>
    <t>723150366R00</t>
  </si>
  <si>
    <t>Potrubí ocel. černé svařované - chráničky D 44,5 mm, s 2,6 mm</t>
  </si>
  <si>
    <t>723190907R00</t>
  </si>
  <si>
    <t>Opravy plynovodního potrubí doplňkové práce_x000D_
 odvzdušnění a napuštění plynového potrubí</t>
  </si>
  <si>
    <t>723190909R00</t>
  </si>
  <si>
    <t>Opravy plynovodního potrubí doplňkové práce_x000D_
 neúřední tlaková zkouška dosavadního potrubí</t>
  </si>
  <si>
    <t>kus</t>
  </si>
  <si>
    <t>723237214R00</t>
  </si>
  <si>
    <t>Kohout kulový  , mosazný, závit vnitřní-vnitřní, DN 20, PN 5, včetně dodávky materiálu</t>
  </si>
  <si>
    <t>2ks u kotlů</t>
  </si>
  <si>
    <t>POP</t>
  </si>
  <si>
    <t>1ks  sporák</t>
  </si>
  <si>
    <t>723185114V</t>
  </si>
  <si>
    <t>Připojovací ohebná hadice DN 20 L=800mm s certifikátem</t>
  </si>
  <si>
    <t>Vlastní</t>
  </si>
  <si>
    <t>Indiv</t>
  </si>
  <si>
    <t>905      R01</t>
  </si>
  <si>
    <t>Hzs-revize provoz.souboru a st.obj., Revize</t>
  </si>
  <si>
    <t>h</t>
  </si>
  <si>
    <t>Prav.M</t>
  </si>
  <si>
    <t>HZS</t>
  </si>
  <si>
    <t>POL10_</t>
  </si>
  <si>
    <t>998723202R00</t>
  </si>
  <si>
    <t>Přesun hmot pro vnitřní plynovod v objektech výšky do 12 m</t>
  </si>
  <si>
    <t>Přesun hmot</t>
  </si>
  <si>
    <t>POL7_</t>
  </si>
  <si>
    <t>vodorovně do 50 m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</si>
  <si>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</si>
  <si>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</si>
  <si>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</si>
  <si>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</si>
  <si>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799723224V</t>
  </si>
  <si>
    <t>Stavební výpomoci , sekání drážek,  průrazů , zapravení</t>
  </si>
  <si>
    <t xml:space="preserve">ks    </t>
  </si>
  <si>
    <t>799730313V</t>
  </si>
  <si>
    <t>Pomocný montážní , spojovací a těsnící materiál. Konzoly , závěsy ... drobné fitinky</t>
  </si>
  <si>
    <t>kg</t>
  </si>
  <si>
    <t>005121 R</t>
  </si>
  <si>
    <t>Zařízení staveniště</t>
  </si>
  <si>
    <t>Soubor</t>
  </si>
  <si>
    <t>VRN</t>
  </si>
  <si>
    <t>POL99_2</t>
  </si>
  <si>
    <t>005124010R</t>
  </si>
  <si>
    <t>Koordinační činnost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</si>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</sst>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4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4" fillId="5" borderId="28" xfId="0" applyFont="1" applyFill="1" applyBorder="1" applyAlignment="1">
      <alignment horizontal="center" vertical="center" wrapText="1"/>
    </xf>
    <xf numFmtId="0" fontId="14" fillId="5" borderId="29" xfId="0" applyFont="1" applyFill="1" applyBorder="1" applyAlignment="1">
      <alignment horizontal="center" vertical="center" wrapText="1"/>
    </xf>
    <xf numFmtId="0" fontId="14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5" fillId="0" borderId="0" xfId="0" applyFont="1" applyBorder="1" applyAlignment="1">
      <alignment vertical="top"/>
    </xf>
    <xf numFmtId="49" fontId="15" fillId="0" borderId="0" xfId="0" applyNumberFormat="1" applyFont="1" applyBorder="1" applyAlignment="1">
      <alignment vertical="top"/>
    </xf>
    <xf numFmtId="0" fontId="15" fillId="0" borderId="0" xfId="0" applyFont="1" applyBorder="1" applyAlignment="1">
      <alignment horizontal="center" vertical="top" shrinkToFit="1"/>
    </xf>
    <xf numFmtId="4" fontId="15" fillId="0" borderId="0" xfId="0" applyNumberFormat="1" applyFont="1" applyBorder="1" applyAlignment="1">
      <alignment vertical="top" shrinkToFit="1"/>
    </xf>
    <xf numFmtId="4" fontId="15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5" fillId="0" borderId="39" xfId="0" applyFont="1" applyBorder="1" applyAlignment="1">
      <alignment vertical="top"/>
    </xf>
    <xf numFmtId="49" fontId="15" fillId="0" borderId="40" xfId="0" applyNumberFormat="1" applyFont="1" applyBorder="1" applyAlignment="1">
      <alignment vertical="top"/>
    </xf>
    <xf numFmtId="0" fontId="15" fillId="0" borderId="40" xfId="0" applyFont="1" applyBorder="1" applyAlignment="1">
      <alignment horizontal="center" vertical="top" shrinkToFit="1"/>
    </xf>
    <xf numFmtId="164" fontId="15" fillId="0" borderId="40" xfId="0" applyNumberFormat="1" applyFont="1" applyBorder="1" applyAlignment="1">
      <alignment vertical="top" shrinkToFit="1"/>
    </xf>
    <xf numFmtId="4" fontId="15" fillId="4" borderId="40" xfId="0" applyNumberFormat="1" applyFont="1" applyFill="1" applyBorder="1" applyAlignment="1" applyProtection="1">
      <alignment vertical="top" shrinkToFit="1"/>
      <protection locked="0"/>
    </xf>
    <xf numFmtId="4" fontId="15" fillId="0" borderId="40" xfId="0" applyNumberFormat="1" applyFont="1" applyBorder="1" applyAlignment="1">
      <alignment vertical="top" shrinkToFit="1"/>
    </xf>
    <xf numFmtId="4" fontId="15" fillId="0" borderId="41" xfId="0" applyNumberFormat="1" applyFont="1" applyBorder="1" applyAlignment="1">
      <alignment vertical="top" shrinkToFit="1"/>
    </xf>
    <xf numFmtId="164" fontId="15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5" fillId="0" borderId="40" xfId="0" applyNumberFormat="1" applyFont="1" applyBorder="1" applyAlignment="1">
      <alignment horizontal="left" vertical="top" wrapText="1"/>
    </xf>
    <xf numFmtId="49" fontId="15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5" fillId="4" borderId="18" xfId="0" applyNumberFormat="1" applyFont="1" applyFill="1" applyBorder="1" applyAlignment="1" applyProtection="1">
      <alignment horizontal="left" vertical="top" wrapText="1"/>
      <protection locked="0"/>
    </xf>
    <xf numFmtId="49" fontId="15" fillId="4" borderId="18" xfId="0" applyNumberFormat="1" applyFont="1" applyFill="1" applyBorder="1" applyAlignment="1" applyProtection="1">
      <alignment vertical="top"/>
      <protection locked="0"/>
    </xf>
    <xf numFmtId="49" fontId="15" fillId="4" borderId="0" xfId="0" applyNumberFormat="1" applyFont="1" applyFill="1" applyBorder="1" applyAlignment="1" applyProtection="1">
      <alignment horizontal="left" vertical="top" wrapText="1"/>
      <protection locked="0"/>
    </xf>
    <xf numFmtId="49" fontId="15" fillId="4" borderId="0" xfId="0" applyNumberFormat="1" applyFont="1" applyFill="1" applyBorder="1" applyAlignment="1" applyProtection="1">
      <alignment vertical="top"/>
      <protection locked="0"/>
    </xf>
    <xf numFmtId="0" fontId="15" fillId="0" borderId="18" xfId="0" applyNumberFormat="1" applyFont="1" applyBorder="1" applyAlignment="1">
      <alignment horizontal="left" vertical="top" wrapText="1"/>
    </xf>
    <xf numFmtId="0" fontId="15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15" fillId="0" borderId="0" xfId="0" applyNumberFormat="1" applyFont="1" applyBorder="1" applyAlignment="1">
      <alignment horizontal="left" vertical="top" wrapText="1"/>
    </xf>
    <xf numFmtId="0" fontId="15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83" t="s">
        <v>39</v>
      </c>
      <c r="B2" s="183"/>
      <c r="C2" s="183"/>
      <c r="D2" s="183"/>
      <c r="E2" s="183"/>
      <c r="F2" s="183"/>
      <c r="G2" s="183"/>
    </row>
  </sheetData>
  <sheetProtection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abSelected="1" topLeftCell="B1" zoomScaleSheetLayoutView="75" workbookViewId="0">
      <selection activeCell="I5" sqref="I5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219" t="s">
        <v>41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>
      <c r="A2" s="2"/>
      <c r="B2" s="76" t="s">
        <v>22</v>
      </c>
      <c r="C2" s="77"/>
      <c r="D2" s="78" t="s">
        <v>50</v>
      </c>
      <c r="E2" s="225" t="s">
        <v>51</v>
      </c>
      <c r="F2" s="226"/>
      <c r="G2" s="226"/>
      <c r="H2" s="226"/>
      <c r="I2" s="226"/>
      <c r="J2" s="227"/>
      <c r="O2" s="1"/>
    </row>
    <row r="3" spans="1:15" ht="27" customHeight="1">
      <c r="A3" s="2"/>
      <c r="B3" s="79" t="s">
        <v>47</v>
      </c>
      <c r="C3" s="77"/>
      <c r="D3" s="80" t="s">
        <v>45</v>
      </c>
      <c r="E3" s="228" t="s">
        <v>46</v>
      </c>
      <c r="F3" s="229"/>
      <c r="G3" s="229"/>
      <c r="H3" s="229"/>
      <c r="I3" s="229"/>
      <c r="J3" s="230"/>
    </row>
    <row r="4" spans="1:15" ht="23.25" customHeight="1">
      <c r="A4" s="73">
        <v>851</v>
      </c>
      <c r="B4" s="81" t="s">
        <v>48</v>
      </c>
      <c r="C4" s="82"/>
      <c r="D4" s="83" t="s">
        <v>43</v>
      </c>
      <c r="E4" s="208" t="s">
        <v>44</v>
      </c>
      <c r="F4" s="209"/>
      <c r="G4" s="209"/>
      <c r="H4" s="209"/>
      <c r="I4" s="209"/>
      <c r="J4" s="210"/>
    </row>
    <row r="5" spans="1:15" ht="24" customHeight="1">
      <c r="A5" s="2"/>
      <c r="B5" s="31" t="s">
        <v>42</v>
      </c>
      <c r="D5" s="213"/>
      <c r="E5" s="214"/>
      <c r="F5" s="214"/>
      <c r="G5" s="214"/>
      <c r="H5" s="18" t="s">
        <v>40</v>
      </c>
      <c r="I5" s="84"/>
      <c r="J5" s="8"/>
    </row>
    <row r="6" spans="1:15" ht="15.75" customHeight="1">
      <c r="A6" s="2"/>
      <c r="B6" s="28"/>
      <c r="C6" s="53"/>
      <c r="D6" s="215"/>
      <c r="E6" s="216"/>
      <c r="F6" s="216"/>
      <c r="G6" s="216"/>
      <c r="H6" s="18" t="s">
        <v>34</v>
      </c>
      <c r="I6" s="22"/>
      <c r="J6" s="8"/>
    </row>
    <row r="7" spans="1:15" ht="15.75" customHeight="1">
      <c r="A7" s="2"/>
      <c r="B7" s="29"/>
      <c r="C7" s="54"/>
      <c r="D7" s="74"/>
      <c r="E7" s="217"/>
      <c r="F7" s="218"/>
      <c r="G7" s="218"/>
      <c r="H7" s="24"/>
      <c r="I7" s="23"/>
      <c r="J7" s="34"/>
    </row>
    <row r="8" spans="1:15" ht="24" hidden="1" customHeight="1">
      <c r="A8" s="2"/>
      <c r="B8" s="31" t="s">
        <v>20</v>
      </c>
      <c r="D8" s="75" t="s">
        <v>52</v>
      </c>
      <c r="H8" s="18" t="s">
        <v>40</v>
      </c>
      <c r="I8" s="84" t="s">
        <v>56</v>
      </c>
      <c r="J8" s="8"/>
    </row>
    <row r="9" spans="1:15" ht="15.75" hidden="1" customHeight="1">
      <c r="A9" s="2"/>
      <c r="B9" s="2"/>
      <c r="D9" s="75" t="s">
        <v>53</v>
      </c>
      <c r="H9" s="18" t="s">
        <v>34</v>
      </c>
      <c r="I9" s="22"/>
      <c r="J9" s="8"/>
    </row>
    <row r="10" spans="1:15" ht="15.75" hidden="1" customHeight="1">
      <c r="A10" s="2"/>
      <c r="B10" s="35"/>
      <c r="C10" s="54"/>
      <c r="D10" s="74" t="s">
        <v>55</v>
      </c>
      <c r="E10" s="85" t="s">
        <v>54</v>
      </c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32"/>
      <c r="E11" s="232"/>
      <c r="F11" s="232"/>
      <c r="G11" s="232"/>
      <c r="H11" s="18" t="s">
        <v>40</v>
      </c>
      <c r="I11" s="87"/>
      <c r="J11" s="8"/>
    </row>
    <row r="12" spans="1:15" ht="15.75" customHeight="1">
      <c r="A12" s="2"/>
      <c r="B12" s="28"/>
      <c r="C12" s="53"/>
      <c r="D12" s="207"/>
      <c r="E12" s="207"/>
      <c r="F12" s="207"/>
      <c r="G12" s="207"/>
      <c r="H12" s="18" t="s">
        <v>34</v>
      </c>
      <c r="I12" s="87"/>
      <c r="J12" s="8"/>
    </row>
    <row r="13" spans="1:15" ht="15.75" customHeight="1">
      <c r="A13" s="2"/>
      <c r="B13" s="29"/>
      <c r="C13" s="54"/>
      <c r="D13" s="86"/>
      <c r="E13" s="211"/>
      <c r="F13" s="212"/>
      <c r="G13" s="212"/>
      <c r="H13" s="19"/>
      <c r="I13" s="23"/>
      <c r="J13" s="34"/>
    </row>
    <row r="14" spans="1:15" ht="24" customHeight="1">
      <c r="A14" s="2"/>
      <c r="B14" s="43" t="s">
        <v>21</v>
      </c>
      <c r="C14" s="55"/>
      <c r="D14" s="56" t="s">
        <v>49</v>
      </c>
      <c r="E14" s="57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58"/>
      <c r="D15" s="52"/>
      <c r="E15" s="231"/>
      <c r="F15" s="231"/>
      <c r="G15" s="233"/>
      <c r="H15" s="233"/>
      <c r="I15" s="233" t="s">
        <v>29</v>
      </c>
      <c r="J15" s="234"/>
    </row>
    <row r="16" spans="1:15" ht="23.25" customHeight="1">
      <c r="A16" s="140" t="s">
        <v>24</v>
      </c>
      <c r="B16" s="38" t="s">
        <v>24</v>
      </c>
      <c r="C16" s="59"/>
      <c r="D16" s="60"/>
      <c r="E16" s="196"/>
      <c r="F16" s="197"/>
      <c r="G16" s="196"/>
      <c r="H16" s="197"/>
      <c r="I16" s="196">
        <f>SUMIF(F50:F53,A16,I50:I53)+SUMIF(F50:F53,"PSU",I50:I53)</f>
        <v>0</v>
      </c>
      <c r="J16" s="198"/>
    </row>
    <row r="17" spans="1:10" ht="23.25" customHeight="1">
      <c r="A17" s="140" t="s">
        <v>25</v>
      </c>
      <c r="B17" s="38" t="s">
        <v>25</v>
      </c>
      <c r="C17" s="59"/>
      <c r="D17" s="60"/>
      <c r="E17" s="196"/>
      <c r="F17" s="197"/>
      <c r="G17" s="196"/>
      <c r="H17" s="197"/>
      <c r="I17" s="196">
        <f>SUMIF(F50:F53,A17,I50:I53)</f>
        <v>0</v>
      </c>
      <c r="J17" s="198"/>
    </row>
    <row r="18" spans="1:10" ht="23.25" customHeight="1">
      <c r="A18" s="140" t="s">
        <v>26</v>
      </c>
      <c r="B18" s="38" t="s">
        <v>26</v>
      </c>
      <c r="C18" s="59"/>
      <c r="D18" s="60"/>
      <c r="E18" s="196"/>
      <c r="F18" s="197"/>
      <c r="G18" s="196"/>
      <c r="H18" s="197"/>
      <c r="I18" s="196">
        <f>SUMIF(F50:F53,A18,I50:I53)</f>
        <v>0</v>
      </c>
      <c r="J18" s="198"/>
    </row>
    <row r="19" spans="1:10" ht="23.25" customHeight="1">
      <c r="A19" s="140" t="s">
        <v>69</v>
      </c>
      <c r="B19" s="38" t="s">
        <v>27</v>
      </c>
      <c r="C19" s="59"/>
      <c r="D19" s="60"/>
      <c r="E19" s="196"/>
      <c r="F19" s="197"/>
      <c r="G19" s="196"/>
      <c r="H19" s="197"/>
      <c r="I19" s="196">
        <f>SUMIF(F50:F53,A19,I50:I53)</f>
        <v>0</v>
      </c>
      <c r="J19" s="198"/>
    </row>
    <row r="20" spans="1:10" ht="23.25" customHeight="1">
      <c r="A20" s="140" t="s">
        <v>70</v>
      </c>
      <c r="B20" s="38" t="s">
        <v>28</v>
      </c>
      <c r="C20" s="59"/>
      <c r="D20" s="60"/>
      <c r="E20" s="196"/>
      <c r="F20" s="197"/>
      <c r="G20" s="196"/>
      <c r="H20" s="197"/>
      <c r="I20" s="196">
        <f>SUMIF(F50:F53,A20,I50:I53)</f>
        <v>0</v>
      </c>
      <c r="J20" s="198"/>
    </row>
    <row r="21" spans="1:10" ht="23.25" customHeight="1">
      <c r="A21" s="2"/>
      <c r="B21" s="48" t="s">
        <v>29</v>
      </c>
      <c r="C21" s="61"/>
      <c r="D21" s="62"/>
      <c r="E21" s="199"/>
      <c r="F21" s="235"/>
      <c r="G21" s="199"/>
      <c r="H21" s="235"/>
      <c r="I21" s="199">
        <f>SUM(I16:J20)</f>
        <v>0</v>
      </c>
      <c r="J21" s="200"/>
    </row>
    <row r="22" spans="1:10" ht="33" customHeight="1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59"/>
      <c r="D23" s="60"/>
      <c r="E23" s="64">
        <v>15</v>
      </c>
      <c r="F23" s="39" t="s">
        <v>0</v>
      </c>
      <c r="G23" s="194">
        <f>ZakladDPHSniVypocet</f>
        <v>0</v>
      </c>
      <c r="H23" s="195"/>
      <c r="I23" s="195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59"/>
      <c r="D24" s="60"/>
      <c r="E24" s="64">
        <f>SazbaDPH1</f>
        <v>15</v>
      </c>
      <c r="F24" s="39" t="s">
        <v>0</v>
      </c>
      <c r="G24" s="192">
        <f>A23</f>
        <v>0</v>
      </c>
      <c r="H24" s="193"/>
      <c r="I24" s="193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194">
        <f>ZakladDPHZaklVypocet</f>
        <v>0</v>
      </c>
      <c r="H25" s="195"/>
      <c r="I25" s="195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222">
        <f>A25</f>
        <v>0</v>
      </c>
      <c r="H26" s="223"/>
      <c r="I26" s="223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224">
        <f>CenaCelkem-(ZakladDPHSni+DPHSni+ZakladDPHZakl+DPHZakl)</f>
        <v>0</v>
      </c>
      <c r="H27" s="224"/>
      <c r="I27" s="224"/>
      <c r="J27" s="41" t="str">
        <f t="shared" si="0"/>
        <v>CZK</v>
      </c>
    </row>
    <row r="28" spans="1:10" ht="27.75" hidden="1" customHeight="1" thickBot="1">
      <c r="A28" s="2"/>
      <c r="B28" s="114" t="s">
        <v>23</v>
      </c>
      <c r="C28" s="115"/>
      <c r="D28" s="115"/>
      <c r="E28" s="116"/>
      <c r="F28" s="117"/>
      <c r="G28" s="202">
        <f>ZakladDPHSniVypocet+ZakladDPHZaklVypocet</f>
        <v>0</v>
      </c>
      <c r="H28" s="202"/>
      <c r="I28" s="202"/>
      <c r="J28" s="118" t="str">
        <f t="shared" si="0"/>
        <v>CZK</v>
      </c>
    </row>
    <row r="29" spans="1:10" ht="27.75" customHeight="1" thickBot="1">
      <c r="A29" s="2">
        <f>(A27-INT(A27))*100</f>
        <v>0</v>
      </c>
      <c r="B29" s="114" t="s">
        <v>35</v>
      </c>
      <c r="C29" s="119"/>
      <c r="D29" s="119"/>
      <c r="E29" s="119"/>
      <c r="F29" s="120"/>
      <c r="G29" s="201">
        <f>A27</f>
        <v>0</v>
      </c>
      <c r="H29" s="201"/>
      <c r="I29" s="201"/>
      <c r="J29" s="121" t="s">
        <v>60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1"/>
      <c r="D34" s="203"/>
      <c r="E34" s="204"/>
      <c r="G34" s="205"/>
      <c r="H34" s="206"/>
      <c r="I34" s="206"/>
      <c r="J34" s="25"/>
    </row>
    <row r="35" spans="1:10" ht="12.75" customHeight="1">
      <c r="A35" s="2"/>
      <c r="B35" s="2"/>
      <c r="D35" s="191" t="s">
        <v>2</v>
      </c>
      <c r="E35" s="191"/>
      <c r="H35" s="10" t="s">
        <v>3</v>
      </c>
      <c r="J35" s="9"/>
    </row>
    <row r="36" spans="1:10" ht="13.5" customHeight="1" thickBot="1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>
      <c r="A39" s="90">
        <v>1</v>
      </c>
      <c r="B39" s="100" t="s">
        <v>57</v>
      </c>
      <c r="C39" s="186"/>
      <c r="D39" s="186"/>
      <c r="E39" s="186"/>
      <c r="F39" s="101">
        <f>'D.1.4 2 Pol'!AE49</f>
        <v>0</v>
      </c>
      <c r="G39" s="102">
        <f>'D.1.4 2 Pol'!AF49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>
      <c r="A40" s="90">
        <v>2</v>
      </c>
      <c r="B40" s="105"/>
      <c r="C40" s="187" t="s">
        <v>58</v>
      </c>
      <c r="D40" s="187"/>
      <c r="E40" s="187"/>
      <c r="F40" s="106"/>
      <c r="G40" s="107"/>
      <c r="H40" s="107">
        <f>(F40*SazbaDPH1/100)+(G40*SazbaDPH2/100)</f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90">
        <v>2</v>
      </c>
      <c r="B41" s="105" t="s">
        <v>45</v>
      </c>
      <c r="C41" s="187" t="s">
        <v>46</v>
      </c>
      <c r="D41" s="187"/>
      <c r="E41" s="187"/>
      <c r="F41" s="106">
        <f>'D.1.4 2 Pol'!AE49</f>
        <v>0</v>
      </c>
      <c r="G41" s="107">
        <f>'D.1.4 2 Pol'!AF49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0">
        <v>3</v>
      </c>
      <c r="B42" s="109" t="s">
        <v>43</v>
      </c>
      <c r="C42" s="186" t="s">
        <v>44</v>
      </c>
      <c r="D42" s="186"/>
      <c r="E42" s="186"/>
      <c r="F42" s="110">
        <f>'D.1.4 2 Pol'!AE49</f>
        <v>0</v>
      </c>
      <c r="G42" s="103">
        <f>'D.1.4 2 Pol'!AF49</f>
        <v>0</v>
      </c>
      <c r="H42" s="103">
        <f>(F42*SazbaDPH1/100)+(G42*SazbaDPH2/100)</f>
        <v>0</v>
      </c>
      <c r="I42" s="103">
        <f>F42+G42+H42</f>
        <v>0</v>
      </c>
      <c r="J42" s="104" t="str">
        <f>IF(CenaCelkemVypocet=0,"",I42/CenaCelkemVypocet*100)</f>
        <v/>
      </c>
    </row>
    <row r="43" spans="1:10" ht="25.5" hidden="1" customHeight="1">
      <c r="A43" s="90"/>
      <c r="B43" s="188" t="s">
        <v>59</v>
      </c>
      <c r="C43" s="189"/>
      <c r="D43" s="189"/>
      <c r="E43" s="190"/>
      <c r="F43" s="111">
        <f>SUMIF(A39:A42,"=1",F39:F42)</f>
        <v>0</v>
      </c>
      <c r="G43" s="112">
        <f>SUMIF(A39:A42,"=1",G39:G42)</f>
        <v>0</v>
      </c>
      <c r="H43" s="112">
        <f>SUMIF(A39:A42,"=1",H39:H42)</f>
        <v>0</v>
      </c>
      <c r="I43" s="112">
        <f>SUMIF(A39:A42,"=1",I39:I42)</f>
        <v>0</v>
      </c>
      <c r="J43" s="113">
        <f>SUMIF(A39:A42,"=1",J39:J42)</f>
        <v>0</v>
      </c>
    </row>
    <row r="47" spans="1:10" ht="15.75">
      <c r="B47" s="122" t="s">
        <v>61</v>
      </c>
    </row>
    <row r="49" spans="1:10" ht="25.5" customHeight="1">
      <c r="A49" s="124"/>
      <c r="B49" s="127" t="s">
        <v>17</v>
      </c>
      <c r="C49" s="127" t="s">
        <v>5</v>
      </c>
      <c r="D49" s="128"/>
      <c r="E49" s="128"/>
      <c r="F49" s="129" t="s">
        <v>62</v>
      </c>
      <c r="G49" s="129"/>
      <c r="H49" s="129"/>
      <c r="I49" s="129" t="s">
        <v>29</v>
      </c>
      <c r="J49" s="129" t="s">
        <v>0</v>
      </c>
    </row>
    <row r="50" spans="1:10" ht="36.75" customHeight="1">
      <c r="A50" s="125"/>
      <c r="B50" s="130" t="s">
        <v>63</v>
      </c>
      <c r="C50" s="184" t="s">
        <v>64</v>
      </c>
      <c r="D50" s="185"/>
      <c r="E50" s="185"/>
      <c r="F50" s="136" t="s">
        <v>25</v>
      </c>
      <c r="G50" s="137"/>
      <c r="H50" s="137"/>
      <c r="I50" s="137">
        <f>'D.1.4 2 Pol'!G8</f>
        <v>0</v>
      </c>
      <c r="J50" s="134" t="str">
        <f>IF(I54=0,"",I50/I54*100)</f>
        <v/>
      </c>
    </row>
    <row r="51" spans="1:10" ht="36.75" customHeight="1">
      <c r="A51" s="125"/>
      <c r="B51" s="130" t="s">
        <v>65</v>
      </c>
      <c r="C51" s="184" t="s">
        <v>66</v>
      </c>
      <c r="D51" s="185"/>
      <c r="E51" s="185"/>
      <c r="F51" s="136" t="s">
        <v>25</v>
      </c>
      <c r="G51" s="137"/>
      <c r="H51" s="137"/>
      <c r="I51" s="137">
        <f>'D.1.4 2 Pol'!G34</f>
        <v>0</v>
      </c>
      <c r="J51" s="134" t="str">
        <f>IF(I54=0,"",I51/I54*100)</f>
        <v/>
      </c>
    </row>
    <row r="52" spans="1:10" ht="36.75" customHeight="1">
      <c r="A52" s="125"/>
      <c r="B52" s="130" t="s">
        <v>67</v>
      </c>
      <c r="C52" s="184" t="s">
        <v>68</v>
      </c>
      <c r="D52" s="185"/>
      <c r="E52" s="185"/>
      <c r="F52" s="136" t="s">
        <v>25</v>
      </c>
      <c r="G52" s="137"/>
      <c r="H52" s="137"/>
      <c r="I52" s="137">
        <f>'D.1.4 2 Pol'!G38</f>
        <v>0</v>
      </c>
      <c r="J52" s="134" t="str">
        <f>IF(I54=0,"",I52/I54*100)</f>
        <v/>
      </c>
    </row>
    <row r="53" spans="1:10" ht="36.75" customHeight="1">
      <c r="A53" s="125"/>
      <c r="B53" s="130" t="s">
        <v>69</v>
      </c>
      <c r="C53" s="184" t="s">
        <v>27</v>
      </c>
      <c r="D53" s="185"/>
      <c r="E53" s="185"/>
      <c r="F53" s="136" t="s">
        <v>69</v>
      </c>
      <c r="G53" s="137"/>
      <c r="H53" s="137"/>
      <c r="I53" s="137">
        <f>'D.1.4 2 Pol'!G43</f>
        <v>0</v>
      </c>
      <c r="J53" s="134" t="str">
        <f>IF(I54=0,"",I53/I54*100)</f>
        <v/>
      </c>
    </row>
    <row r="54" spans="1:10" ht="25.5" customHeight="1">
      <c r="A54" s="126"/>
      <c r="B54" s="131" t="s">
        <v>1</v>
      </c>
      <c r="C54" s="132"/>
      <c r="D54" s="133"/>
      <c r="E54" s="133"/>
      <c r="F54" s="138"/>
      <c r="G54" s="139"/>
      <c r="H54" s="139"/>
      <c r="I54" s="139">
        <f>SUM(I50:I53)</f>
        <v>0</v>
      </c>
      <c r="J54" s="135">
        <f>SUM(J50:J53)</f>
        <v>0</v>
      </c>
    </row>
    <row r="55" spans="1:10">
      <c r="F55" s="88"/>
      <c r="G55" s="88"/>
      <c r="H55" s="88"/>
      <c r="I55" s="88"/>
      <c r="J55" s="89"/>
    </row>
    <row r="56" spans="1:10">
      <c r="F56" s="88"/>
      <c r="G56" s="88"/>
      <c r="H56" s="88"/>
      <c r="I56" s="88"/>
      <c r="J56" s="89"/>
    </row>
    <row r="57" spans="1:10">
      <c r="F57" s="88"/>
      <c r="G57" s="88"/>
      <c r="H57" s="88"/>
      <c r="I57" s="88"/>
      <c r="J57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52:E52"/>
    <mergeCell ref="C53:E53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>
      <c r="A2" s="50" t="s">
        <v>7</v>
      </c>
      <c r="B2" s="49"/>
      <c r="C2" s="238"/>
      <c r="D2" s="238"/>
      <c r="E2" s="238"/>
      <c r="F2" s="238"/>
      <c r="G2" s="239"/>
    </row>
    <row r="3" spans="1:7" ht="24.95" customHeight="1">
      <c r="A3" s="50" t="s">
        <v>8</v>
      </c>
      <c r="B3" s="49"/>
      <c r="C3" s="238"/>
      <c r="D3" s="238"/>
      <c r="E3" s="238"/>
      <c r="F3" s="238"/>
      <c r="G3" s="239"/>
    </row>
    <row r="4" spans="1:7" ht="24.95" customHeight="1">
      <c r="A4" s="50" t="s">
        <v>9</v>
      </c>
      <c r="B4" s="49"/>
      <c r="C4" s="238"/>
      <c r="D4" s="238"/>
      <c r="E4" s="238"/>
      <c r="F4" s="238"/>
      <c r="G4" s="239"/>
    </row>
    <row r="5" spans="1:7">
      <c r="B5" s="4"/>
      <c r="C5" s="5"/>
      <c r="D5" s="6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52" t="s">
        <v>71</v>
      </c>
      <c r="B1" s="252"/>
      <c r="C1" s="252"/>
      <c r="D1" s="252"/>
      <c r="E1" s="252"/>
      <c r="F1" s="252"/>
      <c r="G1" s="252"/>
      <c r="AG1" t="s">
        <v>72</v>
      </c>
    </row>
    <row r="2" spans="1:60" ht="24.95" customHeight="1">
      <c r="A2" s="141" t="s">
        <v>7</v>
      </c>
      <c r="B2" s="49" t="s">
        <v>50</v>
      </c>
      <c r="C2" s="253" t="s">
        <v>51</v>
      </c>
      <c r="D2" s="254"/>
      <c r="E2" s="254"/>
      <c r="F2" s="254"/>
      <c r="G2" s="255"/>
      <c r="AG2" t="s">
        <v>73</v>
      </c>
    </row>
    <row r="3" spans="1:60" ht="24.95" customHeight="1">
      <c r="A3" s="141" t="s">
        <v>8</v>
      </c>
      <c r="B3" s="49" t="s">
        <v>45</v>
      </c>
      <c r="C3" s="253" t="s">
        <v>46</v>
      </c>
      <c r="D3" s="254"/>
      <c r="E3" s="254"/>
      <c r="F3" s="254"/>
      <c r="G3" s="255"/>
      <c r="AC3" s="123" t="s">
        <v>73</v>
      </c>
      <c r="AG3" t="s">
        <v>74</v>
      </c>
    </row>
    <row r="4" spans="1:60" ht="24.95" customHeight="1">
      <c r="A4" s="142" t="s">
        <v>9</v>
      </c>
      <c r="B4" s="143" t="s">
        <v>43</v>
      </c>
      <c r="C4" s="256" t="s">
        <v>44</v>
      </c>
      <c r="D4" s="257"/>
      <c r="E4" s="257"/>
      <c r="F4" s="257"/>
      <c r="G4" s="258"/>
      <c r="AG4" t="s">
        <v>75</v>
      </c>
    </row>
    <row r="5" spans="1:60">
      <c r="D5" s="10"/>
    </row>
    <row r="6" spans="1:60" ht="38.25">
      <c r="A6" s="145" t="s">
        <v>76</v>
      </c>
      <c r="B6" s="147" t="s">
        <v>77</v>
      </c>
      <c r="C6" s="147" t="s">
        <v>78</v>
      </c>
      <c r="D6" s="146" t="s">
        <v>79</v>
      </c>
      <c r="E6" s="145" t="s">
        <v>80</v>
      </c>
      <c r="F6" s="144" t="s">
        <v>81</v>
      </c>
      <c r="G6" s="145" t="s">
        <v>29</v>
      </c>
      <c r="H6" s="148" t="s">
        <v>30</v>
      </c>
      <c r="I6" s="148" t="s">
        <v>82</v>
      </c>
      <c r="J6" s="148" t="s">
        <v>31</v>
      </c>
      <c r="K6" s="148" t="s">
        <v>83</v>
      </c>
      <c r="L6" s="148" t="s">
        <v>84</v>
      </c>
      <c r="M6" s="148" t="s">
        <v>85</v>
      </c>
      <c r="N6" s="148" t="s">
        <v>86</v>
      </c>
      <c r="O6" s="148" t="s">
        <v>87</v>
      </c>
      <c r="P6" s="148" t="s">
        <v>88</v>
      </c>
      <c r="Q6" s="148" t="s">
        <v>89</v>
      </c>
      <c r="R6" s="148" t="s">
        <v>90</v>
      </c>
      <c r="S6" s="148" t="s">
        <v>91</v>
      </c>
      <c r="T6" s="148" t="s">
        <v>92</v>
      </c>
      <c r="U6" s="148" t="s">
        <v>93</v>
      </c>
      <c r="V6" s="148" t="s">
        <v>94</v>
      </c>
      <c r="W6" s="148" t="s">
        <v>95</v>
      </c>
      <c r="X6" s="148" t="s">
        <v>96</v>
      </c>
    </row>
    <row r="7" spans="1:60" hidden="1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>
      <c r="A8" s="162" t="s">
        <v>97</v>
      </c>
      <c r="B8" s="163" t="s">
        <v>63</v>
      </c>
      <c r="C8" s="177" t="s">
        <v>64</v>
      </c>
      <c r="D8" s="164"/>
      <c r="E8" s="165"/>
      <c r="F8" s="166"/>
      <c r="G8" s="166">
        <f>SUMIF(AG9:AG33,"&lt;&gt;NOR",G9:G33)</f>
        <v>0</v>
      </c>
      <c r="H8" s="166"/>
      <c r="I8" s="166">
        <f>SUM(I9:I33)</f>
        <v>0</v>
      </c>
      <c r="J8" s="166"/>
      <c r="K8" s="166">
        <f>SUM(K9:K33)</f>
        <v>0</v>
      </c>
      <c r="L8" s="166"/>
      <c r="M8" s="166">
        <f>SUM(M9:M33)</f>
        <v>0</v>
      </c>
      <c r="N8" s="166"/>
      <c r="O8" s="166">
        <f>SUM(O9:O33)</f>
        <v>0.49</v>
      </c>
      <c r="P8" s="166"/>
      <c r="Q8" s="166">
        <f>SUM(Q9:Q33)</f>
        <v>0</v>
      </c>
      <c r="R8" s="166"/>
      <c r="S8" s="166"/>
      <c r="T8" s="167"/>
      <c r="U8" s="161"/>
      <c r="V8" s="161">
        <f>SUM(V9:V33)</f>
        <v>35.680000000000007</v>
      </c>
      <c r="W8" s="161"/>
      <c r="X8" s="161"/>
      <c r="AG8" t="s">
        <v>98</v>
      </c>
    </row>
    <row r="9" spans="1:60" outlineLevel="1">
      <c r="A9" s="168">
        <v>1</v>
      </c>
      <c r="B9" s="169" t="s">
        <v>99</v>
      </c>
      <c r="C9" s="178" t="s">
        <v>100</v>
      </c>
      <c r="D9" s="170" t="s">
        <v>101</v>
      </c>
      <c r="E9" s="171">
        <v>22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1.2489999999999999E-2</v>
      </c>
      <c r="O9" s="173">
        <f>ROUND(E9*N9,2)</f>
        <v>0.27</v>
      </c>
      <c r="P9" s="173">
        <v>0</v>
      </c>
      <c r="Q9" s="173">
        <f>ROUND(E9*P9,2)</f>
        <v>0</v>
      </c>
      <c r="R9" s="173" t="s">
        <v>102</v>
      </c>
      <c r="S9" s="173" t="s">
        <v>103</v>
      </c>
      <c r="T9" s="174" t="s">
        <v>103</v>
      </c>
      <c r="U9" s="159">
        <v>0.70399999999999996</v>
      </c>
      <c r="V9" s="159">
        <f>ROUND(E9*U9,2)</f>
        <v>15.49</v>
      </c>
      <c r="W9" s="159"/>
      <c r="X9" s="159" t="s">
        <v>104</v>
      </c>
      <c r="Y9" s="149"/>
      <c r="Z9" s="149"/>
      <c r="AA9" s="149"/>
      <c r="AB9" s="149"/>
      <c r="AC9" s="149"/>
      <c r="AD9" s="149"/>
      <c r="AE9" s="149"/>
      <c r="AF9" s="149"/>
      <c r="AG9" s="149" t="s">
        <v>105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>
      <c r="A10" s="156"/>
      <c r="B10" s="157"/>
      <c r="C10" s="244" t="s">
        <v>106</v>
      </c>
      <c r="D10" s="245"/>
      <c r="E10" s="245"/>
      <c r="F10" s="245"/>
      <c r="G10" s="245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49"/>
      <c r="Z10" s="149"/>
      <c r="AA10" s="149"/>
      <c r="AB10" s="149"/>
      <c r="AC10" s="149"/>
      <c r="AD10" s="149"/>
      <c r="AE10" s="149"/>
      <c r="AF10" s="149"/>
      <c r="AG10" s="149" t="s">
        <v>107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>
      <c r="A11" s="156"/>
      <c r="B11" s="157"/>
      <c r="C11" s="242"/>
      <c r="D11" s="243"/>
      <c r="E11" s="243"/>
      <c r="F11" s="243"/>
      <c r="G11" s="243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49"/>
      <c r="Z11" s="149"/>
      <c r="AA11" s="149"/>
      <c r="AB11" s="149"/>
      <c r="AC11" s="149"/>
      <c r="AD11" s="149"/>
      <c r="AE11" s="149"/>
      <c r="AF11" s="149"/>
      <c r="AG11" s="149" t="s">
        <v>108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>
      <c r="A12" s="168">
        <v>2</v>
      </c>
      <c r="B12" s="169" t="s">
        <v>109</v>
      </c>
      <c r="C12" s="178" t="s">
        <v>110</v>
      </c>
      <c r="D12" s="170" t="s">
        <v>101</v>
      </c>
      <c r="E12" s="171">
        <v>10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73">
        <v>2.1690000000000001E-2</v>
      </c>
      <c r="O12" s="173">
        <f>ROUND(E12*N12,2)</f>
        <v>0.22</v>
      </c>
      <c r="P12" s="173">
        <v>0</v>
      </c>
      <c r="Q12" s="173">
        <f>ROUND(E12*P12,2)</f>
        <v>0</v>
      </c>
      <c r="R12" s="173" t="s">
        <v>102</v>
      </c>
      <c r="S12" s="173" t="s">
        <v>103</v>
      </c>
      <c r="T12" s="174" t="s">
        <v>103</v>
      </c>
      <c r="U12" s="159">
        <v>0.79300000000000004</v>
      </c>
      <c r="V12" s="159">
        <f>ROUND(E12*U12,2)</f>
        <v>7.93</v>
      </c>
      <c r="W12" s="159"/>
      <c r="X12" s="159" t="s">
        <v>104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105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>
      <c r="A13" s="156"/>
      <c r="B13" s="157"/>
      <c r="C13" s="244" t="s">
        <v>106</v>
      </c>
      <c r="D13" s="245"/>
      <c r="E13" s="245"/>
      <c r="F13" s="245"/>
      <c r="G13" s="245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49"/>
      <c r="Z13" s="149"/>
      <c r="AA13" s="149"/>
      <c r="AB13" s="149"/>
      <c r="AC13" s="149"/>
      <c r="AD13" s="149"/>
      <c r="AE13" s="149"/>
      <c r="AF13" s="149"/>
      <c r="AG13" s="149" t="s">
        <v>107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>
      <c r="A14" s="156"/>
      <c r="B14" s="157"/>
      <c r="C14" s="242"/>
      <c r="D14" s="243"/>
      <c r="E14" s="243"/>
      <c r="F14" s="243"/>
      <c r="G14" s="243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49"/>
      <c r="Z14" s="149"/>
      <c r="AA14" s="149"/>
      <c r="AB14" s="149"/>
      <c r="AC14" s="149"/>
      <c r="AD14" s="149"/>
      <c r="AE14" s="149"/>
      <c r="AF14" s="149"/>
      <c r="AG14" s="149" t="s">
        <v>108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>
      <c r="A15" s="168">
        <v>3</v>
      </c>
      <c r="B15" s="169" t="s">
        <v>111</v>
      </c>
      <c r="C15" s="178" t="s">
        <v>112</v>
      </c>
      <c r="D15" s="170" t="s">
        <v>101</v>
      </c>
      <c r="E15" s="171">
        <v>1.5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73">
        <v>3.0100000000000001E-3</v>
      </c>
      <c r="O15" s="173">
        <f>ROUND(E15*N15,2)</f>
        <v>0</v>
      </c>
      <c r="P15" s="173">
        <v>0</v>
      </c>
      <c r="Q15" s="173">
        <f>ROUND(E15*P15,2)</f>
        <v>0</v>
      </c>
      <c r="R15" s="173" t="s">
        <v>102</v>
      </c>
      <c r="S15" s="173" t="s">
        <v>103</v>
      </c>
      <c r="T15" s="174" t="s">
        <v>103</v>
      </c>
      <c r="U15" s="159">
        <v>0.28999999999999998</v>
      </c>
      <c r="V15" s="159">
        <f>ROUND(E15*U15,2)</f>
        <v>0.44</v>
      </c>
      <c r="W15" s="159"/>
      <c r="X15" s="159" t="s">
        <v>104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105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>
      <c r="A16" s="156"/>
      <c r="B16" s="157"/>
      <c r="C16" s="240"/>
      <c r="D16" s="241"/>
      <c r="E16" s="241"/>
      <c r="F16" s="241"/>
      <c r="G16" s="241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49"/>
      <c r="Z16" s="149"/>
      <c r="AA16" s="149"/>
      <c r="AB16" s="149"/>
      <c r="AC16" s="149"/>
      <c r="AD16" s="149"/>
      <c r="AE16" s="149"/>
      <c r="AF16" s="149"/>
      <c r="AG16" s="149" t="s">
        <v>108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ht="22.5" outlineLevel="1">
      <c r="A17" s="168">
        <v>4</v>
      </c>
      <c r="B17" s="169" t="s">
        <v>113</v>
      </c>
      <c r="C17" s="178" t="s">
        <v>114</v>
      </c>
      <c r="D17" s="170" t="s">
        <v>101</v>
      </c>
      <c r="E17" s="171">
        <v>32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73">
        <v>0</v>
      </c>
      <c r="O17" s="173">
        <f>ROUND(E17*N17,2)</f>
        <v>0</v>
      </c>
      <c r="P17" s="173">
        <v>0</v>
      </c>
      <c r="Q17" s="173">
        <f>ROUND(E17*P17,2)</f>
        <v>0</v>
      </c>
      <c r="R17" s="173" t="s">
        <v>102</v>
      </c>
      <c r="S17" s="173" t="s">
        <v>103</v>
      </c>
      <c r="T17" s="174" t="s">
        <v>103</v>
      </c>
      <c r="U17" s="159">
        <v>6.2E-2</v>
      </c>
      <c r="V17" s="159">
        <f>ROUND(E17*U17,2)</f>
        <v>1.98</v>
      </c>
      <c r="W17" s="159"/>
      <c r="X17" s="159" t="s">
        <v>104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105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>
      <c r="A18" s="156"/>
      <c r="B18" s="157"/>
      <c r="C18" s="240"/>
      <c r="D18" s="241"/>
      <c r="E18" s="241"/>
      <c r="F18" s="241"/>
      <c r="G18" s="241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49"/>
      <c r="Z18" s="149"/>
      <c r="AA18" s="149"/>
      <c r="AB18" s="149"/>
      <c r="AC18" s="149"/>
      <c r="AD18" s="149"/>
      <c r="AE18" s="149"/>
      <c r="AF18" s="149"/>
      <c r="AG18" s="149" t="s">
        <v>108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outlineLevel="1">
      <c r="A19" s="168">
        <v>5</v>
      </c>
      <c r="B19" s="169" t="s">
        <v>113</v>
      </c>
      <c r="C19" s="178" t="s">
        <v>114</v>
      </c>
      <c r="D19" s="170" t="s">
        <v>101</v>
      </c>
      <c r="E19" s="171">
        <v>32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73">
        <v>0</v>
      </c>
      <c r="O19" s="173">
        <f>ROUND(E19*N19,2)</f>
        <v>0</v>
      </c>
      <c r="P19" s="173">
        <v>0</v>
      </c>
      <c r="Q19" s="173">
        <f>ROUND(E19*P19,2)</f>
        <v>0</v>
      </c>
      <c r="R19" s="173" t="s">
        <v>102</v>
      </c>
      <c r="S19" s="173" t="s">
        <v>103</v>
      </c>
      <c r="T19" s="174" t="s">
        <v>103</v>
      </c>
      <c r="U19" s="159">
        <v>6.2E-2</v>
      </c>
      <c r="V19" s="159">
        <f>ROUND(E19*U19,2)</f>
        <v>1.98</v>
      </c>
      <c r="W19" s="159"/>
      <c r="X19" s="159" t="s">
        <v>104</v>
      </c>
      <c r="Y19" s="149"/>
      <c r="Z19" s="149"/>
      <c r="AA19" s="149"/>
      <c r="AB19" s="149"/>
      <c r="AC19" s="149"/>
      <c r="AD19" s="149"/>
      <c r="AE19" s="149"/>
      <c r="AF19" s="149"/>
      <c r="AG19" s="149" t="s">
        <v>105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>
      <c r="A20" s="156"/>
      <c r="B20" s="157"/>
      <c r="C20" s="240"/>
      <c r="D20" s="241"/>
      <c r="E20" s="241"/>
      <c r="F20" s="241"/>
      <c r="G20" s="241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49"/>
      <c r="Z20" s="149"/>
      <c r="AA20" s="149"/>
      <c r="AB20" s="149"/>
      <c r="AC20" s="149"/>
      <c r="AD20" s="149"/>
      <c r="AE20" s="149"/>
      <c r="AF20" s="149"/>
      <c r="AG20" s="149" t="s">
        <v>108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ht="22.5" outlineLevel="1">
      <c r="A21" s="168">
        <v>6</v>
      </c>
      <c r="B21" s="169" t="s">
        <v>115</v>
      </c>
      <c r="C21" s="178" t="s">
        <v>116</v>
      </c>
      <c r="D21" s="170" t="s">
        <v>117</v>
      </c>
      <c r="E21" s="171">
        <v>3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73">
        <v>0</v>
      </c>
      <c r="O21" s="173">
        <f>ROUND(E21*N21,2)</f>
        <v>0</v>
      </c>
      <c r="P21" s="173">
        <v>0</v>
      </c>
      <c r="Q21" s="173">
        <f>ROUND(E21*P21,2)</f>
        <v>0</v>
      </c>
      <c r="R21" s="173" t="s">
        <v>102</v>
      </c>
      <c r="S21" s="173" t="s">
        <v>103</v>
      </c>
      <c r="T21" s="174" t="s">
        <v>103</v>
      </c>
      <c r="U21" s="159">
        <v>0.48199999999999998</v>
      </c>
      <c r="V21" s="159">
        <f>ROUND(E21*U21,2)</f>
        <v>1.45</v>
      </c>
      <c r="W21" s="159"/>
      <c r="X21" s="159" t="s">
        <v>104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105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>
      <c r="A22" s="156"/>
      <c r="B22" s="157"/>
      <c r="C22" s="240"/>
      <c r="D22" s="241"/>
      <c r="E22" s="241"/>
      <c r="F22" s="241"/>
      <c r="G22" s="241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49"/>
      <c r="Z22" s="149"/>
      <c r="AA22" s="149"/>
      <c r="AB22" s="149"/>
      <c r="AC22" s="149"/>
      <c r="AD22" s="149"/>
      <c r="AE22" s="149"/>
      <c r="AF22" s="149"/>
      <c r="AG22" s="149" t="s">
        <v>108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>
      <c r="A23" s="168">
        <v>7</v>
      </c>
      <c r="B23" s="169" t="s">
        <v>118</v>
      </c>
      <c r="C23" s="178" t="s">
        <v>119</v>
      </c>
      <c r="D23" s="170" t="s">
        <v>117</v>
      </c>
      <c r="E23" s="171">
        <v>3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73">
        <v>3.8000000000000002E-4</v>
      </c>
      <c r="O23" s="173">
        <f>ROUND(E23*N23,2)</f>
        <v>0</v>
      </c>
      <c r="P23" s="173">
        <v>0</v>
      </c>
      <c r="Q23" s="173">
        <f>ROUND(E23*P23,2)</f>
        <v>0</v>
      </c>
      <c r="R23" s="173" t="s">
        <v>102</v>
      </c>
      <c r="S23" s="173" t="s">
        <v>103</v>
      </c>
      <c r="T23" s="174" t="s">
        <v>103</v>
      </c>
      <c r="U23" s="159">
        <v>0.20599999999999999</v>
      </c>
      <c r="V23" s="159">
        <f>ROUND(E23*U23,2)</f>
        <v>0.62</v>
      </c>
      <c r="W23" s="159"/>
      <c r="X23" s="159" t="s">
        <v>104</v>
      </c>
      <c r="Y23" s="149"/>
      <c r="Z23" s="149"/>
      <c r="AA23" s="149"/>
      <c r="AB23" s="149"/>
      <c r="AC23" s="149"/>
      <c r="AD23" s="149"/>
      <c r="AE23" s="149"/>
      <c r="AF23" s="149"/>
      <c r="AG23" s="149" t="s">
        <v>105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>
      <c r="A24" s="156"/>
      <c r="B24" s="157"/>
      <c r="C24" s="246" t="s">
        <v>120</v>
      </c>
      <c r="D24" s="247"/>
      <c r="E24" s="247"/>
      <c r="F24" s="247"/>
      <c r="G24" s="247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49"/>
      <c r="Z24" s="149"/>
      <c r="AA24" s="149"/>
      <c r="AB24" s="149"/>
      <c r="AC24" s="149"/>
      <c r="AD24" s="149"/>
      <c r="AE24" s="149"/>
      <c r="AF24" s="149"/>
      <c r="AG24" s="149" t="s">
        <v>121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>
      <c r="A25" s="156"/>
      <c r="B25" s="157"/>
      <c r="C25" s="248" t="s">
        <v>122</v>
      </c>
      <c r="D25" s="249"/>
      <c r="E25" s="249"/>
      <c r="F25" s="249"/>
      <c r="G25" s="24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49"/>
      <c r="Z25" s="149"/>
      <c r="AA25" s="149"/>
      <c r="AB25" s="149"/>
      <c r="AC25" s="149"/>
      <c r="AD25" s="149"/>
      <c r="AE25" s="149"/>
      <c r="AF25" s="149"/>
      <c r="AG25" s="149" t="s">
        <v>121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>
      <c r="A26" s="156"/>
      <c r="B26" s="157"/>
      <c r="C26" s="242"/>
      <c r="D26" s="243"/>
      <c r="E26" s="243"/>
      <c r="F26" s="243"/>
      <c r="G26" s="243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49"/>
      <c r="Z26" s="149"/>
      <c r="AA26" s="149"/>
      <c r="AB26" s="149"/>
      <c r="AC26" s="149"/>
      <c r="AD26" s="149"/>
      <c r="AE26" s="149"/>
      <c r="AF26" s="149"/>
      <c r="AG26" s="149" t="s">
        <v>108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>
      <c r="A27" s="168">
        <v>8</v>
      </c>
      <c r="B27" s="169" t="s">
        <v>123</v>
      </c>
      <c r="C27" s="178" t="s">
        <v>124</v>
      </c>
      <c r="D27" s="170" t="s">
        <v>101</v>
      </c>
      <c r="E27" s="171">
        <v>3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73">
        <v>2.7999999999999998E-4</v>
      </c>
      <c r="O27" s="173">
        <f>ROUND(E27*N27,2)</f>
        <v>0</v>
      </c>
      <c r="P27" s="173">
        <v>0</v>
      </c>
      <c r="Q27" s="173">
        <f>ROUND(E27*P27,2)</f>
        <v>0</v>
      </c>
      <c r="R27" s="173"/>
      <c r="S27" s="173" t="s">
        <v>125</v>
      </c>
      <c r="T27" s="174" t="s">
        <v>126</v>
      </c>
      <c r="U27" s="159">
        <v>0.26300000000000001</v>
      </c>
      <c r="V27" s="159">
        <f>ROUND(E27*U27,2)</f>
        <v>0.79</v>
      </c>
      <c r="W27" s="159"/>
      <c r="X27" s="159" t="s">
        <v>104</v>
      </c>
      <c r="Y27" s="149"/>
      <c r="Z27" s="149"/>
      <c r="AA27" s="149"/>
      <c r="AB27" s="149"/>
      <c r="AC27" s="149"/>
      <c r="AD27" s="149"/>
      <c r="AE27" s="149"/>
      <c r="AF27" s="149"/>
      <c r="AG27" s="149" t="s">
        <v>105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>
      <c r="A28" s="156"/>
      <c r="B28" s="157"/>
      <c r="C28" s="240"/>
      <c r="D28" s="241"/>
      <c r="E28" s="241"/>
      <c r="F28" s="241"/>
      <c r="G28" s="241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49"/>
      <c r="Z28" s="149"/>
      <c r="AA28" s="149"/>
      <c r="AB28" s="149"/>
      <c r="AC28" s="149"/>
      <c r="AD28" s="149"/>
      <c r="AE28" s="149"/>
      <c r="AF28" s="149"/>
      <c r="AG28" s="149" t="s">
        <v>108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>
      <c r="A29" s="168">
        <v>9</v>
      </c>
      <c r="B29" s="169" t="s">
        <v>127</v>
      </c>
      <c r="C29" s="178" t="s">
        <v>128</v>
      </c>
      <c r="D29" s="170" t="s">
        <v>129</v>
      </c>
      <c r="E29" s="171">
        <v>5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73">
        <v>0</v>
      </c>
      <c r="O29" s="173">
        <f>ROUND(E29*N29,2)</f>
        <v>0</v>
      </c>
      <c r="P29" s="173">
        <v>0</v>
      </c>
      <c r="Q29" s="173">
        <f>ROUND(E29*P29,2)</f>
        <v>0</v>
      </c>
      <c r="R29" s="173" t="s">
        <v>130</v>
      </c>
      <c r="S29" s="173" t="s">
        <v>103</v>
      </c>
      <c r="T29" s="174" t="s">
        <v>103</v>
      </c>
      <c r="U29" s="159">
        <v>1</v>
      </c>
      <c r="V29" s="159">
        <f>ROUND(E29*U29,2)</f>
        <v>5</v>
      </c>
      <c r="W29" s="159"/>
      <c r="X29" s="159" t="s">
        <v>131</v>
      </c>
      <c r="Y29" s="149"/>
      <c r="Z29" s="149"/>
      <c r="AA29" s="149"/>
      <c r="AB29" s="149"/>
      <c r="AC29" s="149"/>
      <c r="AD29" s="149"/>
      <c r="AE29" s="149"/>
      <c r="AF29" s="149"/>
      <c r="AG29" s="149" t="s">
        <v>132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>
      <c r="A30" s="156"/>
      <c r="B30" s="157"/>
      <c r="C30" s="240"/>
      <c r="D30" s="241"/>
      <c r="E30" s="241"/>
      <c r="F30" s="241"/>
      <c r="G30" s="241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49"/>
      <c r="Z30" s="149"/>
      <c r="AA30" s="149"/>
      <c r="AB30" s="149"/>
      <c r="AC30" s="149"/>
      <c r="AD30" s="149"/>
      <c r="AE30" s="149"/>
      <c r="AF30" s="149"/>
      <c r="AG30" s="149" t="s">
        <v>108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>
      <c r="A31" s="156">
        <v>10</v>
      </c>
      <c r="B31" s="157" t="s">
        <v>133</v>
      </c>
      <c r="C31" s="179" t="s">
        <v>134</v>
      </c>
      <c r="D31" s="158" t="s">
        <v>0</v>
      </c>
      <c r="E31" s="175"/>
      <c r="F31" s="160"/>
      <c r="G31" s="159">
        <f>ROUND(E31*F31,2)</f>
        <v>0</v>
      </c>
      <c r="H31" s="160"/>
      <c r="I31" s="159">
        <f>ROUND(E31*H31,2)</f>
        <v>0</v>
      </c>
      <c r="J31" s="160"/>
      <c r="K31" s="159">
        <f>ROUND(E31*J31,2)</f>
        <v>0</v>
      </c>
      <c r="L31" s="159">
        <v>21</v>
      </c>
      <c r="M31" s="159">
        <f>G31*(1+L31/100)</f>
        <v>0</v>
      </c>
      <c r="N31" s="159">
        <v>0</v>
      </c>
      <c r="O31" s="159">
        <f>ROUND(E31*N31,2)</f>
        <v>0</v>
      </c>
      <c r="P31" s="159">
        <v>0</v>
      </c>
      <c r="Q31" s="159">
        <f>ROUND(E31*P31,2)</f>
        <v>0</v>
      </c>
      <c r="R31" s="159" t="s">
        <v>102</v>
      </c>
      <c r="S31" s="159" t="s">
        <v>103</v>
      </c>
      <c r="T31" s="159" t="s">
        <v>103</v>
      </c>
      <c r="U31" s="159">
        <v>0</v>
      </c>
      <c r="V31" s="159">
        <f>ROUND(E31*U31,2)</f>
        <v>0</v>
      </c>
      <c r="W31" s="159"/>
      <c r="X31" s="159" t="s">
        <v>135</v>
      </c>
      <c r="Y31" s="149"/>
      <c r="Z31" s="149"/>
      <c r="AA31" s="149"/>
      <c r="AB31" s="149"/>
      <c r="AC31" s="149"/>
      <c r="AD31" s="149"/>
      <c r="AE31" s="149"/>
      <c r="AF31" s="149"/>
      <c r="AG31" s="149" t="s">
        <v>136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>
      <c r="A32" s="156"/>
      <c r="B32" s="157"/>
      <c r="C32" s="250" t="s">
        <v>137</v>
      </c>
      <c r="D32" s="251"/>
      <c r="E32" s="251"/>
      <c r="F32" s="251"/>
      <c r="G32" s="251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49"/>
      <c r="Z32" s="149"/>
      <c r="AA32" s="149"/>
      <c r="AB32" s="149"/>
      <c r="AC32" s="149"/>
      <c r="AD32" s="149"/>
      <c r="AE32" s="149"/>
      <c r="AF32" s="149"/>
      <c r="AG32" s="149" t="s">
        <v>107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>
      <c r="A33" s="156"/>
      <c r="B33" s="157"/>
      <c r="C33" s="242"/>
      <c r="D33" s="243"/>
      <c r="E33" s="243"/>
      <c r="F33" s="243"/>
      <c r="G33" s="243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49"/>
      <c r="Z33" s="149"/>
      <c r="AA33" s="149"/>
      <c r="AB33" s="149"/>
      <c r="AC33" s="149"/>
      <c r="AD33" s="149"/>
      <c r="AE33" s="149"/>
      <c r="AF33" s="149"/>
      <c r="AG33" s="149" t="s">
        <v>108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>
      <c r="A34" s="162" t="s">
        <v>97</v>
      </c>
      <c r="B34" s="163" t="s">
        <v>65</v>
      </c>
      <c r="C34" s="177" t="s">
        <v>66</v>
      </c>
      <c r="D34" s="164"/>
      <c r="E34" s="165"/>
      <c r="F34" s="166"/>
      <c r="G34" s="166">
        <f>SUMIF(AG35:AG37,"&lt;&gt;NOR",G35:G37)</f>
        <v>0</v>
      </c>
      <c r="H34" s="166"/>
      <c r="I34" s="166">
        <f>SUM(I35:I37)</f>
        <v>0</v>
      </c>
      <c r="J34" s="166"/>
      <c r="K34" s="166">
        <f>SUM(K35:K37)</f>
        <v>0</v>
      </c>
      <c r="L34" s="166"/>
      <c r="M34" s="166">
        <f>SUM(M35:M37)</f>
        <v>0</v>
      </c>
      <c r="N34" s="166"/>
      <c r="O34" s="166">
        <f>SUM(O35:O37)</f>
        <v>0</v>
      </c>
      <c r="P34" s="166"/>
      <c r="Q34" s="166">
        <f>SUM(Q35:Q37)</f>
        <v>0</v>
      </c>
      <c r="R34" s="166"/>
      <c r="S34" s="166"/>
      <c r="T34" s="167"/>
      <c r="U34" s="161"/>
      <c r="V34" s="161">
        <f>SUM(V35:V37)</f>
        <v>3.71</v>
      </c>
      <c r="W34" s="161"/>
      <c r="X34" s="161"/>
      <c r="AG34" t="s">
        <v>98</v>
      </c>
    </row>
    <row r="35" spans="1:60" ht="22.5" outlineLevel="1">
      <c r="A35" s="168">
        <v>11</v>
      </c>
      <c r="B35" s="169" t="s">
        <v>138</v>
      </c>
      <c r="C35" s="178" t="s">
        <v>139</v>
      </c>
      <c r="D35" s="170" t="s">
        <v>101</v>
      </c>
      <c r="E35" s="171">
        <v>32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73">
        <v>9.0000000000000006E-5</v>
      </c>
      <c r="O35" s="173">
        <f>ROUND(E35*N35,2)</f>
        <v>0</v>
      </c>
      <c r="P35" s="173">
        <v>0</v>
      </c>
      <c r="Q35" s="173">
        <f>ROUND(E35*P35,2)</f>
        <v>0</v>
      </c>
      <c r="R35" s="173" t="s">
        <v>140</v>
      </c>
      <c r="S35" s="173" t="s">
        <v>103</v>
      </c>
      <c r="T35" s="174" t="s">
        <v>103</v>
      </c>
      <c r="U35" s="159">
        <v>0.11600000000000001</v>
      </c>
      <c r="V35" s="159">
        <f>ROUND(E35*U35,2)</f>
        <v>3.71</v>
      </c>
      <c r="W35" s="159"/>
      <c r="X35" s="159" t="s">
        <v>104</v>
      </c>
      <c r="Y35" s="149"/>
      <c r="Z35" s="149"/>
      <c r="AA35" s="149"/>
      <c r="AB35" s="149"/>
      <c r="AC35" s="149"/>
      <c r="AD35" s="149"/>
      <c r="AE35" s="149"/>
      <c r="AF35" s="149"/>
      <c r="AG35" s="149" t="s">
        <v>105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>
      <c r="A36" s="156"/>
      <c r="B36" s="157"/>
      <c r="C36" s="244" t="s">
        <v>141</v>
      </c>
      <c r="D36" s="245"/>
      <c r="E36" s="245"/>
      <c r="F36" s="245"/>
      <c r="G36" s="245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49"/>
      <c r="Z36" s="149"/>
      <c r="AA36" s="149"/>
      <c r="AB36" s="149"/>
      <c r="AC36" s="149"/>
      <c r="AD36" s="149"/>
      <c r="AE36" s="149"/>
      <c r="AF36" s="149"/>
      <c r="AG36" s="149" t="s">
        <v>107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>
      <c r="A37" s="156"/>
      <c r="B37" s="157"/>
      <c r="C37" s="242"/>
      <c r="D37" s="243"/>
      <c r="E37" s="243"/>
      <c r="F37" s="243"/>
      <c r="G37" s="243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49"/>
      <c r="Z37" s="149"/>
      <c r="AA37" s="149"/>
      <c r="AB37" s="149"/>
      <c r="AC37" s="149"/>
      <c r="AD37" s="149"/>
      <c r="AE37" s="149"/>
      <c r="AF37" s="149"/>
      <c r="AG37" s="149" t="s">
        <v>108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>
      <c r="A38" s="162" t="s">
        <v>97</v>
      </c>
      <c r="B38" s="163" t="s">
        <v>67</v>
      </c>
      <c r="C38" s="177" t="s">
        <v>68</v>
      </c>
      <c r="D38" s="164"/>
      <c r="E38" s="165"/>
      <c r="F38" s="166"/>
      <c r="G38" s="166">
        <f>SUMIF(AG39:AG42,"&lt;&gt;NOR",G39:G42)</f>
        <v>0</v>
      </c>
      <c r="H38" s="166"/>
      <c r="I38" s="166">
        <f>SUM(I39:I42)</f>
        <v>0</v>
      </c>
      <c r="J38" s="166"/>
      <c r="K38" s="166">
        <f>SUM(K39:K42)</f>
        <v>0</v>
      </c>
      <c r="L38" s="166"/>
      <c r="M38" s="166">
        <f>SUM(M39:M42)</f>
        <v>0</v>
      </c>
      <c r="N38" s="166"/>
      <c r="O38" s="166">
        <f>SUM(O39:O42)</f>
        <v>0</v>
      </c>
      <c r="P38" s="166"/>
      <c r="Q38" s="166">
        <f>SUM(Q39:Q42)</f>
        <v>0</v>
      </c>
      <c r="R38" s="166"/>
      <c r="S38" s="166"/>
      <c r="T38" s="167"/>
      <c r="U38" s="161"/>
      <c r="V38" s="161">
        <f>SUM(V39:V42)</f>
        <v>0</v>
      </c>
      <c r="W38" s="161"/>
      <c r="X38" s="161"/>
      <c r="AG38" t="s">
        <v>98</v>
      </c>
    </row>
    <row r="39" spans="1:60" outlineLevel="1">
      <c r="A39" s="168">
        <v>12</v>
      </c>
      <c r="B39" s="169" t="s">
        <v>142</v>
      </c>
      <c r="C39" s="178" t="s">
        <v>143</v>
      </c>
      <c r="D39" s="170" t="s">
        <v>144</v>
      </c>
      <c r="E39" s="171">
        <v>1</v>
      </c>
      <c r="F39" s="172"/>
      <c r="G39" s="173">
        <f>ROUND(E39*F39,2)</f>
        <v>0</v>
      </c>
      <c r="H39" s="172"/>
      <c r="I39" s="173">
        <f>ROUND(E39*H39,2)</f>
        <v>0</v>
      </c>
      <c r="J39" s="172"/>
      <c r="K39" s="173">
        <f>ROUND(E39*J39,2)</f>
        <v>0</v>
      </c>
      <c r="L39" s="173">
        <v>21</v>
      </c>
      <c r="M39" s="173">
        <f>G39*(1+L39/100)</f>
        <v>0</v>
      </c>
      <c r="N39" s="173">
        <v>0</v>
      </c>
      <c r="O39" s="173">
        <f>ROUND(E39*N39,2)</f>
        <v>0</v>
      </c>
      <c r="P39" s="173">
        <v>0</v>
      </c>
      <c r="Q39" s="173">
        <f>ROUND(E39*P39,2)</f>
        <v>0</v>
      </c>
      <c r="R39" s="173"/>
      <c r="S39" s="173" t="s">
        <v>125</v>
      </c>
      <c r="T39" s="174" t="s">
        <v>126</v>
      </c>
      <c r="U39" s="159">
        <v>0</v>
      </c>
      <c r="V39" s="159">
        <f>ROUND(E39*U39,2)</f>
        <v>0</v>
      </c>
      <c r="W39" s="159"/>
      <c r="X39" s="159" t="s">
        <v>104</v>
      </c>
      <c r="Y39" s="149"/>
      <c r="Z39" s="149"/>
      <c r="AA39" s="149"/>
      <c r="AB39" s="149"/>
      <c r="AC39" s="149"/>
      <c r="AD39" s="149"/>
      <c r="AE39" s="149"/>
      <c r="AF39" s="149"/>
      <c r="AG39" s="149" t="s">
        <v>105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>
      <c r="A40" s="156"/>
      <c r="B40" s="157"/>
      <c r="C40" s="240"/>
      <c r="D40" s="241"/>
      <c r="E40" s="241"/>
      <c r="F40" s="241"/>
      <c r="G40" s="241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49"/>
      <c r="Z40" s="149"/>
      <c r="AA40" s="149"/>
      <c r="AB40" s="149"/>
      <c r="AC40" s="149"/>
      <c r="AD40" s="149"/>
      <c r="AE40" s="149"/>
      <c r="AF40" s="149"/>
      <c r="AG40" s="149" t="s">
        <v>108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>
      <c r="A41" s="168">
        <v>13</v>
      </c>
      <c r="B41" s="169" t="s">
        <v>145</v>
      </c>
      <c r="C41" s="178" t="s">
        <v>146</v>
      </c>
      <c r="D41" s="170" t="s">
        <v>147</v>
      </c>
      <c r="E41" s="171">
        <v>15</v>
      </c>
      <c r="F41" s="172"/>
      <c r="G41" s="173">
        <f>ROUND(E41*F41,2)</f>
        <v>0</v>
      </c>
      <c r="H41" s="172"/>
      <c r="I41" s="173">
        <f>ROUND(E41*H41,2)</f>
        <v>0</v>
      </c>
      <c r="J41" s="172"/>
      <c r="K41" s="173">
        <f>ROUND(E41*J41,2)</f>
        <v>0</v>
      </c>
      <c r="L41" s="173">
        <v>21</v>
      </c>
      <c r="M41" s="173">
        <f>G41*(1+L41/100)</f>
        <v>0</v>
      </c>
      <c r="N41" s="173">
        <v>0</v>
      </c>
      <c r="O41" s="173">
        <f>ROUND(E41*N41,2)</f>
        <v>0</v>
      </c>
      <c r="P41" s="173">
        <v>0</v>
      </c>
      <c r="Q41" s="173">
        <f>ROUND(E41*P41,2)</f>
        <v>0</v>
      </c>
      <c r="R41" s="173"/>
      <c r="S41" s="173" t="s">
        <v>125</v>
      </c>
      <c r="T41" s="174" t="s">
        <v>126</v>
      </c>
      <c r="U41" s="159">
        <v>0</v>
      </c>
      <c r="V41" s="159">
        <f>ROUND(E41*U41,2)</f>
        <v>0</v>
      </c>
      <c r="W41" s="159"/>
      <c r="X41" s="159" t="s">
        <v>104</v>
      </c>
      <c r="Y41" s="149"/>
      <c r="Z41" s="149"/>
      <c r="AA41" s="149"/>
      <c r="AB41" s="149"/>
      <c r="AC41" s="149"/>
      <c r="AD41" s="149"/>
      <c r="AE41" s="149"/>
      <c r="AF41" s="149"/>
      <c r="AG41" s="149" t="s">
        <v>105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>
      <c r="A42" s="156"/>
      <c r="B42" s="157"/>
      <c r="C42" s="240"/>
      <c r="D42" s="241"/>
      <c r="E42" s="241"/>
      <c r="F42" s="241"/>
      <c r="G42" s="241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49"/>
      <c r="Z42" s="149"/>
      <c r="AA42" s="149"/>
      <c r="AB42" s="149"/>
      <c r="AC42" s="149"/>
      <c r="AD42" s="149"/>
      <c r="AE42" s="149"/>
      <c r="AF42" s="149"/>
      <c r="AG42" s="149" t="s">
        <v>108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>
      <c r="A43" s="162" t="s">
        <v>97</v>
      </c>
      <c r="B43" s="163" t="s">
        <v>69</v>
      </c>
      <c r="C43" s="177" t="s">
        <v>27</v>
      </c>
      <c r="D43" s="164"/>
      <c r="E43" s="165"/>
      <c r="F43" s="166"/>
      <c r="G43" s="166">
        <f>SUMIF(AG44:AG47,"&lt;&gt;NOR",G44:G47)</f>
        <v>0</v>
      </c>
      <c r="H43" s="166"/>
      <c r="I43" s="166">
        <f>SUM(I44:I47)</f>
        <v>0</v>
      </c>
      <c r="J43" s="166"/>
      <c r="K43" s="166">
        <f>SUM(K44:K47)</f>
        <v>0</v>
      </c>
      <c r="L43" s="166"/>
      <c r="M43" s="166">
        <f>SUM(M44:M47)</f>
        <v>0</v>
      </c>
      <c r="N43" s="166"/>
      <c r="O43" s="166">
        <f>SUM(O44:O47)</f>
        <v>0</v>
      </c>
      <c r="P43" s="166"/>
      <c r="Q43" s="166">
        <f>SUM(Q44:Q47)</f>
        <v>0</v>
      </c>
      <c r="R43" s="166"/>
      <c r="S43" s="166"/>
      <c r="T43" s="167"/>
      <c r="U43" s="161"/>
      <c r="V43" s="161">
        <f>SUM(V44:V47)</f>
        <v>0</v>
      </c>
      <c r="W43" s="161"/>
      <c r="X43" s="161"/>
      <c r="AG43" t="s">
        <v>98</v>
      </c>
    </row>
    <row r="44" spans="1:60" outlineLevel="1">
      <c r="A44" s="168">
        <v>14</v>
      </c>
      <c r="B44" s="169" t="s">
        <v>148</v>
      </c>
      <c r="C44" s="178" t="s">
        <v>149</v>
      </c>
      <c r="D44" s="170" t="s">
        <v>150</v>
      </c>
      <c r="E44" s="171">
        <v>1</v>
      </c>
      <c r="F44" s="172"/>
      <c r="G44" s="173">
        <f>ROUND(E44*F44,2)</f>
        <v>0</v>
      </c>
      <c r="H44" s="172"/>
      <c r="I44" s="173">
        <f>ROUND(E44*H44,2)</f>
        <v>0</v>
      </c>
      <c r="J44" s="172"/>
      <c r="K44" s="173">
        <f>ROUND(E44*J44,2)</f>
        <v>0</v>
      </c>
      <c r="L44" s="173">
        <v>21</v>
      </c>
      <c r="M44" s="173">
        <f>G44*(1+L44/100)</f>
        <v>0</v>
      </c>
      <c r="N44" s="173">
        <v>0</v>
      </c>
      <c r="O44" s="173">
        <f>ROUND(E44*N44,2)</f>
        <v>0</v>
      </c>
      <c r="P44" s="173">
        <v>0</v>
      </c>
      <c r="Q44" s="173">
        <f>ROUND(E44*P44,2)</f>
        <v>0</v>
      </c>
      <c r="R44" s="173"/>
      <c r="S44" s="173" t="s">
        <v>103</v>
      </c>
      <c r="T44" s="174" t="s">
        <v>126</v>
      </c>
      <c r="U44" s="159">
        <v>0</v>
      </c>
      <c r="V44" s="159">
        <f>ROUND(E44*U44,2)</f>
        <v>0</v>
      </c>
      <c r="W44" s="159"/>
      <c r="X44" s="159" t="s">
        <v>151</v>
      </c>
      <c r="Y44" s="149"/>
      <c r="Z44" s="149"/>
      <c r="AA44" s="149"/>
      <c r="AB44" s="149"/>
      <c r="AC44" s="149"/>
      <c r="AD44" s="149"/>
      <c r="AE44" s="149"/>
      <c r="AF44" s="149"/>
      <c r="AG44" s="149" t="s">
        <v>152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>
      <c r="A45" s="156"/>
      <c r="B45" s="157"/>
      <c r="C45" s="240"/>
      <c r="D45" s="241"/>
      <c r="E45" s="241"/>
      <c r="F45" s="241"/>
      <c r="G45" s="241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49"/>
      <c r="Z45" s="149"/>
      <c r="AA45" s="149"/>
      <c r="AB45" s="149"/>
      <c r="AC45" s="149"/>
      <c r="AD45" s="149"/>
      <c r="AE45" s="149"/>
      <c r="AF45" s="149"/>
      <c r="AG45" s="149" t="s">
        <v>108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>
      <c r="A46" s="168">
        <v>15</v>
      </c>
      <c r="B46" s="169" t="s">
        <v>153</v>
      </c>
      <c r="C46" s="178" t="s">
        <v>154</v>
      </c>
      <c r="D46" s="170" t="s">
        <v>150</v>
      </c>
      <c r="E46" s="171">
        <v>1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73">
        <v>0</v>
      </c>
      <c r="O46" s="173">
        <f>ROUND(E46*N46,2)</f>
        <v>0</v>
      </c>
      <c r="P46" s="173">
        <v>0</v>
      </c>
      <c r="Q46" s="173">
        <f>ROUND(E46*P46,2)</f>
        <v>0</v>
      </c>
      <c r="R46" s="173"/>
      <c r="S46" s="173" t="s">
        <v>103</v>
      </c>
      <c r="T46" s="174" t="s">
        <v>126</v>
      </c>
      <c r="U46" s="159">
        <v>0</v>
      </c>
      <c r="V46" s="159">
        <f>ROUND(E46*U46,2)</f>
        <v>0</v>
      </c>
      <c r="W46" s="159"/>
      <c r="X46" s="159" t="s">
        <v>151</v>
      </c>
      <c r="Y46" s="149"/>
      <c r="Z46" s="149"/>
      <c r="AA46" s="149"/>
      <c r="AB46" s="149"/>
      <c r="AC46" s="149"/>
      <c r="AD46" s="149"/>
      <c r="AE46" s="149"/>
      <c r="AF46" s="149"/>
      <c r="AG46" s="149" t="s">
        <v>152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>
      <c r="A47" s="156"/>
      <c r="B47" s="157"/>
      <c r="C47" s="240"/>
      <c r="D47" s="241"/>
      <c r="E47" s="241"/>
      <c r="F47" s="241"/>
      <c r="G47" s="241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49"/>
      <c r="Z47" s="149"/>
      <c r="AA47" s="149"/>
      <c r="AB47" s="149"/>
      <c r="AC47" s="149"/>
      <c r="AD47" s="149"/>
      <c r="AE47" s="149"/>
      <c r="AF47" s="149"/>
      <c r="AG47" s="149" t="s">
        <v>108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>
      <c r="A48" s="3"/>
      <c r="B48" s="4"/>
      <c r="C48" s="180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AE48">
        <v>15</v>
      </c>
      <c r="AF48">
        <v>21</v>
      </c>
      <c r="AG48" t="s">
        <v>84</v>
      </c>
    </row>
    <row r="49" spans="1:33">
      <c r="A49" s="152"/>
      <c r="B49" s="153" t="s">
        <v>29</v>
      </c>
      <c r="C49" s="181"/>
      <c r="D49" s="154"/>
      <c r="E49" s="155"/>
      <c r="F49" s="155"/>
      <c r="G49" s="176">
        <f>G8+G34+G38+G43</f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AE49">
        <f>SUMIF(L7:L47,AE48,G7:G47)</f>
        <v>0</v>
      </c>
      <c r="AF49">
        <f>SUMIF(L7:L47,AF48,G7:G47)</f>
        <v>0</v>
      </c>
      <c r="AG49" t="s">
        <v>155</v>
      </c>
    </row>
    <row r="50" spans="1:33">
      <c r="C50" s="182"/>
      <c r="D50" s="10"/>
      <c r="AG50" t="s">
        <v>156</v>
      </c>
    </row>
    <row r="51" spans="1:33">
      <c r="D51" s="10"/>
    </row>
    <row r="52" spans="1:33">
      <c r="D52" s="10"/>
    </row>
    <row r="53" spans="1:33">
      <c r="D53" s="10"/>
    </row>
    <row r="54" spans="1:33">
      <c r="D54" s="10"/>
    </row>
    <row r="55" spans="1:33">
      <c r="D55" s="10"/>
    </row>
    <row r="56" spans="1:33">
      <c r="D56" s="10"/>
    </row>
    <row r="57" spans="1:33">
      <c r="D57" s="10"/>
    </row>
    <row r="58" spans="1:33">
      <c r="D58" s="10"/>
    </row>
    <row r="59" spans="1:33">
      <c r="D59" s="10"/>
    </row>
    <row r="60" spans="1:33">
      <c r="D60" s="10"/>
    </row>
    <row r="61" spans="1:33">
      <c r="D61" s="10"/>
    </row>
    <row r="62" spans="1:33">
      <c r="D62" s="10"/>
    </row>
    <row r="63" spans="1:33">
      <c r="D63" s="10"/>
    </row>
    <row r="64" spans="1:33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sheet="1"/>
  <mergeCells count="25">
    <mergeCell ref="C11:G11"/>
    <mergeCell ref="A1:G1"/>
    <mergeCell ref="C2:G2"/>
    <mergeCell ref="C3:G3"/>
    <mergeCell ref="C4:G4"/>
    <mergeCell ref="C10:G10"/>
    <mergeCell ref="C32:G32"/>
    <mergeCell ref="C13:G13"/>
    <mergeCell ref="C14:G14"/>
    <mergeCell ref="C16:G16"/>
    <mergeCell ref="C18:G18"/>
    <mergeCell ref="C20:G20"/>
    <mergeCell ref="C22:G22"/>
    <mergeCell ref="C24:G24"/>
    <mergeCell ref="C25:G25"/>
    <mergeCell ref="C26:G26"/>
    <mergeCell ref="C28:G28"/>
    <mergeCell ref="C30:G30"/>
    <mergeCell ref="C47:G47"/>
    <mergeCell ref="C33:G33"/>
    <mergeCell ref="C36:G36"/>
    <mergeCell ref="C37:G37"/>
    <mergeCell ref="C40:G40"/>
    <mergeCell ref="C42:G42"/>
    <mergeCell ref="C45:G45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 2 Pol'!Názvy_tisku</vt:lpstr>
      <vt:lpstr>oadresa</vt:lpstr>
      <vt:lpstr>Stavba!Objednatel</vt:lpstr>
      <vt:lpstr>Stavba!Objekt</vt:lpstr>
      <vt:lpstr>'D.1.4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pavla</cp:lastModifiedBy>
  <cp:lastPrinted>2019-03-19T12:27:02Z</cp:lastPrinted>
  <dcterms:created xsi:type="dcterms:W3CDTF">2009-04-08T07:15:50Z</dcterms:created>
  <dcterms:modified xsi:type="dcterms:W3CDTF">2019-06-27T08:14:40Z</dcterms:modified>
</cp:coreProperties>
</file>