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3"/>
  </bookViews>
  <sheets>
    <sheet name="Rekapitulace stavby" sheetId="1" r:id="rId1"/>
    <sheet name="SO100 - CHODNÍK" sheetId="2" r:id="rId2"/>
    <sheet name="SO700 - ÚPRAVY OPLOCENÍ" sheetId="3" r:id="rId3"/>
    <sheet name="000 - Vedlejší rozpočtové..." sheetId="4" r:id="rId4"/>
    <sheet name="Seznam figur" sheetId="5" r:id="rId5"/>
  </sheets>
  <definedNames>
    <definedName name="_xlnm._FilterDatabase" localSheetId="3" hidden="1">'000 - Vedlejší rozpočtové...'!$C$115:$K$132</definedName>
    <definedName name="_xlnm._FilterDatabase" localSheetId="1" hidden="1">'SO100 - CHODNÍK'!$C$123:$K$359</definedName>
    <definedName name="_xlnm._FilterDatabase" localSheetId="2" hidden="1">'SO700 - ÚPRAVY OPLOCENÍ'!$C$122:$K$200</definedName>
    <definedName name="_xlnm.Print_Area" localSheetId="3">'000 - Vedlejší rozpočtové...'!$C$103:$K$132</definedName>
    <definedName name="_xlnm.Print_Area" localSheetId="0">'Rekapitulace stavby'!$D$4:$AO$76,'Rekapitulace stavby'!$C$82:$AQ$98</definedName>
    <definedName name="_xlnm.Print_Area" localSheetId="4">'Seznam figur'!$C$4:$G$89</definedName>
    <definedName name="_xlnm.Print_Area" localSheetId="1">'SO100 - CHODNÍK'!$C$111:$K$359</definedName>
    <definedName name="_xlnm.Print_Area" localSheetId="2">'SO700 - ÚPRAVY OPLOCENÍ'!$C$110:$K$200</definedName>
    <definedName name="_xlnm.Print_Titles" localSheetId="0">'Rekapitulace stavby'!$92:$92</definedName>
    <definedName name="_xlnm.Print_Titles" localSheetId="1">'SO100 - CHODNÍK'!$123:$123</definedName>
    <definedName name="_xlnm.Print_Titles" localSheetId="2">'SO700 - ÚPRAVY OPLOCENÍ'!$122:$122</definedName>
    <definedName name="_xlnm.Print_Titles" localSheetId="3">'000 - Vedlejší rozpočtové...'!$115:$115</definedName>
    <definedName name="_xlnm.Print_Titles" localSheetId="4">'Seznam figur'!$9:$9</definedName>
  </definedNames>
  <calcPr calcId="162913" calcMode="manual"/>
</workbook>
</file>

<file path=xl/sharedStrings.xml><?xml version="1.0" encoding="utf-8"?>
<sst xmlns="http://schemas.openxmlformats.org/spreadsheetml/2006/main" count="3696" uniqueCount="712">
  <si>
    <t>Export Komplet</t>
  </si>
  <si>
    <t/>
  </si>
  <si>
    <t>2.0</t>
  </si>
  <si>
    <t>False</t>
  </si>
  <si>
    <t>{56b430fe-86d5-4800-9b15-c48c1c2b8570}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</si>
  <si>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</si>
  <si>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</si>
  <si>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</si>
  <si>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</si>
  <si>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</si>
  <si>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</si>
  <si>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</si>
  <si>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</si>
  <si>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</si>
  <si>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</si>
  <si>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Chodník podél ul. Závodní kolem restaurace Mokroš</t>
  </si>
  <si>
    <t>KSO:</t>
  </si>
  <si>
    <t>CC-CZ:</t>
  </si>
  <si>
    <t>Místo:</t>
  </si>
  <si>
    <t>Petřvald</t>
  </si>
  <si>
    <t>Datum:</t>
  </si>
  <si>
    <t>25. 9. 2020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</si>
  <si>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</si>
  <si>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</si>
  <si>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</si>
  <si>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</si>
  <si>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</si>
  <si>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</si>
  <si>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</si>
  <si>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</si>
  <si>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01081608</t>
  </si>
  <si>
    <t>Ing. Pavol Lipták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</si>
  <si>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</si>
  <si>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</si>
  <si>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</si>
  <si>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</si>
  <si>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</si>
  <si>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</si>
  <si>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</si>
  <si>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</si>
  <si>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</si>
  <si>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</si>
  <si>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</si>
  <si>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</si>
  <si>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</si>
  <si>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</si>
  <si>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</si>
  <si>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</si>
  <si>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</si>
  <si>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</si>
  <si>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</si>
  <si>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</si>
  <si>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</si>
  <si>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</si>
  <si>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</si>
  <si>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</si>
  <si>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</si>
  <si>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</si>
  <si>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</si>
  <si>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</si>
  <si>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</si>
  <si>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</si>
  <si>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</si>
  <si>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</si>
  <si>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</si>
  <si>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</si>
  <si>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</si>
  <si>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</si>
  <si>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</si>
  <si>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</si>
  <si>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</si>
  <si>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</si>
  <si>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</si>
  <si>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</si>
  <si>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</si>
  <si>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</si>
  <si>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</si>
  <si>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</si>
  <si>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</si>
  <si>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</si>
  <si>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SO100</t>
  </si>
  <si>
    <t>CHODNÍK</t>
  </si>
  <si>
    <t>STA</t>
  </si>
  <si>
    <t>1</t>
  </si>
  <si>
    <t>{2df951a4-dc45-4f6e-8c87-f2bac2fe4409}</t>
  </si>
  <si>
    <t>2</t>
  </si>
  <si>
    <t>SO700</t>
  </si>
  <si>
    <t>ÚPRAVY OPLOCENÍ</t>
  </si>
  <si>
    <t>{2d43d1c4-5227-4275-bce6-fa5c2a283dad}</t>
  </si>
  <si>
    <t>000</t>
  </si>
  <si>
    <t>Vedlejší rozpočtové náklady</t>
  </si>
  <si>
    <t>{388b8653-72d6-4ff4-8647-b71278a368ab}</t>
  </si>
  <si>
    <t>dl_60</t>
  </si>
  <si>
    <t>182,8</t>
  </si>
  <si>
    <t>dl_80</t>
  </si>
  <si>
    <t>10,4</t>
  </si>
  <si>
    <t>KRYCÍ LIST SOUPISU PRACÍ</t>
  </si>
  <si>
    <t>odkop</t>
  </si>
  <si>
    <t>70,375</t>
  </si>
  <si>
    <t>násyp</t>
  </si>
  <si>
    <t>25</t>
  </si>
  <si>
    <t>Objekt:</t>
  </si>
  <si>
    <t>SO100 -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</si>
  <si>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</si>
  <si>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</si>
  <si>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</si>
  <si>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</si>
  <si>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</si>
  <si>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</si>
  <si>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</si>
  <si>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</si>
  <si>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</si>
  <si>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</si>
  <si>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</si>
  <si>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</si>
  <si>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</si>
  <si>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</si>
  <si>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</si>
  <si>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</si>
  <si>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</si>
  <si>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</si>
  <si>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</si>
  <si>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</si>
  <si>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</si>
  <si>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</si>
  <si>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</si>
  <si>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</si>
  <si>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</si>
  <si>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</si>
  <si>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</si>
  <si>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</si>
  <si>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</si>
  <si>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</si>
  <si>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</si>
  <si>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112101122</t>
  </si>
  <si>
    <t>Odstranění stromů jehličnatých průměru kmene do 500 mm</t>
  </si>
  <si>
    <t>kus</t>
  </si>
  <si>
    <t>4</t>
  </si>
  <si>
    <t>-1560132777</t>
  </si>
  <si>
    <t>PP</t>
  </si>
  <si>
    <t>Odstranění stromů s odřezáním kmene a s odvětvením jehličnatých bez odkornění, průměru kmene přes 300 do 500 mm</t>
  </si>
  <si>
    <t>112201102</t>
  </si>
  <si>
    <t>Odstranění pařezů D do 500 mm</t>
  </si>
  <si>
    <t>-1763617187</t>
  </si>
  <si>
    <t>3</t>
  </si>
  <si>
    <t>113107142</t>
  </si>
  <si>
    <t>Odstranění podkladu živičného tl 100 mm ručně</t>
  </si>
  <si>
    <t>m2</t>
  </si>
  <si>
    <t>-1016398413</t>
  </si>
  <si>
    <t>VV</t>
  </si>
  <si>
    <t>"stáv. chodník" 5</t>
  </si>
  <si>
    <t>113154114</t>
  </si>
  <si>
    <t>Frézování živičného krytu tl 100 mm pruh š 0,5 m pl do 500 m2 bez překážek v trase</t>
  </si>
  <si>
    <t>1498672699</t>
  </si>
  <si>
    <t>Frézování živičného podkladu nebo krytu  s naložením na dopravní prostředek plochy do 500 m2 bez překážek v trase pruhu šířky do 0,5 m, tloušťky vrstvy 100 mm</t>
  </si>
  <si>
    <t>"pracovní pruh " 39*0,3 + 22*0,3 + 4,2*1,0 + 47*0,3</t>
  </si>
  <si>
    <t>5</t>
  </si>
  <si>
    <t>113154124</t>
  </si>
  <si>
    <t>Frézování živičného krytu tl 100 mm pruh š 1 m pl do 500 m2 bez překážek v trase</t>
  </si>
  <si>
    <t>103121602</t>
  </si>
  <si>
    <t>Frézování živičného podkladu nebo krytu  s naložením na dopravní prostředek plochy do 500 m2 bez překážek v trase pruhu šířky přes 0,5 m do 1 m, tloušťky vrstvy 100 mm</t>
  </si>
  <si>
    <t>"sjezd na pozemek 4639/1" 77</t>
  </si>
  <si>
    <t>6</t>
  </si>
  <si>
    <t>113106121</t>
  </si>
  <si>
    <t>Rozebrání dlažeb z betonových nebo kamenných dlaždic komunikací pro pěší ručně</t>
  </si>
  <si>
    <t>1582003584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</si>
  <si>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</si>
  <si>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"konec chodníku" 3 + "konec chodníku" 1</t>
  </si>
  <si>
    <t>7</t>
  </si>
  <si>
    <t>113106171</t>
  </si>
  <si>
    <t>Rozebrání dlažeb vozovek ze zámkové dlažby s ložem z kameniva ručně</t>
  </si>
  <si>
    <t>-653111898</t>
  </si>
  <si>
    <t>"sjezd" 9</t>
  </si>
  <si>
    <t>8</t>
  </si>
  <si>
    <t>113201112</t>
  </si>
  <si>
    <t>Vytrhání obrub silničních ležatých</t>
  </si>
  <si>
    <t>m</t>
  </si>
  <si>
    <t>-1910198040</t>
  </si>
  <si>
    <t>Vytrhání obrub  s vybouráním lože, s přemístěním hmot na skládku na vzdálenost do 3 m nebo s naložením na dopravní prostředek silničních ležatých</t>
  </si>
  <si>
    <t>"stáv.chodník" 2 + "sjezd" 6 + "stá. chodník" 1,5</t>
  </si>
  <si>
    <t>9</t>
  </si>
  <si>
    <t>113202111</t>
  </si>
  <si>
    <t>Vytrhání obrub krajníků obrubníků stojatých</t>
  </si>
  <si>
    <t>-1424041230</t>
  </si>
  <si>
    <t>"stávající chodník pozemek 4964/27" 3 + "stáv. chodník pozemek 4639/1" 1</t>
  </si>
  <si>
    <t>10</t>
  </si>
  <si>
    <t>113204111</t>
  </si>
  <si>
    <t>Vytrhání obrub záhonových</t>
  </si>
  <si>
    <t>1277852671</t>
  </si>
  <si>
    <t>Vytrhání obrub  s vybouráním lože, s přemístěním hmot na skládku na vzdálenost do 3 m nebo s naložením na dopravní prostředek záhonových</t>
  </si>
  <si>
    <t>"stáv.chodník" 2 + 5</t>
  </si>
  <si>
    <t>11</t>
  </si>
  <si>
    <t>120001101</t>
  </si>
  <si>
    <t>Příplatek za ztížení odkopávky nebo prokkopávky v blízkosti inženýrských sítí</t>
  </si>
  <si>
    <t>m3</t>
  </si>
  <si>
    <t>821091813</t>
  </si>
  <si>
    <t>"ruční výkop nad vodovodní přípojkou - část 1" 1,8*2,2*0,5</t>
  </si>
  <si>
    <t>"ruční výkop nad vedením CETIN - část 1" 30*1*0,6</t>
  </si>
  <si>
    <t>"ruční výkop nad vodovodní přípojkou - sjezd "2* 1,8*2,2*0,5</t>
  </si>
  <si>
    <t>"ruční výkop nad vedením CETIN - část 3" 18*1*0,6</t>
  </si>
  <si>
    <t>"ruční výkop na plynovodem - část 3" 7*2,2*0,5</t>
  </si>
  <si>
    <t>"ruční výkop nad vodovodní přípojkou - část 3" 2,3*2,2*0,5</t>
  </si>
  <si>
    <t>Součet</t>
  </si>
  <si>
    <t>12</t>
  </si>
  <si>
    <t>121101102</t>
  </si>
  <si>
    <t>Sejmutí ornice s přemístěním na vzdálenost do 100 m</t>
  </si>
  <si>
    <t>1089643684</t>
  </si>
  <si>
    <t>"dle vynětí ze ZPF" 30</t>
  </si>
  <si>
    <t>13</t>
  </si>
  <si>
    <t>122202201</t>
  </si>
  <si>
    <t>Odkopávky a prokopávky nezapažené pro silnice objemu do 100 m3 v hornině tř. 3</t>
  </si>
  <si>
    <t>-646617585</t>
  </si>
  <si>
    <t>Odkopávky a prokopávky nezapažené pro silnice  s přemístěním výkopku v příčných profilech na vzdálenost do 15 m nebo s naložením na dopravní prostředek v hornině tř. 3 do 100 m3</t>
  </si>
  <si>
    <t>14</t>
  </si>
  <si>
    <t>122202209</t>
  </si>
  <si>
    <t>Příplatek k odkopávkám a prokopávkám pro silnice v hornině tř. 3 za lepivost</t>
  </si>
  <si>
    <t>1604958898</t>
  </si>
  <si>
    <t>162301416</t>
  </si>
  <si>
    <t>Vodorovné přemístění kmenů stromů jehličnatých do 5 km D kmene do 500 mm</t>
  </si>
  <si>
    <t>-1348867999</t>
  </si>
  <si>
    <t>Vodorovné přemístění větví, kmenů nebo pařezů  s naložením, složením a dopravou do 5000 m kmenů stromů jehličnatých, průměru přes 300 do 500 mm</t>
  </si>
  <si>
    <t>16</t>
  </si>
  <si>
    <t>162301422</t>
  </si>
  <si>
    <t>Vodorovné přemístění pařezů do 5 km D do 500 mm</t>
  </si>
  <si>
    <t>318536255</t>
  </si>
  <si>
    <t>Vodorovné přemístění větví, kmenů nebo pařezů  s naložením, složením a dopravou do 5000 m pařezů kmenů, průměru přes 300 do 500 mm</t>
  </si>
  <si>
    <t>17</t>
  </si>
  <si>
    <t>162301916</t>
  </si>
  <si>
    <t>Příplatek k vodorovnému přemístění kmenů stromů jehličnatých D kmene do 500 mm ZKD 5 km</t>
  </si>
  <si>
    <t>933405747</t>
  </si>
  <si>
    <t>Vodorovné přemístění větví, kmenů nebo pařezů  s naložením, složením a dopravou Příplatek k cenám za každých dalších i započatých 5000 m přes 5000 m kmenů stromů jehličnatých, průměru přes 300 do 500 mm</t>
  </si>
  <si>
    <t>18</t>
  </si>
  <si>
    <t>162301922</t>
  </si>
  <si>
    <t>Příplatek k vodorovnému přemístění pařezů D 500 mm ZKD 5 km</t>
  </si>
  <si>
    <t>-1045071977</t>
  </si>
  <si>
    <t>Vodorovné přemístění větví, kmenů nebo pařezů  s naložením, složením a dopravou Příplatek k cenám za každých dalších i započatých 5000 m přes 5000 m pařezů kmenů, průměru přes 300 do 500 mm</t>
  </si>
  <si>
    <t>19</t>
  </si>
  <si>
    <t>162701105</t>
  </si>
  <si>
    <t>Vodorovné přemístění do 10000 m výkopku/sypaniny z horniny tř. 1 až 4</t>
  </si>
  <si>
    <t>1906874983</t>
  </si>
  <si>
    <t>Vodorovné přemístění výkopku nebo sypaniny po suchu  na obvyklém dopravním prostředku, bez naložení výkopku, avšak se složením bez rozhrnutí z horniny tř. 1 až 4 na vzdálenost přes 9 000 do 10 000 m</t>
  </si>
  <si>
    <t>odkop-násyp</t>
  </si>
  <si>
    <t>20</t>
  </si>
  <si>
    <t>167101101</t>
  </si>
  <si>
    <t>Nakládání výkopku z hornin tř. 1 až 4 do 100 m3</t>
  </si>
  <si>
    <t>-413909224</t>
  </si>
  <si>
    <t>171101101</t>
  </si>
  <si>
    <t>Uložení sypaniny z hornin soudržných do násypů zhutněných na 95 % PS</t>
  </si>
  <si>
    <t>-2101446720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</si>
  <si>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</si>
  <si>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"násep z výkopku - svah u nároží chodníku část. 3" 20</t>
  </si>
  <si>
    <t>"zásyp terénu nároží vjezdu 4639/1" 5</t>
  </si>
  <si>
    <t>22</t>
  </si>
  <si>
    <t>171201211</t>
  </si>
  <si>
    <t>Poplatek za uložení stavebního odpadu - zeminy a kameniva na skládce</t>
  </si>
  <si>
    <t>t</t>
  </si>
  <si>
    <t>1345400992</t>
  </si>
  <si>
    <t>Poplatek za uložení stavebního odpadu na skládce (skládkovné) zeminy a kameniva zatříděného do Katalogu odpadů pod kódem 170 504</t>
  </si>
  <si>
    <t>23</t>
  </si>
  <si>
    <t>181111111</t>
  </si>
  <si>
    <t>Plošná úprava terénu do 500 m2 zemina tř 1 až 4 nerovnosti do 100 mm v rovinně a svahu do 1:5</t>
  </si>
  <si>
    <t>1821018237</t>
  </si>
  <si>
    <t>Plošná úprava terénu v zemině tř. 1 až 4 s urovnáním povrchu bez doplnění ornice souvislé plochy do 500 m2 při nerovnostech terénu přes 50 do 100 mm v rovině nebo na svahu do 1:5</t>
  </si>
  <si>
    <t>"úprava vně chodníku část 1" 38,1*0,5</t>
  </si>
  <si>
    <t>"vně nároží sjezdu na pozemek 4639/1" 9</t>
  </si>
  <si>
    <t>24</t>
  </si>
  <si>
    <t>181111112</t>
  </si>
  <si>
    <t>Plošná úprava terénu do 500 m2 zemina tř 1 až 4 nerovnosti do 100 mm ve svahu do 1:2</t>
  </si>
  <si>
    <t>-5846899</t>
  </si>
  <si>
    <t>Plošná úprava terénu v zemině tř. 1 až 4 s urovnáním povrchu bez doplnění ornice souvislé plochy do 500 m2 při nerovnostech terénu přes 50 do 100 mm na svahu přes 1:5 do 1:2</t>
  </si>
  <si>
    <t>"svah vně chodníku část 3" 33</t>
  </si>
  <si>
    <t>181411131</t>
  </si>
  <si>
    <t>Založení parkového trávníku výsevem plochy do 1000 m2 v rovině a ve svahu do 1:5</t>
  </si>
  <si>
    <t>-398211176</t>
  </si>
  <si>
    <t>26</t>
  </si>
  <si>
    <t>181411132</t>
  </si>
  <si>
    <t>Založení parkového trávníku výsevem plochy do 1000 m2 ve svahu do 1:2</t>
  </si>
  <si>
    <t>463722420</t>
  </si>
  <si>
    <t>Založení trávníku na půdě předem připravené plochy do 1000 m2 výsevem včetně utažení parkového na svahu přes 1:5 do 1:2</t>
  </si>
  <si>
    <t>27</t>
  </si>
  <si>
    <t>M</t>
  </si>
  <si>
    <t>00572410</t>
  </si>
  <si>
    <t>osivo směs travní parková</t>
  </si>
  <si>
    <t>kg</t>
  </si>
  <si>
    <t>-1107974717</t>
  </si>
  <si>
    <t>(28,05+33,0)*0,025</t>
  </si>
  <si>
    <t>28</t>
  </si>
  <si>
    <t>181951102</t>
  </si>
  <si>
    <t>Úprava pláně v hornině tř. 1 až 4 se zhutněním</t>
  </si>
  <si>
    <t>59723705</t>
  </si>
  <si>
    <t>dl_60 + dl_80</t>
  </si>
  <si>
    <t>Svislé a kompletní konstrukce</t>
  </si>
  <si>
    <t>29</t>
  </si>
  <si>
    <t>388995212</t>
  </si>
  <si>
    <t>Chránička kabelů z trub HDPE v římse DN 110</t>
  </si>
  <si>
    <t>1527928085</t>
  </si>
  <si>
    <t>Chránička kabelů v římse z trub HDPE  přes DN 80 do DN 110
včetně pískového lože a obsypu trub</t>
  </si>
  <si>
    <t>"ochrana vedení - chodník část 1" 30</t>
  </si>
  <si>
    <t>"ochrana vedení - chodník část 3" 18</t>
  </si>
  <si>
    <t>30</t>
  </si>
  <si>
    <t>34571365</t>
  </si>
  <si>
    <t>trubka elektroinstalační HDPE tuhá dvouplášťová korugovaná D 94/110mm</t>
  </si>
  <si>
    <t>359340549</t>
  </si>
  <si>
    <t>Komunikace pozemní</t>
  </si>
  <si>
    <t>31</t>
  </si>
  <si>
    <t>564861111</t>
  </si>
  <si>
    <t>Podklad ze štěrkodrtě ŠD tl 200 mm</t>
  </si>
  <si>
    <t>985048371</t>
  </si>
  <si>
    <t>Podklad ze štěrkodrti ŠD  s rozprostřením a zhutněním, po zhutnění tl. 200 mm</t>
  </si>
  <si>
    <t>32</t>
  </si>
  <si>
    <t>564871111</t>
  </si>
  <si>
    <t>Podklad ze štěrkodrtě ŠD tl 250 mm</t>
  </si>
  <si>
    <t>874106279</t>
  </si>
  <si>
    <t>Podklad ze štěrkodrti ŠD  s rozprostřením a zhutněním, po zhutnění tl. 250 mm</t>
  </si>
  <si>
    <t>33</t>
  </si>
  <si>
    <t>564871116</t>
  </si>
  <si>
    <t>Podklad ze štěrkodrtě ŠD tl. 300 mm</t>
  </si>
  <si>
    <t>-219836308</t>
  </si>
  <si>
    <t>34</t>
  </si>
  <si>
    <t>565155101</t>
  </si>
  <si>
    <t>Asfaltový beton vrstva podkladní ACP 16 (obalované kamenivo OKS) tl 70 mm š do 1,5 m</t>
  </si>
  <si>
    <t>-1621015182</t>
  </si>
  <si>
    <t>Asfaltový beton vrstva podkladní ACP 16 (obalované kamenivo střednězrnné - OKS)  s rozprostřením a zhutněním v pruhu šířky do 1,5 m, po zhutnění tl. 70 mm</t>
  </si>
  <si>
    <t>35</t>
  </si>
  <si>
    <t>573111112</t>
  </si>
  <si>
    <t>Postřik živičný infiltrační s posypem z asfaltu množství 1 kg/m2</t>
  </si>
  <si>
    <t>-1516306923</t>
  </si>
  <si>
    <t>Postřik infiltrační PI z asfaltu silničního s posypem kamenivem, v množství 1,00 kg/m2</t>
  </si>
  <si>
    <t>36</t>
  </si>
  <si>
    <t>573211107</t>
  </si>
  <si>
    <t>Postřik živičný spojovací z asfaltu v množství 0,30 kg/m2</t>
  </si>
  <si>
    <t>1907507026</t>
  </si>
  <si>
    <t>Postřik spojovací PS bez posypu kamenivem z asfaltu silničního, v množství 0,30 kg/m2</t>
  </si>
  <si>
    <t>37</t>
  </si>
  <si>
    <t>577144111</t>
  </si>
  <si>
    <t>Asfaltový beton vrstva obrusná ACO 11 (ABS) tř. I tl 50 mm š do 3 m z nemodifikovaného asfaltu</t>
  </si>
  <si>
    <t>742123958</t>
  </si>
  <si>
    <t>Asfaltový beton vrstva obrusná ACO 11 (ABS)  s rozprostřením a se zhutněním z nemodifikovaného asfaltu v pruhu šířky do 3 m tř. I, po zhutnění tl. 50 mm</t>
  </si>
  <si>
    <t>"opravný pruh část 1" 11,6</t>
  </si>
  <si>
    <t>"opravný pruh část 2" 12,0</t>
  </si>
  <si>
    <t>"opravný pruh část 3 + sjezd na 4639/1" 56,6</t>
  </si>
  <si>
    <t>38</t>
  </si>
  <si>
    <t>596211112</t>
  </si>
  <si>
    <t>Kladení zámkové dlažby komunikací pro pěší tl 60 mm skupiny A pl do 300 m2</t>
  </si>
  <si>
    <t>151305141</t>
  </si>
  <si>
    <t>"chodník 1. část  - přírodní" 60,4</t>
  </si>
  <si>
    <t>"chodník 1. část  - slepecká" 0,7</t>
  </si>
  <si>
    <t>"chodník 2. část - přírodní" 24,5</t>
  </si>
  <si>
    <t>"chodník 2. část  - slepecká" 1,1</t>
  </si>
  <si>
    <t>"chodník 3. část - přírodní" 81,9</t>
  </si>
  <si>
    <t>"chodník 3. část  - slepecká" 2,2 + 2,6</t>
  </si>
  <si>
    <t>"chodník 4. část - přírodní" 6,7</t>
  </si>
  <si>
    <t>"chodník 4. část  - slepecká" 2,7</t>
  </si>
  <si>
    <t>39</t>
  </si>
  <si>
    <t>59245018</t>
  </si>
  <si>
    <t>dlažba skladebná betonová 200x100x60mm přírodní</t>
  </si>
  <si>
    <t>-624359422</t>
  </si>
  <si>
    <t>60,4 + 24,5 + 81,9 + 6,7 "ztratné 3%"</t>
  </si>
  <si>
    <t>173,5*1,03 'Přepočtené koeficientem množství</t>
  </si>
  <si>
    <t>40</t>
  </si>
  <si>
    <t>59245006</t>
  </si>
  <si>
    <t>dlažba skladebná betonová pro nevidomé 200x100x60mm barevná</t>
  </si>
  <si>
    <t>-883101892</t>
  </si>
  <si>
    <t>0,7 + 1,1 + 4,8 + 2,7 "ztratné 3%"</t>
  </si>
  <si>
    <t>9,3*1,03 'Přepočtené koeficientem množství</t>
  </si>
  <si>
    <t>41</t>
  </si>
  <si>
    <t>596211210</t>
  </si>
  <si>
    <t>Kladení zámkové dlažby komunikací pro pěší tl 80 mm skupiny A pl do 50 m2</t>
  </si>
  <si>
    <t>938453231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</si>
  <si>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</si>
  <si>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"sjezd přírodní" 4,7</t>
  </si>
  <si>
    <t>"sjezd barevná slepecká" 3,3</t>
  </si>
  <si>
    <t>"sjezd umělá vodicí linie" 2,4</t>
  </si>
  <si>
    <t>42</t>
  </si>
  <si>
    <t>59245020</t>
  </si>
  <si>
    <t>dlažba skladebná betonová 200x100x80mm přírodní</t>
  </si>
  <si>
    <t>603396829</t>
  </si>
  <si>
    <t>4,7 "ztratné 5%"</t>
  </si>
  <si>
    <t>4,7*1,05 'Přepočtené koeficientem množství</t>
  </si>
  <si>
    <t>43</t>
  </si>
  <si>
    <t>59245006a</t>
  </si>
  <si>
    <t>dlažba skladebná betonová pro nevidomé 200x100x80mm barevná</t>
  </si>
  <si>
    <t>2008906004</t>
  </si>
  <si>
    <t>3,3 "ztratné 5%"</t>
  </si>
  <si>
    <t>3,3*1,05 'Přepočtené koeficientem množství</t>
  </si>
  <si>
    <t>44</t>
  </si>
  <si>
    <t>592450R04</t>
  </si>
  <si>
    <t>dlažba betonová 200x200x80mm - umělá vodicí linie - podélné drážky</t>
  </si>
  <si>
    <t>-1413250774</t>
  </si>
  <si>
    <t>dlažba skladebná betonová 200x200x60mm přírodní</t>
  </si>
  <si>
    <t xml:space="preserve">2,4 "stratné 5%" </t>
  </si>
  <si>
    <t>2,4*1,05 'Přepočtené koeficientem množství</t>
  </si>
  <si>
    <t>45</t>
  </si>
  <si>
    <t>599142111</t>
  </si>
  <si>
    <t>Úprava zálivky dilatačních nebo pracovních spár v cementobetonovém krytu hl do 40 mm š do 40 mm</t>
  </si>
  <si>
    <t>-1964229800</t>
  </si>
  <si>
    <t>Úprava zálivky dilatačních nebo pracovních spár  v cementobetonovém krytu, hloubky do 40 mm, šířky přes 20 do 40 mm</t>
  </si>
  <si>
    <t>39,2 + 30,0 + 66,1</t>
  </si>
  <si>
    <t>46</t>
  </si>
  <si>
    <t>919731123</t>
  </si>
  <si>
    <t>Zarovnání styčné plochy podkladu nebo krytu živičného tl do 200 mm</t>
  </si>
  <si>
    <t>117283715</t>
  </si>
  <si>
    <t>Zarovnání styčné plochy podkladu nebo krytu podél vybourané části komunikace nebo zpevněné plochy  živičné tl. přes 100 do 200 mm</t>
  </si>
  <si>
    <t>Trubní vedení</t>
  </si>
  <si>
    <t>47</t>
  </si>
  <si>
    <t>899331111</t>
  </si>
  <si>
    <t>Výšková úprava uličního vstupu nebo vpusti do 200 mm zvýšením poklopu</t>
  </si>
  <si>
    <t>406938311</t>
  </si>
  <si>
    <t>Výšková úprava uličního vstupu nebo vpusti do 200 mm  zvýšením poklopu</t>
  </si>
  <si>
    <t>48</t>
  </si>
  <si>
    <t>899431111</t>
  </si>
  <si>
    <t>Výšková úprava uličního vstupu nebo vpusti do 200 mm zvýšením krycího hrnce, šoupěte nebo hydrantu</t>
  </si>
  <si>
    <t>233552163</t>
  </si>
  <si>
    <t>Výšková úprava uličního vstupu nebo vpusti do 200 mm  zvýšením krycího hrnce, šoupěte nebo hydrantu bez úpravy armatur</t>
  </si>
  <si>
    <t>Ostatní konstrukce a práce, bourání</t>
  </si>
  <si>
    <t>49</t>
  </si>
  <si>
    <t>914111111</t>
  </si>
  <si>
    <t>Montáž svislé dopravní značky do velikosti 1 m2 objímkami na sloupek nebo konzolu</t>
  </si>
  <si>
    <t>-394768361</t>
  </si>
  <si>
    <t>Montáž svislé dopravní značky základní  velikosti do 1 m2 objímkami na sloupky nebo konzoly</t>
  </si>
  <si>
    <t>"přesun 2 x DZ" 2</t>
  </si>
  <si>
    <t>50</t>
  </si>
  <si>
    <t>914511112</t>
  </si>
  <si>
    <t>Montáž sloupku dopravních značek délky do 3,5 m s betonovým základem a patkou</t>
  </si>
  <si>
    <t>971729752</t>
  </si>
  <si>
    <t>51</t>
  </si>
  <si>
    <t>40445225</t>
  </si>
  <si>
    <t>sloupek Zn pro dopravní značku D 60mm v 350mm</t>
  </si>
  <si>
    <t>494919747</t>
  </si>
  <si>
    <t>52</t>
  </si>
  <si>
    <t>916131213</t>
  </si>
  <si>
    <t>Osazení silničního obrubníku betonového stojatého s boční opěrou do lože z betonu prostého</t>
  </si>
  <si>
    <t>6072114</t>
  </si>
  <si>
    <t>"čast 1 - BO 150/250" 38,6</t>
  </si>
  <si>
    <t>"část 1 - BO 150/150" 1,7</t>
  </si>
  <si>
    <t>"část 2 - sjezd - BO 150/150" 6,4 + 1,6 + 6,4</t>
  </si>
  <si>
    <t>"část 2 - BO 150/250" 20,4</t>
  </si>
  <si>
    <t>"čast 3 - BO 150/250" 57,3</t>
  </si>
  <si>
    <t>"část 4 - BO 150/250" 7,3</t>
  </si>
  <si>
    <t>53</t>
  </si>
  <si>
    <t>PSB.30010100</t>
  </si>
  <si>
    <t>Silniční obrubník 1000x150x250 mm</t>
  </si>
  <si>
    <t>-1947737910</t>
  </si>
  <si>
    <t>P</t>
  </si>
  <si>
    <t>Poznámka k položce:
přírodní, hladký</t>
  </si>
  <si>
    <t>38,6 + 20,4 + 57,3 + 7,3 "ztratné 3%"</t>
  </si>
  <si>
    <t>123,6*1,03 'Přepočtené koeficientem množství</t>
  </si>
  <si>
    <t>54</t>
  </si>
  <si>
    <t>59217029</t>
  </si>
  <si>
    <t>obrubník betonový silniční nájezdový 100x15x15 cm</t>
  </si>
  <si>
    <t>-445597559</t>
  </si>
  <si>
    <t>1,7 + 14,4 "ztratné 3%"</t>
  </si>
  <si>
    <t>16,1*1,03 'Přepočtené koeficientem množství</t>
  </si>
  <si>
    <t>55</t>
  </si>
  <si>
    <t>916231213</t>
  </si>
  <si>
    <t>Osazení chodníkového obrubníku betonového stojatého s boční opěrou do lože z betonu prostého</t>
  </si>
  <si>
    <t>-1059672498</t>
  </si>
  <si>
    <t>Osazení chodníkového obrubníku betonového se zřízením lože, s vyplněním a zatřením spár cementovou maltou stojatého s boční opěrou z betonu prostého, do lože z betonu prostého</t>
  </si>
  <si>
    <t>"část 1 - BO 80/250" 38,1</t>
  </si>
  <si>
    <t>"část 2 - BO 80/250" 1,2</t>
  </si>
  <si>
    <t>"část 2 - BO 60(50) /200" 15,0</t>
  </si>
  <si>
    <t>"část 2 - BO 80/250" 1,0</t>
  </si>
  <si>
    <t>"čast 3 - BO 80/250" 29,9</t>
  </si>
  <si>
    <t>"část 3 - BO 60(50)/200" 16,7</t>
  </si>
  <si>
    <t>"část 3 - BO 80/250" 6,8</t>
  </si>
  <si>
    <t>"část 3 - BO 60(50)/200" 1,6</t>
  </si>
  <si>
    <t>"část 4 - BO 60(50)/200" 5,5</t>
  </si>
  <si>
    <t>56</t>
  </si>
  <si>
    <t>PSB.30011400</t>
  </si>
  <si>
    <t>Chodníkový obrubník 1000x80x250 mm</t>
  </si>
  <si>
    <t>688705940</t>
  </si>
  <si>
    <t>38,1 + 1,2 + 1,0 + 29,9 + 6,8 "ztratné 3%"</t>
  </si>
  <si>
    <t>77*1,03 'Přepočtené koeficientem množství</t>
  </si>
  <si>
    <t>57</t>
  </si>
  <si>
    <t>59217002</t>
  </si>
  <si>
    <t>obrubník betonový zahradní šedý 1000x50x200mm</t>
  </si>
  <si>
    <t>-2071480143</t>
  </si>
  <si>
    <t>15,0 + 16,7 + 1,6 + 5,5 "ztratné 3%"</t>
  </si>
  <si>
    <t>38,8*1,03 'Přepočtené koeficientem množství</t>
  </si>
  <si>
    <t>58</t>
  </si>
  <si>
    <t>919735112</t>
  </si>
  <si>
    <t>Řezání stávajícího živičného krytu hl do 100 mm</t>
  </si>
  <si>
    <t>-744394495</t>
  </si>
  <si>
    <t>"řezání pracovních pruhů" 39,5 + 54 + 66 + "chodník" 1,5</t>
  </si>
  <si>
    <t>59</t>
  </si>
  <si>
    <t>966006132</t>
  </si>
  <si>
    <t>Odstranění značek dopravních nebo orientačních se sloupky s betonovými patkami</t>
  </si>
  <si>
    <t>-563676368</t>
  </si>
  <si>
    <t>Odstranění dopravních nebo orientačních značek se sloupkem  s uložením hmot na vzdálenost do 20 m nebo s naložením na dopravní prostředek, se zásypem jam a jeho zhutněním s betonovou patkou</t>
  </si>
  <si>
    <t>60</t>
  </si>
  <si>
    <t>9R01</t>
  </si>
  <si>
    <t>ochrana vedení CETIN</t>
  </si>
  <si>
    <t>1430434889</t>
  </si>
  <si>
    <t>"kompletní provedení dle specifikace PD a TZ vč. všech souvisejících prací a dodávek"
vedení bude obnaženo a uloženo do půlené (dělené) chráničky DN110 s přesahem 0,5 m + bude připoložena rezervní chránička</t>
  </si>
  <si>
    <t>997</t>
  </si>
  <si>
    <t>Přesun sutě</t>
  </si>
  <si>
    <t>61</t>
  </si>
  <si>
    <t>997221551</t>
  </si>
  <si>
    <t>Vodorovná doprava suti ze sypkých materiálů do 1 km</t>
  </si>
  <si>
    <t>-1892930868</t>
  </si>
  <si>
    <t>Vodorovná doprava suti  bez naložení, ale se složením a s hrubým urovnáním ze sypkých materiálů, na vzdálenost do 1 km</t>
  </si>
  <si>
    <t>62</t>
  </si>
  <si>
    <t>997221559</t>
  </si>
  <si>
    <t>Příplatek ZKD 1 km u vodorovné dopravy suti ze sypkých materiálů</t>
  </si>
  <si>
    <t>1280961955</t>
  </si>
  <si>
    <t>Vodorovná doprava suti  bez naložení, ale se složením a s hrubým urovnáním Příplatek k ceně za každý další i započatý 1 km přes 1 km</t>
  </si>
  <si>
    <t>30,182*9 'Přepočtené koeficientem množství</t>
  </si>
  <si>
    <t>63</t>
  </si>
  <si>
    <t>997221611</t>
  </si>
  <si>
    <t>Nakládání suti na dopravní prostředky pro vodorovnou dopravu</t>
  </si>
  <si>
    <t>-1144928526</t>
  </si>
  <si>
    <t>Nakládání na dopravní prostředky  pro vodorovnou dopravu suti</t>
  </si>
  <si>
    <t>64</t>
  </si>
  <si>
    <t>997221845</t>
  </si>
  <si>
    <t>Poplatek za uložení na skládce (skládkovné) odpadu asfaltového bez dehtu kód odpadu 170 302</t>
  </si>
  <si>
    <t>-2068617914</t>
  </si>
  <si>
    <t>Poplatek za uložení stavebního odpadu na skládce (skládkovné) asfaltového bez obsahu dehtu zatříděného do Katalogu odpadů pod kódem 170 302</t>
  </si>
  <si>
    <t>65</t>
  </si>
  <si>
    <t>997221571</t>
  </si>
  <si>
    <t>Vodorovná doprava vybouraných hmot do 1 km</t>
  </si>
  <si>
    <t>1822153990</t>
  </si>
  <si>
    <t>Vodorovná doprava vybouraných hmot  bez naložení, ale se složením a s hrubým urovnáním na vzdálenost do 1 km</t>
  </si>
  <si>
    <t>66</t>
  </si>
  <si>
    <t>997221579</t>
  </si>
  <si>
    <t>Příplatek ZKD 1 km u vodorovné dopravy vybouraných hmot</t>
  </si>
  <si>
    <t>1240703394</t>
  </si>
  <si>
    <t>Vodorovná doprava vybouraných hmot  bez naložení, ale se složením a s hrubým urovnáním na vzdálenost Příplatek k ceně za každý další i započatý 1 km přes 1 km</t>
  </si>
  <si>
    <t>7,53*9 'Přepočtené koeficientem množství</t>
  </si>
  <si>
    <t>67</t>
  </si>
  <si>
    <t>997221612</t>
  </si>
  <si>
    <t>Nakládání vybouraných hmot na dopravní prostředky pro vodorovnou dopravu</t>
  </si>
  <si>
    <t>994349654</t>
  </si>
  <si>
    <t>Nakládání na dopravní prostředky  pro vodorovnou dopravu vybouraných hmot</t>
  </si>
  <si>
    <t>68</t>
  </si>
  <si>
    <t>997221815</t>
  </si>
  <si>
    <t>Poplatek za uložení na skládce (skládkovné) stavebního odpadu betonového kód odpadu 170 101</t>
  </si>
  <si>
    <t>-1110611720</t>
  </si>
  <si>
    <t>Poplatek za uložení stavebního odpadu na skládce (skládkovné) z prostého betonu zatříděného do Katalogu odpadů pod kódem 170 101</t>
  </si>
  <si>
    <t>998</t>
  </si>
  <si>
    <t>Přesun hmot</t>
  </si>
  <si>
    <t>69</t>
  </si>
  <si>
    <t>998223011</t>
  </si>
  <si>
    <t>Přesun hmot pro pozemní komunikace s krytem dlážděným</t>
  </si>
  <si>
    <t>-165978961</t>
  </si>
  <si>
    <t>70</t>
  </si>
  <si>
    <t>998223094</t>
  </si>
  <si>
    <t>Příplatek k přesunu hmot pro pozemní komunikace s krytem dlážděným za zvětšený přesun do 5000 m</t>
  </si>
  <si>
    <t>1551933757</t>
  </si>
  <si>
    <t>71</t>
  </si>
  <si>
    <t>998223095</t>
  </si>
  <si>
    <t>Příplatek k přesunu hmot pro pozemní komunikace s krytem dlážděným za zvětšený přesun ZKD 5000 m</t>
  </si>
  <si>
    <t>1648501430</t>
  </si>
  <si>
    <t>uvažováno celkem 10 km</t>
  </si>
  <si>
    <t>hl_jam</t>
  </si>
  <si>
    <t>1,47</t>
  </si>
  <si>
    <t>hl_ryh</t>
  </si>
  <si>
    <t>14,25</t>
  </si>
  <si>
    <t>SO700 - ÚPRAVY OPLOCENÍ</t>
  </si>
  <si>
    <t xml:space="preserve">    2 - Zakládání</t>
  </si>
  <si>
    <t>131201101</t>
  </si>
  <si>
    <t>Hloubení jam nezapažených v hornině tř. 3 objemu do 100 m3</t>
  </si>
  <si>
    <t>-541820884</t>
  </si>
  <si>
    <t>Hloubení nezapažených jam a zářezů s urovnáním dna do předepsaného profilu a spádu v hornině tř. 3 do 100 m3</t>
  </si>
  <si>
    <t>"vrtané díry pro sloupky plotu" 26*0,8*3,14*0,15*0,15</t>
  </si>
  <si>
    <t>131201109</t>
  </si>
  <si>
    <t>Příplatek za lepivost u hloubení jam nezapažených v hornině tř. 3</t>
  </si>
  <si>
    <t>-830972495</t>
  </si>
  <si>
    <t>132201201</t>
  </si>
  <si>
    <t>Hloubení rýh š do 2000 mm v hornině tř. 3 objemu do 100 m3</t>
  </si>
  <si>
    <t>-749800048</t>
  </si>
  <si>
    <t>"výkop pro polštář na 4737/4, 0,2m3/m" 15*0,25</t>
  </si>
  <si>
    <t>"výkop pro polštář na 4642, 0,2m3/m" 42*0,25</t>
  </si>
  <si>
    <t>132201209</t>
  </si>
  <si>
    <t>Příplatek za lepivost k hloubení rýh š do 2000 mm v hornině tř. 3</t>
  </si>
  <si>
    <t>-689088130</t>
  </si>
  <si>
    <t>-1321438025</t>
  </si>
  <si>
    <t>hl_jam + hl_ryh</t>
  </si>
  <si>
    <t>-569771137</t>
  </si>
  <si>
    <t>1381919366</t>
  </si>
  <si>
    <t>2* (hl_jam + hl_ryh)</t>
  </si>
  <si>
    <t>Zakládání</t>
  </si>
  <si>
    <t>271532212</t>
  </si>
  <si>
    <t>Podsyp pod základové konstrukce se zhutněním z hrubého kameniva frakce 16 až 32 mm</t>
  </si>
  <si>
    <t>-484617737</t>
  </si>
  <si>
    <t>Podsyp pod základové konstrukce se zhutněním a urovnáním povrchu z kameniva hrubého, frakce 16 - 32 mm</t>
  </si>
  <si>
    <t>26*0,7*0,1</t>
  </si>
  <si>
    <t>338171123</t>
  </si>
  <si>
    <t>Osazování sloupků a vzpěr plotových ocelových v do 2,60 m se zabetonováním</t>
  </si>
  <si>
    <t>-1463449353</t>
  </si>
  <si>
    <t>Montáž sloupků a vzpěr plotových ocelových trubkových nebo profilovaných výšky do 2,60 m se zabetonováním do 0,08 m3 do připravených jamek</t>
  </si>
  <si>
    <t>"sloupky dl. 2,6m plot na pozemku 4737/4" 7</t>
  </si>
  <si>
    <t>"sloupky dl. 2,4m plot na pozemku 4642" 19</t>
  </si>
  <si>
    <t>4502101830</t>
  </si>
  <si>
    <t>Plotový sloupek výška 2400 mm průřez 60x40 mm pozinkovaný</t>
  </si>
  <si>
    <t>830689879</t>
  </si>
  <si>
    <t>Poznámka k položce:
výška: 2400 mm , povrchová úprava: pozinkováno , průřez: 40 x 60 mm</t>
  </si>
  <si>
    <t>4502101840</t>
  </si>
  <si>
    <t>Plotový sloupek výška 2600 mm průřez 60x40 mm pozinkovaný</t>
  </si>
  <si>
    <t>-1588591779</t>
  </si>
  <si>
    <t>Poznámka k položce:
výška: 2600 mm , povrchová úprava: pozinkováno , průřez: 40 x 60 mm</t>
  </si>
  <si>
    <t>348171143</t>
  </si>
  <si>
    <t>Montáž panelového svařovaného oplocení výšky přes 1,0 do 1,5 m</t>
  </si>
  <si>
    <t>-223554942</t>
  </si>
  <si>
    <t>Montáž oplocení z dílců kovových panelových svařovaných, na ocelové profilované sloupky, výšky přes 1,0 do 1,5 m</t>
  </si>
  <si>
    <t>15+8+34</t>
  </si>
  <si>
    <t>DRX.GP430403</t>
  </si>
  <si>
    <t>Svařovaný panel poplastovaný AXYLE C 1,03/2,48m - RAL6005</t>
  </si>
  <si>
    <t>-849229738</t>
  </si>
  <si>
    <t>Poznámka k položce:
Rozměry oka 200x50 mm, síla drátů 5 mm.  Možnost různého barevného provedení. Odpovídá nárokům jak v oblasti estetiky, tak pokud jde o bezpečnost. Použití se sloupkem REX</t>
  </si>
  <si>
    <t>"plot na pozemku 4737/4" 6</t>
  </si>
  <si>
    <t>"plot na pozemku 4642" 17</t>
  </si>
  <si>
    <t>DRX.PM602164</t>
  </si>
  <si>
    <t>Příchytka plotového panelu na sloupek 60x40- nerez +plast</t>
  </si>
  <si>
    <t>-619823848</t>
  </si>
  <si>
    <t>Příchytka na jeklový sloupek - LIGHT - nerez +plast</t>
  </si>
  <si>
    <t>"3 ks/sloupek" 26*3</t>
  </si>
  <si>
    <t>348215111</t>
  </si>
  <si>
    <t>Plot z gabionů šířky do 0,5 m výšky do 1,5 m</t>
  </si>
  <si>
    <t>-437925744</t>
  </si>
  <si>
    <t>Plot z drátokamenných košů (gabionů) z lomového kamene neupraveného výplňového na sucho ze svařovaných panelů z ocelových sítí s povrchovou úpravou galfan šířky do 0,5 m výšky do 1,5 m</t>
  </si>
  <si>
    <t>"podezdívka plotu na pozemku 4737/4" 15*0,8*0,5</t>
  </si>
  <si>
    <t>"podezdívka plotu na pozemku 4642" 42*0,6*0,5</t>
  </si>
  <si>
    <t>962041315</t>
  </si>
  <si>
    <t>Bourání příček z betonu prostého tl do 150 mm</t>
  </si>
  <si>
    <t>-1675162019</t>
  </si>
  <si>
    <t>Bourání příček z betonu prostého  tloušťky do 150 mm</t>
  </si>
  <si>
    <t>"podezdívka oplocení" (15+34)*0,3*0,2</t>
  </si>
  <si>
    <t>966071711</t>
  </si>
  <si>
    <t>Bourání sloupků a vzpěr plotových ocelových do 2,5 m zabetonovaných</t>
  </si>
  <si>
    <t>-1644726380</t>
  </si>
  <si>
    <t>Bourání plotových sloupků a vzpěr ocelových trubkových nebo profilovaných výšky do 2,50 m zabetonovaných</t>
  </si>
  <si>
    <t>966072811</t>
  </si>
  <si>
    <t>Rozebrání rámového oplocení na ocelové sloupky výšky do 2m</t>
  </si>
  <si>
    <t>-472964673</t>
  </si>
  <si>
    <t>Rozebrání oplocení z dílců  rámových na ocelové sloupky, výšky přes 1 do 2 m</t>
  </si>
  <si>
    <t>15+42</t>
  </si>
  <si>
    <t>997013801</t>
  </si>
  <si>
    <t>-719200392</t>
  </si>
  <si>
    <t>997231111</t>
  </si>
  <si>
    <t>Vodorovná doprava suti a vybouraných hmot do 1 km</t>
  </si>
  <si>
    <t>-1310574488</t>
  </si>
  <si>
    <t>Vodorovná doprava suti a vybouraných hmot s vyložením a hrubým urovnáním na vzdálenost do 1 km</t>
  </si>
  <si>
    <t>997231119</t>
  </si>
  <si>
    <t>Příplatek ZKD 1km vodorovné dopravy suti a vybouraných hmot</t>
  </si>
  <si>
    <t>-1931190848</t>
  </si>
  <si>
    <t>Vodorovná doprava suti a vybouraných hmot s vyložením a hrubým urovnáním na vzdálenost Příplatek k cenám za každý další i započatý 1 km</t>
  </si>
  <si>
    <t>3,043*9 'Přepočtené koeficientem množství</t>
  </si>
  <si>
    <t>997231511</t>
  </si>
  <si>
    <t>Nakládání nebo překládání suti a vybouraných hmot</t>
  </si>
  <si>
    <t>30768149</t>
  </si>
  <si>
    <t>Vodorovná doprava suti a vybouraných hmot s vyložením a hrubým urovnáním nakládání nebo překládání na dopravní prostředek při vodorovné dopravě suti a vybouraných hmot</t>
  </si>
  <si>
    <t>998232110</t>
  </si>
  <si>
    <t>Přesun hmot pro oplocení zděné z cihel nebo tvárnic v do 3 m</t>
  </si>
  <si>
    <t>-1392328532</t>
  </si>
  <si>
    <t>Přesun hmot pro oplocení  se svislou nosnou konstrukcí zděnou z cihel, tvárnic, bloků, popř. kovovou nebo dřevěnou vodorovná dopravní vzdálenost do 50 m, pro oplocení výšky do 3 m</t>
  </si>
  <si>
    <t>998232124</t>
  </si>
  <si>
    <t>Příplatek k přesunu hmot pro oplocení zděné za zvětšený přesun do 5000 m</t>
  </si>
  <si>
    <t>-1770854596</t>
  </si>
  <si>
    <t>Přesun hmot pro oplocení  se svislou nosnou konstrukcí zděnou z cihel, tvárnic, bloků, popř. kovovou nebo dřevěnou Příplatek k ceně za zvětšený přesun přes vymezenou největší dopravní vzdálenost do 5000 m</t>
  </si>
  <si>
    <t>998232125</t>
  </si>
  <si>
    <t>Příplatek k přesunu hmot pro oplocení zděné za zvětšený přesun ZKD 5000 m</t>
  </si>
  <si>
    <t>577404169</t>
  </si>
  <si>
    <t>Přesun hmot pro oplocení  se svislou nosnou konstrukcí zděnou z cihel, tvárnic, bloků, popř. kovovou nebo dřevěnou Příplatek k ceně za zvětšený přesun přes vymezenou největší dopravní vzdálenost za každých dalších i započatých 5000 m</t>
  </si>
  <si>
    <t>000 - Vedlejší rozpočtové náklady</t>
  </si>
  <si>
    <t>Aktualizace dokladových částí  projektové  dokumentace</t>
  </si>
  <si>
    <t>kpl</t>
  </si>
  <si>
    <t>-709398186</t>
  </si>
  <si>
    <t>aktualizace dokladových částí  projektové  dokumentace</t>
  </si>
  <si>
    <t>Vytýčení stávajících inženýrských sítí.</t>
  </si>
  <si>
    <t>-1234000395</t>
  </si>
  <si>
    <t>Dočasné dopravní značení a čištění tohoto značení po dobu realizace akce</t>
  </si>
  <si>
    <t>-177968878</t>
  </si>
  <si>
    <t>Zařízení staveniště zhotovitele</t>
  </si>
  <si>
    <t>772531214</t>
  </si>
  <si>
    <t>zařízení staveniště zhotovitele - chemické WC+kancelář+sklady</t>
  </si>
  <si>
    <t>Statické zatěžovací zkoušky zhutnění</t>
  </si>
  <si>
    <t>821703492</t>
  </si>
  <si>
    <t>Geodetické zaměření skutečného provedení</t>
  </si>
  <si>
    <t>1534709409</t>
  </si>
  <si>
    <t>Geodetické zaměření realizovaných objektů</t>
  </si>
  <si>
    <t>Vyhotovení geometrických plánů pro vklad do KN</t>
  </si>
  <si>
    <t>-796534979</t>
  </si>
  <si>
    <t xml:space="preserve">Zpracování dokumentace skutečného provedení stavby včetně zpracování podkladů pro vklad novostavby do katastru nemovitostí </t>
  </si>
  <si>
    <t>1495415857</t>
  </si>
  <si>
    <t>SEZNAM FIGUR</t>
  </si>
  <si>
    <t>Výměra</t>
  </si>
  <si>
    <t xml:space="preserve"> SO100</t>
  </si>
  <si>
    <t>Použití figury:</t>
  </si>
  <si>
    <t>"chodník podél 4745 - 0,2m3/m" 39*0,2</t>
  </si>
  <si>
    <t>"chodník podél 4745 - sanace 0,55m3/m" 39*0,55</t>
  </si>
  <si>
    <t>"sjezd pozemek 4737/2 - 0,6m3/m" 6,5*0,6</t>
  </si>
  <si>
    <t>"sjezd pozemek 4737/2 - sanace 0,55m3/m" 6,5*0,55</t>
  </si>
  <si>
    <t>"chodník podél 4737/4 - 0,05m3/m" 17*0,05</t>
  </si>
  <si>
    <t>"chodník podél 4737/4 - sanace 0,25m3/m" 17*0,25</t>
  </si>
  <si>
    <t>"chodník podél 4642 - nároží až PP5 - 0,05m3/m" 15*0,05</t>
  </si>
  <si>
    <t>"chodník podél 4642 - nároží až PP5 - sanace 0,35m3/m" 15*0,35</t>
  </si>
  <si>
    <t>"chodník podél 4642 - PP5 až PP7 -  0,1m3/m" 15*0,1</t>
  </si>
  <si>
    <t>"chodník podél 4642 - PP5 až PP7 -  sanace 0,35m3/m" 15*0,35</t>
  </si>
  <si>
    <t>"chodník podél 4642 - PP7 - konec -  0,1m3/m" 19*0,1</t>
  </si>
  <si>
    <t>"chodník podél 4642 - PP7 - konec -  sanace 0,4m3/m" 19*0,4</t>
  </si>
  <si>
    <t>"chodník nároží 4639/1 - 0,5m3/m" 7*0,5</t>
  </si>
  <si>
    <t>"chodník nároží 4639/1 - sanace 0,4m3/m" 7*0,4</t>
  </si>
  <si>
    <t>suť</t>
  </si>
  <si>
    <t>"vyouraný asfalt sjezdu" 7,7</t>
  </si>
  <si>
    <t>"frézovaný kryt" 16,845</t>
  </si>
  <si>
    <t>vyb_hmoty</t>
  </si>
  <si>
    <t>vybour_kostky</t>
  </si>
  <si>
    <t xml:space="preserve"> SO700</t>
  </si>
  <si>
    <t>564971315R01</t>
  </si>
  <si>
    <t>Podklad z betonového recyklátu tl. 300 mm</t>
  </si>
  <si>
    <t>výměnná vrstva v případě neúnosného podoží</t>
  </si>
  <si>
    <t xml:space="preserve">Vyhotovení geometrických plánů pro vklad do KN (převod vlastnických práv oddělených části jednotlivých pozemků) dle požadavku objednatele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</si>
</sst>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24" t="s">
        <v>13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25" t="s">
        <v>15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22</v>
      </c>
      <c r="AK10" s="25" t="s">
        <v>23</v>
      </c>
      <c r="AN10" s="23" t="s">
        <v>24</v>
      </c>
      <c r="AR10" s="19"/>
      <c r="BS10" s="16" t="s">
        <v>6</v>
      </c>
    </row>
    <row r="11" spans="2:71" s="1" customFormat="1" ht="18.4" customHeight="1">
      <c r="B11" s="19"/>
      <c r="E11" s="23" t="s">
        <v>25</v>
      </c>
      <c r="AK11" s="25" t="s">
        <v>26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27</v>
      </c>
      <c r="AK13" s="25" t="s">
        <v>23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28</v>
      </c>
      <c r="AK14" s="25" t="s">
        <v>26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29</v>
      </c>
      <c r="AK16" s="25" t="s">
        <v>23</v>
      </c>
      <c r="AN16" s="23" t="s">
        <v>30</v>
      </c>
      <c r="AR16" s="19"/>
      <c r="BS16" s="16" t="s">
        <v>3</v>
      </c>
    </row>
    <row r="17" spans="2:71" s="1" customFormat="1" ht="18.4" customHeight="1">
      <c r="B17" s="19"/>
      <c r="E17" s="23" t="s">
        <v>31</v>
      </c>
      <c r="AK17" s="25" t="s">
        <v>26</v>
      </c>
      <c r="AN17" s="23" t="s">
        <v>1</v>
      </c>
      <c r="AR17" s="19"/>
      <c r="BS17" s="16" t="s">
        <v>32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33</v>
      </c>
      <c r="AK19" s="25" t="s">
        <v>23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28</v>
      </c>
      <c r="AK20" s="25" t="s">
        <v>26</v>
      </c>
      <c r="AN20" s="23" t="s">
        <v>1</v>
      </c>
      <c r="AR20" s="19"/>
      <c r="BS20" s="16" t="s">
        <v>32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34</v>
      </c>
      <c r="AR22" s="19"/>
    </row>
    <row r="23" spans="2:44" s="1" customFormat="1" ht="16.5" customHeight="1">
      <c r="B23" s="19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35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7">
        <f>ROUND(AG94,2)</f>
        <v>0</v>
      </c>
      <c r="AL26" s="228"/>
      <c r="AM26" s="228"/>
      <c r="AN26" s="228"/>
      <c r="AO26" s="228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9" t="s">
        <v>36</v>
      </c>
      <c r="M28" s="229"/>
      <c r="N28" s="229"/>
      <c r="O28" s="229"/>
      <c r="P28" s="229"/>
      <c r="Q28" s="28"/>
      <c r="R28" s="28"/>
      <c r="S28" s="28"/>
      <c r="T28" s="28"/>
      <c r="U28" s="28"/>
      <c r="V28" s="28"/>
      <c r="W28" s="229" t="s">
        <v>37</v>
      </c>
      <c r="X28" s="229"/>
      <c r="Y28" s="229"/>
      <c r="Z28" s="229"/>
      <c r="AA28" s="229"/>
      <c r="AB28" s="229"/>
      <c r="AC28" s="229"/>
      <c r="AD28" s="229"/>
      <c r="AE28" s="229"/>
      <c r="AF28" s="28"/>
      <c r="AG28" s="28"/>
      <c r="AH28" s="28"/>
      <c r="AI28" s="28"/>
      <c r="AJ28" s="28"/>
      <c r="AK28" s="229" t="s">
        <v>38</v>
      </c>
      <c r="AL28" s="229"/>
      <c r="AM28" s="229"/>
      <c r="AN28" s="229"/>
      <c r="AO28" s="229"/>
      <c r="AP28" s="28"/>
      <c r="AQ28" s="28"/>
      <c r="AR28" s="29"/>
      <c r="BE28" s="28"/>
    </row>
    <row r="29" spans="2:44" s="3" customFormat="1" ht="14.45" customHeight="1">
      <c r="B29" s="33"/>
      <c r="D29" s="25" t="s">
        <v>39</v>
      </c>
      <c r="F29" s="25" t="s">
        <v>40</v>
      </c>
      <c r="L29" s="212">
        <v>0.21</v>
      </c>
      <c r="M29" s="211"/>
      <c r="N29" s="211"/>
      <c r="O29" s="211"/>
      <c r="P29" s="211"/>
      <c r="W29" s="210">
        <f>ROUND(AZ94,2)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ROUND(AV94,2)</f>
        <v>0</v>
      </c>
      <c r="AL29" s="211"/>
      <c r="AM29" s="211"/>
      <c r="AN29" s="211"/>
      <c r="AO29" s="211"/>
      <c r="AR29" s="33"/>
    </row>
    <row r="30" spans="2:44" s="3" customFormat="1" ht="14.45" customHeight="1">
      <c r="B30" s="33"/>
      <c r="F30" s="25" t="s">
        <v>41</v>
      </c>
      <c r="L30" s="212">
        <v>0.15</v>
      </c>
      <c r="M30" s="211"/>
      <c r="N30" s="211"/>
      <c r="O30" s="211"/>
      <c r="P30" s="211"/>
      <c r="W30" s="210">
        <f>ROUND(BA94,2)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ROUND(AW94,2)</f>
        <v>0</v>
      </c>
      <c r="AL30" s="211"/>
      <c r="AM30" s="211"/>
      <c r="AN30" s="211"/>
      <c r="AO30" s="211"/>
      <c r="AR30" s="33"/>
    </row>
    <row r="31" spans="2:44" s="3" customFormat="1" ht="14.45" customHeight="1" hidden="1">
      <c r="B31" s="33"/>
      <c r="F31" s="25" t="s">
        <v>42</v>
      </c>
      <c r="L31" s="212">
        <v>0.21</v>
      </c>
      <c r="M31" s="211"/>
      <c r="N31" s="211"/>
      <c r="O31" s="211"/>
      <c r="P31" s="211"/>
      <c r="W31" s="210">
        <f>ROUND(BB94,2)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3"/>
    </row>
    <row r="32" spans="2:44" s="3" customFormat="1" ht="14.45" customHeight="1" hidden="1">
      <c r="B32" s="33"/>
      <c r="F32" s="25" t="s">
        <v>43</v>
      </c>
      <c r="L32" s="212">
        <v>0.15</v>
      </c>
      <c r="M32" s="211"/>
      <c r="N32" s="211"/>
      <c r="O32" s="211"/>
      <c r="P32" s="211"/>
      <c r="W32" s="210">
        <f>ROUND(BC94,2)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3"/>
    </row>
    <row r="33" spans="2:44" s="3" customFormat="1" ht="14.45" customHeight="1" hidden="1">
      <c r="B33" s="33"/>
      <c r="F33" s="25" t="s">
        <v>44</v>
      </c>
      <c r="L33" s="212">
        <v>0</v>
      </c>
      <c r="M33" s="211"/>
      <c r="N33" s="211"/>
      <c r="O33" s="211"/>
      <c r="P33" s="211"/>
      <c r="W33" s="210">
        <f>ROUND(BD94,2)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46</v>
      </c>
      <c r="U35" s="36"/>
      <c r="V35" s="36"/>
      <c r="W35" s="36"/>
      <c r="X35" s="213" t="s">
        <v>47</v>
      </c>
      <c r="Y35" s="214"/>
      <c r="Z35" s="214"/>
      <c r="AA35" s="214"/>
      <c r="AB35" s="214"/>
      <c r="AC35" s="36"/>
      <c r="AD35" s="36"/>
      <c r="AE35" s="36"/>
      <c r="AF35" s="36"/>
      <c r="AG35" s="36"/>
      <c r="AH35" s="36"/>
      <c r="AI35" s="36"/>
      <c r="AJ35" s="36"/>
      <c r="AK35" s="215">
        <f>SUM(AK26:AK33)</f>
        <v>0</v>
      </c>
      <c r="AL35" s="214"/>
      <c r="AM35" s="214"/>
      <c r="AN35" s="214"/>
      <c r="AO35" s="216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50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51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50</v>
      </c>
      <c r="AI60" s="31"/>
      <c r="AJ60" s="31"/>
      <c r="AK60" s="31"/>
      <c r="AL60" s="31"/>
      <c r="AM60" s="41" t="s">
        <v>51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53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50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51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50</v>
      </c>
      <c r="AI75" s="31"/>
      <c r="AJ75" s="31"/>
      <c r="AK75" s="31"/>
      <c r="AL75" s="31"/>
      <c r="AM75" s="41" t="s">
        <v>51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54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01</v>
      </c>
      <c r="AR84" s="47"/>
    </row>
    <row r="85" spans="2:44" s="5" customFormat="1" ht="36.95" customHeight="1">
      <c r="B85" s="48"/>
      <c r="C85" s="49" t="s">
        <v>14</v>
      </c>
      <c r="L85" s="201" t="str">
        <f>K6</f>
        <v>Chodník podél ul. Závodní kolem restaurace Mokroš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Petřvald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203" t="str">
        <f>IF(AN8="","",AN8)</f>
        <v>25. 9. 2020</v>
      </c>
      <c r="AN87" s="203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Město Petřvald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29</v>
      </c>
      <c r="AJ89" s="28"/>
      <c r="AK89" s="28"/>
      <c r="AL89" s="28"/>
      <c r="AM89" s="204" t="str">
        <f>IF(E17="","",E17)</f>
        <v>Ing. Pavol Lipták</v>
      </c>
      <c r="AN89" s="205"/>
      <c r="AO89" s="205"/>
      <c r="AP89" s="205"/>
      <c r="AQ89" s="28"/>
      <c r="AR89" s="29"/>
      <c r="AS89" s="206" t="s">
        <v>55</v>
      </c>
      <c r="AT89" s="207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27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33</v>
      </c>
      <c r="AJ90" s="28"/>
      <c r="AK90" s="28"/>
      <c r="AL90" s="28"/>
      <c r="AM90" s="204" t="str">
        <f>IF(E20="","",E20)</f>
        <v xml:space="preserve"> </v>
      </c>
      <c r="AN90" s="205"/>
      <c r="AO90" s="205"/>
      <c r="AP90" s="205"/>
      <c r="AQ90" s="28"/>
      <c r="AR90" s="29"/>
      <c r="AS90" s="208"/>
      <c r="AT90" s="209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8"/>
      <c r="AT91" s="209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217" t="s">
        <v>56</v>
      </c>
      <c r="D92" s="218"/>
      <c r="E92" s="218"/>
      <c r="F92" s="218"/>
      <c r="G92" s="218"/>
      <c r="H92" s="56"/>
      <c r="I92" s="219" t="s">
        <v>57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58</v>
      </c>
      <c r="AH92" s="218"/>
      <c r="AI92" s="218"/>
      <c r="AJ92" s="218"/>
      <c r="AK92" s="218"/>
      <c r="AL92" s="218"/>
      <c r="AM92" s="218"/>
      <c r="AN92" s="219" t="s">
        <v>59</v>
      </c>
      <c r="AO92" s="218"/>
      <c r="AP92" s="221"/>
      <c r="AQ92" s="57" t="s">
        <v>60</v>
      </c>
      <c r="AR92" s="29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73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22">
        <f>ROUND(SUM(AG95:AG97),2)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68" t="s">
        <v>1</v>
      </c>
      <c r="AR94" s="64"/>
      <c r="AS94" s="69">
        <f>ROUND(SUM(AS95:AS97),2)</f>
        <v>0</v>
      </c>
      <c r="AT94" s="70">
        <f>ROUND(SUM(AV94:AW94),2)</f>
        <v>0</v>
      </c>
      <c r="AU94" s="71">
        <f>ROUND(SUM(AU95:AU97),5)</f>
        <v>781.91291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ROUND(SUM(AZ95:AZ97),2)</f>
        <v>0</v>
      </c>
      <c r="BA94" s="70">
        <f>ROUND(SUM(BA95:BA97),2)</f>
        <v>0</v>
      </c>
      <c r="BB94" s="70">
        <f>ROUND(SUM(BB95:BB97),2)</f>
        <v>0</v>
      </c>
      <c r="BC94" s="70">
        <f>ROUND(SUM(BC95:BC97),2)</f>
        <v>0</v>
      </c>
      <c r="BD94" s="72">
        <f>ROUND(SUM(BD95:BD97),2)</f>
        <v>0</v>
      </c>
      <c r="BS94" s="73" t="s">
        <v>74</v>
      </c>
      <c r="BT94" s="73" t="s">
        <v>75</v>
      </c>
      <c r="BU94" s="74" t="s">
        <v>76</v>
      </c>
      <c r="BV94" s="73" t="s">
        <v>77</v>
      </c>
      <c r="BW94" s="73" t="s">
        <v>4</v>
      </c>
      <c r="BX94" s="73" t="s">
        <v>78</v>
      </c>
      <c r="CL94" s="73" t="s">
        <v>1</v>
      </c>
    </row>
    <row r="95" spans="1:91" s="7" customFormat="1" ht="16.5" customHeight="1">
      <c r="A95" s="75" t="s">
        <v>79</v>
      </c>
      <c r="B95" s="76"/>
      <c r="C95" s="77"/>
      <c r="D95" s="200" t="s">
        <v>80</v>
      </c>
      <c r="E95" s="200"/>
      <c r="F95" s="200"/>
      <c r="G95" s="200"/>
      <c r="H95" s="200"/>
      <c r="I95" s="78"/>
      <c r="J95" s="200" t="s">
        <v>81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'SO100 - CHODNÍK'!J30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79" t="s">
        <v>82</v>
      </c>
      <c r="AR95" s="76"/>
      <c r="AS95" s="80">
        <v>0</v>
      </c>
      <c r="AT95" s="81">
        <f>ROUND(SUM(AV95:AW95),2)</f>
        <v>0</v>
      </c>
      <c r="AU95" s="82">
        <f>'SO100 - CHODNÍK'!P124</f>
        <v>510.70963900000004</v>
      </c>
      <c r="AV95" s="81">
        <f>'SO100 - CHODNÍK'!J33</f>
        <v>0</v>
      </c>
      <c r="AW95" s="81">
        <f>'SO100 - CHODNÍK'!J34</f>
        <v>0</v>
      </c>
      <c r="AX95" s="81">
        <f>'SO100 - CHODNÍK'!J35</f>
        <v>0</v>
      </c>
      <c r="AY95" s="81">
        <f>'SO100 - CHODNÍK'!J36</f>
        <v>0</v>
      </c>
      <c r="AZ95" s="81">
        <f>'SO100 - CHODNÍK'!F33</f>
        <v>0</v>
      </c>
      <c r="BA95" s="81">
        <f>'SO100 - CHODNÍK'!F34</f>
        <v>0</v>
      </c>
      <c r="BB95" s="81">
        <f>'SO100 - CHODNÍK'!F35</f>
        <v>0</v>
      </c>
      <c r="BC95" s="81">
        <f>'SO100 - CHODNÍK'!F36</f>
        <v>0</v>
      </c>
      <c r="BD95" s="83">
        <f>'SO100 - CHODNÍK'!F37</f>
        <v>0</v>
      </c>
      <c r="BT95" s="84" t="s">
        <v>83</v>
      </c>
      <c r="BV95" s="84" t="s">
        <v>77</v>
      </c>
      <c r="BW95" s="84" t="s">
        <v>84</v>
      </c>
      <c r="BX95" s="84" t="s">
        <v>4</v>
      </c>
      <c r="CL95" s="84" t="s">
        <v>1</v>
      </c>
      <c r="CM95" s="84" t="s">
        <v>85</v>
      </c>
    </row>
    <row r="96" spans="1:91" s="7" customFormat="1" ht="16.5" customHeight="1">
      <c r="A96" s="75" t="s">
        <v>79</v>
      </c>
      <c r="B96" s="76"/>
      <c r="C96" s="77"/>
      <c r="D96" s="200" t="s">
        <v>86</v>
      </c>
      <c r="E96" s="200"/>
      <c r="F96" s="200"/>
      <c r="G96" s="200"/>
      <c r="H96" s="200"/>
      <c r="I96" s="78"/>
      <c r="J96" s="200" t="s">
        <v>87</v>
      </c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198">
        <f>'SO700 - ÚPRAVY OPLOCENÍ'!J30</f>
        <v>0</v>
      </c>
      <c r="AH96" s="199"/>
      <c r="AI96" s="199"/>
      <c r="AJ96" s="199"/>
      <c r="AK96" s="199"/>
      <c r="AL96" s="199"/>
      <c r="AM96" s="199"/>
      <c r="AN96" s="198">
        <f>SUM(AG96,AT96)</f>
        <v>0</v>
      </c>
      <c r="AO96" s="199"/>
      <c r="AP96" s="199"/>
      <c r="AQ96" s="79" t="s">
        <v>82</v>
      </c>
      <c r="AR96" s="76"/>
      <c r="AS96" s="80">
        <v>0</v>
      </c>
      <c r="AT96" s="81">
        <f>ROUND(SUM(AV96:AW96),2)</f>
        <v>0</v>
      </c>
      <c r="AU96" s="82">
        <f>'SO700 - ÚPRAVY OPLOCENÍ'!P123</f>
        <v>271.20327</v>
      </c>
      <c r="AV96" s="81">
        <f>'SO700 - ÚPRAVY OPLOCENÍ'!J33</f>
        <v>0</v>
      </c>
      <c r="AW96" s="81">
        <f>'SO700 - ÚPRAVY OPLOCENÍ'!J34</f>
        <v>0</v>
      </c>
      <c r="AX96" s="81">
        <f>'SO700 - ÚPRAVY OPLOCENÍ'!J35</f>
        <v>0</v>
      </c>
      <c r="AY96" s="81">
        <f>'SO700 - ÚPRAVY OPLOCENÍ'!J36</f>
        <v>0</v>
      </c>
      <c r="AZ96" s="81">
        <f>'SO700 - ÚPRAVY OPLOCENÍ'!F33</f>
        <v>0</v>
      </c>
      <c r="BA96" s="81">
        <f>'SO700 - ÚPRAVY OPLOCENÍ'!F34</f>
        <v>0</v>
      </c>
      <c r="BB96" s="81">
        <f>'SO700 - ÚPRAVY OPLOCENÍ'!F35</f>
        <v>0</v>
      </c>
      <c r="BC96" s="81">
        <f>'SO700 - ÚPRAVY OPLOCENÍ'!F36</f>
        <v>0</v>
      </c>
      <c r="BD96" s="83">
        <f>'SO700 - ÚPRAVY OPLOCENÍ'!F37</f>
        <v>0</v>
      </c>
      <c r="BT96" s="84" t="s">
        <v>83</v>
      </c>
      <c r="BV96" s="84" t="s">
        <v>77</v>
      </c>
      <c r="BW96" s="84" t="s">
        <v>88</v>
      </c>
      <c r="BX96" s="84" t="s">
        <v>4</v>
      </c>
      <c r="CL96" s="84" t="s">
        <v>1</v>
      </c>
      <c r="CM96" s="84" t="s">
        <v>85</v>
      </c>
    </row>
    <row r="97" spans="1:91" s="7" customFormat="1" ht="16.5" customHeight="1">
      <c r="A97" s="75" t="s">
        <v>79</v>
      </c>
      <c r="B97" s="76"/>
      <c r="C97" s="77"/>
      <c r="D97" s="200" t="s">
        <v>89</v>
      </c>
      <c r="E97" s="200"/>
      <c r="F97" s="200"/>
      <c r="G97" s="200"/>
      <c r="H97" s="200"/>
      <c r="I97" s="78"/>
      <c r="J97" s="200" t="s">
        <v>90</v>
      </c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198">
        <f>'000 - Vedlejší rozpočtové...'!J30</f>
        <v>0</v>
      </c>
      <c r="AH97" s="199"/>
      <c r="AI97" s="199"/>
      <c r="AJ97" s="199"/>
      <c r="AK97" s="199"/>
      <c r="AL97" s="199"/>
      <c r="AM97" s="199"/>
      <c r="AN97" s="198">
        <f>SUM(AG97,AT97)</f>
        <v>0</v>
      </c>
      <c r="AO97" s="199"/>
      <c r="AP97" s="199"/>
      <c r="AQ97" s="79" t="s">
        <v>82</v>
      </c>
      <c r="AR97" s="76"/>
      <c r="AS97" s="85">
        <v>0</v>
      </c>
      <c r="AT97" s="86">
        <f>ROUND(SUM(AV97:AW97),2)</f>
        <v>0</v>
      </c>
      <c r="AU97" s="87">
        <f>'000 - Vedlejší rozpočtové...'!P116</f>
        <v>0</v>
      </c>
      <c r="AV97" s="86">
        <f>'000 - Vedlejší rozpočtové...'!J33</f>
        <v>0</v>
      </c>
      <c r="AW97" s="86">
        <f>'000 - Vedlejší rozpočtové...'!J34</f>
        <v>0</v>
      </c>
      <c r="AX97" s="86">
        <f>'000 - Vedlejší rozpočtové...'!J35</f>
        <v>0</v>
      </c>
      <c r="AY97" s="86">
        <f>'000 - Vedlejší rozpočtové...'!J36</f>
        <v>0</v>
      </c>
      <c r="AZ97" s="86">
        <f>'000 - Vedlejší rozpočtové...'!F33</f>
        <v>0</v>
      </c>
      <c r="BA97" s="86">
        <f>'000 - Vedlejší rozpočtové...'!F34</f>
        <v>0</v>
      </c>
      <c r="BB97" s="86">
        <f>'000 - Vedlejší rozpočtové...'!F35</f>
        <v>0</v>
      </c>
      <c r="BC97" s="86">
        <f>'000 - Vedlejší rozpočtové...'!F36</f>
        <v>0</v>
      </c>
      <c r="BD97" s="88">
        <f>'000 - Vedlejší rozpočtové...'!F37</f>
        <v>0</v>
      </c>
      <c r="BT97" s="84" t="s">
        <v>83</v>
      </c>
      <c r="BV97" s="84" t="s">
        <v>77</v>
      </c>
      <c r="BW97" s="84" t="s">
        <v>91</v>
      </c>
      <c r="BX97" s="84" t="s">
        <v>4</v>
      </c>
      <c r="CL97" s="84" t="s">
        <v>1</v>
      </c>
      <c r="CM97" s="84" t="s">
        <v>85</v>
      </c>
    </row>
    <row r="98" spans="1:57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6.95" customHeight="1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100 - CHODNÍK'!C2" display="/"/>
    <hyperlink ref="A96" location="'SO700 - ÚPRAVY OPLOCENÍ'!C2" display="/"/>
    <hyperlink ref="A97" location="'0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0"/>
  <sheetViews>
    <sheetView showGridLines="0" showZeros="0" tabSelected="1" zoomScale="115" zoomScaleNormal="115" workbookViewId="0" topLeftCell="I125">
      <selection activeCell="X129" sqref="X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56" s="1" customFormat="1" ht="36.9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84</v>
      </c>
      <c r="AZ2" s="90" t="s">
        <v>92</v>
      </c>
      <c r="BA2" s="90" t="s">
        <v>1</v>
      </c>
      <c r="BB2" s="90" t="s">
        <v>1</v>
      </c>
      <c r="BC2" s="90" t="s">
        <v>93</v>
      </c>
      <c r="BD2" s="90" t="s">
        <v>85</v>
      </c>
    </row>
    <row r="3" spans="2:5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  <c r="AZ3" s="90" t="s">
        <v>94</v>
      </c>
      <c r="BA3" s="90" t="s">
        <v>1</v>
      </c>
      <c r="BB3" s="90" t="s">
        <v>1</v>
      </c>
      <c r="BC3" s="90" t="s">
        <v>95</v>
      </c>
      <c r="BD3" s="90" t="s">
        <v>85</v>
      </c>
    </row>
    <row r="4" spans="2:56" s="1" customFormat="1" ht="24.95" customHeight="1" hidden="1">
      <c r="B4" s="19"/>
      <c r="D4" s="20" t="s">
        <v>96</v>
      </c>
      <c r="L4" s="19"/>
      <c r="M4" s="91" t="s">
        <v>10</v>
      </c>
      <c r="AT4" s="16" t="s">
        <v>3</v>
      </c>
      <c r="AZ4" s="90" t="s">
        <v>97</v>
      </c>
      <c r="BA4" s="90" t="s">
        <v>1</v>
      </c>
      <c r="BB4" s="90" t="s">
        <v>1</v>
      </c>
      <c r="BC4" s="90" t="s">
        <v>98</v>
      </c>
      <c r="BD4" s="90" t="s">
        <v>85</v>
      </c>
    </row>
    <row r="5" spans="2:56" s="1" customFormat="1" ht="6.95" customHeight="1" hidden="1">
      <c r="B5" s="19"/>
      <c r="L5" s="19"/>
      <c r="AZ5" s="90" t="s">
        <v>99</v>
      </c>
      <c r="BA5" s="90" t="s">
        <v>1</v>
      </c>
      <c r="BB5" s="90" t="s">
        <v>1</v>
      </c>
      <c r="BC5" s="90" t="s">
        <v>100</v>
      </c>
      <c r="BD5" s="90" t="s">
        <v>85</v>
      </c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31" t="str">
        <f>'Rekapitulace stavby'!K6</f>
        <v>Chodník podél ul. Závodní kolem restaurace Mokroš</v>
      </c>
      <c r="F7" s="232"/>
      <c r="G7" s="232"/>
      <c r="H7" s="232"/>
      <c r="L7" s="19"/>
    </row>
    <row r="8" spans="1:31" s="2" customFormat="1" ht="12" customHeight="1" hidden="1">
      <c r="A8" s="28"/>
      <c r="B8" s="29"/>
      <c r="C8" s="28"/>
      <c r="D8" s="25" t="s">
        <v>101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01" t="s">
        <v>102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25. 9. 2020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24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25</v>
      </c>
      <c r="F15" s="28"/>
      <c r="G15" s="28"/>
      <c r="H15" s="28"/>
      <c r="I15" s="25" t="s">
        <v>26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27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24" t="str">
        <f>'Rekapitulace stavby'!E14</f>
        <v xml:space="preserve"> </v>
      </c>
      <c r="F18" s="224"/>
      <c r="G18" s="224"/>
      <c r="H18" s="224"/>
      <c r="I18" s="25" t="s">
        <v>26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23</v>
      </c>
      <c r="J20" s="23" t="s">
        <v>30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31</v>
      </c>
      <c r="F21" s="28"/>
      <c r="G21" s="28"/>
      <c r="H21" s="28"/>
      <c r="I21" s="25" t="s">
        <v>26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33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26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34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5" t="s">
        <v>35</v>
      </c>
      <c r="E30" s="28"/>
      <c r="F30" s="28"/>
      <c r="G30" s="28"/>
      <c r="H30" s="28"/>
      <c r="I30" s="28"/>
      <c r="J30" s="67">
        <f>ROUND(J124,2)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37</v>
      </c>
      <c r="G32" s="28"/>
      <c r="H32" s="28"/>
      <c r="I32" s="32" t="s">
        <v>36</v>
      </c>
      <c r="J32" s="32" t="s">
        <v>38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6" t="s">
        <v>39</v>
      </c>
      <c r="E33" s="25" t="s">
        <v>40</v>
      </c>
      <c r="F33" s="97">
        <f>ROUND((SUM(BE124:BE359)),2)</f>
        <v>0</v>
      </c>
      <c r="G33" s="28"/>
      <c r="H33" s="28"/>
      <c r="I33" s="98">
        <v>0.21</v>
      </c>
      <c r="J33" s="97">
        <f>ROUND(((SUM(BE124:BE359))*I33),2)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41</v>
      </c>
      <c r="F34" s="97">
        <f>ROUND((SUM(BF124:BF359)),2)</f>
        <v>0</v>
      </c>
      <c r="G34" s="28"/>
      <c r="H34" s="28"/>
      <c r="I34" s="98">
        <v>0.15</v>
      </c>
      <c r="J34" s="97">
        <f>ROUND(((SUM(BF124:BF359))*I34),2)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42</v>
      </c>
      <c r="F35" s="97">
        <f>ROUND((SUM(BG124:BG359)),2)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43</v>
      </c>
      <c r="F36" s="97">
        <f>ROUND((SUM(BH124:BH359)),2)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44</v>
      </c>
      <c r="F37" s="97">
        <f>ROUND((SUM(BI124:BI359)),2)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9"/>
      <c r="D39" s="100" t="s">
        <v>45</v>
      </c>
      <c r="E39" s="56"/>
      <c r="F39" s="56"/>
      <c r="G39" s="101" t="s">
        <v>46</v>
      </c>
      <c r="H39" s="102" t="s">
        <v>47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50</v>
      </c>
      <c r="E61" s="31"/>
      <c r="F61" s="105" t="s">
        <v>51</v>
      </c>
      <c r="G61" s="41" t="s">
        <v>50</v>
      </c>
      <c r="H61" s="31"/>
      <c r="I61" s="31"/>
      <c r="J61" s="106" t="s">
        <v>51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52</v>
      </c>
      <c r="E65" s="42"/>
      <c r="F65" s="42"/>
      <c r="G65" s="39" t="s">
        <v>53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50</v>
      </c>
      <c r="E76" s="31"/>
      <c r="F76" s="105" t="s">
        <v>51</v>
      </c>
      <c r="G76" s="41" t="s">
        <v>50</v>
      </c>
      <c r="H76" s="31"/>
      <c r="I76" s="31"/>
      <c r="J76" s="106" t="s">
        <v>51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31" t="str">
        <f>E7</f>
        <v>Chodník podél ul. Závodní kolem restaurace Mokroš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101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01" t="str">
        <f>E9</f>
        <v>SO100 - CHODNÍK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 t="str">
        <f>IF(J12="","",J12)</f>
        <v>25. 9. 2020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22</v>
      </c>
      <c r="D91" s="28"/>
      <c r="E91" s="28"/>
      <c r="F91" s="23" t="str">
        <f>E15</f>
        <v>Město Petřvald</v>
      </c>
      <c r="G91" s="28"/>
      <c r="H91" s="28"/>
      <c r="I91" s="25" t="s">
        <v>29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27</v>
      </c>
      <c r="D92" s="28"/>
      <c r="E92" s="28"/>
      <c r="F92" s="23" t="str">
        <f>IF(E18="","",E18)</f>
        <v xml:space="preserve"> </v>
      </c>
      <c r="G92" s="28"/>
      <c r="H92" s="28"/>
      <c r="I92" s="25" t="s">
        <v>33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7" t="s">
        <v>104</v>
      </c>
      <c r="D94" s="99"/>
      <c r="E94" s="99"/>
      <c r="F94" s="99"/>
      <c r="G94" s="99"/>
      <c r="H94" s="99"/>
      <c r="I94" s="99"/>
      <c r="J94" s="108" t="s">
        <v>105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9" t="s">
        <v>106</v>
      </c>
      <c r="D96" s="28"/>
      <c r="E96" s="28"/>
      <c r="F96" s="28"/>
      <c r="G96" s="28"/>
      <c r="H96" s="28"/>
      <c r="I96" s="28"/>
      <c r="J96" s="67">
        <f>J124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107</v>
      </c>
    </row>
    <row r="97" spans="2:12" s="9" customFormat="1" ht="24.95" customHeight="1" hidden="1">
      <c r="B97" s="110"/>
      <c r="D97" s="111" t="s">
        <v>108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10" customFormat="1" ht="19.9" customHeight="1" hidden="1">
      <c r="B98" s="114"/>
      <c r="D98" s="115" t="s">
        <v>109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10" customFormat="1" ht="19.9" customHeight="1" hidden="1">
      <c r="B99" s="114"/>
      <c r="D99" s="115" t="s">
        <v>110</v>
      </c>
      <c r="E99" s="116"/>
      <c r="F99" s="116"/>
      <c r="G99" s="116"/>
      <c r="H99" s="116"/>
      <c r="I99" s="116"/>
      <c r="J99" s="117">
        <f>J205</f>
        <v>0</v>
      </c>
      <c r="L99" s="114"/>
    </row>
    <row r="100" spans="2:12" s="10" customFormat="1" ht="19.9" customHeight="1" hidden="1">
      <c r="B100" s="114"/>
      <c r="D100" s="115" t="s">
        <v>111</v>
      </c>
      <c r="E100" s="116"/>
      <c r="F100" s="116"/>
      <c r="G100" s="116"/>
      <c r="H100" s="116"/>
      <c r="I100" s="116"/>
      <c r="J100" s="117">
        <f>J213</f>
        <v>0</v>
      </c>
      <c r="L100" s="114"/>
    </row>
    <row r="101" spans="2:12" s="10" customFormat="1" ht="19.9" customHeight="1" hidden="1">
      <c r="B101" s="114"/>
      <c r="D101" s="115" t="s">
        <v>112</v>
      </c>
      <c r="E101" s="116"/>
      <c r="F101" s="116"/>
      <c r="G101" s="116"/>
      <c r="H101" s="116"/>
      <c r="I101" s="116"/>
      <c r="J101" s="117">
        <f>J277</f>
        <v>0</v>
      </c>
      <c r="L101" s="114"/>
    </row>
    <row r="102" spans="2:12" s="10" customFormat="1" ht="19.9" customHeight="1" hidden="1">
      <c r="B102" s="114"/>
      <c r="D102" s="115" t="s">
        <v>113</v>
      </c>
      <c r="E102" s="116"/>
      <c r="F102" s="116"/>
      <c r="G102" s="116"/>
      <c r="H102" s="116"/>
      <c r="I102" s="116"/>
      <c r="J102" s="117">
        <f>J282</f>
        <v>0</v>
      </c>
      <c r="L102" s="114"/>
    </row>
    <row r="103" spans="2:12" s="10" customFormat="1" ht="19.9" customHeight="1" hidden="1">
      <c r="B103" s="114"/>
      <c r="D103" s="115" t="s">
        <v>114</v>
      </c>
      <c r="E103" s="116"/>
      <c r="F103" s="116"/>
      <c r="G103" s="116"/>
      <c r="H103" s="116"/>
      <c r="I103" s="116"/>
      <c r="J103" s="117">
        <f>J336</f>
        <v>0</v>
      </c>
      <c r="L103" s="114"/>
    </row>
    <row r="104" spans="2:12" s="10" customFormat="1" ht="19.9" customHeight="1" hidden="1">
      <c r="B104" s="114"/>
      <c r="D104" s="115" t="s">
        <v>115</v>
      </c>
      <c r="E104" s="116"/>
      <c r="F104" s="116"/>
      <c r="G104" s="116"/>
      <c r="H104" s="116"/>
      <c r="I104" s="116"/>
      <c r="J104" s="117">
        <f>J355</f>
        <v>0</v>
      </c>
      <c r="L104" s="114"/>
    </row>
    <row r="105" spans="1:31" s="2" customFormat="1" ht="21.75" customHeight="1" hidden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hidden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ht="12" hidden="1"/>
    <row r="108" ht="12" hidden="1"/>
    <row r="109" ht="12" hidden="1"/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116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14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6.5" customHeight="1">
      <c r="A114" s="28"/>
      <c r="B114" s="29"/>
      <c r="C114" s="28"/>
      <c r="D114" s="28"/>
      <c r="E114" s="231" t="str">
        <f>E7</f>
        <v>Chodník podél ul. Závodní kolem restaurace Mokroš</v>
      </c>
      <c r="F114" s="232"/>
      <c r="G114" s="232"/>
      <c r="H114" s="232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2" customHeight="1">
      <c r="A115" s="28"/>
      <c r="B115" s="29"/>
      <c r="C115" s="25" t="s">
        <v>101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6.5" customHeight="1">
      <c r="A116" s="28"/>
      <c r="B116" s="29"/>
      <c r="C116" s="28"/>
      <c r="D116" s="28"/>
      <c r="E116" s="201" t="str">
        <f>E9</f>
        <v>SO100 - CHODNÍK</v>
      </c>
      <c r="F116" s="230"/>
      <c r="G116" s="230"/>
      <c r="H116" s="230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18</v>
      </c>
      <c r="D118" s="28"/>
      <c r="E118" s="28"/>
      <c r="F118" s="23" t="str">
        <f>F12</f>
        <v>Petřvald</v>
      </c>
      <c r="G118" s="28"/>
      <c r="H118" s="28"/>
      <c r="I118" s="25" t="s">
        <v>20</v>
      </c>
      <c r="J118" s="51" t="str">
        <f>IF(J12="","",J12)</f>
        <v>25. 9. 2020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22</v>
      </c>
      <c r="D120" s="28"/>
      <c r="E120" s="28"/>
      <c r="F120" s="23" t="str">
        <f>E15</f>
        <v>Město Petřvald</v>
      </c>
      <c r="G120" s="28"/>
      <c r="H120" s="28"/>
      <c r="I120" s="25" t="s">
        <v>29</v>
      </c>
      <c r="J120" s="26" t="str">
        <f>E21</f>
        <v>Ing. Pavol Lipták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5.2" customHeight="1">
      <c r="A121" s="28"/>
      <c r="B121" s="29"/>
      <c r="C121" s="25" t="s">
        <v>27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33</v>
      </c>
      <c r="J121" s="26" t="str">
        <f>E24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11" customFormat="1" ht="29.25" customHeight="1">
      <c r="A123" s="118"/>
      <c r="B123" s="119"/>
      <c r="C123" s="120" t="s">
        <v>117</v>
      </c>
      <c r="D123" s="121" t="s">
        <v>60</v>
      </c>
      <c r="E123" s="121" t="s">
        <v>56</v>
      </c>
      <c r="F123" s="121" t="s">
        <v>57</v>
      </c>
      <c r="G123" s="121" t="s">
        <v>118</v>
      </c>
      <c r="H123" s="121" t="s">
        <v>119</v>
      </c>
      <c r="I123" s="121" t="s">
        <v>120</v>
      </c>
      <c r="J123" s="122" t="s">
        <v>105</v>
      </c>
      <c r="K123" s="123" t="s">
        <v>121</v>
      </c>
      <c r="L123" s="124"/>
      <c r="M123" s="58" t="s">
        <v>1</v>
      </c>
      <c r="N123" s="59" t="s">
        <v>39</v>
      </c>
      <c r="O123" s="59" t="s">
        <v>122</v>
      </c>
      <c r="P123" s="59" t="s">
        <v>123</v>
      </c>
      <c r="Q123" s="59" t="s">
        <v>124</v>
      </c>
      <c r="R123" s="59" t="s">
        <v>125</v>
      </c>
      <c r="S123" s="59" t="s">
        <v>126</v>
      </c>
      <c r="T123" s="60" t="s">
        <v>127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3" s="2" customFormat="1" ht="22.9" customHeight="1">
      <c r="A124" s="28"/>
      <c r="B124" s="29"/>
      <c r="C124" s="65" t="s">
        <v>128</v>
      </c>
      <c r="D124" s="28"/>
      <c r="E124" s="28"/>
      <c r="F124" s="28"/>
      <c r="G124" s="28"/>
      <c r="H124" s="28"/>
      <c r="I124" s="28"/>
      <c r="J124" s="125">
        <f>BK124</f>
        <v>0</v>
      </c>
      <c r="K124" s="28"/>
      <c r="L124" s="29"/>
      <c r="M124" s="61"/>
      <c r="N124" s="52"/>
      <c r="O124" s="62"/>
      <c r="P124" s="126">
        <f>P125</f>
        <v>510.70963900000004</v>
      </c>
      <c r="Q124" s="62"/>
      <c r="R124" s="126">
        <f>R125</f>
        <v>97.11664342899999</v>
      </c>
      <c r="S124" s="62"/>
      <c r="T124" s="127">
        <f>T125</f>
        <v>37.875600000000006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74</v>
      </c>
      <c r="AU124" s="16" t="s">
        <v>107</v>
      </c>
      <c r="BK124" s="128">
        <f>BK125</f>
        <v>0</v>
      </c>
    </row>
    <row r="125" spans="2:63" s="12" customFormat="1" ht="25.9" customHeight="1">
      <c r="B125" s="129"/>
      <c r="D125" s="130" t="s">
        <v>74</v>
      </c>
      <c r="E125" s="131" t="s">
        <v>129</v>
      </c>
      <c r="F125" s="131" t="s">
        <v>130</v>
      </c>
      <c r="J125" s="132">
        <f>BK125</f>
        <v>0</v>
      </c>
      <c r="L125" s="129"/>
      <c r="M125" s="133"/>
      <c r="N125" s="134"/>
      <c r="O125" s="134"/>
      <c r="P125" s="135">
        <f>P126+P205+P213+P277+P282+P336+P355</f>
        <v>510.70963900000004</v>
      </c>
      <c r="Q125" s="134"/>
      <c r="R125" s="135">
        <f>R126+R205+R213+R277+R282+R336+R355</f>
        <v>97.11664342899999</v>
      </c>
      <c r="S125" s="134"/>
      <c r="T125" s="136">
        <f>T126+T205+T213+T277+T282+T336+T355</f>
        <v>37.875600000000006</v>
      </c>
      <c r="AR125" s="130" t="s">
        <v>83</v>
      </c>
      <c r="AT125" s="137" t="s">
        <v>74</v>
      </c>
      <c r="AU125" s="137" t="s">
        <v>75</v>
      </c>
      <c r="AY125" s="130" t="s">
        <v>131</v>
      </c>
      <c r="BK125" s="138">
        <f>BK126+BK205+BK213+BK277+BK282+BK336+BK355</f>
        <v>0</v>
      </c>
    </row>
    <row r="126" spans="2:63" s="12" customFormat="1" ht="22.9" customHeight="1">
      <c r="B126" s="129"/>
      <c r="D126" s="130" t="s">
        <v>74</v>
      </c>
      <c r="E126" s="139" t="s">
        <v>83</v>
      </c>
      <c r="F126" s="139" t="s">
        <v>132</v>
      </c>
      <c r="J126" s="140">
        <f>BK126</f>
        <v>0</v>
      </c>
      <c r="L126" s="129"/>
      <c r="M126" s="133"/>
      <c r="N126" s="134"/>
      <c r="O126" s="134"/>
      <c r="P126" s="135">
        <f>SUM(P127:P204)</f>
        <v>173.313045</v>
      </c>
      <c r="Q126" s="134"/>
      <c r="R126" s="135">
        <f>SUM(R127:R204)</f>
        <v>0.011489059999999999</v>
      </c>
      <c r="S126" s="134"/>
      <c r="T126" s="136">
        <f>SUM(T127:T204)</f>
        <v>37.711600000000004</v>
      </c>
      <c r="AR126" s="130" t="s">
        <v>83</v>
      </c>
      <c r="AT126" s="137" t="s">
        <v>74</v>
      </c>
      <c r="AU126" s="137" t="s">
        <v>83</v>
      </c>
      <c r="AY126" s="130" t="s">
        <v>131</v>
      </c>
      <c r="BK126" s="138">
        <f>SUM(BK127:BK204)</f>
        <v>0</v>
      </c>
    </row>
    <row r="127" spans="1:65" s="2" customFormat="1" ht="21.75" customHeight="1">
      <c r="A127" s="28"/>
      <c r="B127" s="141"/>
      <c r="C127" s="142" t="s">
        <v>83</v>
      </c>
      <c r="D127" s="142" t="s">
        <v>133</v>
      </c>
      <c r="E127" s="143" t="s">
        <v>134</v>
      </c>
      <c r="F127" s="144" t="s">
        <v>135</v>
      </c>
      <c r="G127" s="145" t="s">
        <v>136</v>
      </c>
      <c r="H127" s="146">
        <v>1</v>
      </c>
      <c r="I127" s="147"/>
      <c r="J127" s="147">
        <f>ROUND(I127*H127,2)</f>
        <v>0</v>
      </c>
      <c r="K127" s="148"/>
      <c r="L127" s="29"/>
      <c r="M127" s="149" t="s">
        <v>1</v>
      </c>
      <c r="N127" s="150" t="s">
        <v>40</v>
      </c>
      <c r="O127" s="151">
        <v>0.55</v>
      </c>
      <c r="P127" s="151">
        <f>O127*H127</f>
        <v>0.55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137</v>
      </c>
      <c r="AT127" s="153" t="s">
        <v>133</v>
      </c>
      <c r="AU127" s="153" t="s">
        <v>85</v>
      </c>
      <c r="AY127" s="16" t="s">
        <v>131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6" t="s">
        <v>83</v>
      </c>
      <c r="BK127" s="154">
        <f>ROUND(I127*H127,2)</f>
        <v>0</v>
      </c>
      <c r="BL127" s="16" t="s">
        <v>137</v>
      </c>
      <c r="BM127" s="153" t="s">
        <v>138</v>
      </c>
    </row>
    <row r="128" spans="1:47" s="2" customFormat="1" ht="19.5">
      <c r="A128" s="28"/>
      <c r="B128" s="29"/>
      <c r="C128" s="28"/>
      <c r="D128" s="155" t="s">
        <v>139</v>
      </c>
      <c r="E128" s="28"/>
      <c r="F128" s="156" t="s">
        <v>140</v>
      </c>
      <c r="G128" s="28"/>
      <c r="H128" s="28"/>
      <c r="I128" s="28"/>
      <c r="J128" s="28"/>
      <c r="K128" s="28"/>
      <c r="L128" s="29"/>
      <c r="M128" s="157"/>
      <c r="N128" s="158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139</v>
      </c>
      <c r="AU128" s="16" t="s">
        <v>85</v>
      </c>
    </row>
    <row r="129" spans="1:65" s="2" customFormat="1" ht="16.5" customHeight="1">
      <c r="A129" s="28"/>
      <c r="B129" s="141"/>
      <c r="C129" s="142" t="s">
        <v>85</v>
      </c>
      <c r="D129" s="142" t="s">
        <v>133</v>
      </c>
      <c r="E129" s="143" t="s">
        <v>141</v>
      </c>
      <c r="F129" s="144" t="s">
        <v>142</v>
      </c>
      <c r="G129" s="145" t="s">
        <v>136</v>
      </c>
      <c r="H129" s="146">
        <v>2</v>
      </c>
      <c r="I129" s="147"/>
      <c r="J129" s="147">
        <f>ROUND(I129*H129,2)</f>
        <v>0</v>
      </c>
      <c r="K129" s="148"/>
      <c r="L129" s="29"/>
      <c r="M129" s="149" t="s">
        <v>1</v>
      </c>
      <c r="N129" s="150" t="s">
        <v>40</v>
      </c>
      <c r="O129" s="151">
        <v>0.734</v>
      </c>
      <c r="P129" s="151">
        <f>O129*H129</f>
        <v>1.468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137</v>
      </c>
      <c r="AT129" s="153" t="s">
        <v>133</v>
      </c>
      <c r="AU129" s="153" t="s">
        <v>85</v>
      </c>
      <c r="AY129" s="16" t="s">
        <v>131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6" t="s">
        <v>83</v>
      </c>
      <c r="BK129" s="154">
        <f>ROUND(I129*H129,2)</f>
        <v>0</v>
      </c>
      <c r="BL129" s="16" t="s">
        <v>137</v>
      </c>
      <c r="BM129" s="153" t="s">
        <v>143</v>
      </c>
    </row>
    <row r="130" spans="1:47" s="2" customFormat="1" ht="39">
      <c r="A130" s="28"/>
      <c r="B130" s="29"/>
      <c r="C130" s="28"/>
      <c r="D130" s="155" t="s">
        <v>139</v>
      </c>
      <c r="E130" s="28"/>
      <c r="F130" s="156" t="s">
        <v>711</v>
      </c>
      <c r="G130" s="28"/>
      <c r="H130" s="28"/>
      <c r="I130" s="28"/>
      <c r="J130" s="28"/>
      <c r="K130" s="28"/>
      <c r="L130" s="29"/>
      <c r="M130" s="157"/>
      <c r="N130" s="158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139</v>
      </c>
      <c r="AU130" s="16" t="s">
        <v>85</v>
      </c>
    </row>
    <row r="131" spans="1:65" s="2" customFormat="1" ht="16.5" customHeight="1">
      <c r="A131" s="28"/>
      <c r="B131" s="141"/>
      <c r="C131" s="142" t="s">
        <v>144</v>
      </c>
      <c r="D131" s="142" t="s">
        <v>133</v>
      </c>
      <c r="E131" s="143" t="s">
        <v>145</v>
      </c>
      <c r="F131" s="144" t="s">
        <v>146</v>
      </c>
      <c r="G131" s="145" t="s">
        <v>147</v>
      </c>
      <c r="H131" s="146">
        <v>5</v>
      </c>
      <c r="I131" s="147"/>
      <c r="J131" s="147">
        <f>ROUND(I131*H131,2)</f>
        <v>0</v>
      </c>
      <c r="K131" s="148"/>
      <c r="L131" s="29"/>
      <c r="M131" s="149" t="s">
        <v>1</v>
      </c>
      <c r="N131" s="150" t="s">
        <v>40</v>
      </c>
      <c r="O131" s="151">
        <v>0.412</v>
      </c>
      <c r="P131" s="151">
        <f>O131*H131</f>
        <v>2.06</v>
      </c>
      <c r="Q131" s="151">
        <v>0</v>
      </c>
      <c r="R131" s="151">
        <f>Q131*H131</f>
        <v>0</v>
      </c>
      <c r="S131" s="151">
        <v>0.22</v>
      </c>
      <c r="T131" s="152">
        <f>S131*H131</f>
        <v>1.1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137</v>
      </c>
      <c r="AT131" s="153" t="s">
        <v>133</v>
      </c>
      <c r="AU131" s="153" t="s">
        <v>85</v>
      </c>
      <c r="AY131" s="16" t="s">
        <v>131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6" t="s">
        <v>83</v>
      </c>
      <c r="BK131" s="154">
        <f>ROUND(I131*H131,2)</f>
        <v>0</v>
      </c>
      <c r="BL131" s="16" t="s">
        <v>137</v>
      </c>
      <c r="BM131" s="153" t="s">
        <v>148</v>
      </c>
    </row>
    <row r="132" spans="2:51" s="13" customFormat="1" ht="12">
      <c r="B132" s="159"/>
      <c r="D132" s="155" t="s">
        <v>149</v>
      </c>
      <c r="E132" s="160" t="s">
        <v>1</v>
      </c>
      <c r="F132" s="161" t="s">
        <v>150</v>
      </c>
      <c r="H132" s="162">
        <v>5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149</v>
      </c>
      <c r="AU132" s="160" t="s">
        <v>85</v>
      </c>
      <c r="AV132" s="13" t="s">
        <v>85</v>
      </c>
      <c r="AW132" s="13" t="s">
        <v>32</v>
      </c>
      <c r="AX132" s="13" t="s">
        <v>83</v>
      </c>
      <c r="AY132" s="160" t="s">
        <v>131</v>
      </c>
    </row>
    <row r="133" spans="1:65" s="2" customFormat="1" ht="21.75" customHeight="1">
      <c r="A133" s="28"/>
      <c r="B133" s="141"/>
      <c r="C133" s="142" t="s">
        <v>137</v>
      </c>
      <c r="D133" s="142" t="s">
        <v>133</v>
      </c>
      <c r="E133" s="143" t="s">
        <v>151</v>
      </c>
      <c r="F133" s="144" t="s">
        <v>152</v>
      </c>
      <c r="G133" s="145" t="s">
        <v>147</v>
      </c>
      <c r="H133" s="146">
        <v>36.6</v>
      </c>
      <c r="I133" s="147"/>
      <c r="J133" s="147">
        <f>ROUND(I133*H133,2)</f>
        <v>0</v>
      </c>
      <c r="K133" s="148"/>
      <c r="L133" s="29"/>
      <c r="M133" s="149" t="s">
        <v>1</v>
      </c>
      <c r="N133" s="150" t="s">
        <v>40</v>
      </c>
      <c r="O133" s="151">
        <v>0.094</v>
      </c>
      <c r="P133" s="151">
        <f>O133*H133</f>
        <v>3.4404000000000003</v>
      </c>
      <c r="Q133" s="151">
        <v>7.82E-05</v>
      </c>
      <c r="R133" s="151">
        <f>Q133*H133</f>
        <v>0.00286212</v>
      </c>
      <c r="S133" s="151">
        <v>0.256</v>
      </c>
      <c r="T133" s="152">
        <f>S133*H133</f>
        <v>9.3696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137</v>
      </c>
      <c r="AT133" s="153" t="s">
        <v>133</v>
      </c>
      <c r="AU133" s="153" t="s">
        <v>85</v>
      </c>
      <c r="AY133" s="16" t="s">
        <v>131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6" t="s">
        <v>83</v>
      </c>
      <c r="BK133" s="154">
        <f>ROUND(I133*H133,2)</f>
        <v>0</v>
      </c>
      <c r="BL133" s="16" t="s">
        <v>137</v>
      </c>
      <c r="BM133" s="153" t="s">
        <v>153</v>
      </c>
    </row>
    <row r="134" spans="1:47" s="2" customFormat="1" ht="29.25">
      <c r="A134" s="28"/>
      <c r="B134" s="29"/>
      <c r="C134" s="28"/>
      <c r="D134" s="155" t="s">
        <v>139</v>
      </c>
      <c r="E134" s="28"/>
      <c r="F134" s="156" t="s">
        <v>154</v>
      </c>
      <c r="G134" s="28"/>
      <c r="H134" s="28"/>
      <c r="I134" s="28"/>
      <c r="J134" s="28"/>
      <c r="K134" s="28"/>
      <c r="L134" s="29"/>
      <c r="M134" s="157"/>
      <c r="N134" s="158"/>
      <c r="O134" s="54"/>
      <c r="P134" s="54"/>
      <c r="Q134" s="54"/>
      <c r="R134" s="54"/>
      <c r="S134" s="54"/>
      <c r="T134" s="5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139</v>
      </c>
      <c r="AU134" s="16" t="s">
        <v>85</v>
      </c>
    </row>
    <row r="135" spans="2:51" s="13" customFormat="1" ht="12">
      <c r="B135" s="159"/>
      <c r="D135" s="155" t="s">
        <v>149</v>
      </c>
      <c r="E135" s="160" t="s">
        <v>1</v>
      </c>
      <c r="F135" s="161" t="s">
        <v>155</v>
      </c>
      <c r="H135" s="162">
        <v>36.6</v>
      </c>
      <c r="L135" s="159"/>
      <c r="M135" s="163"/>
      <c r="N135" s="164"/>
      <c r="O135" s="164"/>
      <c r="P135" s="164"/>
      <c r="Q135" s="164"/>
      <c r="R135" s="164"/>
      <c r="S135" s="164"/>
      <c r="T135" s="165"/>
      <c r="AT135" s="160" t="s">
        <v>149</v>
      </c>
      <c r="AU135" s="160" t="s">
        <v>85</v>
      </c>
      <c r="AV135" s="13" t="s">
        <v>85</v>
      </c>
      <c r="AW135" s="13" t="s">
        <v>32</v>
      </c>
      <c r="AX135" s="13" t="s">
        <v>83</v>
      </c>
      <c r="AY135" s="160" t="s">
        <v>131</v>
      </c>
    </row>
    <row r="136" spans="1:65" s="2" customFormat="1" ht="21.75" customHeight="1">
      <c r="A136" s="28"/>
      <c r="B136" s="141"/>
      <c r="C136" s="142" t="s">
        <v>156</v>
      </c>
      <c r="D136" s="142" t="s">
        <v>133</v>
      </c>
      <c r="E136" s="143" t="s">
        <v>157</v>
      </c>
      <c r="F136" s="144" t="s">
        <v>158</v>
      </c>
      <c r="G136" s="145" t="s">
        <v>147</v>
      </c>
      <c r="H136" s="146">
        <v>77</v>
      </c>
      <c r="I136" s="147"/>
      <c r="J136" s="147">
        <f>ROUND(I136*H136,2)</f>
        <v>0</v>
      </c>
      <c r="K136" s="148"/>
      <c r="L136" s="29"/>
      <c r="M136" s="149" t="s">
        <v>1</v>
      </c>
      <c r="N136" s="150" t="s">
        <v>40</v>
      </c>
      <c r="O136" s="151">
        <v>0.034</v>
      </c>
      <c r="P136" s="151">
        <f>O136*H136</f>
        <v>2.6180000000000003</v>
      </c>
      <c r="Q136" s="151">
        <v>9.222E-05</v>
      </c>
      <c r="R136" s="151">
        <f>Q136*H136</f>
        <v>0.007100939999999999</v>
      </c>
      <c r="S136" s="151">
        <v>0.256</v>
      </c>
      <c r="T136" s="152">
        <f>S136*H136</f>
        <v>19.712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137</v>
      </c>
      <c r="AT136" s="153" t="s">
        <v>133</v>
      </c>
      <c r="AU136" s="153" t="s">
        <v>85</v>
      </c>
      <c r="AY136" s="16" t="s">
        <v>131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83</v>
      </c>
      <c r="BK136" s="154">
        <f>ROUND(I136*H136,2)</f>
        <v>0</v>
      </c>
      <c r="BL136" s="16" t="s">
        <v>137</v>
      </c>
      <c r="BM136" s="153" t="s">
        <v>159</v>
      </c>
    </row>
    <row r="137" spans="1:47" s="2" customFormat="1" ht="29.25">
      <c r="A137" s="28"/>
      <c r="B137" s="29"/>
      <c r="C137" s="28"/>
      <c r="D137" s="155" t="s">
        <v>139</v>
      </c>
      <c r="E137" s="28"/>
      <c r="F137" s="156" t="s">
        <v>160</v>
      </c>
      <c r="G137" s="28"/>
      <c r="H137" s="28"/>
      <c r="I137" s="28"/>
      <c r="J137" s="28"/>
      <c r="K137" s="28"/>
      <c r="L137" s="29"/>
      <c r="M137" s="157"/>
      <c r="N137" s="158"/>
      <c r="O137" s="54"/>
      <c r="P137" s="54"/>
      <c r="Q137" s="54"/>
      <c r="R137" s="54"/>
      <c r="S137" s="54"/>
      <c r="T137" s="55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T137" s="16" t="s">
        <v>139</v>
      </c>
      <c r="AU137" s="16" t="s">
        <v>85</v>
      </c>
    </row>
    <row r="138" spans="2:51" s="13" customFormat="1" ht="12">
      <c r="B138" s="159"/>
      <c r="D138" s="155" t="s">
        <v>149</v>
      </c>
      <c r="E138" s="160" t="s">
        <v>1</v>
      </c>
      <c r="F138" s="161" t="s">
        <v>161</v>
      </c>
      <c r="H138" s="162">
        <v>77</v>
      </c>
      <c r="L138" s="159"/>
      <c r="M138" s="163"/>
      <c r="N138" s="164"/>
      <c r="O138" s="164"/>
      <c r="P138" s="164"/>
      <c r="Q138" s="164"/>
      <c r="R138" s="164"/>
      <c r="S138" s="164"/>
      <c r="T138" s="165"/>
      <c r="AT138" s="160" t="s">
        <v>149</v>
      </c>
      <c r="AU138" s="160" t="s">
        <v>85</v>
      </c>
      <c r="AV138" s="13" t="s">
        <v>85</v>
      </c>
      <c r="AW138" s="13" t="s">
        <v>32</v>
      </c>
      <c r="AX138" s="13" t="s">
        <v>83</v>
      </c>
      <c r="AY138" s="160" t="s">
        <v>131</v>
      </c>
    </row>
    <row r="139" spans="1:65" s="2" customFormat="1" ht="21.75" customHeight="1">
      <c r="A139" s="28"/>
      <c r="B139" s="141"/>
      <c r="C139" s="142" t="s">
        <v>162</v>
      </c>
      <c r="D139" s="142" t="s">
        <v>133</v>
      </c>
      <c r="E139" s="143" t="s">
        <v>163</v>
      </c>
      <c r="F139" s="144" t="s">
        <v>164</v>
      </c>
      <c r="G139" s="145" t="s">
        <v>147</v>
      </c>
      <c r="H139" s="146">
        <v>4</v>
      </c>
      <c r="I139" s="147"/>
      <c r="J139" s="147">
        <f>ROUND(I139*H139,2)</f>
        <v>0</v>
      </c>
      <c r="K139" s="148"/>
      <c r="L139" s="29"/>
      <c r="M139" s="149" t="s">
        <v>1</v>
      </c>
      <c r="N139" s="150" t="s">
        <v>40</v>
      </c>
      <c r="O139" s="151">
        <v>0.208</v>
      </c>
      <c r="P139" s="151">
        <f>O139*H139</f>
        <v>0.832</v>
      </c>
      <c r="Q139" s="151">
        <v>0</v>
      </c>
      <c r="R139" s="151">
        <f>Q139*H139</f>
        <v>0</v>
      </c>
      <c r="S139" s="151">
        <v>0.255</v>
      </c>
      <c r="T139" s="152">
        <f>S139*H139</f>
        <v>1.02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137</v>
      </c>
      <c r="AT139" s="153" t="s">
        <v>133</v>
      </c>
      <c r="AU139" s="153" t="s">
        <v>85</v>
      </c>
      <c r="AY139" s="16" t="s">
        <v>131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6" t="s">
        <v>83</v>
      </c>
      <c r="BK139" s="154">
        <f>ROUND(I139*H139,2)</f>
        <v>0</v>
      </c>
      <c r="BL139" s="16" t="s">
        <v>137</v>
      </c>
      <c r="BM139" s="153" t="s">
        <v>165</v>
      </c>
    </row>
    <row r="140" spans="1:47" s="2" customFormat="1" ht="48.75">
      <c r="A140" s="28"/>
      <c r="B140" s="29"/>
      <c r="C140" s="28"/>
      <c r="D140" s="155" t="s">
        <v>139</v>
      </c>
      <c r="E140" s="28"/>
      <c r="F140" s="156" t="s">
        <v>166</v>
      </c>
      <c r="G140" s="28"/>
      <c r="H140" s="28"/>
      <c r="I140" s="28"/>
      <c r="J140" s="28"/>
      <c r="K140" s="28"/>
      <c r="L140" s="29"/>
      <c r="M140" s="157"/>
      <c r="N140" s="158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139</v>
      </c>
      <c r="AU140" s="16" t="s">
        <v>85</v>
      </c>
    </row>
    <row r="141" spans="2:51" s="13" customFormat="1" ht="12">
      <c r="B141" s="159"/>
      <c r="D141" s="155" t="s">
        <v>149</v>
      </c>
      <c r="E141" s="160" t="s">
        <v>1</v>
      </c>
      <c r="F141" s="161" t="s">
        <v>167</v>
      </c>
      <c r="H141" s="162">
        <v>4</v>
      </c>
      <c r="L141" s="159"/>
      <c r="M141" s="163"/>
      <c r="N141" s="164"/>
      <c r="O141" s="164"/>
      <c r="P141" s="164"/>
      <c r="Q141" s="164"/>
      <c r="R141" s="164"/>
      <c r="S141" s="164"/>
      <c r="T141" s="165"/>
      <c r="AT141" s="160" t="s">
        <v>149</v>
      </c>
      <c r="AU141" s="160" t="s">
        <v>85</v>
      </c>
      <c r="AV141" s="13" t="s">
        <v>85</v>
      </c>
      <c r="AW141" s="13" t="s">
        <v>32</v>
      </c>
      <c r="AX141" s="13" t="s">
        <v>83</v>
      </c>
      <c r="AY141" s="160" t="s">
        <v>131</v>
      </c>
    </row>
    <row r="142" spans="1:65" s="2" customFormat="1" ht="21.75" customHeight="1">
      <c r="A142" s="28"/>
      <c r="B142" s="141"/>
      <c r="C142" s="142" t="s">
        <v>168</v>
      </c>
      <c r="D142" s="142" t="s">
        <v>133</v>
      </c>
      <c r="E142" s="143" t="s">
        <v>169</v>
      </c>
      <c r="F142" s="144" t="s">
        <v>170</v>
      </c>
      <c r="G142" s="145" t="s">
        <v>147</v>
      </c>
      <c r="H142" s="146">
        <v>9</v>
      </c>
      <c r="I142" s="147"/>
      <c r="J142" s="147">
        <f>ROUND(I142*H142,2)</f>
        <v>0</v>
      </c>
      <c r="K142" s="148"/>
      <c r="L142" s="29"/>
      <c r="M142" s="149" t="s">
        <v>1</v>
      </c>
      <c r="N142" s="150" t="s">
        <v>40</v>
      </c>
      <c r="O142" s="151">
        <v>0.344</v>
      </c>
      <c r="P142" s="151">
        <f>O142*H142</f>
        <v>3.0959999999999996</v>
      </c>
      <c r="Q142" s="151">
        <v>0</v>
      </c>
      <c r="R142" s="151">
        <f>Q142*H142</f>
        <v>0</v>
      </c>
      <c r="S142" s="151">
        <v>0.295</v>
      </c>
      <c r="T142" s="152">
        <f>S142*H142</f>
        <v>2.655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3" t="s">
        <v>137</v>
      </c>
      <c r="AT142" s="153" t="s">
        <v>133</v>
      </c>
      <c r="AU142" s="153" t="s">
        <v>85</v>
      </c>
      <c r="AY142" s="16" t="s">
        <v>131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6" t="s">
        <v>83</v>
      </c>
      <c r="BK142" s="154">
        <f>ROUND(I142*H142,2)</f>
        <v>0</v>
      </c>
      <c r="BL142" s="16" t="s">
        <v>137</v>
      </c>
      <c r="BM142" s="153" t="s">
        <v>171</v>
      </c>
    </row>
    <row r="143" spans="1:47" s="2" customFormat="1" ht="19.5">
      <c r="A143" s="28"/>
      <c r="B143" s="29"/>
      <c r="C143" s="28"/>
      <c r="D143" s="155" t="s">
        <v>139</v>
      </c>
      <c r="E143" s="28"/>
      <c r="F143" s="156" t="s">
        <v>170</v>
      </c>
      <c r="G143" s="28"/>
      <c r="H143" s="28"/>
      <c r="I143" s="28"/>
      <c r="J143" s="28"/>
      <c r="K143" s="28"/>
      <c r="L143" s="29"/>
      <c r="M143" s="157"/>
      <c r="N143" s="158"/>
      <c r="O143" s="54"/>
      <c r="P143" s="54"/>
      <c r="Q143" s="54"/>
      <c r="R143" s="54"/>
      <c r="S143" s="54"/>
      <c r="T143" s="55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T143" s="16" t="s">
        <v>139</v>
      </c>
      <c r="AU143" s="16" t="s">
        <v>85</v>
      </c>
    </row>
    <row r="144" spans="2:51" s="13" customFormat="1" ht="12">
      <c r="B144" s="159"/>
      <c r="D144" s="155" t="s">
        <v>149</v>
      </c>
      <c r="E144" s="160" t="s">
        <v>1</v>
      </c>
      <c r="F144" s="161" t="s">
        <v>172</v>
      </c>
      <c r="H144" s="162">
        <v>9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149</v>
      </c>
      <c r="AU144" s="160" t="s">
        <v>85</v>
      </c>
      <c r="AV144" s="13" t="s">
        <v>85</v>
      </c>
      <c r="AW144" s="13" t="s">
        <v>32</v>
      </c>
      <c r="AX144" s="13" t="s">
        <v>83</v>
      </c>
      <c r="AY144" s="160" t="s">
        <v>131</v>
      </c>
    </row>
    <row r="145" spans="1:65" s="2" customFormat="1" ht="16.5" customHeight="1">
      <c r="A145" s="28"/>
      <c r="B145" s="141"/>
      <c r="C145" s="142" t="s">
        <v>173</v>
      </c>
      <c r="D145" s="142" t="s">
        <v>133</v>
      </c>
      <c r="E145" s="143" t="s">
        <v>174</v>
      </c>
      <c r="F145" s="144" t="s">
        <v>175</v>
      </c>
      <c r="G145" s="145" t="s">
        <v>176</v>
      </c>
      <c r="H145" s="146">
        <v>9.5</v>
      </c>
      <c r="I145" s="147"/>
      <c r="J145" s="147">
        <f>ROUND(I145*H145,2)</f>
        <v>0</v>
      </c>
      <c r="K145" s="148"/>
      <c r="L145" s="29"/>
      <c r="M145" s="149" t="s">
        <v>1</v>
      </c>
      <c r="N145" s="150" t="s">
        <v>40</v>
      </c>
      <c r="O145" s="151">
        <v>0.272</v>
      </c>
      <c r="P145" s="151">
        <f>O145*H145</f>
        <v>2.584</v>
      </c>
      <c r="Q145" s="151">
        <v>0</v>
      </c>
      <c r="R145" s="151">
        <f>Q145*H145</f>
        <v>0</v>
      </c>
      <c r="S145" s="151">
        <v>0.29</v>
      </c>
      <c r="T145" s="152">
        <f>S145*H145</f>
        <v>2.755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137</v>
      </c>
      <c r="AT145" s="153" t="s">
        <v>133</v>
      </c>
      <c r="AU145" s="153" t="s">
        <v>85</v>
      </c>
      <c r="AY145" s="16" t="s">
        <v>131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6" t="s">
        <v>83</v>
      </c>
      <c r="BK145" s="154">
        <f>ROUND(I145*H145,2)</f>
        <v>0</v>
      </c>
      <c r="BL145" s="16" t="s">
        <v>137</v>
      </c>
      <c r="BM145" s="153" t="s">
        <v>177</v>
      </c>
    </row>
    <row r="146" spans="1:47" s="2" customFormat="1" ht="29.25">
      <c r="A146" s="28"/>
      <c r="B146" s="29"/>
      <c r="C146" s="28"/>
      <c r="D146" s="155" t="s">
        <v>139</v>
      </c>
      <c r="E146" s="28"/>
      <c r="F146" s="156" t="s">
        <v>178</v>
      </c>
      <c r="G146" s="28"/>
      <c r="H146" s="28"/>
      <c r="I146" s="28"/>
      <c r="J146" s="28"/>
      <c r="K146" s="28"/>
      <c r="L146" s="29"/>
      <c r="M146" s="157"/>
      <c r="N146" s="158"/>
      <c r="O146" s="54"/>
      <c r="P146" s="54"/>
      <c r="Q146" s="54"/>
      <c r="R146" s="54"/>
      <c r="S146" s="54"/>
      <c r="T146" s="5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T146" s="16" t="s">
        <v>139</v>
      </c>
      <c r="AU146" s="16" t="s">
        <v>85</v>
      </c>
    </row>
    <row r="147" spans="2:51" s="13" customFormat="1" ht="12">
      <c r="B147" s="159"/>
      <c r="D147" s="155" t="s">
        <v>149</v>
      </c>
      <c r="E147" s="160" t="s">
        <v>1</v>
      </c>
      <c r="F147" s="161" t="s">
        <v>179</v>
      </c>
      <c r="H147" s="162">
        <v>9.5</v>
      </c>
      <c r="L147" s="159"/>
      <c r="M147" s="163"/>
      <c r="N147" s="164"/>
      <c r="O147" s="164"/>
      <c r="P147" s="164"/>
      <c r="Q147" s="164"/>
      <c r="R147" s="164"/>
      <c r="S147" s="164"/>
      <c r="T147" s="165"/>
      <c r="AT147" s="160" t="s">
        <v>149</v>
      </c>
      <c r="AU147" s="160" t="s">
        <v>85</v>
      </c>
      <c r="AV147" s="13" t="s">
        <v>85</v>
      </c>
      <c r="AW147" s="13" t="s">
        <v>32</v>
      </c>
      <c r="AX147" s="13" t="s">
        <v>83</v>
      </c>
      <c r="AY147" s="160" t="s">
        <v>131</v>
      </c>
    </row>
    <row r="148" spans="1:65" s="2" customFormat="1" ht="16.5" customHeight="1">
      <c r="A148" s="28"/>
      <c r="B148" s="141"/>
      <c r="C148" s="142" t="s">
        <v>180</v>
      </c>
      <c r="D148" s="142" t="s">
        <v>133</v>
      </c>
      <c r="E148" s="143" t="s">
        <v>181</v>
      </c>
      <c r="F148" s="144" t="s">
        <v>182</v>
      </c>
      <c r="G148" s="145" t="s">
        <v>176</v>
      </c>
      <c r="H148" s="146">
        <v>4</v>
      </c>
      <c r="I148" s="147"/>
      <c r="J148" s="147">
        <f>ROUND(I148*H148,2)</f>
        <v>0</v>
      </c>
      <c r="K148" s="148"/>
      <c r="L148" s="29"/>
      <c r="M148" s="149" t="s">
        <v>1</v>
      </c>
      <c r="N148" s="150" t="s">
        <v>40</v>
      </c>
      <c r="O148" s="151">
        <v>0.133</v>
      </c>
      <c r="P148" s="151">
        <f>O148*H148</f>
        <v>0.532</v>
      </c>
      <c r="Q148" s="151">
        <v>0</v>
      </c>
      <c r="R148" s="151">
        <f>Q148*H148</f>
        <v>0</v>
      </c>
      <c r="S148" s="151">
        <v>0.205</v>
      </c>
      <c r="T148" s="152">
        <f>S148*H148</f>
        <v>0.82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137</v>
      </c>
      <c r="AT148" s="153" t="s">
        <v>133</v>
      </c>
      <c r="AU148" s="153" t="s">
        <v>85</v>
      </c>
      <c r="AY148" s="16" t="s">
        <v>131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83</v>
      </c>
      <c r="BK148" s="154">
        <f>ROUND(I148*H148,2)</f>
        <v>0</v>
      </c>
      <c r="BL148" s="16" t="s">
        <v>137</v>
      </c>
      <c r="BM148" s="153" t="s">
        <v>183</v>
      </c>
    </row>
    <row r="149" spans="1:47" s="2" customFormat="1" ht="12">
      <c r="A149" s="28"/>
      <c r="B149" s="29"/>
      <c r="C149" s="28"/>
      <c r="D149" s="155" t="s">
        <v>139</v>
      </c>
      <c r="E149" s="28"/>
      <c r="F149" s="156" t="s">
        <v>182</v>
      </c>
      <c r="G149" s="28"/>
      <c r="H149" s="28"/>
      <c r="I149" s="28"/>
      <c r="J149" s="28"/>
      <c r="K149" s="28"/>
      <c r="L149" s="29"/>
      <c r="M149" s="157"/>
      <c r="N149" s="158"/>
      <c r="O149" s="54"/>
      <c r="P149" s="54"/>
      <c r="Q149" s="54"/>
      <c r="R149" s="54"/>
      <c r="S149" s="54"/>
      <c r="T149" s="55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T149" s="16" t="s">
        <v>139</v>
      </c>
      <c r="AU149" s="16" t="s">
        <v>85</v>
      </c>
    </row>
    <row r="150" spans="2:51" s="13" customFormat="1" ht="22.5">
      <c r="B150" s="159"/>
      <c r="D150" s="155" t="s">
        <v>149</v>
      </c>
      <c r="E150" s="160" t="s">
        <v>1</v>
      </c>
      <c r="F150" s="161" t="s">
        <v>184</v>
      </c>
      <c r="H150" s="162">
        <v>4</v>
      </c>
      <c r="L150" s="159"/>
      <c r="M150" s="163"/>
      <c r="N150" s="164"/>
      <c r="O150" s="164"/>
      <c r="P150" s="164"/>
      <c r="Q150" s="164"/>
      <c r="R150" s="164"/>
      <c r="S150" s="164"/>
      <c r="T150" s="165"/>
      <c r="AT150" s="160" t="s">
        <v>149</v>
      </c>
      <c r="AU150" s="160" t="s">
        <v>85</v>
      </c>
      <c r="AV150" s="13" t="s">
        <v>85</v>
      </c>
      <c r="AW150" s="13" t="s">
        <v>32</v>
      </c>
      <c r="AX150" s="13" t="s">
        <v>83</v>
      </c>
      <c r="AY150" s="160" t="s">
        <v>131</v>
      </c>
    </row>
    <row r="151" spans="1:65" s="2" customFormat="1" ht="16.5" customHeight="1">
      <c r="A151" s="28"/>
      <c r="B151" s="141"/>
      <c r="C151" s="142" t="s">
        <v>185</v>
      </c>
      <c r="D151" s="142" t="s">
        <v>133</v>
      </c>
      <c r="E151" s="143" t="s">
        <v>186</v>
      </c>
      <c r="F151" s="144" t="s">
        <v>187</v>
      </c>
      <c r="G151" s="145" t="s">
        <v>176</v>
      </c>
      <c r="H151" s="146">
        <v>7</v>
      </c>
      <c r="I151" s="147"/>
      <c r="J151" s="147">
        <f>ROUND(I151*H151,2)</f>
        <v>0</v>
      </c>
      <c r="K151" s="148"/>
      <c r="L151" s="29"/>
      <c r="M151" s="149" t="s">
        <v>1</v>
      </c>
      <c r="N151" s="150" t="s">
        <v>40</v>
      </c>
      <c r="O151" s="151">
        <v>0.095</v>
      </c>
      <c r="P151" s="151">
        <f>O151*H151</f>
        <v>0.665</v>
      </c>
      <c r="Q151" s="151">
        <v>0</v>
      </c>
      <c r="R151" s="151">
        <f>Q151*H151</f>
        <v>0</v>
      </c>
      <c r="S151" s="151">
        <v>0.04</v>
      </c>
      <c r="T151" s="152">
        <f>S151*H151</f>
        <v>0.28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3" t="s">
        <v>137</v>
      </c>
      <c r="AT151" s="153" t="s">
        <v>133</v>
      </c>
      <c r="AU151" s="153" t="s">
        <v>85</v>
      </c>
      <c r="AY151" s="16" t="s">
        <v>131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6" t="s">
        <v>83</v>
      </c>
      <c r="BK151" s="154">
        <f>ROUND(I151*H151,2)</f>
        <v>0</v>
      </c>
      <c r="BL151" s="16" t="s">
        <v>137</v>
      </c>
      <c r="BM151" s="153" t="s">
        <v>188</v>
      </c>
    </row>
    <row r="152" spans="1:47" s="2" customFormat="1" ht="29.25">
      <c r="A152" s="28"/>
      <c r="B152" s="29"/>
      <c r="C152" s="28"/>
      <c r="D152" s="155" t="s">
        <v>139</v>
      </c>
      <c r="E152" s="28"/>
      <c r="F152" s="156" t="s">
        <v>189</v>
      </c>
      <c r="G152" s="28"/>
      <c r="H152" s="28"/>
      <c r="I152" s="28"/>
      <c r="J152" s="28"/>
      <c r="K152" s="28"/>
      <c r="L152" s="29"/>
      <c r="M152" s="157"/>
      <c r="N152" s="158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139</v>
      </c>
      <c r="AU152" s="16" t="s">
        <v>85</v>
      </c>
    </row>
    <row r="153" spans="2:51" s="13" customFormat="1" ht="12">
      <c r="B153" s="159"/>
      <c r="D153" s="155" t="s">
        <v>149</v>
      </c>
      <c r="E153" s="160" t="s">
        <v>1</v>
      </c>
      <c r="F153" s="161" t="s">
        <v>190</v>
      </c>
      <c r="H153" s="162">
        <v>7</v>
      </c>
      <c r="L153" s="159"/>
      <c r="M153" s="163"/>
      <c r="N153" s="164"/>
      <c r="O153" s="164"/>
      <c r="P153" s="164"/>
      <c r="Q153" s="164"/>
      <c r="R153" s="164"/>
      <c r="S153" s="164"/>
      <c r="T153" s="165"/>
      <c r="AT153" s="160" t="s">
        <v>149</v>
      </c>
      <c r="AU153" s="160" t="s">
        <v>85</v>
      </c>
      <c r="AV153" s="13" t="s">
        <v>85</v>
      </c>
      <c r="AW153" s="13" t="s">
        <v>32</v>
      </c>
      <c r="AX153" s="13" t="s">
        <v>83</v>
      </c>
      <c r="AY153" s="160" t="s">
        <v>131</v>
      </c>
    </row>
    <row r="154" spans="1:65" s="2" customFormat="1" ht="21.75" customHeight="1">
      <c r="A154" s="28"/>
      <c r="B154" s="141"/>
      <c r="C154" s="142" t="s">
        <v>191</v>
      </c>
      <c r="D154" s="142" t="s">
        <v>133</v>
      </c>
      <c r="E154" s="143" t="s">
        <v>192</v>
      </c>
      <c r="F154" s="144" t="s">
        <v>193</v>
      </c>
      <c r="G154" s="145" t="s">
        <v>194</v>
      </c>
      <c r="H154" s="146">
        <v>44.97</v>
      </c>
      <c r="I154" s="147"/>
      <c r="J154" s="147">
        <f>ROUND(I154*H154,2)</f>
        <v>0</v>
      </c>
      <c r="K154" s="148"/>
      <c r="L154" s="29"/>
      <c r="M154" s="149" t="s">
        <v>1</v>
      </c>
      <c r="N154" s="150" t="s">
        <v>40</v>
      </c>
      <c r="O154" s="151">
        <v>1.548</v>
      </c>
      <c r="P154" s="151">
        <f>O154*H154</f>
        <v>69.61356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137</v>
      </c>
      <c r="AT154" s="153" t="s">
        <v>133</v>
      </c>
      <c r="AU154" s="153" t="s">
        <v>85</v>
      </c>
      <c r="AY154" s="16" t="s">
        <v>131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6" t="s">
        <v>83</v>
      </c>
      <c r="BK154" s="154">
        <f>ROUND(I154*H154,2)</f>
        <v>0</v>
      </c>
      <c r="BL154" s="16" t="s">
        <v>137</v>
      </c>
      <c r="BM154" s="153" t="s">
        <v>195</v>
      </c>
    </row>
    <row r="155" spans="2:51" s="13" customFormat="1" ht="22.5">
      <c r="B155" s="159"/>
      <c r="D155" s="155" t="s">
        <v>149</v>
      </c>
      <c r="E155" s="160" t="s">
        <v>1</v>
      </c>
      <c r="F155" s="161" t="s">
        <v>196</v>
      </c>
      <c r="H155" s="162">
        <v>1.98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149</v>
      </c>
      <c r="AU155" s="160" t="s">
        <v>85</v>
      </c>
      <c r="AV155" s="13" t="s">
        <v>85</v>
      </c>
      <c r="AW155" s="13" t="s">
        <v>32</v>
      </c>
      <c r="AX155" s="13" t="s">
        <v>75</v>
      </c>
      <c r="AY155" s="160" t="s">
        <v>131</v>
      </c>
    </row>
    <row r="156" spans="2:51" s="13" customFormat="1" ht="12">
      <c r="B156" s="159"/>
      <c r="D156" s="155" t="s">
        <v>149</v>
      </c>
      <c r="E156" s="160" t="s">
        <v>1</v>
      </c>
      <c r="F156" s="161" t="s">
        <v>197</v>
      </c>
      <c r="H156" s="162">
        <v>18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149</v>
      </c>
      <c r="AU156" s="160" t="s">
        <v>85</v>
      </c>
      <c r="AV156" s="13" t="s">
        <v>85</v>
      </c>
      <c r="AW156" s="13" t="s">
        <v>32</v>
      </c>
      <c r="AX156" s="13" t="s">
        <v>75</v>
      </c>
      <c r="AY156" s="160" t="s">
        <v>131</v>
      </c>
    </row>
    <row r="157" spans="2:51" s="13" customFormat="1" ht="22.5">
      <c r="B157" s="159"/>
      <c r="D157" s="155" t="s">
        <v>149</v>
      </c>
      <c r="E157" s="160" t="s">
        <v>1</v>
      </c>
      <c r="F157" s="161" t="s">
        <v>198</v>
      </c>
      <c r="H157" s="162">
        <v>3.96</v>
      </c>
      <c r="L157" s="159"/>
      <c r="M157" s="163"/>
      <c r="N157" s="164"/>
      <c r="O157" s="164"/>
      <c r="P157" s="164"/>
      <c r="Q157" s="164"/>
      <c r="R157" s="164"/>
      <c r="S157" s="164"/>
      <c r="T157" s="165"/>
      <c r="AT157" s="160" t="s">
        <v>149</v>
      </c>
      <c r="AU157" s="160" t="s">
        <v>85</v>
      </c>
      <c r="AV157" s="13" t="s">
        <v>85</v>
      </c>
      <c r="AW157" s="13" t="s">
        <v>32</v>
      </c>
      <c r="AX157" s="13" t="s">
        <v>75</v>
      </c>
      <c r="AY157" s="160" t="s">
        <v>131</v>
      </c>
    </row>
    <row r="158" spans="2:51" s="13" customFormat="1" ht="12">
      <c r="B158" s="159"/>
      <c r="D158" s="155" t="s">
        <v>149</v>
      </c>
      <c r="E158" s="160" t="s">
        <v>1</v>
      </c>
      <c r="F158" s="161" t="s">
        <v>199</v>
      </c>
      <c r="H158" s="162">
        <v>10.8</v>
      </c>
      <c r="L158" s="159"/>
      <c r="M158" s="163"/>
      <c r="N158" s="164"/>
      <c r="O158" s="164"/>
      <c r="P158" s="164"/>
      <c r="Q158" s="164"/>
      <c r="R158" s="164"/>
      <c r="S158" s="164"/>
      <c r="T158" s="165"/>
      <c r="AT158" s="160" t="s">
        <v>149</v>
      </c>
      <c r="AU158" s="160" t="s">
        <v>85</v>
      </c>
      <c r="AV158" s="13" t="s">
        <v>85</v>
      </c>
      <c r="AW158" s="13" t="s">
        <v>32</v>
      </c>
      <c r="AX158" s="13" t="s">
        <v>75</v>
      </c>
      <c r="AY158" s="160" t="s">
        <v>131</v>
      </c>
    </row>
    <row r="159" spans="2:51" s="13" customFormat="1" ht="12">
      <c r="B159" s="159"/>
      <c r="D159" s="155" t="s">
        <v>149</v>
      </c>
      <c r="E159" s="160" t="s">
        <v>1</v>
      </c>
      <c r="F159" s="161" t="s">
        <v>200</v>
      </c>
      <c r="H159" s="162">
        <v>7.7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149</v>
      </c>
      <c r="AU159" s="160" t="s">
        <v>85</v>
      </c>
      <c r="AV159" s="13" t="s">
        <v>85</v>
      </c>
      <c r="AW159" s="13" t="s">
        <v>32</v>
      </c>
      <c r="AX159" s="13" t="s">
        <v>75</v>
      </c>
      <c r="AY159" s="160" t="s">
        <v>131</v>
      </c>
    </row>
    <row r="160" spans="2:51" s="13" customFormat="1" ht="22.5">
      <c r="B160" s="159"/>
      <c r="D160" s="155" t="s">
        <v>149</v>
      </c>
      <c r="E160" s="160" t="s">
        <v>1</v>
      </c>
      <c r="F160" s="161" t="s">
        <v>201</v>
      </c>
      <c r="H160" s="162">
        <v>2.53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149</v>
      </c>
      <c r="AU160" s="160" t="s">
        <v>85</v>
      </c>
      <c r="AV160" s="13" t="s">
        <v>85</v>
      </c>
      <c r="AW160" s="13" t="s">
        <v>32</v>
      </c>
      <c r="AX160" s="13" t="s">
        <v>75</v>
      </c>
      <c r="AY160" s="160" t="s">
        <v>131</v>
      </c>
    </row>
    <row r="161" spans="2:51" s="14" customFormat="1" ht="12">
      <c r="B161" s="166"/>
      <c r="D161" s="155" t="s">
        <v>149</v>
      </c>
      <c r="E161" s="167" t="s">
        <v>1</v>
      </c>
      <c r="F161" s="168" t="s">
        <v>202</v>
      </c>
      <c r="H161" s="169">
        <v>44.97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149</v>
      </c>
      <c r="AU161" s="167" t="s">
        <v>85</v>
      </c>
      <c r="AV161" s="14" t="s">
        <v>137</v>
      </c>
      <c r="AW161" s="14" t="s">
        <v>32</v>
      </c>
      <c r="AX161" s="14" t="s">
        <v>83</v>
      </c>
      <c r="AY161" s="167" t="s">
        <v>131</v>
      </c>
    </row>
    <row r="162" spans="1:65" s="2" customFormat="1" ht="16.5" customHeight="1">
      <c r="A162" s="28"/>
      <c r="B162" s="141"/>
      <c r="C162" s="142" t="s">
        <v>203</v>
      </c>
      <c r="D162" s="142" t="s">
        <v>133</v>
      </c>
      <c r="E162" s="143" t="s">
        <v>204</v>
      </c>
      <c r="F162" s="144" t="s">
        <v>205</v>
      </c>
      <c r="G162" s="145" t="s">
        <v>194</v>
      </c>
      <c r="H162" s="146">
        <v>30</v>
      </c>
      <c r="I162" s="147"/>
      <c r="J162" s="147">
        <f>ROUND(I162*H162,2)</f>
        <v>0</v>
      </c>
      <c r="K162" s="148"/>
      <c r="L162" s="29"/>
      <c r="M162" s="149" t="s">
        <v>1</v>
      </c>
      <c r="N162" s="150" t="s">
        <v>40</v>
      </c>
      <c r="O162" s="151">
        <v>0.021</v>
      </c>
      <c r="P162" s="151">
        <f>O162*H162</f>
        <v>0.63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137</v>
      </c>
      <c r="AT162" s="153" t="s">
        <v>133</v>
      </c>
      <c r="AU162" s="153" t="s">
        <v>85</v>
      </c>
      <c r="AY162" s="16" t="s">
        <v>131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6" t="s">
        <v>83</v>
      </c>
      <c r="BK162" s="154">
        <f>ROUND(I162*H162,2)</f>
        <v>0</v>
      </c>
      <c r="BL162" s="16" t="s">
        <v>137</v>
      </c>
      <c r="BM162" s="153" t="s">
        <v>206</v>
      </c>
    </row>
    <row r="163" spans="1:47" s="2" customFormat="1" ht="12">
      <c r="A163" s="28"/>
      <c r="B163" s="29"/>
      <c r="C163" s="28"/>
      <c r="D163" s="155" t="s">
        <v>139</v>
      </c>
      <c r="E163" s="28"/>
      <c r="F163" s="156" t="s">
        <v>205</v>
      </c>
      <c r="G163" s="28"/>
      <c r="H163" s="28"/>
      <c r="I163" s="28"/>
      <c r="J163" s="28"/>
      <c r="K163" s="28"/>
      <c r="L163" s="29"/>
      <c r="M163" s="157"/>
      <c r="N163" s="158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139</v>
      </c>
      <c r="AU163" s="16" t="s">
        <v>85</v>
      </c>
    </row>
    <row r="164" spans="2:51" s="13" customFormat="1" ht="12">
      <c r="B164" s="159"/>
      <c r="D164" s="155" t="s">
        <v>149</v>
      </c>
      <c r="E164" s="160" t="s">
        <v>1</v>
      </c>
      <c r="F164" s="161" t="s">
        <v>207</v>
      </c>
      <c r="H164" s="162">
        <v>30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149</v>
      </c>
      <c r="AU164" s="160" t="s">
        <v>85</v>
      </c>
      <c r="AV164" s="13" t="s">
        <v>85</v>
      </c>
      <c r="AW164" s="13" t="s">
        <v>32</v>
      </c>
      <c r="AX164" s="13" t="s">
        <v>83</v>
      </c>
      <c r="AY164" s="160" t="s">
        <v>131</v>
      </c>
    </row>
    <row r="165" spans="1:65" s="2" customFormat="1" ht="21.75" customHeight="1">
      <c r="A165" s="28"/>
      <c r="B165" s="141"/>
      <c r="C165" s="142" t="s">
        <v>208</v>
      </c>
      <c r="D165" s="142" t="s">
        <v>133</v>
      </c>
      <c r="E165" s="143" t="s">
        <v>209</v>
      </c>
      <c r="F165" s="144" t="s">
        <v>210</v>
      </c>
      <c r="G165" s="145" t="s">
        <v>194</v>
      </c>
      <c r="H165" s="146">
        <v>63.39</v>
      </c>
      <c r="I165" s="147"/>
      <c r="J165" s="147">
        <f>ROUND(I165*H165,2)</f>
        <v>0</v>
      </c>
      <c r="K165" s="148"/>
      <c r="L165" s="29"/>
      <c r="M165" s="149" t="s">
        <v>1</v>
      </c>
      <c r="N165" s="150" t="s">
        <v>40</v>
      </c>
      <c r="O165" s="151">
        <v>0.431</v>
      </c>
      <c r="P165" s="151">
        <f>O165*H165</f>
        <v>27.32109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3" t="s">
        <v>137</v>
      </c>
      <c r="AT165" s="153" t="s">
        <v>133</v>
      </c>
      <c r="AU165" s="153" t="s">
        <v>85</v>
      </c>
      <c r="AY165" s="16" t="s">
        <v>131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6" t="s">
        <v>83</v>
      </c>
      <c r="BK165" s="154">
        <f>ROUND(I165*H165,2)</f>
        <v>0</v>
      </c>
      <c r="BL165" s="16" t="s">
        <v>137</v>
      </c>
      <c r="BM165" s="153" t="s">
        <v>211</v>
      </c>
    </row>
    <row r="166" spans="1:47" s="2" customFormat="1" ht="29.25">
      <c r="A166" s="28"/>
      <c r="B166" s="29"/>
      <c r="C166" s="28"/>
      <c r="D166" s="155" t="s">
        <v>139</v>
      </c>
      <c r="E166" s="28"/>
      <c r="F166" s="156" t="s">
        <v>212</v>
      </c>
      <c r="G166" s="28"/>
      <c r="H166" s="28"/>
      <c r="I166" s="28"/>
      <c r="J166" s="28"/>
      <c r="K166" s="28"/>
      <c r="L166" s="29"/>
      <c r="M166" s="157"/>
      <c r="N166" s="158"/>
      <c r="O166" s="54"/>
      <c r="P166" s="54"/>
      <c r="Q166" s="54"/>
      <c r="R166" s="54"/>
      <c r="S166" s="54"/>
      <c r="T166" s="55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T166" s="16" t="s">
        <v>139</v>
      </c>
      <c r="AU166" s="16" t="s">
        <v>85</v>
      </c>
    </row>
    <row r="167" spans="1:65" s="2" customFormat="1" ht="21.75" customHeight="1">
      <c r="A167" s="28"/>
      <c r="B167" s="141"/>
      <c r="C167" s="142" t="s">
        <v>213</v>
      </c>
      <c r="D167" s="142" t="s">
        <v>133</v>
      </c>
      <c r="E167" s="143" t="s">
        <v>214</v>
      </c>
      <c r="F167" s="144" t="s">
        <v>215</v>
      </c>
      <c r="G167" s="145" t="s">
        <v>194</v>
      </c>
      <c r="H167" s="146">
        <v>63.39</v>
      </c>
      <c r="I167" s="147"/>
      <c r="J167" s="147">
        <f>ROUND(I167*H167,2)</f>
        <v>0</v>
      </c>
      <c r="K167" s="148"/>
      <c r="L167" s="29"/>
      <c r="M167" s="149" t="s">
        <v>1</v>
      </c>
      <c r="N167" s="150" t="s">
        <v>40</v>
      </c>
      <c r="O167" s="151">
        <v>0.083</v>
      </c>
      <c r="P167" s="151">
        <f>O167*H167</f>
        <v>5.26137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3" t="s">
        <v>137</v>
      </c>
      <c r="AT167" s="153" t="s">
        <v>133</v>
      </c>
      <c r="AU167" s="153" t="s">
        <v>85</v>
      </c>
      <c r="AY167" s="16" t="s">
        <v>131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6" t="s">
        <v>83</v>
      </c>
      <c r="BK167" s="154">
        <f>ROUND(I167*H167,2)</f>
        <v>0</v>
      </c>
      <c r="BL167" s="16" t="s">
        <v>137</v>
      </c>
      <c r="BM167" s="153" t="s">
        <v>216</v>
      </c>
    </row>
    <row r="168" spans="1:65" s="2" customFormat="1" ht="21.75" customHeight="1">
      <c r="A168" s="28"/>
      <c r="B168" s="141"/>
      <c r="C168" s="142" t="s">
        <v>8</v>
      </c>
      <c r="D168" s="142" t="s">
        <v>133</v>
      </c>
      <c r="E168" s="143" t="s">
        <v>217</v>
      </c>
      <c r="F168" s="144" t="s">
        <v>218</v>
      </c>
      <c r="G168" s="145" t="s">
        <v>136</v>
      </c>
      <c r="H168" s="146">
        <v>1</v>
      </c>
      <c r="I168" s="147"/>
      <c r="J168" s="147">
        <f>ROUND(I168*H168,2)</f>
        <v>0</v>
      </c>
      <c r="K168" s="148"/>
      <c r="L168" s="29"/>
      <c r="M168" s="149" t="s">
        <v>1</v>
      </c>
      <c r="N168" s="150" t="s">
        <v>40</v>
      </c>
      <c r="O168" s="151">
        <v>1.135</v>
      </c>
      <c r="P168" s="151">
        <f>O168*H168</f>
        <v>1.135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137</v>
      </c>
      <c r="AT168" s="153" t="s">
        <v>133</v>
      </c>
      <c r="AU168" s="153" t="s">
        <v>85</v>
      </c>
      <c r="AY168" s="16" t="s">
        <v>131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6" t="s">
        <v>83</v>
      </c>
      <c r="BK168" s="154">
        <f>ROUND(I168*H168,2)</f>
        <v>0</v>
      </c>
      <c r="BL168" s="16" t="s">
        <v>137</v>
      </c>
      <c r="BM168" s="153" t="s">
        <v>219</v>
      </c>
    </row>
    <row r="169" spans="1:47" s="2" customFormat="1" ht="29.25">
      <c r="A169" s="28"/>
      <c r="B169" s="29"/>
      <c r="C169" s="28"/>
      <c r="D169" s="155" t="s">
        <v>139</v>
      </c>
      <c r="E169" s="28"/>
      <c r="F169" s="156" t="s">
        <v>220</v>
      </c>
      <c r="G169" s="28"/>
      <c r="H169" s="28"/>
      <c r="I169" s="28"/>
      <c r="J169" s="28"/>
      <c r="K169" s="28"/>
      <c r="L169" s="29"/>
      <c r="M169" s="157"/>
      <c r="N169" s="158"/>
      <c r="O169" s="54"/>
      <c r="P169" s="54"/>
      <c r="Q169" s="54"/>
      <c r="R169" s="54"/>
      <c r="S169" s="54"/>
      <c r="T169" s="55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T169" s="16" t="s">
        <v>139</v>
      </c>
      <c r="AU169" s="16" t="s">
        <v>85</v>
      </c>
    </row>
    <row r="170" spans="1:65" s="2" customFormat="1" ht="16.5" customHeight="1">
      <c r="A170" s="28"/>
      <c r="B170" s="141"/>
      <c r="C170" s="142" t="s">
        <v>221</v>
      </c>
      <c r="D170" s="142" t="s">
        <v>133</v>
      </c>
      <c r="E170" s="143" t="s">
        <v>222</v>
      </c>
      <c r="F170" s="144" t="s">
        <v>223</v>
      </c>
      <c r="G170" s="145" t="s">
        <v>136</v>
      </c>
      <c r="H170" s="146">
        <v>2</v>
      </c>
      <c r="I170" s="147"/>
      <c r="J170" s="147">
        <f>ROUND(I170*H170,2)</f>
        <v>0</v>
      </c>
      <c r="K170" s="148"/>
      <c r="L170" s="29"/>
      <c r="M170" s="149" t="s">
        <v>1</v>
      </c>
      <c r="N170" s="150" t="s">
        <v>40</v>
      </c>
      <c r="O170" s="151">
        <v>0.452</v>
      </c>
      <c r="P170" s="151">
        <f>O170*H170</f>
        <v>0.904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3" t="s">
        <v>137</v>
      </c>
      <c r="AT170" s="153" t="s">
        <v>133</v>
      </c>
      <c r="AU170" s="153" t="s">
        <v>85</v>
      </c>
      <c r="AY170" s="16" t="s">
        <v>131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83</v>
      </c>
      <c r="BK170" s="154">
        <f>ROUND(I170*H170,2)</f>
        <v>0</v>
      </c>
      <c r="BL170" s="16" t="s">
        <v>137</v>
      </c>
      <c r="BM170" s="153" t="s">
        <v>224</v>
      </c>
    </row>
    <row r="171" spans="1:47" s="2" customFormat="1" ht="29.25">
      <c r="A171" s="28"/>
      <c r="B171" s="29"/>
      <c r="C171" s="28"/>
      <c r="D171" s="155" t="s">
        <v>139</v>
      </c>
      <c r="E171" s="28"/>
      <c r="F171" s="156" t="s">
        <v>225</v>
      </c>
      <c r="G171" s="28"/>
      <c r="H171" s="28"/>
      <c r="I171" s="28"/>
      <c r="J171" s="28"/>
      <c r="K171" s="28"/>
      <c r="L171" s="29"/>
      <c r="M171" s="157"/>
      <c r="N171" s="158"/>
      <c r="O171" s="54"/>
      <c r="P171" s="54"/>
      <c r="Q171" s="54"/>
      <c r="R171" s="54"/>
      <c r="S171" s="54"/>
      <c r="T171" s="5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139</v>
      </c>
      <c r="AU171" s="16" t="s">
        <v>85</v>
      </c>
    </row>
    <row r="172" spans="1:65" s="2" customFormat="1" ht="21.75" customHeight="1">
      <c r="A172" s="28"/>
      <c r="B172" s="141"/>
      <c r="C172" s="142" t="s">
        <v>226</v>
      </c>
      <c r="D172" s="142" t="s">
        <v>133</v>
      </c>
      <c r="E172" s="143" t="s">
        <v>227</v>
      </c>
      <c r="F172" s="144" t="s">
        <v>228</v>
      </c>
      <c r="G172" s="145" t="s">
        <v>136</v>
      </c>
      <c r="H172" s="146">
        <v>1</v>
      </c>
      <c r="I172" s="147"/>
      <c r="J172" s="147">
        <f>ROUND(I172*H172,2)</f>
        <v>0</v>
      </c>
      <c r="K172" s="148"/>
      <c r="L172" s="29"/>
      <c r="M172" s="149" t="s">
        <v>1</v>
      </c>
      <c r="N172" s="150" t="s">
        <v>40</v>
      </c>
      <c r="O172" s="151">
        <v>0.016</v>
      </c>
      <c r="P172" s="151">
        <f>O172*H172</f>
        <v>0.016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3" t="s">
        <v>137</v>
      </c>
      <c r="AT172" s="153" t="s">
        <v>133</v>
      </c>
      <c r="AU172" s="153" t="s">
        <v>85</v>
      </c>
      <c r="AY172" s="16" t="s">
        <v>131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6" t="s">
        <v>83</v>
      </c>
      <c r="BK172" s="154">
        <f>ROUND(I172*H172,2)</f>
        <v>0</v>
      </c>
      <c r="BL172" s="16" t="s">
        <v>137</v>
      </c>
      <c r="BM172" s="153" t="s">
        <v>229</v>
      </c>
    </row>
    <row r="173" spans="1:47" s="2" customFormat="1" ht="39">
      <c r="A173" s="28"/>
      <c r="B173" s="29"/>
      <c r="C173" s="28"/>
      <c r="D173" s="155" t="s">
        <v>139</v>
      </c>
      <c r="E173" s="28"/>
      <c r="F173" s="156" t="s">
        <v>230</v>
      </c>
      <c r="G173" s="28"/>
      <c r="H173" s="28"/>
      <c r="I173" s="28"/>
      <c r="J173" s="28"/>
      <c r="K173" s="28"/>
      <c r="L173" s="29"/>
      <c r="M173" s="157"/>
      <c r="N173" s="158"/>
      <c r="O173" s="54"/>
      <c r="P173" s="54"/>
      <c r="Q173" s="54"/>
      <c r="R173" s="54"/>
      <c r="S173" s="54"/>
      <c r="T173" s="55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T173" s="16" t="s">
        <v>139</v>
      </c>
      <c r="AU173" s="16" t="s">
        <v>85</v>
      </c>
    </row>
    <row r="174" spans="1:65" s="2" customFormat="1" ht="21.75" customHeight="1">
      <c r="A174" s="28"/>
      <c r="B174" s="141"/>
      <c r="C174" s="142" t="s">
        <v>231</v>
      </c>
      <c r="D174" s="142" t="s">
        <v>133</v>
      </c>
      <c r="E174" s="143" t="s">
        <v>232</v>
      </c>
      <c r="F174" s="144" t="s">
        <v>233</v>
      </c>
      <c r="G174" s="145" t="s">
        <v>136</v>
      </c>
      <c r="H174" s="146">
        <v>2</v>
      </c>
      <c r="I174" s="147"/>
      <c r="J174" s="147">
        <f>ROUND(I174*H174,2)</f>
        <v>0</v>
      </c>
      <c r="K174" s="148"/>
      <c r="L174" s="29"/>
      <c r="M174" s="149" t="s">
        <v>1</v>
      </c>
      <c r="N174" s="150" t="s">
        <v>40</v>
      </c>
      <c r="O174" s="151">
        <v>0.009</v>
      </c>
      <c r="P174" s="151">
        <f>O174*H174</f>
        <v>0.018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3" t="s">
        <v>137</v>
      </c>
      <c r="AT174" s="153" t="s">
        <v>133</v>
      </c>
      <c r="AU174" s="153" t="s">
        <v>85</v>
      </c>
      <c r="AY174" s="16" t="s">
        <v>131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6" t="s">
        <v>83</v>
      </c>
      <c r="BK174" s="154">
        <f>ROUND(I174*H174,2)</f>
        <v>0</v>
      </c>
      <c r="BL174" s="16" t="s">
        <v>137</v>
      </c>
      <c r="BM174" s="153" t="s">
        <v>234</v>
      </c>
    </row>
    <row r="175" spans="1:47" s="2" customFormat="1" ht="39">
      <c r="A175" s="28"/>
      <c r="B175" s="29"/>
      <c r="C175" s="28"/>
      <c r="D175" s="155" t="s">
        <v>139</v>
      </c>
      <c r="E175" s="28"/>
      <c r="F175" s="156" t="s">
        <v>235</v>
      </c>
      <c r="G175" s="28"/>
      <c r="H175" s="28"/>
      <c r="I175" s="28"/>
      <c r="J175" s="28"/>
      <c r="K175" s="28"/>
      <c r="L175" s="29"/>
      <c r="M175" s="157"/>
      <c r="N175" s="158"/>
      <c r="O175" s="54"/>
      <c r="P175" s="54"/>
      <c r="Q175" s="54"/>
      <c r="R175" s="54"/>
      <c r="S175" s="54"/>
      <c r="T175" s="55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T175" s="16" t="s">
        <v>139</v>
      </c>
      <c r="AU175" s="16" t="s">
        <v>85</v>
      </c>
    </row>
    <row r="176" spans="1:65" s="2" customFormat="1" ht="21.75" customHeight="1">
      <c r="A176" s="28"/>
      <c r="B176" s="141"/>
      <c r="C176" s="142" t="s">
        <v>236</v>
      </c>
      <c r="D176" s="142" t="s">
        <v>133</v>
      </c>
      <c r="E176" s="143" t="s">
        <v>237</v>
      </c>
      <c r="F176" s="144" t="s">
        <v>238</v>
      </c>
      <c r="G176" s="145" t="s">
        <v>194</v>
      </c>
      <c r="H176" s="146">
        <v>45.375</v>
      </c>
      <c r="I176" s="147"/>
      <c r="J176" s="147">
        <f>ROUND(I176*H176,2)</f>
        <v>0</v>
      </c>
      <c r="K176" s="148"/>
      <c r="L176" s="29"/>
      <c r="M176" s="149" t="s">
        <v>1</v>
      </c>
      <c r="N176" s="150" t="s">
        <v>40</v>
      </c>
      <c r="O176" s="151">
        <v>0.083</v>
      </c>
      <c r="P176" s="151">
        <f>O176*H176</f>
        <v>3.766125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3" t="s">
        <v>137</v>
      </c>
      <c r="AT176" s="153" t="s">
        <v>133</v>
      </c>
      <c r="AU176" s="153" t="s">
        <v>85</v>
      </c>
      <c r="AY176" s="16" t="s">
        <v>131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6" t="s">
        <v>83</v>
      </c>
      <c r="BK176" s="154">
        <f>ROUND(I176*H176,2)</f>
        <v>0</v>
      </c>
      <c r="BL176" s="16" t="s">
        <v>137</v>
      </c>
      <c r="BM176" s="153" t="s">
        <v>239</v>
      </c>
    </row>
    <row r="177" spans="1:47" s="2" customFormat="1" ht="39">
      <c r="A177" s="28"/>
      <c r="B177" s="29"/>
      <c r="C177" s="28"/>
      <c r="D177" s="155" t="s">
        <v>139</v>
      </c>
      <c r="E177" s="28"/>
      <c r="F177" s="156" t="s">
        <v>240</v>
      </c>
      <c r="G177" s="28"/>
      <c r="H177" s="28"/>
      <c r="I177" s="28"/>
      <c r="J177" s="28"/>
      <c r="K177" s="28"/>
      <c r="L177" s="29"/>
      <c r="M177" s="157"/>
      <c r="N177" s="158"/>
      <c r="O177" s="54"/>
      <c r="P177" s="54"/>
      <c r="Q177" s="54"/>
      <c r="R177" s="54"/>
      <c r="S177" s="54"/>
      <c r="T177" s="55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T177" s="16" t="s">
        <v>139</v>
      </c>
      <c r="AU177" s="16" t="s">
        <v>85</v>
      </c>
    </row>
    <row r="178" spans="2:51" s="13" customFormat="1" ht="12">
      <c r="B178" s="159"/>
      <c r="D178" s="155" t="s">
        <v>149</v>
      </c>
      <c r="E178" s="160" t="s">
        <v>1</v>
      </c>
      <c r="F178" s="161" t="s">
        <v>241</v>
      </c>
      <c r="H178" s="162">
        <v>45.375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149</v>
      </c>
      <c r="AU178" s="160" t="s">
        <v>85</v>
      </c>
      <c r="AV178" s="13" t="s">
        <v>85</v>
      </c>
      <c r="AW178" s="13" t="s">
        <v>32</v>
      </c>
      <c r="AX178" s="13" t="s">
        <v>83</v>
      </c>
      <c r="AY178" s="160" t="s">
        <v>131</v>
      </c>
    </row>
    <row r="179" spans="1:65" s="2" customFormat="1" ht="16.5" customHeight="1">
      <c r="A179" s="28"/>
      <c r="B179" s="141"/>
      <c r="C179" s="142" t="s">
        <v>242</v>
      </c>
      <c r="D179" s="142" t="s">
        <v>133</v>
      </c>
      <c r="E179" s="143" t="s">
        <v>243</v>
      </c>
      <c r="F179" s="144" t="s">
        <v>244</v>
      </c>
      <c r="G179" s="145" t="s">
        <v>194</v>
      </c>
      <c r="H179" s="146">
        <v>45.375</v>
      </c>
      <c r="I179" s="147"/>
      <c r="J179" s="147">
        <f>ROUND(I179*H179,2)</f>
        <v>0</v>
      </c>
      <c r="K179" s="148"/>
      <c r="L179" s="29"/>
      <c r="M179" s="149" t="s">
        <v>1</v>
      </c>
      <c r="N179" s="150" t="s">
        <v>40</v>
      </c>
      <c r="O179" s="151">
        <v>0.652</v>
      </c>
      <c r="P179" s="151">
        <f>O179*H179</f>
        <v>29.584500000000002</v>
      </c>
      <c r="Q179" s="151">
        <v>0</v>
      </c>
      <c r="R179" s="151">
        <f>Q179*H179</f>
        <v>0</v>
      </c>
      <c r="S179" s="151">
        <v>0</v>
      </c>
      <c r="T179" s="15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3" t="s">
        <v>137</v>
      </c>
      <c r="AT179" s="153" t="s">
        <v>133</v>
      </c>
      <c r="AU179" s="153" t="s">
        <v>85</v>
      </c>
      <c r="AY179" s="16" t="s">
        <v>131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6" t="s">
        <v>83</v>
      </c>
      <c r="BK179" s="154">
        <f>ROUND(I179*H179,2)</f>
        <v>0</v>
      </c>
      <c r="BL179" s="16" t="s">
        <v>137</v>
      </c>
      <c r="BM179" s="153" t="s">
        <v>245</v>
      </c>
    </row>
    <row r="180" spans="1:47" s="2" customFormat="1" ht="12">
      <c r="A180" s="28"/>
      <c r="B180" s="29"/>
      <c r="C180" s="28"/>
      <c r="D180" s="155" t="s">
        <v>139</v>
      </c>
      <c r="E180" s="28"/>
      <c r="F180" s="156" t="s">
        <v>244</v>
      </c>
      <c r="G180" s="28"/>
      <c r="H180" s="28"/>
      <c r="I180" s="28"/>
      <c r="J180" s="28"/>
      <c r="K180" s="28"/>
      <c r="L180" s="29"/>
      <c r="M180" s="157"/>
      <c r="N180" s="158"/>
      <c r="O180" s="54"/>
      <c r="P180" s="54"/>
      <c r="Q180" s="54"/>
      <c r="R180" s="54"/>
      <c r="S180" s="54"/>
      <c r="T180" s="55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T180" s="16" t="s">
        <v>139</v>
      </c>
      <c r="AU180" s="16" t="s">
        <v>85</v>
      </c>
    </row>
    <row r="181" spans="1:65" s="2" customFormat="1" ht="21.75" customHeight="1">
      <c r="A181" s="28"/>
      <c r="B181" s="141"/>
      <c r="C181" s="142" t="s">
        <v>7</v>
      </c>
      <c r="D181" s="142" t="s">
        <v>133</v>
      </c>
      <c r="E181" s="143" t="s">
        <v>246</v>
      </c>
      <c r="F181" s="144" t="s">
        <v>247</v>
      </c>
      <c r="G181" s="145" t="s">
        <v>194</v>
      </c>
      <c r="H181" s="146">
        <v>25</v>
      </c>
      <c r="I181" s="147"/>
      <c r="J181" s="147">
        <f>ROUND(I181*H181,2)</f>
        <v>0</v>
      </c>
      <c r="K181" s="148"/>
      <c r="L181" s="29"/>
      <c r="M181" s="149" t="s">
        <v>1</v>
      </c>
      <c r="N181" s="150" t="s">
        <v>40</v>
      </c>
      <c r="O181" s="151">
        <v>0.043</v>
      </c>
      <c r="P181" s="151">
        <f>O181*H181</f>
        <v>1.075</v>
      </c>
      <c r="Q181" s="151">
        <v>0</v>
      </c>
      <c r="R181" s="151">
        <f>Q181*H181</f>
        <v>0</v>
      </c>
      <c r="S181" s="151">
        <v>0</v>
      </c>
      <c r="T181" s="152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3" t="s">
        <v>137</v>
      </c>
      <c r="AT181" s="153" t="s">
        <v>133</v>
      </c>
      <c r="AU181" s="153" t="s">
        <v>85</v>
      </c>
      <c r="AY181" s="16" t="s">
        <v>131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6" t="s">
        <v>83</v>
      </c>
      <c r="BK181" s="154">
        <f>ROUND(I181*H181,2)</f>
        <v>0</v>
      </c>
      <c r="BL181" s="16" t="s">
        <v>137</v>
      </c>
      <c r="BM181" s="153" t="s">
        <v>248</v>
      </c>
    </row>
    <row r="182" spans="1:47" s="2" customFormat="1" ht="48.75">
      <c r="A182" s="28"/>
      <c r="B182" s="29"/>
      <c r="C182" s="28"/>
      <c r="D182" s="155" t="s">
        <v>139</v>
      </c>
      <c r="E182" s="28"/>
      <c r="F182" s="156" t="s">
        <v>249</v>
      </c>
      <c r="G182" s="28"/>
      <c r="H182" s="28"/>
      <c r="I182" s="28"/>
      <c r="J182" s="28"/>
      <c r="K182" s="28"/>
      <c r="L182" s="29"/>
      <c r="M182" s="157"/>
      <c r="N182" s="158"/>
      <c r="O182" s="54"/>
      <c r="P182" s="54"/>
      <c r="Q182" s="54"/>
      <c r="R182" s="54"/>
      <c r="S182" s="54"/>
      <c r="T182" s="55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T182" s="16" t="s">
        <v>139</v>
      </c>
      <c r="AU182" s="16" t="s">
        <v>85</v>
      </c>
    </row>
    <row r="183" spans="2:51" s="13" customFormat="1" ht="12">
      <c r="B183" s="159"/>
      <c r="D183" s="155" t="s">
        <v>149</v>
      </c>
      <c r="E183" s="160" t="s">
        <v>1</v>
      </c>
      <c r="F183" s="161" t="s">
        <v>250</v>
      </c>
      <c r="H183" s="162">
        <v>20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32</v>
      </c>
      <c r="AX183" s="13" t="s">
        <v>75</v>
      </c>
      <c r="AY183" s="160" t="s">
        <v>131</v>
      </c>
    </row>
    <row r="184" spans="2:51" s="13" customFormat="1" ht="12">
      <c r="B184" s="159"/>
      <c r="D184" s="155" t="s">
        <v>149</v>
      </c>
      <c r="E184" s="160" t="s">
        <v>1</v>
      </c>
      <c r="F184" s="161" t="s">
        <v>251</v>
      </c>
      <c r="H184" s="162">
        <v>5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T184" s="160" t="s">
        <v>149</v>
      </c>
      <c r="AU184" s="160" t="s">
        <v>85</v>
      </c>
      <c r="AV184" s="13" t="s">
        <v>85</v>
      </c>
      <c r="AW184" s="13" t="s">
        <v>32</v>
      </c>
      <c r="AX184" s="13" t="s">
        <v>75</v>
      </c>
      <c r="AY184" s="160" t="s">
        <v>131</v>
      </c>
    </row>
    <row r="185" spans="2:51" s="14" customFormat="1" ht="12">
      <c r="B185" s="166"/>
      <c r="D185" s="155" t="s">
        <v>149</v>
      </c>
      <c r="E185" s="167" t="s">
        <v>99</v>
      </c>
      <c r="F185" s="168" t="s">
        <v>202</v>
      </c>
      <c r="H185" s="169">
        <v>25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149</v>
      </c>
      <c r="AU185" s="167" t="s">
        <v>85</v>
      </c>
      <c r="AV185" s="14" t="s">
        <v>137</v>
      </c>
      <c r="AW185" s="14" t="s">
        <v>32</v>
      </c>
      <c r="AX185" s="14" t="s">
        <v>83</v>
      </c>
      <c r="AY185" s="167" t="s">
        <v>131</v>
      </c>
    </row>
    <row r="186" spans="1:65" s="2" customFormat="1" ht="21.75" customHeight="1">
      <c r="A186" s="28"/>
      <c r="B186" s="141"/>
      <c r="C186" s="142" t="s">
        <v>252</v>
      </c>
      <c r="D186" s="142" t="s">
        <v>133</v>
      </c>
      <c r="E186" s="143" t="s">
        <v>253</v>
      </c>
      <c r="F186" s="144" t="s">
        <v>254</v>
      </c>
      <c r="G186" s="145" t="s">
        <v>255</v>
      </c>
      <c r="H186" s="146">
        <v>90.75</v>
      </c>
      <c r="I186" s="147"/>
      <c r="J186" s="147">
        <f>ROUND(I186*H186,2)</f>
        <v>0</v>
      </c>
      <c r="K186" s="148"/>
      <c r="L186" s="29"/>
      <c r="M186" s="149" t="s">
        <v>1</v>
      </c>
      <c r="N186" s="150" t="s">
        <v>40</v>
      </c>
      <c r="O186" s="151">
        <v>0</v>
      </c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3" t="s">
        <v>137</v>
      </c>
      <c r="AT186" s="153" t="s">
        <v>133</v>
      </c>
      <c r="AU186" s="153" t="s">
        <v>85</v>
      </c>
      <c r="AY186" s="16" t="s">
        <v>131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6" t="s">
        <v>83</v>
      </c>
      <c r="BK186" s="154">
        <f>ROUND(I186*H186,2)</f>
        <v>0</v>
      </c>
      <c r="BL186" s="16" t="s">
        <v>137</v>
      </c>
      <c r="BM186" s="153" t="s">
        <v>256</v>
      </c>
    </row>
    <row r="187" spans="1:47" s="2" customFormat="1" ht="29.25">
      <c r="A187" s="28"/>
      <c r="B187" s="29"/>
      <c r="C187" s="28"/>
      <c r="D187" s="155" t="s">
        <v>139</v>
      </c>
      <c r="E187" s="28"/>
      <c r="F187" s="156" t="s">
        <v>257</v>
      </c>
      <c r="G187" s="28"/>
      <c r="H187" s="28"/>
      <c r="I187" s="28"/>
      <c r="J187" s="28"/>
      <c r="K187" s="28"/>
      <c r="L187" s="29"/>
      <c r="M187" s="157"/>
      <c r="N187" s="158"/>
      <c r="O187" s="54"/>
      <c r="P187" s="54"/>
      <c r="Q187" s="54"/>
      <c r="R187" s="54"/>
      <c r="S187" s="54"/>
      <c r="T187" s="55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T187" s="16" t="s">
        <v>139</v>
      </c>
      <c r="AU187" s="16" t="s">
        <v>85</v>
      </c>
    </row>
    <row r="188" spans="1:65" s="2" customFormat="1" ht="21.75" customHeight="1">
      <c r="A188" s="28"/>
      <c r="B188" s="141"/>
      <c r="C188" s="142" t="s">
        <v>258</v>
      </c>
      <c r="D188" s="142" t="s">
        <v>133</v>
      </c>
      <c r="E188" s="143" t="s">
        <v>259</v>
      </c>
      <c r="F188" s="144" t="s">
        <v>260</v>
      </c>
      <c r="G188" s="145" t="s">
        <v>147</v>
      </c>
      <c r="H188" s="146">
        <v>28.05</v>
      </c>
      <c r="I188" s="147"/>
      <c r="J188" s="147">
        <f>ROUND(I188*H188,2)</f>
        <v>0</v>
      </c>
      <c r="K188" s="148"/>
      <c r="L188" s="29"/>
      <c r="M188" s="149" t="s">
        <v>1</v>
      </c>
      <c r="N188" s="150" t="s">
        <v>40</v>
      </c>
      <c r="O188" s="151">
        <v>0.09</v>
      </c>
      <c r="P188" s="151">
        <f>O188*H188</f>
        <v>2.5245</v>
      </c>
      <c r="Q188" s="151">
        <v>0</v>
      </c>
      <c r="R188" s="151">
        <f>Q188*H188</f>
        <v>0</v>
      </c>
      <c r="S188" s="151">
        <v>0</v>
      </c>
      <c r="T188" s="15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3" t="s">
        <v>137</v>
      </c>
      <c r="AT188" s="153" t="s">
        <v>133</v>
      </c>
      <c r="AU188" s="153" t="s">
        <v>85</v>
      </c>
      <c r="AY188" s="16" t="s">
        <v>131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83</v>
      </c>
      <c r="BK188" s="154">
        <f>ROUND(I188*H188,2)</f>
        <v>0</v>
      </c>
      <c r="BL188" s="16" t="s">
        <v>137</v>
      </c>
      <c r="BM188" s="153" t="s">
        <v>261</v>
      </c>
    </row>
    <row r="189" spans="1:47" s="2" customFormat="1" ht="29.25">
      <c r="A189" s="28"/>
      <c r="B189" s="29"/>
      <c r="C189" s="28"/>
      <c r="D189" s="155" t="s">
        <v>139</v>
      </c>
      <c r="E189" s="28"/>
      <c r="F189" s="156" t="s">
        <v>262</v>
      </c>
      <c r="G189" s="28"/>
      <c r="H189" s="28"/>
      <c r="I189" s="28"/>
      <c r="J189" s="28"/>
      <c r="K189" s="28"/>
      <c r="L189" s="29"/>
      <c r="M189" s="157"/>
      <c r="N189" s="158"/>
      <c r="O189" s="54"/>
      <c r="P189" s="54"/>
      <c r="Q189" s="54"/>
      <c r="R189" s="54"/>
      <c r="S189" s="54"/>
      <c r="T189" s="55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T189" s="16" t="s">
        <v>139</v>
      </c>
      <c r="AU189" s="16" t="s">
        <v>85</v>
      </c>
    </row>
    <row r="190" spans="2:51" s="13" customFormat="1" ht="12">
      <c r="B190" s="159"/>
      <c r="D190" s="155" t="s">
        <v>149</v>
      </c>
      <c r="E190" s="160" t="s">
        <v>1</v>
      </c>
      <c r="F190" s="161" t="s">
        <v>263</v>
      </c>
      <c r="H190" s="162">
        <v>19.05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149</v>
      </c>
      <c r="AU190" s="160" t="s">
        <v>85</v>
      </c>
      <c r="AV190" s="13" t="s">
        <v>85</v>
      </c>
      <c r="AW190" s="13" t="s">
        <v>32</v>
      </c>
      <c r="AX190" s="13" t="s">
        <v>75</v>
      </c>
      <c r="AY190" s="160" t="s">
        <v>131</v>
      </c>
    </row>
    <row r="191" spans="2:51" s="13" customFormat="1" ht="12">
      <c r="B191" s="159"/>
      <c r="D191" s="155" t="s">
        <v>149</v>
      </c>
      <c r="E191" s="160" t="s">
        <v>1</v>
      </c>
      <c r="F191" s="161" t="s">
        <v>264</v>
      </c>
      <c r="H191" s="162">
        <v>9</v>
      </c>
      <c r="L191" s="159"/>
      <c r="M191" s="163"/>
      <c r="N191" s="164"/>
      <c r="O191" s="164"/>
      <c r="P191" s="164"/>
      <c r="Q191" s="164"/>
      <c r="R191" s="164"/>
      <c r="S191" s="164"/>
      <c r="T191" s="165"/>
      <c r="AT191" s="160" t="s">
        <v>149</v>
      </c>
      <c r="AU191" s="160" t="s">
        <v>85</v>
      </c>
      <c r="AV191" s="13" t="s">
        <v>85</v>
      </c>
      <c r="AW191" s="13" t="s">
        <v>32</v>
      </c>
      <c r="AX191" s="13" t="s">
        <v>75</v>
      </c>
      <c r="AY191" s="160" t="s">
        <v>131</v>
      </c>
    </row>
    <row r="192" spans="2:51" s="14" customFormat="1" ht="12">
      <c r="B192" s="166"/>
      <c r="D192" s="155" t="s">
        <v>149</v>
      </c>
      <c r="E192" s="167" t="s">
        <v>1</v>
      </c>
      <c r="F192" s="168" t="s">
        <v>202</v>
      </c>
      <c r="H192" s="169">
        <v>28.05</v>
      </c>
      <c r="L192" s="166"/>
      <c r="M192" s="170"/>
      <c r="N192" s="171"/>
      <c r="O192" s="171"/>
      <c r="P192" s="171"/>
      <c r="Q192" s="171"/>
      <c r="R192" s="171"/>
      <c r="S192" s="171"/>
      <c r="T192" s="172"/>
      <c r="AT192" s="167" t="s">
        <v>149</v>
      </c>
      <c r="AU192" s="167" t="s">
        <v>85</v>
      </c>
      <c r="AV192" s="14" t="s">
        <v>137</v>
      </c>
      <c r="AW192" s="14" t="s">
        <v>32</v>
      </c>
      <c r="AX192" s="14" t="s">
        <v>83</v>
      </c>
      <c r="AY192" s="167" t="s">
        <v>131</v>
      </c>
    </row>
    <row r="193" spans="1:65" s="2" customFormat="1" ht="21.75" customHeight="1">
      <c r="A193" s="28"/>
      <c r="B193" s="141"/>
      <c r="C193" s="142" t="s">
        <v>265</v>
      </c>
      <c r="D193" s="142" t="s">
        <v>133</v>
      </c>
      <c r="E193" s="143" t="s">
        <v>266</v>
      </c>
      <c r="F193" s="144" t="s">
        <v>267</v>
      </c>
      <c r="G193" s="145" t="s">
        <v>147</v>
      </c>
      <c r="H193" s="146">
        <v>33</v>
      </c>
      <c r="I193" s="147"/>
      <c r="J193" s="147">
        <f>ROUND(I193*H193,2)</f>
        <v>0</v>
      </c>
      <c r="K193" s="148"/>
      <c r="L193" s="29"/>
      <c r="M193" s="149" t="s">
        <v>1</v>
      </c>
      <c r="N193" s="150" t="s">
        <v>40</v>
      </c>
      <c r="O193" s="151">
        <v>0.171</v>
      </c>
      <c r="P193" s="151">
        <f>O193*H193</f>
        <v>5.643000000000001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3" t="s">
        <v>137</v>
      </c>
      <c r="AT193" s="153" t="s">
        <v>133</v>
      </c>
      <c r="AU193" s="153" t="s">
        <v>85</v>
      </c>
      <c r="AY193" s="16" t="s">
        <v>131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6" t="s">
        <v>83</v>
      </c>
      <c r="BK193" s="154">
        <f>ROUND(I193*H193,2)</f>
        <v>0</v>
      </c>
      <c r="BL193" s="16" t="s">
        <v>137</v>
      </c>
      <c r="BM193" s="153" t="s">
        <v>268</v>
      </c>
    </row>
    <row r="194" spans="1:47" s="2" customFormat="1" ht="29.25">
      <c r="A194" s="28"/>
      <c r="B194" s="29"/>
      <c r="C194" s="28"/>
      <c r="D194" s="155" t="s">
        <v>139</v>
      </c>
      <c r="E194" s="28"/>
      <c r="F194" s="156" t="s">
        <v>269</v>
      </c>
      <c r="G194" s="28"/>
      <c r="H194" s="28"/>
      <c r="I194" s="28"/>
      <c r="J194" s="28"/>
      <c r="K194" s="28"/>
      <c r="L194" s="29"/>
      <c r="M194" s="157"/>
      <c r="N194" s="158"/>
      <c r="O194" s="54"/>
      <c r="P194" s="54"/>
      <c r="Q194" s="54"/>
      <c r="R194" s="54"/>
      <c r="S194" s="54"/>
      <c r="T194" s="55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T194" s="16" t="s">
        <v>139</v>
      </c>
      <c r="AU194" s="16" t="s">
        <v>85</v>
      </c>
    </row>
    <row r="195" spans="2:51" s="13" customFormat="1" ht="12">
      <c r="B195" s="159"/>
      <c r="D195" s="155" t="s">
        <v>149</v>
      </c>
      <c r="E195" s="160" t="s">
        <v>1</v>
      </c>
      <c r="F195" s="161" t="s">
        <v>270</v>
      </c>
      <c r="H195" s="162">
        <v>33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T195" s="160" t="s">
        <v>149</v>
      </c>
      <c r="AU195" s="160" t="s">
        <v>85</v>
      </c>
      <c r="AV195" s="13" t="s">
        <v>85</v>
      </c>
      <c r="AW195" s="13" t="s">
        <v>32</v>
      </c>
      <c r="AX195" s="13" t="s">
        <v>83</v>
      </c>
      <c r="AY195" s="160" t="s">
        <v>131</v>
      </c>
    </row>
    <row r="196" spans="1:65" s="2" customFormat="1" ht="21.75" customHeight="1">
      <c r="A196" s="28"/>
      <c r="B196" s="141"/>
      <c r="C196" s="142" t="s">
        <v>100</v>
      </c>
      <c r="D196" s="142" t="s">
        <v>133</v>
      </c>
      <c r="E196" s="143" t="s">
        <v>271</v>
      </c>
      <c r="F196" s="144" t="s">
        <v>272</v>
      </c>
      <c r="G196" s="145" t="s">
        <v>147</v>
      </c>
      <c r="H196" s="146">
        <v>28.05</v>
      </c>
      <c r="I196" s="147"/>
      <c r="J196" s="147">
        <f>ROUND(I196*H196,2)</f>
        <v>0</v>
      </c>
      <c r="K196" s="148"/>
      <c r="L196" s="29"/>
      <c r="M196" s="149" t="s">
        <v>1</v>
      </c>
      <c r="N196" s="150" t="s">
        <v>40</v>
      </c>
      <c r="O196" s="151">
        <v>0.058</v>
      </c>
      <c r="P196" s="151">
        <f>O196*H196</f>
        <v>1.6269</v>
      </c>
      <c r="Q196" s="151">
        <v>0</v>
      </c>
      <c r="R196" s="151">
        <f>Q196*H196</f>
        <v>0</v>
      </c>
      <c r="S196" s="151">
        <v>0</v>
      </c>
      <c r="T196" s="152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3" t="s">
        <v>137</v>
      </c>
      <c r="AT196" s="153" t="s">
        <v>133</v>
      </c>
      <c r="AU196" s="153" t="s">
        <v>85</v>
      </c>
      <c r="AY196" s="16" t="s">
        <v>131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6" t="s">
        <v>83</v>
      </c>
      <c r="BK196" s="154">
        <f>ROUND(I196*H196,2)</f>
        <v>0</v>
      </c>
      <c r="BL196" s="16" t="s">
        <v>137</v>
      </c>
      <c r="BM196" s="153" t="s">
        <v>273</v>
      </c>
    </row>
    <row r="197" spans="1:65" s="2" customFormat="1" ht="21.75" customHeight="1">
      <c r="A197" s="28"/>
      <c r="B197" s="141"/>
      <c r="C197" s="142" t="s">
        <v>274</v>
      </c>
      <c r="D197" s="142" t="s">
        <v>133</v>
      </c>
      <c r="E197" s="143" t="s">
        <v>275</v>
      </c>
      <c r="F197" s="144" t="s">
        <v>276</v>
      </c>
      <c r="G197" s="145" t="s">
        <v>147</v>
      </c>
      <c r="H197" s="146">
        <v>33</v>
      </c>
      <c r="I197" s="147"/>
      <c r="J197" s="147">
        <f>ROUND(I197*H197,2)</f>
        <v>0</v>
      </c>
      <c r="K197" s="148"/>
      <c r="L197" s="29"/>
      <c r="M197" s="149" t="s">
        <v>1</v>
      </c>
      <c r="N197" s="150" t="s">
        <v>40</v>
      </c>
      <c r="O197" s="151">
        <v>0.087</v>
      </c>
      <c r="P197" s="151">
        <f>O197*H197</f>
        <v>2.871</v>
      </c>
      <c r="Q197" s="151">
        <v>0</v>
      </c>
      <c r="R197" s="151">
        <f>Q197*H197</f>
        <v>0</v>
      </c>
      <c r="S197" s="151">
        <v>0</v>
      </c>
      <c r="T197" s="15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3" t="s">
        <v>137</v>
      </c>
      <c r="AT197" s="153" t="s">
        <v>133</v>
      </c>
      <c r="AU197" s="153" t="s">
        <v>85</v>
      </c>
      <c r="AY197" s="16" t="s">
        <v>131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6" t="s">
        <v>83</v>
      </c>
      <c r="BK197" s="154">
        <f>ROUND(I197*H197,2)</f>
        <v>0</v>
      </c>
      <c r="BL197" s="16" t="s">
        <v>137</v>
      </c>
      <c r="BM197" s="153" t="s">
        <v>277</v>
      </c>
    </row>
    <row r="198" spans="1:47" s="2" customFormat="1" ht="19.5">
      <c r="A198" s="28"/>
      <c r="B198" s="29"/>
      <c r="C198" s="28"/>
      <c r="D198" s="155" t="s">
        <v>139</v>
      </c>
      <c r="E198" s="28"/>
      <c r="F198" s="156" t="s">
        <v>278</v>
      </c>
      <c r="G198" s="28"/>
      <c r="H198" s="28"/>
      <c r="I198" s="28"/>
      <c r="J198" s="28"/>
      <c r="K198" s="28"/>
      <c r="L198" s="29"/>
      <c r="M198" s="157"/>
      <c r="N198" s="158"/>
      <c r="O198" s="54"/>
      <c r="P198" s="54"/>
      <c r="Q198" s="54"/>
      <c r="R198" s="54"/>
      <c r="S198" s="54"/>
      <c r="T198" s="55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T198" s="16" t="s">
        <v>139</v>
      </c>
      <c r="AU198" s="16" t="s">
        <v>85</v>
      </c>
    </row>
    <row r="199" spans="1:65" s="2" customFormat="1" ht="16.5" customHeight="1">
      <c r="A199" s="28"/>
      <c r="B199" s="141"/>
      <c r="C199" s="173" t="s">
        <v>279</v>
      </c>
      <c r="D199" s="173" t="s">
        <v>280</v>
      </c>
      <c r="E199" s="174" t="s">
        <v>281</v>
      </c>
      <c r="F199" s="175" t="s">
        <v>282</v>
      </c>
      <c r="G199" s="176" t="s">
        <v>283</v>
      </c>
      <c r="H199" s="177">
        <v>1.526</v>
      </c>
      <c r="I199" s="178"/>
      <c r="J199" s="178">
        <f>ROUND(I199*H199,2)</f>
        <v>0</v>
      </c>
      <c r="K199" s="179"/>
      <c r="L199" s="180"/>
      <c r="M199" s="181" t="s">
        <v>1</v>
      </c>
      <c r="N199" s="182" t="s">
        <v>40</v>
      </c>
      <c r="O199" s="151">
        <v>0</v>
      </c>
      <c r="P199" s="151">
        <f>O199*H199</f>
        <v>0</v>
      </c>
      <c r="Q199" s="151">
        <v>0.001</v>
      </c>
      <c r="R199" s="151">
        <f>Q199*H199</f>
        <v>0.001526</v>
      </c>
      <c r="S199" s="151">
        <v>0</v>
      </c>
      <c r="T199" s="15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3" t="s">
        <v>173</v>
      </c>
      <c r="AT199" s="153" t="s">
        <v>280</v>
      </c>
      <c r="AU199" s="153" t="s">
        <v>85</v>
      </c>
      <c r="AY199" s="16" t="s">
        <v>131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6" t="s">
        <v>83</v>
      </c>
      <c r="BK199" s="154">
        <f>ROUND(I199*H199,2)</f>
        <v>0</v>
      </c>
      <c r="BL199" s="16" t="s">
        <v>137</v>
      </c>
      <c r="BM199" s="153" t="s">
        <v>284</v>
      </c>
    </row>
    <row r="200" spans="1:47" s="2" customFormat="1" ht="12">
      <c r="A200" s="28"/>
      <c r="B200" s="29"/>
      <c r="C200" s="28"/>
      <c r="D200" s="155" t="s">
        <v>139</v>
      </c>
      <c r="E200" s="28"/>
      <c r="F200" s="156" t="s">
        <v>282</v>
      </c>
      <c r="G200" s="28"/>
      <c r="H200" s="28"/>
      <c r="I200" s="28"/>
      <c r="J200" s="28"/>
      <c r="K200" s="28"/>
      <c r="L200" s="29"/>
      <c r="M200" s="157"/>
      <c r="N200" s="158"/>
      <c r="O200" s="54"/>
      <c r="P200" s="54"/>
      <c r="Q200" s="54"/>
      <c r="R200" s="54"/>
      <c r="S200" s="54"/>
      <c r="T200" s="55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T200" s="16" t="s">
        <v>139</v>
      </c>
      <c r="AU200" s="16" t="s">
        <v>85</v>
      </c>
    </row>
    <row r="201" spans="2:51" s="13" customFormat="1" ht="12">
      <c r="B201" s="159"/>
      <c r="D201" s="155" t="s">
        <v>149</v>
      </c>
      <c r="E201" s="160" t="s">
        <v>1</v>
      </c>
      <c r="F201" s="161" t="s">
        <v>285</v>
      </c>
      <c r="H201" s="162">
        <v>1.526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149</v>
      </c>
      <c r="AU201" s="160" t="s">
        <v>85</v>
      </c>
      <c r="AV201" s="13" t="s">
        <v>85</v>
      </c>
      <c r="AW201" s="13" t="s">
        <v>32</v>
      </c>
      <c r="AX201" s="13" t="s">
        <v>83</v>
      </c>
      <c r="AY201" s="160" t="s">
        <v>131</v>
      </c>
    </row>
    <row r="202" spans="1:65" s="2" customFormat="1" ht="16.5" customHeight="1">
      <c r="A202" s="28"/>
      <c r="B202" s="141"/>
      <c r="C202" s="142" t="s">
        <v>286</v>
      </c>
      <c r="D202" s="142" t="s">
        <v>133</v>
      </c>
      <c r="E202" s="143" t="s">
        <v>287</v>
      </c>
      <c r="F202" s="144" t="s">
        <v>288</v>
      </c>
      <c r="G202" s="145" t="s">
        <v>147</v>
      </c>
      <c r="H202" s="146">
        <v>193.2</v>
      </c>
      <c r="I202" s="147"/>
      <c r="J202" s="147">
        <f>ROUND(I202*H202,2)</f>
        <v>0</v>
      </c>
      <c r="K202" s="148"/>
      <c r="L202" s="29"/>
      <c r="M202" s="149" t="s">
        <v>1</v>
      </c>
      <c r="N202" s="150" t="s">
        <v>40</v>
      </c>
      <c r="O202" s="151">
        <v>0.018</v>
      </c>
      <c r="P202" s="151">
        <f>O202*H202</f>
        <v>3.4775999999999994</v>
      </c>
      <c r="Q202" s="151">
        <v>0</v>
      </c>
      <c r="R202" s="151">
        <f>Q202*H202</f>
        <v>0</v>
      </c>
      <c r="S202" s="151">
        <v>0</v>
      </c>
      <c r="T202" s="152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3" t="s">
        <v>137</v>
      </c>
      <c r="AT202" s="153" t="s">
        <v>133</v>
      </c>
      <c r="AU202" s="153" t="s">
        <v>85</v>
      </c>
      <c r="AY202" s="16" t="s">
        <v>131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6" t="s">
        <v>83</v>
      </c>
      <c r="BK202" s="154">
        <f>ROUND(I202*H202,2)</f>
        <v>0</v>
      </c>
      <c r="BL202" s="16" t="s">
        <v>137</v>
      </c>
      <c r="BM202" s="153" t="s">
        <v>289</v>
      </c>
    </row>
    <row r="203" spans="1:47" s="2" customFormat="1" ht="12">
      <c r="A203" s="28"/>
      <c r="B203" s="29"/>
      <c r="C203" s="28"/>
      <c r="D203" s="155" t="s">
        <v>139</v>
      </c>
      <c r="E203" s="28"/>
      <c r="F203" s="156" t="s">
        <v>288</v>
      </c>
      <c r="G203" s="28"/>
      <c r="H203" s="28"/>
      <c r="I203" s="28"/>
      <c r="J203" s="28"/>
      <c r="K203" s="28"/>
      <c r="L203" s="29"/>
      <c r="M203" s="157"/>
      <c r="N203" s="158"/>
      <c r="O203" s="54"/>
      <c r="P203" s="54"/>
      <c r="Q203" s="54"/>
      <c r="R203" s="54"/>
      <c r="S203" s="54"/>
      <c r="T203" s="55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T203" s="16" t="s">
        <v>139</v>
      </c>
      <c r="AU203" s="16" t="s">
        <v>85</v>
      </c>
    </row>
    <row r="204" spans="2:51" s="13" customFormat="1" ht="12">
      <c r="B204" s="159"/>
      <c r="D204" s="155" t="s">
        <v>149</v>
      </c>
      <c r="E204" s="160" t="s">
        <v>1</v>
      </c>
      <c r="F204" s="161" t="s">
        <v>290</v>
      </c>
      <c r="H204" s="162">
        <v>193.2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149</v>
      </c>
      <c r="AU204" s="160" t="s">
        <v>85</v>
      </c>
      <c r="AV204" s="13" t="s">
        <v>85</v>
      </c>
      <c r="AW204" s="13" t="s">
        <v>32</v>
      </c>
      <c r="AX204" s="13" t="s">
        <v>83</v>
      </c>
      <c r="AY204" s="160" t="s">
        <v>131</v>
      </c>
    </row>
    <row r="205" spans="2:63" s="12" customFormat="1" ht="22.9" customHeight="1">
      <c r="B205" s="129"/>
      <c r="D205" s="130" t="s">
        <v>74</v>
      </c>
      <c r="E205" s="139" t="s">
        <v>144</v>
      </c>
      <c r="F205" s="139" t="s">
        <v>291</v>
      </c>
      <c r="J205" s="140">
        <f>BK205</f>
        <v>0</v>
      </c>
      <c r="L205" s="129"/>
      <c r="M205" s="133"/>
      <c r="N205" s="134"/>
      <c r="O205" s="134"/>
      <c r="P205" s="135">
        <f>SUM(P206:P212)</f>
        <v>2.4000000000000004</v>
      </c>
      <c r="Q205" s="134"/>
      <c r="R205" s="135">
        <f>SUM(R206:R212)</f>
        <v>0.071952</v>
      </c>
      <c r="S205" s="134"/>
      <c r="T205" s="136">
        <f>SUM(T206:T212)</f>
        <v>0</v>
      </c>
      <c r="AR205" s="130" t="s">
        <v>83</v>
      </c>
      <c r="AT205" s="137" t="s">
        <v>74</v>
      </c>
      <c r="AU205" s="137" t="s">
        <v>83</v>
      </c>
      <c r="AY205" s="130" t="s">
        <v>131</v>
      </c>
      <c r="BK205" s="138">
        <f>SUM(BK206:BK212)</f>
        <v>0</v>
      </c>
    </row>
    <row r="206" spans="1:65" s="2" customFormat="1" ht="16.5" customHeight="1">
      <c r="A206" s="28"/>
      <c r="B206" s="141"/>
      <c r="C206" s="142" t="s">
        <v>292</v>
      </c>
      <c r="D206" s="142" t="s">
        <v>133</v>
      </c>
      <c r="E206" s="143" t="s">
        <v>293</v>
      </c>
      <c r="F206" s="144" t="s">
        <v>294</v>
      </c>
      <c r="G206" s="145" t="s">
        <v>176</v>
      </c>
      <c r="H206" s="146">
        <v>48</v>
      </c>
      <c r="I206" s="147"/>
      <c r="J206" s="147">
        <f>ROUND(I206*H206,2)</f>
        <v>0</v>
      </c>
      <c r="K206" s="148"/>
      <c r="L206" s="29"/>
      <c r="M206" s="149" t="s">
        <v>1</v>
      </c>
      <c r="N206" s="150" t="s">
        <v>40</v>
      </c>
      <c r="O206" s="151">
        <v>0.05</v>
      </c>
      <c r="P206" s="151">
        <f>O206*H206</f>
        <v>2.4000000000000004</v>
      </c>
      <c r="Q206" s="151">
        <v>0.000809</v>
      </c>
      <c r="R206" s="151">
        <f>Q206*H206</f>
        <v>0.038832000000000005</v>
      </c>
      <c r="S206" s="151">
        <v>0</v>
      </c>
      <c r="T206" s="15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3" t="s">
        <v>137</v>
      </c>
      <c r="AT206" s="153" t="s">
        <v>133</v>
      </c>
      <c r="AU206" s="153" t="s">
        <v>85</v>
      </c>
      <c r="AY206" s="16" t="s">
        <v>131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6" t="s">
        <v>83</v>
      </c>
      <c r="BK206" s="154">
        <f>ROUND(I206*H206,2)</f>
        <v>0</v>
      </c>
      <c r="BL206" s="16" t="s">
        <v>137</v>
      </c>
      <c r="BM206" s="153" t="s">
        <v>295</v>
      </c>
    </row>
    <row r="207" spans="1:47" s="2" customFormat="1" ht="19.5">
      <c r="A207" s="28"/>
      <c r="B207" s="29"/>
      <c r="C207" s="28"/>
      <c r="D207" s="155" t="s">
        <v>139</v>
      </c>
      <c r="E207" s="28"/>
      <c r="F207" s="156" t="s">
        <v>296</v>
      </c>
      <c r="G207" s="28"/>
      <c r="H207" s="28"/>
      <c r="I207" s="28"/>
      <c r="J207" s="28"/>
      <c r="K207" s="28"/>
      <c r="L207" s="29"/>
      <c r="M207" s="157"/>
      <c r="N207" s="158"/>
      <c r="O207" s="54"/>
      <c r="P207" s="54"/>
      <c r="Q207" s="54"/>
      <c r="R207" s="54"/>
      <c r="S207" s="54"/>
      <c r="T207" s="55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T207" s="16" t="s">
        <v>139</v>
      </c>
      <c r="AU207" s="16" t="s">
        <v>85</v>
      </c>
    </row>
    <row r="208" spans="2:51" s="13" customFormat="1" ht="12">
      <c r="B208" s="159"/>
      <c r="D208" s="155" t="s">
        <v>149</v>
      </c>
      <c r="E208" s="160" t="s">
        <v>1</v>
      </c>
      <c r="F208" s="161" t="s">
        <v>297</v>
      </c>
      <c r="H208" s="162">
        <v>30</v>
      </c>
      <c r="L208" s="159"/>
      <c r="M208" s="163"/>
      <c r="N208" s="164"/>
      <c r="O208" s="164"/>
      <c r="P208" s="164"/>
      <c r="Q208" s="164"/>
      <c r="R208" s="164"/>
      <c r="S208" s="164"/>
      <c r="T208" s="165"/>
      <c r="AT208" s="160" t="s">
        <v>149</v>
      </c>
      <c r="AU208" s="160" t="s">
        <v>85</v>
      </c>
      <c r="AV208" s="13" t="s">
        <v>85</v>
      </c>
      <c r="AW208" s="13" t="s">
        <v>32</v>
      </c>
      <c r="AX208" s="13" t="s">
        <v>75</v>
      </c>
      <c r="AY208" s="160" t="s">
        <v>131</v>
      </c>
    </row>
    <row r="209" spans="2:51" s="13" customFormat="1" ht="12">
      <c r="B209" s="159"/>
      <c r="D209" s="155" t="s">
        <v>149</v>
      </c>
      <c r="E209" s="160" t="s">
        <v>1</v>
      </c>
      <c r="F209" s="161" t="s">
        <v>298</v>
      </c>
      <c r="H209" s="162">
        <v>18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149</v>
      </c>
      <c r="AU209" s="160" t="s">
        <v>85</v>
      </c>
      <c r="AV209" s="13" t="s">
        <v>85</v>
      </c>
      <c r="AW209" s="13" t="s">
        <v>32</v>
      </c>
      <c r="AX209" s="13" t="s">
        <v>75</v>
      </c>
      <c r="AY209" s="160" t="s">
        <v>131</v>
      </c>
    </row>
    <row r="210" spans="2:51" s="14" customFormat="1" ht="12">
      <c r="B210" s="166"/>
      <c r="D210" s="155" t="s">
        <v>149</v>
      </c>
      <c r="E210" s="167" t="s">
        <v>1</v>
      </c>
      <c r="F210" s="168" t="s">
        <v>202</v>
      </c>
      <c r="H210" s="169">
        <v>48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7" t="s">
        <v>149</v>
      </c>
      <c r="AU210" s="167" t="s">
        <v>85</v>
      </c>
      <c r="AV210" s="14" t="s">
        <v>137</v>
      </c>
      <c r="AW210" s="14" t="s">
        <v>32</v>
      </c>
      <c r="AX210" s="14" t="s">
        <v>83</v>
      </c>
      <c r="AY210" s="167" t="s">
        <v>131</v>
      </c>
    </row>
    <row r="211" spans="1:65" s="2" customFormat="1" ht="21.75" customHeight="1">
      <c r="A211" s="28"/>
      <c r="B211" s="141"/>
      <c r="C211" s="173" t="s">
        <v>299</v>
      </c>
      <c r="D211" s="173" t="s">
        <v>280</v>
      </c>
      <c r="E211" s="174" t="s">
        <v>300</v>
      </c>
      <c r="F211" s="175" t="s">
        <v>301</v>
      </c>
      <c r="G211" s="176" t="s">
        <v>176</v>
      </c>
      <c r="H211" s="177">
        <v>48</v>
      </c>
      <c r="I211" s="178"/>
      <c r="J211" s="178">
        <f>ROUND(I211*H211,2)</f>
        <v>0</v>
      </c>
      <c r="K211" s="179"/>
      <c r="L211" s="180"/>
      <c r="M211" s="181" t="s">
        <v>1</v>
      </c>
      <c r="N211" s="182" t="s">
        <v>40</v>
      </c>
      <c r="O211" s="151">
        <v>0</v>
      </c>
      <c r="P211" s="151">
        <f>O211*H211</f>
        <v>0</v>
      </c>
      <c r="Q211" s="151">
        <v>0.00069</v>
      </c>
      <c r="R211" s="151">
        <f>Q211*H211</f>
        <v>0.03312</v>
      </c>
      <c r="S211" s="151">
        <v>0</v>
      </c>
      <c r="T211" s="15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3" t="s">
        <v>173</v>
      </c>
      <c r="AT211" s="153" t="s">
        <v>280</v>
      </c>
      <c r="AU211" s="153" t="s">
        <v>85</v>
      </c>
      <c r="AY211" s="16" t="s">
        <v>131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6" t="s">
        <v>83</v>
      </c>
      <c r="BK211" s="154">
        <f>ROUND(I211*H211,2)</f>
        <v>0</v>
      </c>
      <c r="BL211" s="16" t="s">
        <v>137</v>
      </c>
      <c r="BM211" s="153" t="s">
        <v>302</v>
      </c>
    </row>
    <row r="212" spans="1:47" s="2" customFormat="1" ht="19.5">
      <c r="A212" s="28"/>
      <c r="B212" s="29"/>
      <c r="C212" s="28"/>
      <c r="D212" s="155" t="s">
        <v>139</v>
      </c>
      <c r="E212" s="28"/>
      <c r="F212" s="156" t="s">
        <v>301</v>
      </c>
      <c r="G212" s="28"/>
      <c r="H212" s="28"/>
      <c r="I212" s="28"/>
      <c r="J212" s="28"/>
      <c r="K212" s="28"/>
      <c r="L212" s="29"/>
      <c r="M212" s="157"/>
      <c r="N212" s="158"/>
      <c r="O212" s="54"/>
      <c r="P212" s="54"/>
      <c r="Q212" s="54"/>
      <c r="R212" s="54"/>
      <c r="S212" s="54"/>
      <c r="T212" s="55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T212" s="16" t="s">
        <v>139</v>
      </c>
      <c r="AU212" s="16" t="s">
        <v>85</v>
      </c>
    </row>
    <row r="213" spans="2:63" s="12" customFormat="1" ht="22.9" customHeight="1">
      <c r="B213" s="129"/>
      <c r="D213" s="130" t="s">
        <v>74</v>
      </c>
      <c r="E213" s="139" t="s">
        <v>156</v>
      </c>
      <c r="F213" s="139" t="s">
        <v>303</v>
      </c>
      <c r="J213" s="140">
        <f>BK213</f>
        <v>0</v>
      </c>
      <c r="L213" s="129"/>
      <c r="M213" s="133"/>
      <c r="N213" s="134"/>
      <c r="O213" s="134"/>
      <c r="P213" s="135">
        <f>SUM(P214:P276)</f>
        <v>175.6103</v>
      </c>
      <c r="Q213" s="134"/>
      <c r="R213" s="135">
        <f>SUM(R214:R276)</f>
        <v>43.207056</v>
      </c>
      <c r="S213" s="134"/>
      <c r="T213" s="136">
        <f>SUM(T214:T276)</f>
        <v>0</v>
      </c>
      <c r="AR213" s="130" t="s">
        <v>83</v>
      </c>
      <c r="AT213" s="137" t="s">
        <v>74</v>
      </c>
      <c r="AU213" s="137" t="s">
        <v>83</v>
      </c>
      <c r="AY213" s="130" t="s">
        <v>131</v>
      </c>
      <c r="BK213" s="138">
        <f>SUM(BK214:BK276)</f>
        <v>0</v>
      </c>
    </row>
    <row r="214" spans="1:65" s="2" customFormat="1" ht="16.5" customHeight="1">
      <c r="A214" s="28"/>
      <c r="B214" s="141"/>
      <c r="C214" s="142" t="s">
        <v>304</v>
      </c>
      <c r="D214" s="142" t="s">
        <v>133</v>
      </c>
      <c r="E214" s="143" t="s">
        <v>305</v>
      </c>
      <c r="F214" s="144" t="s">
        <v>306</v>
      </c>
      <c r="G214" s="145" t="s">
        <v>147</v>
      </c>
      <c r="H214" s="146">
        <v>182.8</v>
      </c>
      <c r="I214" s="147"/>
      <c r="J214" s="147">
        <f>ROUND(I214*H214,2)</f>
        <v>0</v>
      </c>
      <c r="K214" s="148"/>
      <c r="L214" s="29"/>
      <c r="M214" s="149" t="s">
        <v>1</v>
      </c>
      <c r="N214" s="150" t="s">
        <v>40</v>
      </c>
      <c r="O214" s="151">
        <v>0.029</v>
      </c>
      <c r="P214" s="151">
        <f>O214*H214</f>
        <v>5.301200000000001</v>
      </c>
      <c r="Q214" s="151">
        <v>0</v>
      </c>
      <c r="R214" s="151">
        <f>Q214*H214</f>
        <v>0</v>
      </c>
      <c r="S214" s="151">
        <v>0</v>
      </c>
      <c r="T214" s="15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53" t="s">
        <v>137</v>
      </c>
      <c r="AT214" s="153" t="s">
        <v>133</v>
      </c>
      <c r="AU214" s="153" t="s">
        <v>85</v>
      </c>
      <c r="AY214" s="16" t="s">
        <v>131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6" t="s">
        <v>83</v>
      </c>
      <c r="BK214" s="154">
        <f>ROUND(I214*H214,2)</f>
        <v>0</v>
      </c>
      <c r="BL214" s="16" t="s">
        <v>137</v>
      </c>
      <c r="BM214" s="153" t="s">
        <v>307</v>
      </c>
    </row>
    <row r="215" spans="1:47" s="2" customFormat="1" ht="19.5">
      <c r="A215" s="28"/>
      <c r="B215" s="29"/>
      <c r="C215" s="28"/>
      <c r="D215" s="155" t="s">
        <v>139</v>
      </c>
      <c r="E215" s="28"/>
      <c r="F215" s="156" t="s">
        <v>308</v>
      </c>
      <c r="G215" s="28"/>
      <c r="H215" s="28"/>
      <c r="I215" s="28"/>
      <c r="J215" s="28"/>
      <c r="K215" s="28"/>
      <c r="L215" s="29"/>
      <c r="M215" s="157"/>
      <c r="N215" s="158"/>
      <c r="O215" s="54"/>
      <c r="P215" s="54"/>
      <c r="Q215" s="54"/>
      <c r="R215" s="54"/>
      <c r="S215" s="54"/>
      <c r="T215" s="55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T215" s="16" t="s">
        <v>139</v>
      </c>
      <c r="AU215" s="16" t="s">
        <v>85</v>
      </c>
    </row>
    <row r="216" spans="2:51" s="13" customFormat="1" ht="12">
      <c r="B216" s="159"/>
      <c r="D216" s="155" t="s">
        <v>149</v>
      </c>
      <c r="E216" s="160" t="s">
        <v>1</v>
      </c>
      <c r="F216" s="161" t="s">
        <v>92</v>
      </c>
      <c r="H216" s="162">
        <v>182.8</v>
      </c>
      <c r="L216" s="159"/>
      <c r="M216" s="163"/>
      <c r="N216" s="164"/>
      <c r="O216" s="164"/>
      <c r="P216" s="164"/>
      <c r="Q216" s="164"/>
      <c r="R216" s="164"/>
      <c r="S216" s="164"/>
      <c r="T216" s="165"/>
      <c r="AT216" s="160" t="s">
        <v>149</v>
      </c>
      <c r="AU216" s="160" t="s">
        <v>85</v>
      </c>
      <c r="AV216" s="13" t="s">
        <v>85</v>
      </c>
      <c r="AW216" s="13" t="s">
        <v>32</v>
      </c>
      <c r="AX216" s="13" t="s">
        <v>83</v>
      </c>
      <c r="AY216" s="160" t="s">
        <v>131</v>
      </c>
    </row>
    <row r="217" spans="1:65" s="2" customFormat="1" ht="16.5" customHeight="1">
      <c r="A217" s="28"/>
      <c r="B217" s="141"/>
      <c r="C217" s="142" t="s">
        <v>309</v>
      </c>
      <c r="D217" s="142" t="s">
        <v>133</v>
      </c>
      <c r="E217" s="143" t="s">
        <v>310</v>
      </c>
      <c r="F217" s="144" t="s">
        <v>311</v>
      </c>
      <c r="G217" s="145" t="s">
        <v>147</v>
      </c>
      <c r="H217" s="146">
        <v>10.4</v>
      </c>
      <c r="I217" s="147"/>
      <c r="J217" s="147">
        <f>ROUND(I217*H217,2)</f>
        <v>0</v>
      </c>
      <c r="K217" s="148"/>
      <c r="L217" s="29"/>
      <c r="M217" s="149" t="s">
        <v>1</v>
      </c>
      <c r="N217" s="150" t="s">
        <v>40</v>
      </c>
      <c r="O217" s="151">
        <v>0.031</v>
      </c>
      <c r="P217" s="151">
        <f>O217*H217</f>
        <v>0.3224</v>
      </c>
      <c r="Q217" s="151">
        <v>0</v>
      </c>
      <c r="R217" s="151">
        <f>Q217*H217</f>
        <v>0</v>
      </c>
      <c r="S217" s="151">
        <v>0</v>
      </c>
      <c r="T217" s="152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53" t="s">
        <v>137</v>
      </c>
      <c r="AT217" s="153" t="s">
        <v>133</v>
      </c>
      <c r="AU217" s="153" t="s">
        <v>85</v>
      </c>
      <c r="AY217" s="16" t="s">
        <v>131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6" t="s">
        <v>83</v>
      </c>
      <c r="BK217" s="154">
        <f>ROUND(I217*H217,2)</f>
        <v>0</v>
      </c>
      <c r="BL217" s="16" t="s">
        <v>137</v>
      </c>
      <c r="BM217" s="153" t="s">
        <v>312</v>
      </c>
    </row>
    <row r="218" spans="1:47" s="2" customFormat="1" ht="19.5">
      <c r="A218" s="28"/>
      <c r="B218" s="29"/>
      <c r="C218" s="28"/>
      <c r="D218" s="155" t="s">
        <v>139</v>
      </c>
      <c r="E218" s="28"/>
      <c r="F218" s="156" t="s">
        <v>313</v>
      </c>
      <c r="G218" s="28"/>
      <c r="H218" s="28"/>
      <c r="I218" s="28"/>
      <c r="J218" s="28"/>
      <c r="K218" s="28"/>
      <c r="L218" s="29"/>
      <c r="M218" s="157"/>
      <c r="N218" s="158"/>
      <c r="O218" s="54"/>
      <c r="P218" s="54"/>
      <c r="Q218" s="54"/>
      <c r="R218" s="54"/>
      <c r="S218" s="54"/>
      <c r="T218" s="55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T218" s="16" t="s">
        <v>139</v>
      </c>
      <c r="AU218" s="16" t="s">
        <v>85</v>
      </c>
    </row>
    <row r="219" spans="2:51" s="13" customFormat="1" ht="12">
      <c r="B219" s="159"/>
      <c r="D219" s="155" t="s">
        <v>149</v>
      </c>
      <c r="E219" s="160" t="s">
        <v>1</v>
      </c>
      <c r="F219" s="161" t="s">
        <v>94</v>
      </c>
      <c r="H219" s="162">
        <v>10.4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0" t="s">
        <v>149</v>
      </c>
      <c r="AU219" s="160" t="s">
        <v>85</v>
      </c>
      <c r="AV219" s="13" t="s">
        <v>85</v>
      </c>
      <c r="AW219" s="13" t="s">
        <v>32</v>
      </c>
      <c r="AX219" s="13" t="s">
        <v>83</v>
      </c>
      <c r="AY219" s="160" t="s">
        <v>131</v>
      </c>
    </row>
    <row r="220" spans="1:65" s="2" customFormat="1" ht="16.5" customHeight="1">
      <c r="A220" s="28"/>
      <c r="B220" s="141"/>
      <c r="C220" s="142" t="s">
        <v>314</v>
      </c>
      <c r="D220" s="142" t="s">
        <v>133</v>
      </c>
      <c r="E220" s="143" t="s">
        <v>708</v>
      </c>
      <c r="F220" s="144" t="s">
        <v>709</v>
      </c>
      <c r="G220" s="145" t="s">
        <v>147</v>
      </c>
      <c r="H220" s="146">
        <v>193.2</v>
      </c>
      <c r="I220" s="147"/>
      <c r="J220" s="147">
        <f>ROUND(I220*H220,2)</f>
        <v>0</v>
      </c>
      <c r="K220" s="148"/>
      <c r="L220" s="29"/>
      <c r="M220" s="149" t="s">
        <v>1</v>
      </c>
      <c r="N220" s="150" t="s">
        <v>40</v>
      </c>
      <c r="O220" s="151">
        <v>0.041</v>
      </c>
      <c r="P220" s="151">
        <f>O220*H220</f>
        <v>7.9212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3" t="s">
        <v>137</v>
      </c>
      <c r="AT220" s="153" t="s">
        <v>133</v>
      </c>
      <c r="AU220" s="153" t="s">
        <v>85</v>
      </c>
      <c r="AY220" s="16" t="s">
        <v>131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6" t="s">
        <v>83</v>
      </c>
      <c r="BK220" s="154">
        <f>ROUND(I220*H220,2)</f>
        <v>0</v>
      </c>
      <c r="BL220" s="16" t="s">
        <v>137</v>
      </c>
      <c r="BM220" s="153" t="s">
        <v>317</v>
      </c>
    </row>
    <row r="221" spans="1:47" s="2" customFormat="1" ht="12">
      <c r="A221" s="28"/>
      <c r="B221" s="29"/>
      <c r="C221" s="28"/>
      <c r="D221" s="155" t="s">
        <v>139</v>
      </c>
      <c r="E221" s="28"/>
      <c r="F221" s="156" t="s">
        <v>710</v>
      </c>
      <c r="G221" s="28"/>
      <c r="H221" s="28"/>
      <c r="I221" s="28"/>
      <c r="J221" s="28"/>
      <c r="K221" s="28"/>
      <c r="L221" s="29"/>
      <c r="M221" s="157"/>
      <c r="N221" s="158"/>
      <c r="O221" s="54"/>
      <c r="P221" s="54"/>
      <c r="Q221" s="54"/>
      <c r="R221" s="54"/>
      <c r="S221" s="54"/>
      <c r="T221" s="55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T221" s="16" t="s">
        <v>139</v>
      </c>
      <c r="AU221" s="16" t="s">
        <v>85</v>
      </c>
    </row>
    <row r="222" spans="2:51" s="13" customFormat="1" ht="12">
      <c r="B222" s="159"/>
      <c r="D222" s="155" t="s">
        <v>149</v>
      </c>
      <c r="E222" s="160" t="s">
        <v>1</v>
      </c>
      <c r="F222" s="161" t="s">
        <v>290</v>
      </c>
      <c r="H222" s="162">
        <v>193.2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149</v>
      </c>
      <c r="AU222" s="160" t="s">
        <v>85</v>
      </c>
      <c r="AV222" s="13" t="s">
        <v>85</v>
      </c>
      <c r="AW222" s="13" t="s">
        <v>32</v>
      </c>
      <c r="AX222" s="13" t="s">
        <v>83</v>
      </c>
      <c r="AY222" s="160" t="s">
        <v>131</v>
      </c>
    </row>
    <row r="223" spans="1:65" s="2" customFormat="1" ht="21.75" customHeight="1">
      <c r="A223" s="28"/>
      <c r="B223" s="141"/>
      <c r="C223" s="142" t="s">
        <v>318</v>
      </c>
      <c r="D223" s="142" t="s">
        <v>133</v>
      </c>
      <c r="E223" s="143" t="s">
        <v>319</v>
      </c>
      <c r="F223" s="144" t="s">
        <v>320</v>
      </c>
      <c r="G223" s="145" t="s">
        <v>147</v>
      </c>
      <c r="H223" s="146">
        <v>80.2</v>
      </c>
      <c r="I223" s="147"/>
      <c r="J223" s="147">
        <f>ROUND(I223*H223,2)</f>
        <v>0</v>
      </c>
      <c r="K223" s="148"/>
      <c r="L223" s="29"/>
      <c r="M223" s="149" t="s">
        <v>1</v>
      </c>
      <c r="N223" s="150" t="s">
        <v>40</v>
      </c>
      <c r="O223" s="151">
        <v>0.214</v>
      </c>
      <c r="P223" s="151">
        <f>O223*H223</f>
        <v>17.1628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3" t="s">
        <v>137</v>
      </c>
      <c r="AT223" s="153" t="s">
        <v>133</v>
      </c>
      <c r="AU223" s="153" t="s">
        <v>85</v>
      </c>
      <c r="AY223" s="16" t="s">
        <v>131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6" t="s">
        <v>83</v>
      </c>
      <c r="BK223" s="154">
        <f>ROUND(I223*H223,2)</f>
        <v>0</v>
      </c>
      <c r="BL223" s="16" t="s">
        <v>137</v>
      </c>
      <c r="BM223" s="153" t="s">
        <v>321</v>
      </c>
    </row>
    <row r="224" spans="1:47" s="2" customFormat="1" ht="29.25">
      <c r="A224" s="28"/>
      <c r="B224" s="29"/>
      <c r="C224" s="28"/>
      <c r="D224" s="155" t="s">
        <v>139</v>
      </c>
      <c r="E224" s="28"/>
      <c r="F224" s="156" t="s">
        <v>322</v>
      </c>
      <c r="G224" s="28"/>
      <c r="H224" s="28"/>
      <c r="I224" s="28"/>
      <c r="J224" s="28"/>
      <c r="K224" s="28"/>
      <c r="L224" s="29"/>
      <c r="M224" s="157"/>
      <c r="N224" s="158"/>
      <c r="O224" s="54"/>
      <c r="P224" s="54"/>
      <c r="Q224" s="54"/>
      <c r="R224" s="54"/>
      <c r="S224" s="54"/>
      <c r="T224" s="55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T224" s="16" t="s">
        <v>139</v>
      </c>
      <c r="AU224" s="16" t="s">
        <v>85</v>
      </c>
    </row>
    <row r="225" spans="1:65" s="2" customFormat="1" ht="21.75" customHeight="1">
      <c r="A225" s="28"/>
      <c r="B225" s="141"/>
      <c r="C225" s="142" t="s">
        <v>323</v>
      </c>
      <c r="D225" s="142" t="s">
        <v>133</v>
      </c>
      <c r="E225" s="143" t="s">
        <v>324</v>
      </c>
      <c r="F225" s="144" t="s">
        <v>325</v>
      </c>
      <c r="G225" s="145" t="s">
        <v>147</v>
      </c>
      <c r="H225" s="146">
        <v>80.2</v>
      </c>
      <c r="I225" s="147"/>
      <c r="J225" s="147">
        <f>ROUND(I225*H225,2)</f>
        <v>0</v>
      </c>
      <c r="K225" s="148"/>
      <c r="L225" s="29"/>
      <c r="M225" s="149" t="s">
        <v>1</v>
      </c>
      <c r="N225" s="150" t="s">
        <v>40</v>
      </c>
      <c r="O225" s="151">
        <v>0.004</v>
      </c>
      <c r="P225" s="151">
        <f>O225*H225</f>
        <v>0.32080000000000003</v>
      </c>
      <c r="Q225" s="151">
        <v>0</v>
      </c>
      <c r="R225" s="151">
        <f>Q225*H225</f>
        <v>0</v>
      </c>
      <c r="S225" s="151">
        <v>0</v>
      </c>
      <c r="T225" s="15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3" t="s">
        <v>137</v>
      </c>
      <c r="AT225" s="153" t="s">
        <v>133</v>
      </c>
      <c r="AU225" s="153" t="s">
        <v>85</v>
      </c>
      <c r="AY225" s="16" t="s">
        <v>131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6" t="s">
        <v>83</v>
      </c>
      <c r="BK225" s="154">
        <f>ROUND(I225*H225,2)</f>
        <v>0</v>
      </c>
      <c r="BL225" s="16" t="s">
        <v>137</v>
      </c>
      <c r="BM225" s="153" t="s">
        <v>326</v>
      </c>
    </row>
    <row r="226" spans="1:47" s="2" customFormat="1" ht="19.5">
      <c r="A226" s="28"/>
      <c r="B226" s="29"/>
      <c r="C226" s="28"/>
      <c r="D226" s="155" t="s">
        <v>139</v>
      </c>
      <c r="E226" s="28"/>
      <c r="F226" s="156" t="s">
        <v>327</v>
      </c>
      <c r="G226" s="28"/>
      <c r="H226" s="28"/>
      <c r="I226" s="28"/>
      <c r="J226" s="28"/>
      <c r="K226" s="28"/>
      <c r="L226" s="29"/>
      <c r="M226" s="157"/>
      <c r="N226" s="158"/>
      <c r="O226" s="54"/>
      <c r="P226" s="54"/>
      <c r="Q226" s="54"/>
      <c r="R226" s="54"/>
      <c r="S226" s="54"/>
      <c r="T226" s="55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T226" s="16" t="s">
        <v>139</v>
      </c>
      <c r="AU226" s="16" t="s">
        <v>85</v>
      </c>
    </row>
    <row r="227" spans="1:65" s="2" customFormat="1" ht="16.5" customHeight="1">
      <c r="A227" s="28"/>
      <c r="B227" s="141"/>
      <c r="C227" s="142" t="s">
        <v>328</v>
      </c>
      <c r="D227" s="142" t="s">
        <v>133</v>
      </c>
      <c r="E227" s="143" t="s">
        <v>329</v>
      </c>
      <c r="F227" s="144" t="s">
        <v>330</v>
      </c>
      <c r="G227" s="145" t="s">
        <v>147</v>
      </c>
      <c r="H227" s="146">
        <v>80.2</v>
      </c>
      <c r="I227" s="147"/>
      <c r="J227" s="147">
        <f>ROUND(I227*H227,2)</f>
        <v>0</v>
      </c>
      <c r="K227" s="148"/>
      <c r="L227" s="29"/>
      <c r="M227" s="149" t="s">
        <v>1</v>
      </c>
      <c r="N227" s="150" t="s">
        <v>40</v>
      </c>
      <c r="O227" s="151">
        <v>0.002</v>
      </c>
      <c r="P227" s="151">
        <f>O227*H227</f>
        <v>0.16040000000000001</v>
      </c>
      <c r="Q227" s="151">
        <v>0</v>
      </c>
      <c r="R227" s="151">
        <f>Q227*H227</f>
        <v>0</v>
      </c>
      <c r="S227" s="151">
        <v>0</v>
      </c>
      <c r="T227" s="152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3" t="s">
        <v>137</v>
      </c>
      <c r="AT227" s="153" t="s">
        <v>133</v>
      </c>
      <c r="AU227" s="153" t="s">
        <v>85</v>
      </c>
      <c r="AY227" s="16" t="s">
        <v>131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6" t="s">
        <v>83</v>
      </c>
      <c r="BK227" s="154">
        <f>ROUND(I227*H227,2)</f>
        <v>0</v>
      </c>
      <c r="BL227" s="16" t="s">
        <v>137</v>
      </c>
      <c r="BM227" s="153" t="s">
        <v>331</v>
      </c>
    </row>
    <row r="228" spans="1:47" s="2" customFormat="1" ht="19.5">
      <c r="A228" s="28"/>
      <c r="B228" s="29"/>
      <c r="C228" s="28"/>
      <c r="D228" s="155" t="s">
        <v>139</v>
      </c>
      <c r="E228" s="28"/>
      <c r="F228" s="156" t="s">
        <v>332</v>
      </c>
      <c r="G228" s="28"/>
      <c r="H228" s="28"/>
      <c r="I228" s="28"/>
      <c r="J228" s="28"/>
      <c r="K228" s="28"/>
      <c r="L228" s="29"/>
      <c r="M228" s="157"/>
      <c r="N228" s="158"/>
      <c r="O228" s="54"/>
      <c r="P228" s="54"/>
      <c r="Q228" s="54"/>
      <c r="R228" s="54"/>
      <c r="S228" s="54"/>
      <c r="T228" s="55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T228" s="16" t="s">
        <v>139</v>
      </c>
      <c r="AU228" s="16" t="s">
        <v>85</v>
      </c>
    </row>
    <row r="229" spans="1:65" s="2" customFormat="1" ht="21.75" customHeight="1">
      <c r="A229" s="28"/>
      <c r="B229" s="141"/>
      <c r="C229" s="142" t="s">
        <v>333</v>
      </c>
      <c r="D229" s="142" t="s">
        <v>133</v>
      </c>
      <c r="E229" s="143" t="s">
        <v>334</v>
      </c>
      <c r="F229" s="144" t="s">
        <v>335</v>
      </c>
      <c r="G229" s="145" t="s">
        <v>147</v>
      </c>
      <c r="H229" s="146">
        <v>80.2</v>
      </c>
      <c r="I229" s="147"/>
      <c r="J229" s="147">
        <f>ROUND(I229*H229,2)</f>
        <v>0</v>
      </c>
      <c r="K229" s="148"/>
      <c r="L229" s="29"/>
      <c r="M229" s="149" t="s">
        <v>1</v>
      </c>
      <c r="N229" s="150" t="s">
        <v>40</v>
      </c>
      <c r="O229" s="151">
        <v>0.071</v>
      </c>
      <c r="P229" s="151">
        <f>O229*H229</f>
        <v>5.6941999999999995</v>
      </c>
      <c r="Q229" s="151">
        <v>0</v>
      </c>
      <c r="R229" s="151">
        <f>Q229*H229</f>
        <v>0</v>
      </c>
      <c r="S229" s="151">
        <v>0</v>
      </c>
      <c r="T229" s="152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3" t="s">
        <v>137</v>
      </c>
      <c r="AT229" s="153" t="s">
        <v>133</v>
      </c>
      <c r="AU229" s="153" t="s">
        <v>85</v>
      </c>
      <c r="AY229" s="16" t="s">
        <v>131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6" t="s">
        <v>83</v>
      </c>
      <c r="BK229" s="154">
        <f>ROUND(I229*H229,2)</f>
        <v>0</v>
      </c>
      <c r="BL229" s="16" t="s">
        <v>137</v>
      </c>
      <c r="BM229" s="153" t="s">
        <v>336</v>
      </c>
    </row>
    <row r="230" spans="1:47" s="2" customFormat="1" ht="29.25">
      <c r="A230" s="28"/>
      <c r="B230" s="29"/>
      <c r="C230" s="28"/>
      <c r="D230" s="155" t="s">
        <v>139</v>
      </c>
      <c r="E230" s="28"/>
      <c r="F230" s="156" t="s">
        <v>337</v>
      </c>
      <c r="G230" s="28"/>
      <c r="H230" s="28"/>
      <c r="I230" s="28"/>
      <c r="J230" s="28"/>
      <c r="K230" s="28"/>
      <c r="L230" s="29"/>
      <c r="M230" s="157"/>
      <c r="N230" s="158"/>
      <c r="O230" s="54"/>
      <c r="P230" s="54"/>
      <c r="Q230" s="54"/>
      <c r="R230" s="54"/>
      <c r="S230" s="54"/>
      <c r="T230" s="55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T230" s="16" t="s">
        <v>139</v>
      </c>
      <c r="AU230" s="16" t="s">
        <v>85</v>
      </c>
    </row>
    <row r="231" spans="2:51" s="13" customFormat="1" ht="12">
      <c r="B231" s="159"/>
      <c r="D231" s="155" t="s">
        <v>149</v>
      </c>
      <c r="E231" s="160" t="s">
        <v>1</v>
      </c>
      <c r="F231" s="161" t="s">
        <v>338</v>
      </c>
      <c r="H231" s="162">
        <v>11.6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149</v>
      </c>
      <c r="AU231" s="160" t="s">
        <v>85</v>
      </c>
      <c r="AV231" s="13" t="s">
        <v>85</v>
      </c>
      <c r="AW231" s="13" t="s">
        <v>32</v>
      </c>
      <c r="AX231" s="13" t="s">
        <v>75</v>
      </c>
      <c r="AY231" s="160" t="s">
        <v>131</v>
      </c>
    </row>
    <row r="232" spans="2:51" s="13" customFormat="1" ht="12">
      <c r="B232" s="159"/>
      <c r="D232" s="155" t="s">
        <v>149</v>
      </c>
      <c r="E232" s="160" t="s">
        <v>1</v>
      </c>
      <c r="F232" s="161" t="s">
        <v>339</v>
      </c>
      <c r="H232" s="162">
        <v>12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149</v>
      </c>
      <c r="AU232" s="160" t="s">
        <v>85</v>
      </c>
      <c r="AV232" s="13" t="s">
        <v>85</v>
      </c>
      <c r="AW232" s="13" t="s">
        <v>32</v>
      </c>
      <c r="AX232" s="13" t="s">
        <v>75</v>
      </c>
      <c r="AY232" s="160" t="s">
        <v>131</v>
      </c>
    </row>
    <row r="233" spans="2:51" s="13" customFormat="1" ht="12">
      <c r="B233" s="159"/>
      <c r="D233" s="155" t="s">
        <v>149</v>
      </c>
      <c r="E233" s="160" t="s">
        <v>1</v>
      </c>
      <c r="F233" s="161" t="s">
        <v>340</v>
      </c>
      <c r="H233" s="162">
        <v>56.6</v>
      </c>
      <c r="L233" s="159"/>
      <c r="M233" s="163"/>
      <c r="N233" s="164"/>
      <c r="O233" s="164"/>
      <c r="P233" s="164"/>
      <c r="Q233" s="164"/>
      <c r="R233" s="164"/>
      <c r="S233" s="164"/>
      <c r="T233" s="165"/>
      <c r="AT233" s="160" t="s">
        <v>149</v>
      </c>
      <c r="AU233" s="160" t="s">
        <v>85</v>
      </c>
      <c r="AV233" s="13" t="s">
        <v>85</v>
      </c>
      <c r="AW233" s="13" t="s">
        <v>32</v>
      </c>
      <c r="AX233" s="13" t="s">
        <v>75</v>
      </c>
      <c r="AY233" s="160" t="s">
        <v>131</v>
      </c>
    </row>
    <row r="234" spans="2:51" s="14" customFormat="1" ht="12">
      <c r="B234" s="166"/>
      <c r="D234" s="155" t="s">
        <v>149</v>
      </c>
      <c r="E234" s="167" t="s">
        <v>1</v>
      </c>
      <c r="F234" s="168" t="s">
        <v>202</v>
      </c>
      <c r="H234" s="169">
        <v>80.2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149</v>
      </c>
      <c r="AU234" s="167" t="s">
        <v>85</v>
      </c>
      <c r="AV234" s="14" t="s">
        <v>137</v>
      </c>
      <c r="AW234" s="14" t="s">
        <v>32</v>
      </c>
      <c r="AX234" s="14" t="s">
        <v>83</v>
      </c>
      <c r="AY234" s="167" t="s">
        <v>131</v>
      </c>
    </row>
    <row r="235" spans="1:65" s="2" customFormat="1" ht="21.75" customHeight="1">
      <c r="A235" s="28"/>
      <c r="B235" s="141"/>
      <c r="C235" s="142" t="s">
        <v>341</v>
      </c>
      <c r="D235" s="142" t="s">
        <v>133</v>
      </c>
      <c r="E235" s="143" t="s">
        <v>342</v>
      </c>
      <c r="F235" s="144" t="s">
        <v>343</v>
      </c>
      <c r="G235" s="145" t="s">
        <v>147</v>
      </c>
      <c r="H235" s="146">
        <v>182.8</v>
      </c>
      <c r="I235" s="147"/>
      <c r="J235" s="147">
        <f>ROUND(I235*H235,2)</f>
        <v>0</v>
      </c>
      <c r="K235" s="148"/>
      <c r="L235" s="29"/>
      <c r="M235" s="149" t="s">
        <v>1</v>
      </c>
      <c r="N235" s="150" t="s">
        <v>40</v>
      </c>
      <c r="O235" s="151">
        <v>0.53</v>
      </c>
      <c r="P235" s="151">
        <f>O235*H235</f>
        <v>96.88400000000001</v>
      </c>
      <c r="Q235" s="151">
        <v>0.08425</v>
      </c>
      <c r="R235" s="151">
        <f>Q235*H235</f>
        <v>15.400900000000002</v>
      </c>
      <c r="S235" s="151">
        <v>0</v>
      </c>
      <c r="T235" s="152">
        <f>S235*H235</f>
        <v>0</v>
      </c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R235" s="153" t="s">
        <v>137</v>
      </c>
      <c r="AT235" s="153" t="s">
        <v>133</v>
      </c>
      <c r="AU235" s="153" t="s">
        <v>85</v>
      </c>
      <c r="AY235" s="16" t="s">
        <v>131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6" t="s">
        <v>83</v>
      </c>
      <c r="BK235" s="154">
        <f>ROUND(I235*H235,2)</f>
        <v>0</v>
      </c>
      <c r="BL235" s="16" t="s">
        <v>137</v>
      </c>
      <c r="BM235" s="153" t="s">
        <v>344</v>
      </c>
    </row>
    <row r="236" spans="1:47" s="2" customFormat="1" ht="19.5">
      <c r="A236" s="28"/>
      <c r="B236" s="29"/>
      <c r="C236" s="28"/>
      <c r="D236" s="155" t="s">
        <v>139</v>
      </c>
      <c r="E236" s="28"/>
      <c r="F236" s="156" t="s">
        <v>343</v>
      </c>
      <c r="G236" s="28"/>
      <c r="H236" s="28"/>
      <c r="I236" s="28"/>
      <c r="J236" s="28"/>
      <c r="K236" s="28"/>
      <c r="L236" s="29"/>
      <c r="M236" s="157"/>
      <c r="N236" s="158"/>
      <c r="O236" s="54"/>
      <c r="P236" s="54"/>
      <c r="Q236" s="54"/>
      <c r="R236" s="54"/>
      <c r="S236" s="54"/>
      <c r="T236" s="55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T236" s="16" t="s">
        <v>139</v>
      </c>
      <c r="AU236" s="16" t="s">
        <v>85</v>
      </c>
    </row>
    <row r="237" spans="2:51" s="13" customFormat="1" ht="12">
      <c r="B237" s="159"/>
      <c r="D237" s="155" t="s">
        <v>149</v>
      </c>
      <c r="E237" s="160" t="s">
        <v>1</v>
      </c>
      <c r="F237" s="161" t="s">
        <v>345</v>
      </c>
      <c r="H237" s="162">
        <v>60.4</v>
      </c>
      <c r="L237" s="159"/>
      <c r="M237" s="163"/>
      <c r="N237" s="164"/>
      <c r="O237" s="164"/>
      <c r="P237" s="164"/>
      <c r="Q237" s="164"/>
      <c r="R237" s="164"/>
      <c r="S237" s="164"/>
      <c r="T237" s="165"/>
      <c r="AT237" s="160" t="s">
        <v>149</v>
      </c>
      <c r="AU237" s="160" t="s">
        <v>85</v>
      </c>
      <c r="AV237" s="13" t="s">
        <v>85</v>
      </c>
      <c r="AW237" s="13" t="s">
        <v>32</v>
      </c>
      <c r="AX237" s="13" t="s">
        <v>75</v>
      </c>
      <c r="AY237" s="160" t="s">
        <v>131</v>
      </c>
    </row>
    <row r="238" spans="2:51" s="13" customFormat="1" ht="12">
      <c r="B238" s="159"/>
      <c r="D238" s="155" t="s">
        <v>149</v>
      </c>
      <c r="E238" s="160" t="s">
        <v>1</v>
      </c>
      <c r="F238" s="161" t="s">
        <v>346</v>
      </c>
      <c r="H238" s="162">
        <v>0.7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149</v>
      </c>
      <c r="AU238" s="160" t="s">
        <v>85</v>
      </c>
      <c r="AV238" s="13" t="s">
        <v>85</v>
      </c>
      <c r="AW238" s="13" t="s">
        <v>32</v>
      </c>
      <c r="AX238" s="13" t="s">
        <v>75</v>
      </c>
      <c r="AY238" s="160" t="s">
        <v>131</v>
      </c>
    </row>
    <row r="239" spans="2:51" s="13" customFormat="1" ht="12">
      <c r="B239" s="159"/>
      <c r="D239" s="155" t="s">
        <v>149</v>
      </c>
      <c r="E239" s="160" t="s">
        <v>1</v>
      </c>
      <c r="F239" s="161" t="s">
        <v>347</v>
      </c>
      <c r="H239" s="162">
        <v>24.5</v>
      </c>
      <c r="L239" s="159"/>
      <c r="M239" s="163"/>
      <c r="N239" s="164"/>
      <c r="O239" s="164"/>
      <c r="P239" s="164"/>
      <c r="Q239" s="164"/>
      <c r="R239" s="164"/>
      <c r="S239" s="164"/>
      <c r="T239" s="165"/>
      <c r="AT239" s="160" t="s">
        <v>149</v>
      </c>
      <c r="AU239" s="160" t="s">
        <v>85</v>
      </c>
      <c r="AV239" s="13" t="s">
        <v>85</v>
      </c>
      <c r="AW239" s="13" t="s">
        <v>32</v>
      </c>
      <c r="AX239" s="13" t="s">
        <v>75</v>
      </c>
      <c r="AY239" s="160" t="s">
        <v>131</v>
      </c>
    </row>
    <row r="240" spans="2:51" s="13" customFormat="1" ht="12">
      <c r="B240" s="159"/>
      <c r="D240" s="155" t="s">
        <v>149</v>
      </c>
      <c r="E240" s="160" t="s">
        <v>1</v>
      </c>
      <c r="F240" s="161" t="s">
        <v>348</v>
      </c>
      <c r="H240" s="162">
        <v>1.1</v>
      </c>
      <c r="L240" s="159"/>
      <c r="M240" s="163"/>
      <c r="N240" s="164"/>
      <c r="O240" s="164"/>
      <c r="P240" s="164"/>
      <c r="Q240" s="164"/>
      <c r="R240" s="164"/>
      <c r="S240" s="164"/>
      <c r="T240" s="165"/>
      <c r="AT240" s="160" t="s">
        <v>149</v>
      </c>
      <c r="AU240" s="160" t="s">
        <v>85</v>
      </c>
      <c r="AV240" s="13" t="s">
        <v>85</v>
      </c>
      <c r="AW240" s="13" t="s">
        <v>32</v>
      </c>
      <c r="AX240" s="13" t="s">
        <v>75</v>
      </c>
      <c r="AY240" s="160" t="s">
        <v>131</v>
      </c>
    </row>
    <row r="241" spans="2:51" s="13" customFormat="1" ht="12">
      <c r="B241" s="159"/>
      <c r="D241" s="155" t="s">
        <v>149</v>
      </c>
      <c r="E241" s="160" t="s">
        <v>1</v>
      </c>
      <c r="F241" s="161" t="s">
        <v>349</v>
      </c>
      <c r="H241" s="162">
        <v>81.9</v>
      </c>
      <c r="L241" s="159"/>
      <c r="M241" s="163"/>
      <c r="N241" s="164"/>
      <c r="O241" s="164"/>
      <c r="P241" s="164"/>
      <c r="Q241" s="164"/>
      <c r="R241" s="164"/>
      <c r="S241" s="164"/>
      <c r="T241" s="165"/>
      <c r="AT241" s="160" t="s">
        <v>149</v>
      </c>
      <c r="AU241" s="160" t="s">
        <v>85</v>
      </c>
      <c r="AV241" s="13" t="s">
        <v>85</v>
      </c>
      <c r="AW241" s="13" t="s">
        <v>32</v>
      </c>
      <c r="AX241" s="13" t="s">
        <v>75</v>
      </c>
      <c r="AY241" s="160" t="s">
        <v>131</v>
      </c>
    </row>
    <row r="242" spans="2:51" s="13" customFormat="1" ht="12">
      <c r="B242" s="159"/>
      <c r="D242" s="155" t="s">
        <v>149</v>
      </c>
      <c r="E242" s="160" t="s">
        <v>1</v>
      </c>
      <c r="F242" s="161" t="s">
        <v>350</v>
      </c>
      <c r="H242" s="162">
        <v>4.8</v>
      </c>
      <c r="L242" s="159"/>
      <c r="M242" s="163"/>
      <c r="N242" s="164"/>
      <c r="O242" s="164"/>
      <c r="P242" s="164"/>
      <c r="Q242" s="164"/>
      <c r="R242" s="164"/>
      <c r="S242" s="164"/>
      <c r="T242" s="165"/>
      <c r="AT242" s="160" t="s">
        <v>149</v>
      </c>
      <c r="AU242" s="160" t="s">
        <v>85</v>
      </c>
      <c r="AV242" s="13" t="s">
        <v>85</v>
      </c>
      <c r="AW242" s="13" t="s">
        <v>32</v>
      </c>
      <c r="AX242" s="13" t="s">
        <v>75</v>
      </c>
      <c r="AY242" s="160" t="s">
        <v>131</v>
      </c>
    </row>
    <row r="243" spans="2:51" s="13" customFormat="1" ht="12">
      <c r="B243" s="159"/>
      <c r="D243" s="155" t="s">
        <v>149</v>
      </c>
      <c r="E243" s="160" t="s">
        <v>1</v>
      </c>
      <c r="F243" s="161" t="s">
        <v>351</v>
      </c>
      <c r="H243" s="162">
        <v>6.7</v>
      </c>
      <c r="L243" s="159"/>
      <c r="M243" s="163"/>
      <c r="N243" s="164"/>
      <c r="O243" s="164"/>
      <c r="P243" s="164"/>
      <c r="Q243" s="164"/>
      <c r="R243" s="164"/>
      <c r="S243" s="164"/>
      <c r="T243" s="165"/>
      <c r="AT243" s="160" t="s">
        <v>149</v>
      </c>
      <c r="AU243" s="160" t="s">
        <v>85</v>
      </c>
      <c r="AV243" s="13" t="s">
        <v>85</v>
      </c>
      <c r="AW243" s="13" t="s">
        <v>32</v>
      </c>
      <c r="AX243" s="13" t="s">
        <v>75</v>
      </c>
      <c r="AY243" s="160" t="s">
        <v>131</v>
      </c>
    </row>
    <row r="244" spans="2:51" s="13" customFormat="1" ht="12">
      <c r="B244" s="159"/>
      <c r="D244" s="155" t="s">
        <v>149</v>
      </c>
      <c r="E244" s="160" t="s">
        <v>1</v>
      </c>
      <c r="F244" s="161" t="s">
        <v>352</v>
      </c>
      <c r="H244" s="162">
        <v>2.7</v>
      </c>
      <c r="L244" s="159"/>
      <c r="M244" s="163"/>
      <c r="N244" s="164"/>
      <c r="O244" s="164"/>
      <c r="P244" s="164"/>
      <c r="Q244" s="164"/>
      <c r="R244" s="164"/>
      <c r="S244" s="164"/>
      <c r="T244" s="165"/>
      <c r="AT244" s="160" t="s">
        <v>149</v>
      </c>
      <c r="AU244" s="160" t="s">
        <v>85</v>
      </c>
      <c r="AV244" s="13" t="s">
        <v>85</v>
      </c>
      <c r="AW244" s="13" t="s">
        <v>32</v>
      </c>
      <c r="AX244" s="13" t="s">
        <v>75</v>
      </c>
      <c r="AY244" s="160" t="s">
        <v>131</v>
      </c>
    </row>
    <row r="245" spans="2:51" s="14" customFormat="1" ht="12">
      <c r="B245" s="166"/>
      <c r="D245" s="155" t="s">
        <v>149</v>
      </c>
      <c r="E245" s="167" t="s">
        <v>92</v>
      </c>
      <c r="F245" s="168" t="s">
        <v>202</v>
      </c>
      <c r="H245" s="169">
        <v>182.79999999999998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7" t="s">
        <v>149</v>
      </c>
      <c r="AU245" s="167" t="s">
        <v>85</v>
      </c>
      <c r="AV245" s="14" t="s">
        <v>137</v>
      </c>
      <c r="AW245" s="14" t="s">
        <v>32</v>
      </c>
      <c r="AX245" s="14" t="s">
        <v>83</v>
      </c>
      <c r="AY245" s="167" t="s">
        <v>131</v>
      </c>
    </row>
    <row r="246" spans="1:65" s="2" customFormat="1" ht="16.5" customHeight="1">
      <c r="A246" s="28"/>
      <c r="B246" s="141"/>
      <c r="C246" s="173" t="s">
        <v>353</v>
      </c>
      <c r="D246" s="173" t="s">
        <v>280</v>
      </c>
      <c r="E246" s="174" t="s">
        <v>354</v>
      </c>
      <c r="F246" s="175" t="s">
        <v>355</v>
      </c>
      <c r="G246" s="176" t="s">
        <v>147</v>
      </c>
      <c r="H246" s="177">
        <v>178.705</v>
      </c>
      <c r="I246" s="178"/>
      <c r="J246" s="178">
        <f>ROUND(I246*H246,2)</f>
        <v>0</v>
      </c>
      <c r="K246" s="179"/>
      <c r="L246" s="180"/>
      <c r="M246" s="181" t="s">
        <v>1</v>
      </c>
      <c r="N246" s="182" t="s">
        <v>40</v>
      </c>
      <c r="O246" s="151">
        <v>0</v>
      </c>
      <c r="P246" s="151">
        <f>O246*H246</f>
        <v>0</v>
      </c>
      <c r="Q246" s="151">
        <v>0.131</v>
      </c>
      <c r="R246" s="151">
        <f>Q246*H246</f>
        <v>23.410355000000003</v>
      </c>
      <c r="S246" s="151">
        <v>0</v>
      </c>
      <c r="T246" s="152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53" t="s">
        <v>173</v>
      </c>
      <c r="AT246" s="153" t="s">
        <v>280</v>
      </c>
      <c r="AU246" s="153" t="s">
        <v>85</v>
      </c>
      <c r="AY246" s="16" t="s">
        <v>131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6" t="s">
        <v>83</v>
      </c>
      <c r="BK246" s="154">
        <f>ROUND(I246*H246,2)</f>
        <v>0</v>
      </c>
      <c r="BL246" s="16" t="s">
        <v>137</v>
      </c>
      <c r="BM246" s="153" t="s">
        <v>356</v>
      </c>
    </row>
    <row r="247" spans="1:47" s="2" customFormat="1" ht="12">
      <c r="A247" s="28"/>
      <c r="B247" s="29"/>
      <c r="C247" s="28"/>
      <c r="D247" s="155" t="s">
        <v>139</v>
      </c>
      <c r="E247" s="28"/>
      <c r="F247" s="156" t="s">
        <v>355</v>
      </c>
      <c r="G247" s="28"/>
      <c r="H247" s="28"/>
      <c r="I247" s="28"/>
      <c r="J247" s="28"/>
      <c r="K247" s="28"/>
      <c r="L247" s="29"/>
      <c r="M247" s="157"/>
      <c r="N247" s="158"/>
      <c r="O247" s="54"/>
      <c r="P247" s="54"/>
      <c r="Q247" s="54"/>
      <c r="R247" s="54"/>
      <c r="S247" s="54"/>
      <c r="T247" s="55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T247" s="16" t="s">
        <v>139</v>
      </c>
      <c r="AU247" s="16" t="s">
        <v>85</v>
      </c>
    </row>
    <row r="248" spans="2:51" s="13" customFormat="1" ht="12">
      <c r="B248" s="159"/>
      <c r="D248" s="155" t="s">
        <v>149</v>
      </c>
      <c r="E248" s="160" t="s">
        <v>1</v>
      </c>
      <c r="F248" s="161" t="s">
        <v>357</v>
      </c>
      <c r="H248" s="162">
        <v>173.5</v>
      </c>
      <c r="L248" s="159"/>
      <c r="M248" s="163"/>
      <c r="N248" s="164"/>
      <c r="O248" s="164"/>
      <c r="P248" s="164"/>
      <c r="Q248" s="164"/>
      <c r="R248" s="164"/>
      <c r="S248" s="164"/>
      <c r="T248" s="165"/>
      <c r="AT248" s="160" t="s">
        <v>149</v>
      </c>
      <c r="AU248" s="160" t="s">
        <v>85</v>
      </c>
      <c r="AV248" s="13" t="s">
        <v>85</v>
      </c>
      <c r="AW248" s="13" t="s">
        <v>32</v>
      </c>
      <c r="AX248" s="13" t="s">
        <v>83</v>
      </c>
      <c r="AY248" s="160" t="s">
        <v>131</v>
      </c>
    </row>
    <row r="249" spans="2:51" s="13" customFormat="1" ht="12">
      <c r="B249" s="159"/>
      <c r="D249" s="155" t="s">
        <v>149</v>
      </c>
      <c r="F249" s="161" t="s">
        <v>358</v>
      </c>
      <c r="H249" s="162">
        <v>178.705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149</v>
      </c>
      <c r="AU249" s="160" t="s">
        <v>85</v>
      </c>
      <c r="AV249" s="13" t="s">
        <v>85</v>
      </c>
      <c r="AW249" s="13" t="s">
        <v>3</v>
      </c>
      <c r="AX249" s="13" t="s">
        <v>83</v>
      </c>
      <c r="AY249" s="160" t="s">
        <v>131</v>
      </c>
    </row>
    <row r="250" spans="1:65" s="2" customFormat="1" ht="21.75" customHeight="1">
      <c r="A250" s="28"/>
      <c r="B250" s="141"/>
      <c r="C250" s="173" t="s">
        <v>359</v>
      </c>
      <c r="D250" s="173" t="s">
        <v>280</v>
      </c>
      <c r="E250" s="174" t="s">
        <v>360</v>
      </c>
      <c r="F250" s="175" t="s">
        <v>361</v>
      </c>
      <c r="G250" s="176" t="s">
        <v>147</v>
      </c>
      <c r="H250" s="177">
        <v>9.579</v>
      </c>
      <c r="I250" s="178"/>
      <c r="J250" s="178">
        <f>ROUND(I250*H250,2)</f>
        <v>0</v>
      </c>
      <c r="K250" s="179"/>
      <c r="L250" s="180"/>
      <c r="M250" s="181" t="s">
        <v>1</v>
      </c>
      <c r="N250" s="182" t="s">
        <v>40</v>
      </c>
      <c r="O250" s="151">
        <v>0</v>
      </c>
      <c r="P250" s="151">
        <f>O250*H250</f>
        <v>0</v>
      </c>
      <c r="Q250" s="151">
        <v>0.131</v>
      </c>
      <c r="R250" s="151">
        <f>Q250*H250</f>
        <v>1.254849</v>
      </c>
      <c r="S250" s="151">
        <v>0</v>
      </c>
      <c r="T250" s="152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3" t="s">
        <v>173</v>
      </c>
      <c r="AT250" s="153" t="s">
        <v>280</v>
      </c>
      <c r="AU250" s="153" t="s">
        <v>85</v>
      </c>
      <c r="AY250" s="16" t="s">
        <v>131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6" t="s">
        <v>83</v>
      </c>
      <c r="BK250" s="154">
        <f>ROUND(I250*H250,2)</f>
        <v>0</v>
      </c>
      <c r="BL250" s="16" t="s">
        <v>137</v>
      </c>
      <c r="BM250" s="153" t="s">
        <v>362</v>
      </c>
    </row>
    <row r="251" spans="1:47" s="2" customFormat="1" ht="19.5">
      <c r="A251" s="28"/>
      <c r="B251" s="29"/>
      <c r="C251" s="28"/>
      <c r="D251" s="155" t="s">
        <v>139</v>
      </c>
      <c r="E251" s="28"/>
      <c r="F251" s="156" t="s">
        <v>361</v>
      </c>
      <c r="G251" s="28"/>
      <c r="H251" s="28"/>
      <c r="I251" s="28"/>
      <c r="J251" s="28"/>
      <c r="K251" s="28"/>
      <c r="L251" s="29"/>
      <c r="M251" s="157"/>
      <c r="N251" s="158"/>
      <c r="O251" s="54"/>
      <c r="P251" s="54"/>
      <c r="Q251" s="54"/>
      <c r="R251" s="54"/>
      <c r="S251" s="54"/>
      <c r="T251" s="55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T251" s="16" t="s">
        <v>139</v>
      </c>
      <c r="AU251" s="16" t="s">
        <v>85</v>
      </c>
    </row>
    <row r="252" spans="2:51" s="13" customFormat="1" ht="12">
      <c r="B252" s="159"/>
      <c r="D252" s="155" t="s">
        <v>149</v>
      </c>
      <c r="E252" s="160" t="s">
        <v>1</v>
      </c>
      <c r="F252" s="161" t="s">
        <v>363</v>
      </c>
      <c r="H252" s="162">
        <v>9.3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149</v>
      </c>
      <c r="AU252" s="160" t="s">
        <v>85</v>
      </c>
      <c r="AV252" s="13" t="s">
        <v>85</v>
      </c>
      <c r="AW252" s="13" t="s">
        <v>32</v>
      </c>
      <c r="AX252" s="13" t="s">
        <v>83</v>
      </c>
      <c r="AY252" s="160" t="s">
        <v>131</v>
      </c>
    </row>
    <row r="253" spans="2:51" s="13" customFormat="1" ht="12">
      <c r="B253" s="159"/>
      <c r="D253" s="155" t="s">
        <v>149</v>
      </c>
      <c r="F253" s="161" t="s">
        <v>364</v>
      </c>
      <c r="H253" s="162">
        <v>9.579</v>
      </c>
      <c r="L253" s="159"/>
      <c r="M253" s="163"/>
      <c r="N253" s="164"/>
      <c r="O253" s="164"/>
      <c r="P253" s="164"/>
      <c r="Q253" s="164"/>
      <c r="R253" s="164"/>
      <c r="S253" s="164"/>
      <c r="T253" s="165"/>
      <c r="AT253" s="160" t="s">
        <v>149</v>
      </c>
      <c r="AU253" s="160" t="s">
        <v>85</v>
      </c>
      <c r="AV253" s="13" t="s">
        <v>85</v>
      </c>
      <c r="AW253" s="13" t="s">
        <v>3</v>
      </c>
      <c r="AX253" s="13" t="s">
        <v>83</v>
      </c>
      <c r="AY253" s="160" t="s">
        <v>131</v>
      </c>
    </row>
    <row r="254" spans="1:65" s="2" customFormat="1" ht="21.75" customHeight="1">
      <c r="A254" s="28"/>
      <c r="B254" s="141"/>
      <c r="C254" s="142" t="s">
        <v>365</v>
      </c>
      <c r="D254" s="142" t="s">
        <v>133</v>
      </c>
      <c r="E254" s="143" t="s">
        <v>366</v>
      </c>
      <c r="F254" s="144" t="s">
        <v>367</v>
      </c>
      <c r="G254" s="145" t="s">
        <v>147</v>
      </c>
      <c r="H254" s="146">
        <v>10.4</v>
      </c>
      <c r="I254" s="147"/>
      <c r="J254" s="147">
        <f>ROUND(I254*H254,2)</f>
        <v>0</v>
      </c>
      <c r="K254" s="148"/>
      <c r="L254" s="29"/>
      <c r="M254" s="149" t="s">
        <v>1</v>
      </c>
      <c r="N254" s="150" t="s">
        <v>40</v>
      </c>
      <c r="O254" s="151">
        <v>0.784</v>
      </c>
      <c r="P254" s="151">
        <f>O254*H254</f>
        <v>8.1536</v>
      </c>
      <c r="Q254" s="151">
        <v>0.08565</v>
      </c>
      <c r="R254" s="151">
        <f>Q254*H254</f>
        <v>0.8907600000000001</v>
      </c>
      <c r="S254" s="151">
        <v>0</v>
      </c>
      <c r="T254" s="15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3" t="s">
        <v>137</v>
      </c>
      <c r="AT254" s="153" t="s">
        <v>133</v>
      </c>
      <c r="AU254" s="153" t="s">
        <v>85</v>
      </c>
      <c r="AY254" s="16" t="s">
        <v>131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6" t="s">
        <v>83</v>
      </c>
      <c r="BK254" s="154">
        <f>ROUND(I254*H254,2)</f>
        <v>0</v>
      </c>
      <c r="BL254" s="16" t="s">
        <v>137</v>
      </c>
      <c r="BM254" s="153" t="s">
        <v>368</v>
      </c>
    </row>
    <row r="255" spans="1:47" s="2" customFormat="1" ht="48.75">
      <c r="A255" s="28"/>
      <c r="B255" s="29"/>
      <c r="C255" s="28"/>
      <c r="D255" s="155" t="s">
        <v>139</v>
      </c>
      <c r="E255" s="28"/>
      <c r="F255" s="156" t="s">
        <v>369</v>
      </c>
      <c r="G255" s="28"/>
      <c r="H255" s="28"/>
      <c r="I255" s="28"/>
      <c r="J255" s="28"/>
      <c r="K255" s="28"/>
      <c r="L255" s="29"/>
      <c r="M255" s="157"/>
      <c r="N255" s="158"/>
      <c r="O255" s="54"/>
      <c r="P255" s="54"/>
      <c r="Q255" s="54"/>
      <c r="R255" s="54"/>
      <c r="S255" s="54"/>
      <c r="T255" s="55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T255" s="16" t="s">
        <v>139</v>
      </c>
      <c r="AU255" s="16" t="s">
        <v>85</v>
      </c>
    </row>
    <row r="256" spans="2:51" s="13" customFormat="1" ht="12">
      <c r="B256" s="159"/>
      <c r="D256" s="155" t="s">
        <v>149</v>
      </c>
      <c r="E256" s="160" t="s">
        <v>1</v>
      </c>
      <c r="F256" s="161" t="s">
        <v>370</v>
      </c>
      <c r="H256" s="162">
        <v>4.7</v>
      </c>
      <c r="L256" s="159"/>
      <c r="M256" s="163"/>
      <c r="N256" s="164"/>
      <c r="O256" s="164"/>
      <c r="P256" s="164"/>
      <c r="Q256" s="164"/>
      <c r="R256" s="164"/>
      <c r="S256" s="164"/>
      <c r="T256" s="165"/>
      <c r="AT256" s="160" t="s">
        <v>149</v>
      </c>
      <c r="AU256" s="160" t="s">
        <v>85</v>
      </c>
      <c r="AV256" s="13" t="s">
        <v>85</v>
      </c>
      <c r="AW256" s="13" t="s">
        <v>32</v>
      </c>
      <c r="AX256" s="13" t="s">
        <v>75</v>
      </c>
      <c r="AY256" s="160" t="s">
        <v>131</v>
      </c>
    </row>
    <row r="257" spans="2:51" s="13" customFormat="1" ht="12">
      <c r="B257" s="159"/>
      <c r="D257" s="155" t="s">
        <v>149</v>
      </c>
      <c r="E257" s="160" t="s">
        <v>1</v>
      </c>
      <c r="F257" s="161" t="s">
        <v>371</v>
      </c>
      <c r="H257" s="162">
        <v>3.3</v>
      </c>
      <c r="L257" s="159"/>
      <c r="M257" s="163"/>
      <c r="N257" s="164"/>
      <c r="O257" s="164"/>
      <c r="P257" s="164"/>
      <c r="Q257" s="164"/>
      <c r="R257" s="164"/>
      <c r="S257" s="164"/>
      <c r="T257" s="165"/>
      <c r="AT257" s="160" t="s">
        <v>149</v>
      </c>
      <c r="AU257" s="160" t="s">
        <v>85</v>
      </c>
      <c r="AV257" s="13" t="s">
        <v>85</v>
      </c>
      <c r="AW257" s="13" t="s">
        <v>32</v>
      </c>
      <c r="AX257" s="13" t="s">
        <v>75</v>
      </c>
      <c r="AY257" s="160" t="s">
        <v>131</v>
      </c>
    </row>
    <row r="258" spans="2:51" s="13" customFormat="1" ht="12">
      <c r="B258" s="159"/>
      <c r="D258" s="155" t="s">
        <v>149</v>
      </c>
      <c r="E258" s="160" t="s">
        <v>1</v>
      </c>
      <c r="F258" s="161" t="s">
        <v>372</v>
      </c>
      <c r="H258" s="162">
        <v>2.4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149</v>
      </c>
      <c r="AU258" s="160" t="s">
        <v>85</v>
      </c>
      <c r="AV258" s="13" t="s">
        <v>85</v>
      </c>
      <c r="AW258" s="13" t="s">
        <v>32</v>
      </c>
      <c r="AX258" s="13" t="s">
        <v>75</v>
      </c>
      <c r="AY258" s="160" t="s">
        <v>131</v>
      </c>
    </row>
    <row r="259" spans="2:51" s="14" customFormat="1" ht="12">
      <c r="B259" s="166"/>
      <c r="D259" s="155" t="s">
        <v>149</v>
      </c>
      <c r="E259" s="167" t="s">
        <v>94</v>
      </c>
      <c r="F259" s="168" t="s">
        <v>202</v>
      </c>
      <c r="H259" s="169">
        <v>10.4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7" t="s">
        <v>149</v>
      </c>
      <c r="AU259" s="167" t="s">
        <v>85</v>
      </c>
      <c r="AV259" s="14" t="s">
        <v>137</v>
      </c>
      <c r="AW259" s="14" t="s">
        <v>32</v>
      </c>
      <c r="AX259" s="14" t="s">
        <v>83</v>
      </c>
      <c r="AY259" s="167" t="s">
        <v>131</v>
      </c>
    </row>
    <row r="260" spans="1:65" s="2" customFormat="1" ht="16.5" customHeight="1">
      <c r="A260" s="28"/>
      <c r="B260" s="141"/>
      <c r="C260" s="173" t="s">
        <v>373</v>
      </c>
      <c r="D260" s="173" t="s">
        <v>280</v>
      </c>
      <c r="E260" s="174" t="s">
        <v>374</v>
      </c>
      <c r="F260" s="175" t="s">
        <v>375</v>
      </c>
      <c r="G260" s="176" t="s">
        <v>147</v>
      </c>
      <c r="H260" s="177">
        <v>4.935</v>
      </c>
      <c r="I260" s="178"/>
      <c r="J260" s="178">
        <f>ROUND(I260*H260,2)</f>
        <v>0</v>
      </c>
      <c r="K260" s="179"/>
      <c r="L260" s="180"/>
      <c r="M260" s="181" t="s">
        <v>1</v>
      </c>
      <c r="N260" s="182" t="s">
        <v>40</v>
      </c>
      <c r="O260" s="151">
        <v>0</v>
      </c>
      <c r="P260" s="151">
        <f>O260*H260</f>
        <v>0</v>
      </c>
      <c r="Q260" s="151">
        <v>0.176</v>
      </c>
      <c r="R260" s="151">
        <f>Q260*H260</f>
        <v>0.8685599999999999</v>
      </c>
      <c r="S260" s="151">
        <v>0</v>
      </c>
      <c r="T260" s="152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3" t="s">
        <v>173</v>
      </c>
      <c r="AT260" s="153" t="s">
        <v>280</v>
      </c>
      <c r="AU260" s="153" t="s">
        <v>85</v>
      </c>
      <c r="AY260" s="16" t="s">
        <v>131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6" t="s">
        <v>83</v>
      </c>
      <c r="BK260" s="154">
        <f>ROUND(I260*H260,2)</f>
        <v>0</v>
      </c>
      <c r="BL260" s="16" t="s">
        <v>137</v>
      </c>
      <c r="BM260" s="153" t="s">
        <v>376</v>
      </c>
    </row>
    <row r="261" spans="1:47" s="2" customFormat="1" ht="12">
      <c r="A261" s="28"/>
      <c r="B261" s="29"/>
      <c r="C261" s="28"/>
      <c r="D261" s="155" t="s">
        <v>139</v>
      </c>
      <c r="E261" s="28"/>
      <c r="F261" s="156" t="s">
        <v>375</v>
      </c>
      <c r="G261" s="28"/>
      <c r="H261" s="28"/>
      <c r="I261" s="28"/>
      <c r="J261" s="28"/>
      <c r="K261" s="28"/>
      <c r="L261" s="29"/>
      <c r="M261" s="157"/>
      <c r="N261" s="158"/>
      <c r="O261" s="54"/>
      <c r="P261" s="54"/>
      <c r="Q261" s="54"/>
      <c r="R261" s="54"/>
      <c r="S261" s="54"/>
      <c r="T261" s="55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T261" s="16" t="s">
        <v>139</v>
      </c>
      <c r="AU261" s="16" t="s">
        <v>85</v>
      </c>
    </row>
    <row r="262" spans="2:51" s="13" customFormat="1" ht="12">
      <c r="B262" s="159"/>
      <c r="D262" s="155" t="s">
        <v>149</v>
      </c>
      <c r="E262" s="160" t="s">
        <v>1</v>
      </c>
      <c r="F262" s="161" t="s">
        <v>377</v>
      </c>
      <c r="H262" s="162">
        <v>4.7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149</v>
      </c>
      <c r="AU262" s="160" t="s">
        <v>85</v>
      </c>
      <c r="AV262" s="13" t="s">
        <v>85</v>
      </c>
      <c r="AW262" s="13" t="s">
        <v>32</v>
      </c>
      <c r="AX262" s="13" t="s">
        <v>83</v>
      </c>
      <c r="AY262" s="160" t="s">
        <v>131</v>
      </c>
    </row>
    <row r="263" spans="2:51" s="13" customFormat="1" ht="12">
      <c r="B263" s="159"/>
      <c r="D263" s="155" t="s">
        <v>149</v>
      </c>
      <c r="F263" s="161" t="s">
        <v>378</v>
      </c>
      <c r="H263" s="162">
        <v>4.935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149</v>
      </c>
      <c r="AU263" s="160" t="s">
        <v>85</v>
      </c>
      <c r="AV263" s="13" t="s">
        <v>85</v>
      </c>
      <c r="AW263" s="13" t="s">
        <v>3</v>
      </c>
      <c r="AX263" s="13" t="s">
        <v>83</v>
      </c>
      <c r="AY263" s="160" t="s">
        <v>131</v>
      </c>
    </row>
    <row r="264" spans="1:65" s="2" customFormat="1" ht="21.75" customHeight="1">
      <c r="A264" s="28"/>
      <c r="B264" s="141"/>
      <c r="C264" s="173" t="s">
        <v>379</v>
      </c>
      <c r="D264" s="173" t="s">
        <v>280</v>
      </c>
      <c r="E264" s="174" t="s">
        <v>380</v>
      </c>
      <c r="F264" s="175" t="s">
        <v>381</v>
      </c>
      <c r="G264" s="176" t="s">
        <v>147</v>
      </c>
      <c r="H264" s="177">
        <v>3.465</v>
      </c>
      <c r="I264" s="178"/>
      <c r="J264" s="178">
        <f>ROUND(I264*H264,2)</f>
        <v>0</v>
      </c>
      <c r="K264" s="179"/>
      <c r="L264" s="180"/>
      <c r="M264" s="181" t="s">
        <v>1</v>
      </c>
      <c r="N264" s="182" t="s">
        <v>40</v>
      </c>
      <c r="O264" s="151">
        <v>0</v>
      </c>
      <c r="P264" s="151">
        <f>O264*H264</f>
        <v>0</v>
      </c>
      <c r="Q264" s="151">
        <v>0.176</v>
      </c>
      <c r="R264" s="151">
        <f>Q264*H264</f>
        <v>0.6098399999999999</v>
      </c>
      <c r="S264" s="151">
        <v>0</v>
      </c>
      <c r="T264" s="152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53" t="s">
        <v>173</v>
      </c>
      <c r="AT264" s="153" t="s">
        <v>280</v>
      </c>
      <c r="AU264" s="153" t="s">
        <v>85</v>
      </c>
      <c r="AY264" s="16" t="s">
        <v>131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6" t="s">
        <v>83</v>
      </c>
      <c r="BK264" s="154">
        <f>ROUND(I264*H264,2)</f>
        <v>0</v>
      </c>
      <c r="BL264" s="16" t="s">
        <v>137</v>
      </c>
      <c r="BM264" s="153" t="s">
        <v>382</v>
      </c>
    </row>
    <row r="265" spans="1:47" s="2" customFormat="1" ht="19.5">
      <c r="A265" s="28"/>
      <c r="B265" s="29"/>
      <c r="C265" s="28"/>
      <c r="D265" s="155" t="s">
        <v>139</v>
      </c>
      <c r="E265" s="28"/>
      <c r="F265" s="156" t="s">
        <v>361</v>
      </c>
      <c r="G265" s="28"/>
      <c r="H265" s="28"/>
      <c r="I265" s="28"/>
      <c r="J265" s="28"/>
      <c r="K265" s="28"/>
      <c r="L265" s="29"/>
      <c r="M265" s="157"/>
      <c r="N265" s="158"/>
      <c r="O265" s="54"/>
      <c r="P265" s="54"/>
      <c r="Q265" s="54"/>
      <c r="R265" s="54"/>
      <c r="S265" s="54"/>
      <c r="T265" s="55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T265" s="16" t="s">
        <v>139</v>
      </c>
      <c r="AU265" s="16" t="s">
        <v>85</v>
      </c>
    </row>
    <row r="266" spans="2:51" s="13" customFormat="1" ht="12">
      <c r="B266" s="159"/>
      <c r="D266" s="155" t="s">
        <v>149</v>
      </c>
      <c r="E266" s="160" t="s">
        <v>1</v>
      </c>
      <c r="F266" s="161" t="s">
        <v>383</v>
      </c>
      <c r="H266" s="162">
        <v>3.3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149</v>
      </c>
      <c r="AU266" s="160" t="s">
        <v>85</v>
      </c>
      <c r="AV266" s="13" t="s">
        <v>85</v>
      </c>
      <c r="AW266" s="13" t="s">
        <v>32</v>
      </c>
      <c r="AX266" s="13" t="s">
        <v>83</v>
      </c>
      <c r="AY266" s="160" t="s">
        <v>131</v>
      </c>
    </row>
    <row r="267" spans="2:51" s="13" customFormat="1" ht="12">
      <c r="B267" s="159"/>
      <c r="D267" s="155" t="s">
        <v>149</v>
      </c>
      <c r="F267" s="161" t="s">
        <v>384</v>
      </c>
      <c r="H267" s="162">
        <v>3.465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149</v>
      </c>
      <c r="AU267" s="160" t="s">
        <v>85</v>
      </c>
      <c r="AV267" s="13" t="s">
        <v>85</v>
      </c>
      <c r="AW267" s="13" t="s">
        <v>3</v>
      </c>
      <c r="AX267" s="13" t="s">
        <v>83</v>
      </c>
      <c r="AY267" s="160" t="s">
        <v>131</v>
      </c>
    </row>
    <row r="268" spans="1:65" s="2" customFormat="1" ht="21.75" customHeight="1">
      <c r="A268" s="28"/>
      <c r="B268" s="141"/>
      <c r="C268" s="173" t="s">
        <v>385</v>
      </c>
      <c r="D268" s="173" t="s">
        <v>280</v>
      </c>
      <c r="E268" s="174" t="s">
        <v>386</v>
      </c>
      <c r="F268" s="175" t="s">
        <v>387</v>
      </c>
      <c r="G268" s="176" t="s">
        <v>147</v>
      </c>
      <c r="H268" s="177">
        <v>2.52</v>
      </c>
      <c r="I268" s="178"/>
      <c r="J268" s="178">
        <f>ROUND(I268*H268,2)</f>
        <v>0</v>
      </c>
      <c r="K268" s="179"/>
      <c r="L268" s="180"/>
      <c r="M268" s="181" t="s">
        <v>1</v>
      </c>
      <c r="N268" s="182" t="s">
        <v>40</v>
      </c>
      <c r="O268" s="151">
        <v>0</v>
      </c>
      <c r="P268" s="151">
        <f>O268*H268</f>
        <v>0</v>
      </c>
      <c r="Q268" s="151">
        <v>0.186</v>
      </c>
      <c r="R268" s="151">
        <f>Q268*H268</f>
        <v>0.46872</v>
      </c>
      <c r="S268" s="151">
        <v>0</v>
      </c>
      <c r="T268" s="152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3" t="s">
        <v>173</v>
      </c>
      <c r="AT268" s="153" t="s">
        <v>280</v>
      </c>
      <c r="AU268" s="153" t="s">
        <v>85</v>
      </c>
      <c r="AY268" s="16" t="s">
        <v>131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6" t="s">
        <v>83</v>
      </c>
      <c r="BK268" s="154">
        <f>ROUND(I268*H268,2)</f>
        <v>0</v>
      </c>
      <c r="BL268" s="16" t="s">
        <v>137</v>
      </c>
      <c r="BM268" s="153" t="s">
        <v>388</v>
      </c>
    </row>
    <row r="269" spans="1:47" s="2" customFormat="1" ht="12">
      <c r="A269" s="28"/>
      <c r="B269" s="29"/>
      <c r="C269" s="28"/>
      <c r="D269" s="155" t="s">
        <v>139</v>
      </c>
      <c r="E269" s="28"/>
      <c r="F269" s="156" t="s">
        <v>389</v>
      </c>
      <c r="G269" s="28"/>
      <c r="H269" s="28"/>
      <c r="I269" s="28"/>
      <c r="J269" s="28"/>
      <c r="K269" s="28"/>
      <c r="L269" s="29"/>
      <c r="M269" s="157"/>
      <c r="N269" s="158"/>
      <c r="O269" s="54"/>
      <c r="P269" s="54"/>
      <c r="Q269" s="54"/>
      <c r="R269" s="54"/>
      <c r="S269" s="54"/>
      <c r="T269" s="55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T269" s="16" t="s">
        <v>139</v>
      </c>
      <c r="AU269" s="16" t="s">
        <v>85</v>
      </c>
    </row>
    <row r="270" spans="2:51" s="13" customFormat="1" ht="12">
      <c r="B270" s="159"/>
      <c r="D270" s="155" t="s">
        <v>149</v>
      </c>
      <c r="E270" s="160" t="s">
        <v>1</v>
      </c>
      <c r="F270" s="161" t="s">
        <v>390</v>
      </c>
      <c r="H270" s="162">
        <v>2.4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149</v>
      </c>
      <c r="AU270" s="160" t="s">
        <v>85</v>
      </c>
      <c r="AV270" s="13" t="s">
        <v>85</v>
      </c>
      <c r="AW270" s="13" t="s">
        <v>32</v>
      </c>
      <c r="AX270" s="13" t="s">
        <v>83</v>
      </c>
      <c r="AY270" s="160" t="s">
        <v>131</v>
      </c>
    </row>
    <row r="271" spans="2:51" s="13" customFormat="1" ht="12">
      <c r="B271" s="159"/>
      <c r="D271" s="155" t="s">
        <v>149</v>
      </c>
      <c r="F271" s="161" t="s">
        <v>391</v>
      </c>
      <c r="H271" s="162">
        <v>2.52</v>
      </c>
      <c r="L271" s="159"/>
      <c r="M271" s="163"/>
      <c r="N271" s="164"/>
      <c r="O271" s="164"/>
      <c r="P271" s="164"/>
      <c r="Q271" s="164"/>
      <c r="R271" s="164"/>
      <c r="S271" s="164"/>
      <c r="T271" s="165"/>
      <c r="AT271" s="160" t="s">
        <v>149</v>
      </c>
      <c r="AU271" s="160" t="s">
        <v>85</v>
      </c>
      <c r="AV271" s="13" t="s">
        <v>85</v>
      </c>
      <c r="AW271" s="13" t="s">
        <v>3</v>
      </c>
      <c r="AX271" s="13" t="s">
        <v>83</v>
      </c>
      <c r="AY271" s="160" t="s">
        <v>131</v>
      </c>
    </row>
    <row r="272" spans="1:65" s="2" customFormat="1" ht="21.75" customHeight="1">
      <c r="A272" s="28"/>
      <c r="B272" s="141"/>
      <c r="C272" s="142" t="s">
        <v>392</v>
      </c>
      <c r="D272" s="142" t="s">
        <v>133</v>
      </c>
      <c r="E272" s="143" t="s">
        <v>393</v>
      </c>
      <c r="F272" s="144" t="s">
        <v>394</v>
      </c>
      <c r="G272" s="145" t="s">
        <v>176</v>
      </c>
      <c r="H272" s="146">
        <v>135.3</v>
      </c>
      <c r="I272" s="147"/>
      <c r="J272" s="147">
        <f>ROUND(I272*H272,2)</f>
        <v>0</v>
      </c>
      <c r="K272" s="148"/>
      <c r="L272" s="29"/>
      <c r="M272" s="149" t="s">
        <v>1</v>
      </c>
      <c r="N272" s="150" t="s">
        <v>40</v>
      </c>
      <c r="O272" s="151">
        <v>0.129</v>
      </c>
      <c r="P272" s="151">
        <f>O272*H272</f>
        <v>17.4537</v>
      </c>
      <c r="Q272" s="151">
        <v>0.00224</v>
      </c>
      <c r="R272" s="151">
        <f>Q272*H272</f>
        <v>0.303072</v>
      </c>
      <c r="S272" s="151">
        <v>0</v>
      </c>
      <c r="T272" s="152">
        <f>S272*H272</f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3" t="s">
        <v>137</v>
      </c>
      <c r="AT272" s="153" t="s">
        <v>133</v>
      </c>
      <c r="AU272" s="153" t="s">
        <v>85</v>
      </c>
      <c r="AY272" s="16" t="s">
        <v>131</v>
      </c>
      <c r="BE272" s="154">
        <f>IF(N272="základní",J272,0)</f>
        <v>0</v>
      </c>
      <c r="BF272" s="154">
        <f>IF(N272="snížená",J272,0)</f>
        <v>0</v>
      </c>
      <c r="BG272" s="154">
        <f>IF(N272="zákl. přenesená",J272,0)</f>
        <v>0</v>
      </c>
      <c r="BH272" s="154">
        <f>IF(N272="sníž. přenesená",J272,0)</f>
        <v>0</v>
      </c>
      <c r="BI272" s="154">
        <f>IF(N272="nulová",J272,0)</f>
        <v>0</v>
      </c>
      <c r="BJ272" s="16" t="s">
        <v>83</v>
      </c>
      <c r="BK272" s="154">
        <f>ROUND(I272*H272,2)</f>
        <v>0</v>
      </c>
      <c r="BL272" s="16" t="s">
        <v>137</v>
      </c>
      <c r="BM272" s="153" t="s">
        <v>395</v>
      </c>
    </row>
    <row r="273" spans="1:47" s="2" customFormat="1" ht="29.25">
      <c r="A273" s="28"/>
      <c r="B273" s="29"/>
      <c r="C273" s="28"/>
      <c r="D273" s="155" t="s">
        <v>139</v>
      </c>
      <c r="E273" s="28"/>
      <c r="F273" s="156" t="s">
        <v>396</v>
      </c>
      <c r="G273" s="28"/>
      <c r="H273" s="28"/>
      <c r="I273" s="28"/>
      <c r="J273" s="28"/>
      <c r="K273" s="28"/>
      <c r="L273" s="29"/>
      <c r="M273" s="157"/>
      <c r="N273" s="158"/>
      <c r="O273" s="54"/>
      <c r="P273" s="54"/>
      <c r="Q273" s="54"/>
      <c r="R273" s="54"/>
      <c r="S273" s="54"/>
      <c r="T273" s="55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T273" s="16" t="s">
        <v>139</v>
      </c>
      <c r="AU273" s="16" t="s">
        <v>85</v>
      </c>
    </row>
    <row r="274" spans="2:51" s="13" customFormat="1" ht="12">
      <c r="B274" s="159"/>
      <c r="D274" s="155" t="s">
        <v>149</v>
      </c>
      <c r="E274" s="160" t="s">
        <v>1</v>
      </c>
      <c r="F274" s="161" t="s">
        <v>397</v>
      </c>
      <c r="H274" s="162">
        <v>135.3</v>
      </c>
      <c r="L274" s="159"/>
      <c r="M274" s="163"/>
      <c r="N274" s="164"/>
      <c r="O274" s="164"/>
      <c r="P274" s="164"/>
      <c r="Q274" s="164"/>
      <c r="R274" s="164"/>
      <c r="S274" s="164"/>
      <c r="T274" s="165"/>
      <c r="AT274" s="160" t="s">
        <v>149</v>
      </c>
      <c r="AU274" s="160" t="s">
        <v>85</v>
      </c>
      <c r="AV274" s="13" t="s">
        <v>85</v>
      </c>
      <c r="AW274" s="13" t="s">
        <v>32</v>
      </c>
      <c r="AX274" s="13" t="s">
        <v>83</v>
      </c>
      <c r="AY274" s="160" t="s">
        <v>131</v>
      </c>
    </row>
    <row r="275" spans="1:65" s="2" customFormat="1" ht="21.75" customHeight="1">
      <c r="A275" s="28"/>
      <c r="B275" s="141"/>
      <c r="C275" s="142" t="s">
        <v>398</v>
      </c>
      <c r="D275" s="142" t="s">
        <v>133</v>
      </c>
      <c r="E275" s="143" t="s">
        <v>399</v>
      </c>
      <c r="F275" s="144" t="s">
        <v>400</v>
      </c>
      <c r="G275" s="145" t="s">
        <v>176</v>
      </c>
      <c r="H275" s="146">
        <v>135.3</v>
      </c>
      <c r="I275" s="147"/>
      <c r="J275" s="147">
        <f>ROUND(I275*H275,2)</f>
        <v>0</v>
      </c>
      <c r="K275" s="148"/>
      <c r="L275" s="29"/>
      <c r="M275" s="149" t="s">
        <v>1</v>
      </c>
      <c r="N275" s="150" t="s">
        <v>40</v>
      </c>
      <c r="O275" s="151">
        <v>0.12</v>
      </c>
      <c r="P275" s="151">
        <f>O275*H275</f>
        <v>16.236</v>
      </c>
      <c r="Q275" s="151">
        <v>0</v>
      </c>
      <c r="R275" s="151">
        <f>Q275*H275</f>
        <v>0</v>
      </c>
      <c r="S275" s="151">
        <v>0</v>
      </c>
      <c r="T275" s="152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3" t="s">
        <v>137</v>
      </c>
      <c r="AT275" s="153" t="s">
        <v>133</v>
      </c>
      <c r="AU275" s="153" t="s">
        <v>85</v>
      </c>
      <c r="AY275" s="16" t="s">
        <v>131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6" t="s">
        <v>83</v>
      </c>
      <c r="BK275" s="154">
        <f>ROUND(I275*H275,2)</f>
        <v>0</v>
      </c>
      <c r="BL275" s="16" t="s">
        <v>137</v>
      </c>
      <c r="BM275" s="153" t="s">
        <v>401</v>
      </c>
    </row>
    <row r="276" spans="1:47" s="2" customFormat="1" ht="29.25">
      <c r="A276" s="28"/>
      <c r="B276" s="29"/>
      <c r="C276" s="28"/>
      <c r="D276" s="155" t="s">
        <v>139</v>
      </c>
      <c r="E276" s="28"/>
      <c r="F276" s="156" t="s">
        <v>402</v>
      </c>
      <c r="G276" s="28"/>
      <c r="H276" s="28"/>
      <c r="I276" s="28"/>
      <c r="J276" s="28"/>
      <c r="K276" s="28"/>
      <c r="L276" s="29"/>
      <c r="M276" s="157"/>
      <c r="N276" s="158"/>
      <c r="O276" s="54"/>
      <c r="P276" s="54"/>
      <c r="Q276" s="54"/>
      <c r="R276" s="54"/>
      <c r="S276" s="54"/>
      <c r="T276" s="55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T276" s="16" t="s">
        <v>139</v>
      </c>
      <c r="AU276" s="16" t="s">
        <v>85</v>
      </c>
    </row>
    <row r="277" spans="2:63" s="12" customFormat="1" ht="22.9" customHeight="1">
      <c r="B277" s="129"/>
      <c r="D277" s="130" t="s">
        <v>74</v>
      </c>
      <c r="E277" s="139" t="s">
        <v>173</v>
      </c>
      <c r="F277" s="139" t="s">
        <v>403</v>
      </c>
      <c r="J277" s="140">
        <f>BK277</f>
        <v>0</v>
      </c>
      <c r="L277" s="129"/>
      <c r="M277" s="133"/>
      <c r="N277" s="134"/>
      <c r="O277" s="134"/>
      <c r="P277" s="135">
        <f>SUM(P278:P281)</f>
        <v>5.368</v>
      </c>
      <c r="Q277" s="134"/>
      <c r="R277" s="135">
        <f>SUM(R278:R281)</f>
        <v>0.7318800000000001</v>
      </c>
      <c r="S277" s="134"/>
      <c r="T277" s="136">
        <f>SUM(T278:T281)</f>
        <v>0</v>
      </c>
      <c r="AR277" s="130" t="s">
        <v>83</v>
      </c>
      <c r="AT277" s="137" t="s">
        <v>74</v>
      </c>
      <c r="AU277" s="137" t="s">
        <v>83</v>
      </c>
      <c r="AY277" s="130" t="s">
        <v>131</v>
      </c>
      <c r="BK277" s="138">
        <f>SUM(BK278:BK281)</f>
        <v>0</v>
      </c>
    </row>
    <row r="278" spans="1:65" s="2" customFormat="1" ht="21.75" customHeight="1">
      <c r="A278" s="28"/>
      <c r="B278" s="141"/>
      <c r="C278" s="142" t="s">
        <v>404</v>
      </c>
      <c r="D278" s="142" t="s">
        <v>133</v>
      </c>
      <c r="E278" s="143" t="s">
        <v>405</v>
      </c>
      <c r="F278" s="144" t="s">
        <v>406</v>
      </c>
      <c r="G278" s="145" t="s">
        <v>136</v>
      </c>
      <c r="H278" s="146">
        <v>1</v>
      </c>
      <c r="I278" s="147"/>
      <c r="J278" s="147">
        <f>ROUND(I278*H278,2)</f>
        <v>0</v>
      </c>
      <c r="K278" s="148"/>
      <c r="L278" s="29"/>
      <c r="M278" s="149" t="s">
        <v>1</v>
      </c>
      <c r="N278" s="150" t="s">
        <v>40</v>
      </c>
      <c r="O278" s="151">
        <v>3.817</v>
      </c>
      <c r="P278" s="151">
        <f>O278*H278</f>
        <v>3.817</v>
      </c>
      <c r="Q278" s="151">
        <v>0.4208</v>
      </c>
      <c r="R278" s="151">
        <f>Q278*H278</f>
        <v>0.4208</v>
      </c>
      <c r="S278" s="151">
        <v>0</v>
      </c>
      <c r="T278" s="152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3" t="s">
        <v>137</v>
      </c>
      <c r="AT278" s="153" t="s">
        <v>133</v>
      </c>
      <c r="AU278" s="153" t="s">
        <v>85</v>
      </c>
      <c r="AY278" s="16" t="s">
        <v>131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6" t="s">
        <v>83</v>
      </c>
      <c r="BK278" s="154">
        <f>ROUND(I278*H278,2)</f>
        <v>0</v>
      </c>
      <c r="BL278" s="16" t="s">
        <v>137</v>
      </c>
      <c r="BM278" s="153" t="s">
        <v>407</v>
      </c>
    </row>
    <row r="279" spans="1:47" s="2" customFormat="1" ht="19.5">
      <c r="A279" s="28"/>
      <c r="B279" s="29"/>
      <c r="C279" s="28"/>
      <c r="D279" s="155" t="s">
        <v>139</v>
      </c>
      <c r="E279" s="28"/>
      <c r="F279" s="156" t="s">
        <v>408</v>
      </c>
      <c r="G279" s="28"/>
      <c r="H279" s="28"/>
      <c r="I279" s="28"/>
      <c r="J279" s="28"/>
      <c r="K279" s="28"/>
      <c r="L279" s="29"/>
      <c r="M279" s="157"/>
      <c r="N279" s="158"/>
      <c r="O279" s="54"/>
      <c r="P279" s="54"/>
      <c r="Q279" s="54"/>
      <c r="R279" s="54"/>
      <c r="S279" s="54"/>
      <c r="T279" s="55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T279" s="16" t="s">
        <v>139</v>
      </c>
      <c r="AU279" s="16" t="s">
        <v>85</v>
      </c>
    </row>
    <row r="280" spans="1:65" s="2" customFormat="1" ht="21.75" customHeight="1">
      <c r="A280" s="28"/>
      <c r="B280" s="141"/>
      <c r="C280" s="142" t="s">
        <v>409</v>
      </c>
      <c r="D280" s="142" t="s">
        <v>133</v>
      </c>
      <c r="E280" s="143" t="s">
        <v>410</v>
      </c>
      <c r="F280" s="144" t="s">
        <v>411</v>
      </c>
      <c r="G280" s="145" t="s">
        <v>136</v>
      </c>
      <c r="H280" s="146">
        <v>1</v>
      </c>
      <c r="I280" s="147"/>
      <c r="J280" s="147">
        <f>ROUND(I280*H280,2)</f>
        <v>0</v>
      </c>
      <c r="K280" s="148"/>
      <c r="L280" s="29"/>
      <c r="M280" s="149" t="s">
        <v>1</v>
      </c>
      <c r="N280" s="150" t="s">
        <v>40</v>
      </c>
      <c r="O280" s="151">
        <v>1.551</v>
      </c>
      <c r="P280" s="151">
        <f>O280*H280</f>
        <v>1.551</v>
      </c>
      <c r="Q280" s="151">
        <v>0.31108</v>
      </c>
      <c r="R280" s="151">
        <f>Q280*H280</f>
        <v>0.31108</v>
      </c>
      <c r="S280" s="151">
        <v>0</v>
      </c>
      <c r="T280" s="152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3" t="s">
        <v>137</v>
      </c>
      <c r="AT280" s="153" t="s">
        <v>133</v>
      </c>
      <c r="AU280" s="153" t="s">
        <v>85</v>
      </c>
      <c r="AY280" s="16" t="s">
        <v>131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6" t="s">
        <v>83</v>
      </c>
      <c r="BK280" s="154">
        <f>ROUND(I280*H280,2)</f>
        <v>0</v>
      </c>
      <c r="BL280" s="16" t="s">
        <v>137</v>
      </c>
      <c r="BM280" s="153" t="s">
        <v>412</v>
      </c>
    </row>
    <row r="281" spans="1:47" s="2" customFormat="1" ht="29.25">
      <c r="A281" s="28"/>
      <c r="B281" s="29"/>
      <c r="C281" s="28"/>
      <c r="D281" s="155" t="s">
        <v>139</v>
      </c>
      <c r="E281" s="28"/>
      <c r="F281" s="156" t="s">
        <v>413</v>
      </c>
      <c r="G281" s="28"/>
      <c r="H281" s="28"/>
      <c r="I281" s="28"/>
      <c r="J281" s="28"/>
      <c r="K281" s="28"/>
      <c r="L281" s="29"/>
      <c r="M281" s="157"/>
      <c r="N281" s="158"/>
      <c r="O281" s="54"/>
      <c r="P281" s="54"/>
      <c r="Q281" s="54"/>
      <c r="R281" s="54"/>
      <c r="S281" s="54"/>
      <c r="T281" s="55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T281" s="16" t="s">
        <v>139</v>
      </c>
      <c r="AU281" s="16" t="s">
        <v>85</v>
      </c>
    </row>
    <row r="282" spans="2:63" s="12" customFormat="1" ht="22.9" customHeight="1">
      <c r="B282" s="129"/>
      <c r="D282" s="130" t="s">
        <v>74</v>
      </c>
      <c r="E282" s="139" t="s">
        <v>180</v>
      </c>
      <c r="F282" s="139" t="s">
        <v>414</v>
      </c>
      <c r="J282" s="140">
        <f>BK282</f>
        <v>0</v>
      </c>
      <c r="L282" s="129"/>
      <c r="M282" s="133"/>
      <c r="N282" s="134"/>
      <c r="O282" s="134"/>
      <c r="P282" s="135">
        <f>SUM(P283:P335)</f>
        <v>96.6204</v>
      </c>
      <c r="Q282" s="134"/>
      <c r="R282" s="135">
        <f>SUM(R283:R335)</f>
        <v>53.094266369</v>
      </c>
      <c r="S282" s="134"/>
      <c r="T282" s="136">
        <f>SUM(T283:T335)</f>
        <v>0.164</v>
      </c>
      <c r="AR282" s="130" t="s">
        <v>83</v>
      </c>
      <c r="AT282" s="137" t="s">
        <v>74</v>
      </c>
      <c r="AU282" s="137" t="s">
        <v>83</v>
      </c>
      <c r="AY282" s="130" t="s">
        <v>131</v>
      </c>
      <c r="BK282" s="138">
        <f>SUM(BK283:BK335)</f>
        <v>0</v>
      </c>
    </row>
    <row r="283" spans="1:65" s="2" customFormat="1" ht="21.75" customHeight="1">
      <c r="A283" s="28"/>
      <c r="B283" s="141"/>
      <c r="C283" s="142" t="s">
        <v>415</v>
      </c>
      <c r="D283" s="142" t="s">
        <v>133</v>
      </c>
      <c r="E283" s="143" t="s">
        <v>416</v>
      </c>
      <c r="F283" s="144" t="s">
        <v>417</v>
      </c>
      <c r="G283" s="145" t="s">
        <v>136</v>
      </c>
      <c r="H283" s="146">
        <v>2</v>
      </c>
      <c r="I283" s="147"/>
      <c r="J283" s="147">
        <f>ROUND(I283*H283,2)</f>
        <v>0</v>
      </c>
      <c r="K283" s="148"/>
      <c r="L283" s="29"/>
      <c r="M283" s="149" t="s">
        <v>1</v>
      </c>
      <c r="N283" s="150" t="s">
        <v>40</v>
      </c>
      <c r="O283" s="151">
        <v>0.2</v>
      </c>
      <c r="P283" s="151">
        <f>O283*H283</f>
        <v>0.4</v>
      </c>
      <c r="Q283" s="151">
        <v>0.0007</v>
      </c>
      <c r="R283" s="151">
        <f>Q283*H283</f>
        <v>0.0014</v>
      </c>
      <c r="S283" s="151">
        <v>0</v>
      </c>
      <c r="T283" s="152">
        <f>S283*H283</f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3" t="s">
        <v>137</v>
      </c>
      <c r="AT283" s="153" t="s">
        <v>133</v>
      </c>
      <c r="AU283" s="153" t="s">
        <v>85</v>
      </c>
      <c r="AY283" s="16" t="s">
        <v>131</v>
      </c>
      <c r="BE283" s="154">
        <f>IF(N283="základní",J283,0)</f>
        <v>0</v>
      </c>
      <c r="BF283" s="154">
        <f>IF(N283="snížená",J283,0)</f>
        <v>0</v>
      </c>
      <c r="BG283" s="154">
        <f>IF(N283="zákl. přenesená",J283,0)</f>
        <v>0</v>
      </c>
      <c r="BH283" s="154">
        <f>IF(N283="sníž. přenesená",J283,0)</f>
        <v>0</v>
      </c>
      <c r="BI283" s="154">
        <f>IF(N283="nulová",J283,0)</f>
        <v>0</v>
      </c>
      <c r="BJ283" s="16" t="s">
        <v>83</v>
      </c>
      <c r="BK283" s="154">
        <f>ROUND(I283*H283,2)</f>
        <v>0</v>
      </c>
      <c r="BL283" s="16" t="s">
        <v>137</v>
      </c>
      <c r="BM283" s="153" t="s">
        <v>418</v>
      </c>
    </row>
    <row r="284" spans="1:47" s="2" customFormat="1" ht="19.5">
      <c r="A284" s="28"/>
      <c r="B284" s="29"/>
      <c r="C284" s="28"/>
      <c r="D284" s="155" t="s">
        <v>139</v>
      </c>
      <c r="E284" s="28"/>
      <c r="F284" s="156" t="s">
        <v>419</v>
      </c>
      <c r="G284" s="28"/>
      <c r="H284" s="28"/>
      <c r="I284" s="28"/>
      <c r="J284" s="28"/>
      <c r="K284" s="28"/>
      <c r="L284" s="29"/>
      <c r="M284" s="157"/>
      <c r="N284" s="158"/>
      <c r="O284" s="54"/>
      <c r="P284" s="54"/>
      <c r="Q284" s="54"/>
      <c r="R284" s="54"/>
      <c r="S284" s="54"/>
      <c r="T284" s="55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T284" s="16" t="s">
        <v>139</v>
      </c>
      <c r="AU284" s="16" t="s">
        <v>85</v>
      </c>
    </row>
    <row r="285" spans="2:51" s="13" customFormat="1" ht="12">
      <c r="B285" s="159"/>
      <c r="D285" s="155" t="s">
        <v>149</v>
      </c>
      <c r="E285" s="160" t="s">
        <v>1</v>
      </c>
      <c r="F285" s="161" t="s">
        <v>420</v>
      </c>
      <c r="H285" s="162">
        <v>2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149</v>
      </c>
      <c r="AU285" s="160" t="s">
        <v>85</v>
      </c>
      <c r="AV285" s="13" t="s">
        <v>85</v>
      </c>
      <c r="AW285" s="13" t="s">
        <v>32</v>
      </c>
      <c r="AX285" s="13" t="s">
        <v>83</v>
      </c>
      <c r="AY285" s="160" t="s">
        <v>131</v>
      </c>
    </row>
    <row r="286" spans="1:65" s="2" customFormat="1" ht="21.75" customHeight="1">
      <c r="A286" s="28"/>
      <c r="B286" s="141"/>
      <c r="C286" s="142" t="s">
        <v>421</v>
      </c>
      <c r="D286" s="142" t="s">
        <v>133</v>
      </c>
      <c r="E286" s="143" t="s">
        <v>422</v>
      </c>
      <c r="F286" s="144" t="s">
        <v>423</v>
      </c>
      <c r="G286" s="145" t="s">
        <v>136</v>
      </c>
      <c r="H286" s="146">
        <v>2</v>
      </c>
      <c r="I286" s="147"/>
      <c r="J286" s="147">
        <f>ROUND(I286*H286,2)</f>
        <v>0</v>
      </c>
      <c r="K286" s="148"/>
      <c r="L286" s="29"/>
      <c r="M286" s="149" t="s">
        <v>1</v>
      </c>
      <c r="N286" s="150" t="s">
        <v>40</v>
      </c>
      <c r="O286" s="151">
        <v>0.549</v>
      </c>
      <c r="P286" s="151">
        <f>O286*H286</f>
        <v>1.098</v>
      </c>
      <c r="Q286" s="151">
        <v>0.112405</v>
      </c>
      <c r="R286" s="151">
        <f>Q286*H286</f>
        <v>0.22481</v>
      </c>
      <c r="S286" s="151">
        <v>0</v>
      </c>
      <c r="T286" s="152">
        <f>S286*H286</f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3" t="s">
        <v>137</v>
      </c>
      <c r="AT286" s="153" t="s">
        <v>133</v>
      </c>
      <c r="AU286" s="153" t="s">
        <v>85</v>
      </c>
      <c r="AY286" s="16" t="s">
        <v>131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6" t="s">
        <v>83</v>
      </c>
      <c r="BK286" s="154">
        <f>ROUND(I286*H286,2)</f>
        <v>0</v>
      </c>
      <c r="BL286" s="16" t="s">
        <v>137</v>
      </c>
      <c r="BM286" s="153" t="s">
        <v>424</v>
      </c>
    </row>
    <row r="287" spans="1:65" s="2" customFormat="1" ht="16.5" customHeight="1">
      <c r="A287" s="28"/>
      <c r="B287" s="141"/>
      <c r="C287" s="173" t="s">
        <v>425</v>
      </c>
      <c r="D287" s="173" t="s">
        <v>280</v>
      </c>
      <c r="E287" s="174" t="s">
        <v>426</v>
      </c>
      <c r="F287" s="175" t="s">
        <v>427</v>
      </c>
      <c r="G287" s="176" t="s">
        <v>136</v>
      </c>
      <c r="H287" s="177">
        <v>2</v>
      </c>
      <c r="I287" s="178"/>
      <c r="J287" s="178">
        <f>ROUND(I287*H287,2)</f>
        <v>0</v>
      </c>
      <c r="K287" s="179"/>
      <c r="L287" s="180"/>
      <c r="M287" s="181" t="s">
        <v>1</v>
      </c>
      <c r="N287" s="182" t="s">
        <v>40</v>
      </c>
      <c r="O287" s="151">
        <v>0</v>
      </c>
      <c r="P287" s="151">
        <f>O287*H287</f>
        <v>0</v>
      </c>
      <c r="Q287" s="151">
        <v>0.0061</v>
      </c>
      <c r="R287" s="151">
        <f>Q287*H287</f>
        <v>0.0122</v>
      </c>
      <c r="S287" s="151">
        <v>0</v>
      </c>
      <c r="T287" s="15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3" t="s">
        <v>173</v>
      </c>
      <c r="AT287" s="153" t="s">
        <v>280</v>
      </c>
      <c r="AU287" s="153" t="s">
        <v>85</v>
      </c>
      <c r="AY287" s="16" t="s">
        <v>131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6" t="s">
        <v>83</v>
      </c>
      <c r="BK287" s="154">
        <f>ROUND(I287*H287,2)</f>
        <v>0</v>
      </c>
      <c r="BL287" s="16" t="s">
        <v>137</v>
      </c>
      <c r="BM287" s="153" t="s">
        <v>428</v>
      </c>
    </row>
    <row r="288" spans="1:47" s="2" customFormat="1" ht="12">
      <c r="A288" s="28"/>
      <c r="B288" s="29"/>
      <c r="C288" s="28"/>
      <c r="D288" s="155" t="s">
        <v>139</v>
      </c>
      <c r="E288" s="28"/>
      <c r="F288" s="156" t="s">
        <v>427</v>
      </c>
      <c r="G288" s="28"/>
      <c r="H288" s="28"/>
      <c r="I288" s="28"/>
      <c r="J288" s="28"/>
      <c r="K288" s="28"/>
      <c r="L288" s="29"/>
      <c r="M288" s="157"/>
      <c r="N288" s="158"/>
      <c r="O288" s="54"/>
      <c r="P288" s="54"/>
      <c r="Q288" s="54"/>
      <c r="R288" s="54"/>
      <c r="S288" s="54"/>
      <c r="T288" s="55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T288" s="16" t="s">
        <v>139</v>
      </c>
      <c r="AU288" s="16" t="s">
        <v>85</v>
      </c>
    </row>
    <row r="289" spans="1:65" s="2" customFormat="1" ht="21.75" customHeight="1">
      <c r="A289" s="28"/>
      <c r="B289" s="141"/>
      <c r="C289" s="142" t="s">
        <v>429</v>
      </c>
      <c r="D289" s="142" t="s">
        <v>133</v>
      </c>
      <c r="E289" s="143" t="s">
        <v>430</v>
      </c>
      <c r="F289" s="144" t="s">
        <v>431</v>
      </c>
      <c r="G289" s="145" t="s">
        <v>176</v>
      </c>
      <c r="H289" s="146">
        <v>139.7</v>
      </c>
      <c r="I289" s="147"/>
      <c r="J289" s="147">
        <f>ROUND(I289*H289,2)</f>
        <v>0</v>
      </c>
      <c r="K289" s="148"/>
      <c r="L289" s="29"/>
      <c r="M289" s="149" t="s">
        <v>1</v>
      </c>
      <c r="N289" s="150" t="s">
        <v>40</v>
      </c>
      <c r="O289" s="151">
        <v>0.268</v>
      </c>
      <c r="P289" s="151">
        <f>O289*H289</f>
        <v>37.4396</v>
      </c>
      <c r="Q289" s="151">
        <v>0.15539952</v>
      </c>
      <c r="R289" s="151">
        <f>Q289*H289</f>
        <v>21.709312944</v>
      </c>
      <c r="S289" s="151">
        <v>0</v>
      </c>
      <c r="T289" s="152">
        <f>S289*H289</f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53" t="s">
        <v>137</v>
      </c>
      <c r="AT289" s="153" t="s">
        <v>133</v>
      </c>
      <c r="AU289" s="153" t="s">
        <v>85</v>
      </c>
      <c r="AY289" s="16" t="s">
        <v>131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6" t="s">
        <v>83</v>
      </c>
      <c r="BK289" s="154">
        <f>ROUND(I289*H289,2)</f>
        <v>0</v>
      </c>
      <c r="BL289" s="16" t="s">
        <v>137</v>
      </c>
      <c r="BM289" s="153" t="s">
        <v>432</v>
      </c>
    </row>
    <row r="290" spans="1:47" s="2" customFormat="1" ht="19.5">
      <c r="A290" s="28"/>
      <c r="B290" s="29"/>
      <c r="C290" s="28"/>
      <c r="D290" s="155" t="s">
        <v>139</v>
      </c>
      <c r="E290" s="28"/>
      <c r="F290" s="156" t="s">
        <v>431</v>
      </c>
      <c r="G290" s="28"/>
      <c r="H290" s="28"/>
      <c r="I290" s="28"/>
      <c r="J290" s="28"/>
      <c r="K290" s="28"/>
      <c r="L290" s="29"/>
      <c r="M290" s="157"/>
      <c r="N290" s="158"/>
      <c r="O290" s="54"/>
      <c r="P290" s="54"/>
      <c r="Q290" s="54"/>
      <c r="R290" s="54"/>
      <c r="S290" s="54"/>
      <c r="T290" s="55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T290" s="16" t="s">
        <v>139</v>
      </c>
      <c r="AU290" s="16" t="s">
        <v>85</v>
      </c>
    </row>
    <row r="291" spans="2:51" s="13" customFormat="1" ht="12">
      <c r="B291" s="159"/>
      <c r="D291" s="155" t="s">
        <v>149</v>
      </c>
      <c r="E291" s="160" t="s">
        <v>1</v>
      </c>
      <c r="F291" s="161" t="s">
        <v>433</v>
      </c>
      <c r="H291" s="162">
        <v>38.6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149</v>
      </c>
      <c r="AU291" s="160" t="s">
        <v>85</v>
      </c>
      <c r="AV291" s="13" t="s">
        <v>85</v>
      </c>
      <c r="AW291" s="13" t="s">
        <v>32</v>
      </c>
      <c r="AX291" s="13" t="s">
        <v>75</v>
      </c>
      <c r="AY291" s="160" t="s">
        <v>131</v>
      </c>
    </row>
    <row r="292" spans="2:51" s="13" customFormat="1" ht="12">
      <c r="B292" s="159"/>
      <c r="D292" s="155" t="s">
        <v>149</v>
      </c>
      <c r="E292" s="160" t="s">
        <v>1</v>
      </c>
      <c r="F292" s="161" t="s">
        <v>434</v>
      </c>
      <c r="H292" s="162">
        <v>1.7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149</v>
      </c>
      <c r="AU292" s="160" t="s">
        <v>85</v>
      </c>
      <c r="AV292" s="13" t="s">
        <v>85</v>
      </c>
      <c r="AW292" s="13" t="s">
        <v>32</v>
      </c>
      <c r="AX292" s="13" t="s">
        <v>75</v>
      </c>
      <c r="AY292" s="160" t="s">
        <v>131</v>
      </c>
    </row>
    <row r="293" spans="2:51" s="13" customFormat="1" ht="12">
      <c r="B293" s="159"/>
      <c r="D293" s="155" t="s">
        <v>149</v>
      </c>
      <c r="E293" s="160" t="s">
        <v>1</v>
      </c>
      <c r="F293" s="161" t="s">
        <v>435</v>
      </c>
      <c r="H293" s="162">
        <v>14.4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T293" s="160" t="s">
        <v>149</v>
      </c>
      <c r="AU293" s="160" t="s">
        <v>85</v>
      </c>
      <c r="AV293" s="13" t="s">
        <v>85</v>
      </c>
      <c r="AW293" s="13" t="s">
        <v>32</v>
      </c>
      <c r="AX293" s="13" t="s">
        <v>75</v>
      </c>
      <c r="AY293" s="160" t="s">
        <v>131</v>
      </c>
    </row>
    <row r="294" spans="2:51" s="13" customFormat="1" ht="12">
      <c r="B294" s="159"/>
      <c r="D294" s="155" t="s">
        <v>149</v>
      </c>
      <c r="E294" s="160" t="s">
        <v>1</v>
      </c>
      <c r="F294" s="161" t="s">
        <v>436</v>
      </c>
      <c r="H294" s="162">
        <v>20.4</v>
      </c>
      <c r="L294" s="159"/>
      <c r="M294" s="163"/>
      <c r="N294" s="164"/>
      <c r="O294" s="164"/>
      <c r="P294" s="164"/>
      <c r="Q294" s="164"/>
      <c r="R294" s="164"/>
      <c r="S294" s="164"/>
      <c r="T294" s="165"/>
      <c r="AT294" s="160" t="s">
        <v>149</v>
      </c>
      <c r="AU294" s="160" t="s">
        <v>85</v>
      </c>
      <c r="AV294" s="13" t="s">
        <v>85</v>
      </c>
      <c r="AW294" s="13" t="s">
        <v>32</v>
      </c>
      <c r="AX294" s="13" t="s">
        <v>75</v>
      </c>
      <c r="AY294" s="160" t="s">
        <v>131</v>
      </c>
    </row>
    <row r="295" spans="2:51" s="13" customFormat="1" ht="12">
      <c r="B295" s="159"/>
      <c r="D295" s="155" t="s">
        <v>149</v>
      </c>
      <c r="E295" s="160" t="s">
        <v>1</v>
      </c>
      <c r="F295" s="161" t="s">
        <v>437</v>
      </c>
      <c r="H295" s="162">
        <v>57.3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149</v>
      </c>
      <c r="AU295" s="160" t="s">
        <v>85</v>
      </c>
      <c r="AV295" s="13" t="s">
        <v>85</v>
      </c>
      <c r="AW295" s="13" t="s">
        <v>32</v>
      </c>
      <c r="AX295" s="13" t="s">
        <v>75</v>
      </c>
      <c r="AY295" s="160" t="s">
        <v>131</v>
      </c>
    </row>
    <row r="296" spans="2:51" s="13" customFormat="1" ht="12">
      <c r="B296" s="159"/>
      <c r="D296" s="155" t="s">
        <v>149</v>
      </c>
      <c r="E296" s="160" t="s">
        <v>1</v>
      </c>
      <c r="F296" s="161" t="s">
        <v>438</v>
      </c>
      <c r="H296" s="162">
        <v>7.3</v>
      </c>
      <c r="L296" s="159"/>
      <c r="M296" s="163"/>
      <c r="N296" s="164"/>
      <c r="O296" s="164"/>
      <c r="P296" s="164"/>
      <c r="Q296" s="164"/>
      <c r="R296" s="164"/>
      <c r="S296" s="164"/>
      <c r="T296" s="165"/>
      <c r="AT296" s="160" t="s">
        <v>149</v>
      </c>
      <c r="AU296" s="160" t="s">
        <v>85</v>
      </c>
      <c r="AV296" s="13" t="s">
        <v>85</v>
      </c>
      <c r="AW296" s="13" t="s">
        <v>32</v>
      </c>
      <c r="AX296" s="13" t="s">
        <v>75</v>
      </c>
      <c r="AY296" s="160" t="s">
        <v>131</v>
      </c>
    </row>
    <row r="297" spans="2:51" s="14" customFormat="1" ht="12">
      <c r="B297" s="166"/>
      <c r="D297" s="155" t="s">
        <v>149</v>
      </c>
      <c r="E297" s="167" t="s">
        <v>1</v>
      </c>
      <c r="F297" s="168" t="s">
        <v>202</v>
      </c>
      <c r="H297" s="169">
        <v>139.7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149</v>
      </c>
      <c r="AU297" s="167" t="s">
        <v>85</v>
      </c>
      <c r="AV297" s="14" t="s">
        <v>137</v>
      </c>
      <c r="AW297" s="14" t="s">
        <v>32</v>
      </c>
      <c r="AX297" s="14" t="s">
        <v>83</v>
      </c>
      <c r="AY297" s="167" t="s">
        <v>131</v>
      </c>
    </row>
    <row r="298" spans="1:65" s="2" customFormat="1" ht="16.5" customHeight="1">
      <c r="A298" s="28"/>
      <c r="B298" s="141"/>
      <c r="C298" s="173" t="s">
        <v>439</v>
      </c>
      <c r="D298" s="173" t="s">
        <v>280</v>
      </c>
      <c r="E298" s="174" t="s">
        <v>440</v>
      </c>
      <c r="F298" s="175" t="s">
        <v>441</v>
      </c>
      <c r="G298" s="176" t="s">
        <v>136</v>
      </c>
      <c r="H298" s="177">
        <v>127.308</v>
      </c>
      <c r="I298" s="178"/>
      <c r="J298" s="178">
        <f>ROUND(I298*H298,2)</f>
        <v>0</v>
      </c>
      <c r="K298" s="179"/>
      <c r="L298" s="180"/>
      <c r="M298" s="181" t="s">
        <v>1</v>
      </c>
      <c r="N298" s="182" t="s">
        <v>40</v>
      </c>
      <c r="O298" s="151">
        <v>0</v>
      </c>
      <c r="P298" s="151">
        <f>O298*H298</f>
        <v>0</v>
      </c>
      <c r="Q298" s="151">
        <v>0.085</v>
      </c>
      <c r="R298" s="151">
        <f>Q298*H298</f>
        <v>10.821180000000002</v>
      </c>
      <c r="S298" s="151">
        <v>0</v>
      </c>
      <c r="T298" s="152">
        <f>S298*H298</f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53" t="s">
        <v>173</v>
      </c>
      <c r="AT298" s="153" t="s">
        <v>280</v>
      </c>
      <c r="AU298" s="153" t="s">
        <v>85</v>
      </c>
      <c r="AY298" s="16" t="s">
        <v>131</v>
      </c>
      <c r="BE298" s="154">
        <f>IF(N298="základní",J298,0)</f>
        <v>0</v>
      </c>
      <c r="BF298" s="154">
        <f>IF(N298="snížená",J298,0)</f>
        <v>0</v>
      </c>
      <c r="BG298" s="154">
        <f>IF(N298="zákl. přenesená",J298,0)</f>
        <v>0</v>
      </c>
      <c r="BH298" s="154">
        <f>IF(N298="sníž. přenesená",J298,0)</f>
        <v>0</v>
      </c>
      <c r="BI298" s="154">
        <f>IF(N298="nulová",J298,0)</f>
        <v>0</v>
      </c>
      <c r="BJ298" s="16" t="s">
        <v>83</v>
      </c>
      <c r="BK298" s="154">
        <f>ROUND(I298*H298,2)</f>
        <v>0</v>
      </c>
      <c r="BL298" s="16" t="s">
        <v>137</v>
      </c>
      <c r="BM298" s="153" t="s">
        <v>442</v>
      </c>
    </row>
    <row r="299" spans="1:47" s="2" customFormat="1" ht="12">
      <c r="A299" s="28"/>
      <c r="B299" s="29"/>
      <c r="C299" s="28"/>
      <c r="D299" s="155" t="s">
        <v>139</v>
      </c>
      <c r="E299" s="28"/>
      <c r="F299" s="156" t="s">
        <v>441</v>
      </c>
      <c r="G299" s="28"/>
      <c r="H299" s="28"/>
      <c r="I299" s="28"/>
      <c r="J299" s="28"/>
      <c r="K299" s="28"/>
      <c r="L299" s="29"/>
      <c r="M299" s="157"/>
      <c r="N299" s="158"/>
      <c r="O299" s="54"/>
      <c r="P299" s="54"/>
      <c r="Q299" s="54"/>
      <c r="R299" s="54"/>
      <c r="S299" s="54"/>
      <c r="T299" s="55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T299" s="16" t="s">
        <v>139</v>
      </c>
      <c r="AU299" s="16" t="s">
        <v>85</v>
      </c>
    </row>
    <row r="300" spans="1:47" s="2" customFormat="1" ht="19.5">
      <c r="A300" s="28"/>
      <c r="B300" s="29"/>
      <c r="C300" s="28"/>
      <c r="D300" s="155" t="s">
        <v>443</v>
      </c>
      <c r="E300" s="28"/>
      <c r="F300" s="183" t="s">
        <v>444</v>
      </c>
      <c r="G300" s="28"/>
      <c r="H300" s="28"/>
      <c r="I300" s="28"/>
      <c r="J300" s="28"/>
      <c r="K300" s="28"/>
      <c r="L300" s="29"/>
      <c r="M300" s="157"/>
      <c r="N300" s="158"/>
      <c r="O300" s="54"/>
      <c r="P300" s="54"/>
      <c r="Q300" s="54"/>
      <c r="R300" s="54"/>
      <c r="S300" s="54"/>
      <c r="T300" s="55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T300" s="16" t="s">
        <v>443</v>
      </c>
      <c r="AU300" s="16" t="s">
        <v>85</v>
      </c>
    </row>
    <row r="301" spans="2:51" s="13" customFormat="1" ht="12">
      <c r="B301" s="159"/>
      <c r="D301" s="155" t="s">
        <v>149</v>
      </c>
      <c r="E301" s="160" t="s">
        <v>1</v>
      </c>
      <c r="F301" s="161" t="s">
        <v>445</v>
      </c>
      <c r="H301" s="162">
        <v>123.6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149</v>
      </c>
      <c r="AU301" s="160" t="s">
        <v>85</v>
      </c>
      <c r="AV301" s="13" t="s">
        <v>85</v>
      </c>
      <c r="AW301" s="13" t="s">
        <v>32</v>
      </c>
      <c r="AX301" s="13" t="s">
        <v>83</v>
      </c>
      <c r="AY301" s="160" t="s">
        <v>131</v>
      </c>
    </row>
    <row r="302" spans="2:51" s="13" customFormat="1" ht="12">
      <c r="B302" s="159"/>
      <c r="D302" s="155" t="s">
        <v>149</v>
      </c>
      <c r="F302" s="161" t="s">
        <v>446</v>
      </c>
      <c r="H302" s="162">
        <v>127.308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149</v>
      </c>
      <c r="AU302" s="160" t="s">
        <v>85</v>
      </c>
      <c r="AV302" s="13" t="s">
        <v>85</v>
      </c>
      <c r="AW302" s="13" t="s">
        <v>3</v>
      </c>
      <c r="AX302" s="13" t="s">
        <v>83</v>
      </c>
      <c r="AY302" s="160" t="s">
        <v>131</v>
      </c>
    </row>
    <row r="303" spans="1:65" s="2" customFormat="1" ht="16.5" customHeight="1">
      <c r="A303" s="28"/>
      <c r="B303" s="141"/>
      <c r="C303" s="173" t="s">
        <v>447</v>
      </c>
      <c r="D303" s="173" t="s">
        <v>280</v>
      </c>
      <c r="E303" s="174" t="s">
        <v>448</v>
      </c>
      <c r="F303" s="175" t="s">
        <v>449</v>
      </c>
      <c r="G303" s="176" t="s">
        <v>176</v>
      </c>
      <c r="H303" s="177">
        <v>16.583</v>
      </c>
      <c r="I303" s="178"/>
      <c r="J303" s="178">
        <f>ROUND(I303*H303,2)</f>
        <v>0</v>
      </c>
      <c r="K303" s="179"/>
      <c r="L303" s="180"/>
      <c r="M303" s="181" t="s">
        <v>1</v>
      </c>
      <c r="N303" s="182" t="s">
        <v>40</v>
      </c>
      <c r="O303" s="151">
        <v>0</v>
      </c>
      <c r="P303" s="151">
        <f>O303*H303</f>
        <v>0</v>
      </c>
      <c r="Q303" s="151">
        <v>0.0483</v>
      </c>
      <c r="R303" s="151">
        <f>Q303*H303</f>
        <v>0.8009588999999999</v>
      </c>
      <c r="S303" s="151">
        <v>0</v>
      </c>
      <c r="T303" s="152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3" t="s">
        <v>173</v>
      </c>
      <c r="AT303" s="153" t="s">
        <v>280</v>
      </c>
      <c r="AU303" s="153" t="s">
        <v>85</v>
      </c>
      <c r="AY303" s="16" t="s">
        <v>131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83</v>
      </c>
      <c r="BK303" s="154">
        <f>ROUND(I303*H303,2)</f>
        <v>0</v>
      </c>
      <c r="BL303" s="16" t="s">
        <v>137</v>
      </c>
      <c r="BM303" s="153" t="s">
        <v>450</v>
      </c>
    </row>
    <row r="304" spans="2:51" s="13" customFormat="1" ht="12">
      <c r="B304" s="159"/>
      <c r="D304" s="155" t="s">
        <v>149</v>
      </c>
      <c r="E304" s="160" t="s">
        <v>1</v>
      </c>
      <c r="F304" s="161" t="s">
        <v>451</v>
      </c>
      <c r="H304" s="162">
        <v>16.1</v>
      </c>
      <c r="L304" s="159"/>
      <c r="M304" s="163"/>
      <c r="N304" s="164"/>
      <c r="O304" s="164"/>
      <c r="P304" s="164"/>
      <c r="Q304" s="164"/>
      <c r="R304" s="164"/>
      <c r="S304" s="164"/>
      <c r="T304" s="165"/>
      <c r="AT304" s="160" t="s">
        <v>149</v>
      </c>
      <c r="AU304" s="160" t="s">
        <v>85</v>
      </c>
      <c r="AV304" s="13" t="s">
        <v>85</v>
      </c>
      <c r="AW304" s="13" t="s">
        <v>32</v>
      </c>
      <c r="AX304" s="13" t="s">
        <v>83</v>
      </c>
      <c r="AY304" s="160" t="s">
        <v>131</v>
      </c>
    </row>
    <row r="305" spans="2:51" s="13" customFormat="1" ht="12">
      <c r="B305" s="159"/>
      <c r="D305" s="155" t="s">
        <v>149</v>
      </c>
      <c r="F305" s="161" t="s">
        <v>452</v>
      </c>
      <c r="H305" s="162">
        <v>16.583</v>
      </c>
      <c r="L305" s="159"/>
      <c r="M305" s="163"/>
      <c r="N305" s="164"/>
      <c r="O305" s="164"/>
      <c r="P305" s="164"/>
      <c r="Q305" s="164"/>
      <c r="R305" s="164"/>
      <c r="S305" s="164"/>
      <c r="T305" s="165"/>
      <c r="AT305" s="160" t="s">
        <v>149</v>
      </c>
      <c r="AU305" s="160" t="s">
        <v>85</v>
      </c>
      <c r="AV305" s="13" t="s">
        <v>85</v>
      </c>
      <c r="AW305" s="13" t="s">
        <v>3</v>
      </c>
      <c r="AX305" s="13" t="s">
        <v>83</v>
      </c>
      <c r="AY305" s="160" t="s">
        <v>131</v>
      </c>
    </row>
    <row r="306" spans="1:65" s="2" customFormat="1" ht="21.75" customHeight="1">
      <c r="A306" s="28"/>
      <c r="B306" s="141"/>
      <c r="C306" s="142" t="s">
        <v>453</v>
      </c>
      <c r="D306" s="142" t="s">
        <v>133</v>
      </c>
      <c r="E306" s="143" t="s">
        <v>454</v>
      </c>
      <c r="F306" s="144" t="s">
        <v>455</v>
      </c>
      <c r="G306" s="145" t="s">
        <v>176</v>
      </c>
      <c r="H306" s="146">
        <v>115.8</v>
      </c>
      <c r="I306" s="147"/>
      <c r="J306" s="147">
        <f>ROUND(I306*H306,2)</f>
        <v>0</v>
      </c>
      <c r="K306" s="148"/>
      <c r="L306" s="29"/>
      <c r="M306" s="149" t="s">
        <v>1</v>
      </c>
      <c r="N306" s="150" t="s">
        <v>40</v>
      </c>
      <c r="O306" s="151">
        <v>0.216</v>
      </c>
      <c r="P306" s="151">
        <f>O306*H306</f>
        <v>25.0128</v>
      </c>
      <c r="Q306" s="151">
        <v>0.1294996</v>
      </c>
      <c r="R306" s="151">
        <f>Q306*H306</f>
        <v>14.99605368</v>
      </c>
      <c r="S306" s="151">
        <v>0</v>
      </c>
      <c r="T306" s="152">
        <f>S306*H306</f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53" t="s">
        <v>137</v>
      </c>
      <c r="AT306" s="153" t="s">
        <v>133</v>
      </c>
      <c r="AU306" s="153" t="s">
        <v>85</v>
      </c>
      <c r="AY306" s="16" t="s">
        <v>131</v>
      </c>
      <c r="BE306" s="154">
        <f>IF(N306="základní",J306,0)</f>
        <v>0</v>
      </c>
      <c r="BF306" s="154">
        <f>IF(N306="snížená",J306,0)</f>
        <v>0</v>
      </c>
      <c r="BG306" s="154">
        <f>IF(N306="zákl. přenesená",J306,0)</f>
        <v>0</v>
      </c>
      <c r="BH306" s="154">
        <f>IF(N306="sníž. přenesená",J306,0)</f>
        <v>0</v>
      </c>
      <c r="BI306" s="154">
        <f>IF(N306="nulová",J306,0)</f>
        <v>0</v>
      </c>
      <c r="BJ306" s="16" t="s">
        <v>83</v>
      </c>
      <c r="BK306" s="154">
        <f>ROUND(I306*H306,2)</f>
        <v>0</v>
      </c>
      <c r="BL306" s="16" t="s">
        <v>137</v>
      </c>
      <c r="BM306" s="153" t="s">
        <v>456</v>
      </c>
    </row>
    <row r="307" spans="1:47" s="2" customFormat="1" ht="29.25">
      <c r="A307" s="28"/>
      <c r="B307" s="29"/>
      <c r="C307" s="28"/>
      <c r="D307" s="155" t="s">
        <v>139</v>
      </c>
      <c r="E307" s="28"/>
      <c r="F307" s="156" t="s">
        <v>457</v>
      </c>
      <c r="G307" s="28"/>
      <c r="H307" s="28"/>
      <c r="I307" s="28"/>
      <c r="J307" s="28"/>
      <c r="K307" s="28"/>
      <c r="L307" s="29"/>
      <c r="M307" s="157"/>
      <c r="N307" s="158"/>
      <c r="O307" s="54"/>
      <c r="P307" s="54"/>
      <c r="Q307" s="54"/>
      <c r="R307" s="54"/>
      <c r="S307" s="54"/>
      <c r="T307" s="55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T307" s="16" t="s">
        <v>139</v>
      </c>
      <c r="AU307" s="16" t="s">
        <v>85</v>
      </c>
    </row>
    <row r="308" spans="2:51" s="13" customFormat="1" ht="12">
      <c r="B308" s="159"/>
      <c r="D308" s="155" t="s">
        <v>149</v>
      </c>
      <c r="E308" s="160" t="s">
        <v>1</v>
      </c>
      <c r="F308" s="161" t="s">
        <v>458</v>
      </c>
      <c r="H308" s="162">
        <v>38.1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149</v>
      </c>
      <c r="AU308" s="160" t="s">
        <v>85</v>
      </c>
      <c r="AV308" s="13" t="s">
        <v>85</v>
      </c>
      <c r="AW308" s="13" t="s">
        <v>32</v>
      </c>
      <c r="AX308" s="13" t="s">
        <v>75</v>
      </c>
      <c r="AY308" s="160" t="s">
        <v>131</v>
      </c>
    </row>
    <row r="309" spans="2:51" s="13" customFormat="1" ht="12">
      <c r="B309" s="159"/>
      <c r="D309" s="155" t="s">
        <v>149</v>
      </c>
      <c r="E309" s="160" t="s">
        <v>1</v>
      </c>
      <c r="F309" s="161" t="s">
        <v>459</v>
      </c>
      <c r="H309" s="162">
        <v>1.2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149</v>
      </c>
      <c r="AU309" s="160" t="s">
        <v>85</v>
      </c>
      <c r="AV309" s="13" t="s">
        <v>85</v>
      </c>
      <c r="AW309" s="13" t="s">
        <v>32</v>
      </c>
      <c r="AX309" s="13" t="s">
        <v>75</v>
      </c>
      <c r="AY309" s="160" t="s">
        <v>131</v>
      </c>
    </row>
    <row r="310" spans="2:51" s="13" customFormat="1" ht="12">
      <c r="B310" s="159"/>
      <c r="D310" s="155" t="s">
        <v>149</v>
      </c>
      <c r="E310" s="160" t="s">
        <v>1</v>
      </c>
      <c r="F310" s="161" t="s">
        <v>460</v>
      </c>
      <c r="H310" s="162">
        <v>15</v>
      </c>
      <c r="L310" s="159"/>
      <c r="M310" s="163"/>
      <c r="N310" s="164"/>
      <c r="O310" s="164"/>
      <c r="P310" s="164"/>
      <c r="Q310" s="164"/>
      <c r="R310" s="164"/>
      <c r="S310" s="164"/>
      <c r="T310" s="165"/>
      <c r="AT310" s="160" t="s">
        <v>149</v>
      </c>
      <c r="AU310" s="160" t="s">
        <v>85</v>
      </c>
      <c r="AV310" s="13" t="s">
        <v>85</v>
      </c>
      <c r="AW310" s="13" t="s">
        <v>32</v>
      </c>
      <c r="AX310" s="13" t="s">
        <v>75</v>
      </c>
      <c r="AY310" s="160" t="s">
        <v>131</v>
      </c>
    </row>
    <row r="311" spans="2:51" s="13" customFormat="1" ht="12">
      <c r="B311" s="159"/>
      <c r="D311" s="155" t="s">
        <v>149</v>
      </c>
      <c r="E311" s="160" t="s">
        <v>1</v>
      </c>
      <c r="F311" s="161" t="s">
        <v>461</v>
      </c>
      <c r="H311" s="162">
        <v>1</v>
      </c>
      <c r="L311" s="159"/>
      <c r="M311" s="163"/>
      <c r="N311" s="164"/>
      <c r="O311" s="164"/>
      <c r="P311" s="164"/>
      <c r="Q311" s="164"/>
      <c r="R311" s="164"/>
      <c r="S311" s="164"/>
      <c r="T311" s="165"/>
      <c r="AT311" s="160" t="s">
        <v>149</v>
      </c>
      <c r="AU311" s="160" t="s">
        <v>85</v>
      </c>
      <c r="AV311" s="13" t="s">
        <v>85</v>
      </c>
      <c r="AW311" s="13" t="s">
        <v>32</v>
      </c>
      <c r="AX311" s="13" t="s">
        <v>75</v>
      </c>
      <c r="AY311" s="160" t="s">
        <v>131</v>
      </c>
    </row>
    <row r="312" spans="2:51" s="13" customFormat="1" ht="12">
      <c r="B312" s="159"/>
      <c r="D312" s="155" t="s">
        <v>149</v>
      </c>
      <c r="E312" s="160" t="s">
        <v>1</v>
      </c>
      <c r="F312" s="161" t="s">
        <v>462</v>
      </c>
      <c r="H312" s="162">
        <v>29.9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149</v>
      </c>
      <c r="AU312" s="160" t="s">
        <v>85</v>
      </c>
      <c r="AV312" s="13" t="s">
        <v>85</v>
      </c>
      <c r="AW312" s="13" t="s">
        <v>32</v>
      </c>
      <c r="AX312" s="13" t="s">
        <v>75</v>
      </c>
      <c r="AY312" s="160" t="s">
        <v>131</v>
      </c>
    </row>
    <row r="313" spans="2:51" s="13" customFormat="1" ht="12">
      <c r="B313" s="159"/>
      <c r="D313" s="155" t="s">
        <v>149</v>
      </c>
      <c r="E313" s="160" t="s">
        <v>1</v>
      </c>
      <c r="F313" s="161" t="s">
        <v>463</v>
      </c>
      <c r="H313" s="162">
        <v>16.7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149</v>
      </c>
      <c r="AU313" s="160" t="s">
        <v>85</v>
      </c>
      <c r="AV313" s="13" t="s">
        <v>85</v>
      </c>
      <c r="AW313" s="13" t="s">
        <v>32</v>
      </c>
      <c r="AX313" s="13" t="s">
        <v>75</v>
      </c>
      <c r="AY313" s="160" t="s">
        <v>131</v>
      </c>
    </row>
    <row r="314" spans="2:51" s="13" customFormat="1" ht="12">
      <c r="B314" s="159"/>
      <c r="D314" s="155" t="s">
        <v>149</v>
      </c>
      <c r="E314" s="160" t="s">
        <v>1</v>
      </c>
      <c r="F314" s="161" t="s">
        <v>464</v>
      </c>
      <c r="H314" s="162">
        <v>6.8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149</v>
      </c>
      <c r="AU314" s="160" t="s">
        <v>85</v>
      </c>
      <c r="AV314" s="13" t="s">
        <v>85</v>
      </c>
      <c r="AW314" s="13" t="s">
        <v>32</v>
      </c>
      <c r="AX314" s="13" t="s">
        <v>75</v>
      </c>
      <c r="AY314" s="160" t="s">
        <v>131</v>
      </c>
    </row>
    <row r="315" spans="2:51" s="13" customFormat="1" ht="12">
      <c r="B315" s="159"/>
      <c r="D315" s="155" t="s">
        <v>149</v>
      </c>
      <c r="E315" s="160" t="s">
        <v>1</v>
      </c>
      <c r="F315" s="161" t="s">
        <v>465</v>
      </c>
      <c r="H315" s="162">
        <v>1.6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T315" s="160" t="s">
        <v>149</v>
      </c>
      <c r="AU315" s="160" t="s">
        <v>85</v>
      </c>
      <c r="AV315" s="13" t="s">
        <v>85</v>
      </c>
      <c r="AW315" s="13" t="s">
        <v>32</v>
      </c>
      <c r="AX315" s="13" t="s">
        <v>75</v>
      </c>
      <c r="AY315" s="160" t="s">
        <v>131</v>
      </c>
    </row>
    <row r="316" spans="2:51" s="13" customFormat="1" ht="12">
      <c r="B316" s="159"/>
      <c r="D316" s="155" t="s">
        <v>149</v>
      </c>
      <c r="E316" s="160" t="s">
        <v>1</v>
      </c>
      <c r="F316" s="161" t="s">
        <v>466</v>
      </c>
      <c r="H316" s="162">
        <v>5.5</v>
      </c>
      <c r="L316" s="159"/>
      <c r="M316" s="163"/>
      <c r="N316" s="164"/>
      <c r="O316" s="164"/>
      <c r="P316" s="164"/>
      <c r="Q316" s="164"/>
      <c r="R316" s="164"/>
      <c r="S316" s="164"/>
      <c r="T316" s="165"/>
      <c r="AT316" s="160" t="s">
        <v>149</v>
      </c>
      <c r="AU316" s="160" t="s">
        <v>85</v>
      </c>
      <c r="AV316" s="13" t="s">
        <v>85</v>
      </c>
      <c r="AW316" s="13" t="s">
        <v>32</v>
      </c>
      <c r="AX316" s="13" t="s">
        <v>75</v>
      </c>
      <c r="AY316" s="160" t="s">
        <v>131</v>
      </c>
    </row>
    <row r="317" spans="2:51" s="14" customFormat="1" ht="12">
      <c r="B317" s="166"/>
      <c r="D317" s="155" t="s">
        <v>149</v>
      </c>
      <c r="E317" s="167" t="s">
        <v>1</v>
      </c>
      <c r="F317" s="168" t="s">
        <v>202</v>
      </c>
      <c r="H317" s="169">
        <v>115.8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7" t="s">
        <v>149</v>
      </c>
      <c r="AU317" s="167" t="s">
        <v>85</v>
      </c>
      <c r="AV317" s="14" t="s">
        <v>137</v>
      </c>
      <c r="AW317" s="14" t="s">
        <v>32</v>
      </c>
      <c r="AX317" s="14" t="s">
        <v>83</v>
      </c>
      <c r="AY317" s="167" t="s">
        <v>131</v>
      </c>
    </row>
    <row r="318" spans="1:65" s="2" customFormat="1" ht="16.5" customHeight="1">
      <c r="A318" s="28"/>
      <c r="B318" s="141"/>
      <c r="C318" s="173" t="s">
        <v>467</v>
      </c>
      <c r="D318" s="173" t="s">
        <v>280</v>
      </c>
      <c r="E318" s="174" t="s">
        <v>468</v>
      </c>
      <c r="F318" s="175" t="s">
        <v>469</v>
      </c>
      <c r="G318" s="176" t="s">
        <v>136</v>
      </c>
      <c r="H318" s="177">
        <v>79.31</v>
      </c>
      <c r="I318" s="178"/>
      <c r="J318" s="178">
        <f>ROUND(I318*H318,2)</f>
        <v>0</v>
      </c>
      <c r="K318" s="179"/>
      <c r="L318" s="180"/>
      <c r="M318" s="181" t="s">
        <v>1</v>
      </c>
      <c r="N318" s="182" t="s">
        <v>40</v>
      </c>
      <c r="O318" s="151">
        <v>0</v>
      </c>
      <c r="P318" s="151">
        <f>O318*H318</f>
        <v>0</v>
      </c>
      <c r="Q318" s="151">
        <v>0.045</v>
      </c>
      <c r="R318" s="151">
        <f>Q318*H318</f>
        <v>3.56895</v>
      </c>
      <c r="S318" s="151">
        <v>0</v>
      </c>
      <c r="T318" s="152">
        <f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53" t="s">
        <v>173</v>
      </c>
      <c r="AT318" s="153" t="s">
        <v>280</v>
      </c>
      <c r="AU318" s="153" t="s">
        <v>85</v>
      </c>
      <c r="AY318" s="16" t="s">
        <v>131</v>
      </c>
      <c r="BE318" s="154">
        <f>IF(N318="základní",J318,0)</f>
        <v>0</v>
      </c>
      <c r="BF318" s="154">
        <f>IF(N318="snížená",J318,0)</f>
        <v>0</v>
      </c>
      <c r="BG318" s="154">
        <f>IF(N318="zákl. přenesená",J318,0)</f>
        <v>0</v>
      </c>
      <c r="BH318" s="154">
        <f>IF(N318="sníž. přenesená",J318,0)</f>
        <v>0</v>
      </c>
      <c r="BI318" s="154">
        <f>IF(N318="nulová",J318,0)</f>
        <v>0</v>
      </c>
      <c r="BJ318" s="16" t="s">
        <v>83</v>
      </c>
      <c r="BK318" s="154">
        <f>ROUND(I318*H318,2)</f>
        <v>0</v>
      </c>
      <c r="BL318" s="16" t="s">
        <v>137</v>
      </c>
      <c r="BM318" s="153" t="s">
        <v>470</v>
      </c>
    </row>
    <row r="319" spans="1:47" s="2" customFormat="1" ht="12">
      <c r="A319" s="28"/>
      <c r="B319" s="29"/>
      <c r="C319" s="28"/>
      <c r="D319" s="155" t="s">
        <v>139</v>
      </c>
      <c r="E319" s="28"/>
      <c r="F319" s="156" t="s">
        <v>469</v>
      </c>
      <c r="G319" s="28"/>
      <c r="H319" s="28"/>
      <c r="I319" s="28"/>
      <c r="J319" s="28"/>
      <c r="K319" s="28"/>
      <c r="L319" s="29"/>
      <c r="M319" s="157"/>
      <c r="N319" s="158"/>
      <c r="O319" s="54"/>
      <c r="P319" s="54"/>
      <c r="Q319" s="54"/>
      <c r="R319" s="54"/>
      <c r="S319" s="54"/>
      <c r="T319" s="55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T319" s="16" t="s">
        <v>139</v>
      </c>
      <c r="AU319" s="16" t="s">
        <v>85</v>
      </c>
    </row>
    <row r="320" spans="1:47" s="2" customFormat="1" ht="19.5">
      <c r="A320" s="28"/>
      <c r="B320" s="29"/>
      <c r="C320" s="28"/>
      <c r="D320" s="155" t="s">
        <v>443</v>
      </c>
      <c r="E320" s="28"/>
      <c r="F320" s="183" t="s">
        <v>444</v>
      </c>
      <c r="G320" s="28"/>
      <c r="H320" s="28"/>
      <c r="I320" s="28"/>
      <c r="J320" s="28"/>
      <c r="K320" s="28"/>
      <c r="L320" s="29"/>
      <c r="M320" s="157"/>
      <c r="N320" s="158"/>
      <c r="O320" s="54"/>
      <c r="P320" s="54"/>
      <c r="Q320" s="54"/>
      <c r="R320" s="54"/>
      <c r="S320" s="54"/>
      <c r="T320" s="55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T320" s="16" t="s">
        <v>443</v>
      </c>
      <c r="AU320" s="16" t="s">
        <v>85</v>
      </c>
    </row>
    <row r="321" spans="2:51" s="13" customFormat="1" ht="12">
      <c r="B321" s="159"/>
      <c r="D321" s="155" t="s">
        <v>149</v>
      </c>
      <c r="E321" s="160" t="s">
        <v>1</v>
      </c>
      <c r="F321" s="161" t="s">
        <v>471</v>
      </c>
      <c r="H321" s="162">
        <v>77</v>
      </c>
      <c r="L321" s="159"/>
      <c r="M321" s="163"/>
      <c r="N321" s="164"/>
      <c r="O321" s="164"/>
      <c r="P321" s="164"/>
      <c r="Q321" s="164"/>
      <c r="R321" s="164"/>
      <c r="S321" s="164"/>
      <c r="T321" s="165"/>
      <c r="AT321" s="160" t="s">
        <v>149</v>
      </c>
      <c r="AU321" s="160" t="s">
        <v>85</v>
      </c>
      <c r="AV321" s="13" t="s">
        <v>85</v>
      </c>
      <c r="AW321" s="13" t="s">
        <v>32</v>
      </c>
      <c r="AX321" s="13" t="s">
        <v>83</v>
      </c>
      <c r="AY321" s="160" t="s">
        <v>131</v>
      </c>
    </row>
    <row r="322" spans="2:51" s="13" customFormat="1" ht="12">
      <c r="B322" s="159"/>
      <c r="D322" s="155" t="s">
        <v>149</v>
      </c>
      <c r="F322" s="161" t="s">
        <v>472</v>
      </c>
      <c r="H322" s="162">
        <v>79.31</v>
      </c>
      <c r="L322" s="159"/>
      <c r="M322" s="163"/>
      <c r="N322" s="164"/>
      <c r="O322" s="164"/>
      <c r="P322" s="164"/>
      <c r="Q322" s="164"/>
      <c r="R322" s="164"/>
      <c r="S322" s="164"/>
      <c r="T322" s="165"/>
      <c r="AT322" s="160" t="s">
        <v>149</v>
      </c>
      <c r="AU322" s="160" t="s">
        <v>85</v>
      </c>
      <c r="AV322" s="13" t="s">
        <v>85</v>
      </c>
      <c r="AW322" s="13" t="s">
        <v>3</v>
      </c>
      <c r="AX322" s="13" t="s">
        <v>83</v>
      </c>
      <c r="AY322" s="160" t="s">
        <v>131</v>
      </c>
    </row>
    <row r="323" spans="1:65" s="2" customFormat="1" ht="16.5" customHeight="1">
      <c r="A323" s="28"/>
      <c r="B323" s="141"/>
      <c r="C323" s="173" t="s">
        <v>473</v>
      </c>
      <c r="D323" s="173" t="s">
        <v>280</v>
      </c>
      <c r="E323" s="174" t="s">
        <v>474</v>
      </c>
      <c r="F323" s="175" t="s">
        <v>475</v>
      </c>
      <c r="G323" s="176" t="s">
        <v>176</v>
      </c>
      <c r="H323" s="177">
        <v>39.964</v>
      </c>
      <c r="I323" s="178"/>
      <c r="J323" s="178">
        <f>ROUND(I323*H323,2)</f>
        <v>0</v>
      </c>
      <c r="K323" s="179"/>
      <c r="L323" s="180"/>
      <c r="M323" s="181" t="s">
        <v>1</v>
      </c>
      <c r="N323" s="182" t="s">
        <v>40</v>
      </c>
      <c r="O323" s="151">
        <v>0</v>
      </c>
      <c r="P323" s="151">
        <f>O323*H323</f>
        <v>0</v>
      </c>
      <c r="Q323" s="151">
        <v>0.024</v>
      </c>
      <c r="R323" s="151">
        <f>Q323*H323</f>
        <v>0.959136</v>
      </c>
      <c r="S323" s="151">
        <v>0</v>
      </c>
      <c r="T323" s="152">
        <f>S323*H323</f>
        <v>0</v>
      </c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R323" s="153" t="s">
        <v>173</v>
      </c>
      <c r="AT323" s="153" t="s">
        <v>280</v>
      </c>
      <c r="AU323" s="153" t="s">
        <v>85</v>
      </c>
      <c r="AY323" s="16" t="s">
        <v>131</v>
      </c>
      <c r="BE323" s="154">
        <f>IF(N323="základní",J323,0)</f>
        <v>0</v>
      </c>
      <c r="BF323" s="154">
        <f>IF(N323="snížená",J323,0)</f>
        <v>0</v>
      </c>
      <c r="BG323" s="154">
        <f>IF(N323="zákl. přenesená",J323,0)</f>
        <v>0</v>
      </c>
      <c r="BH323" s="154">
        <f>IF(N323="sníž. přenesená",J323,0)</f>
        <v>0</v>
      </c>
      <c r="BI323" s="154">
        <f>IF(N323="nulová",J323,0)</f>
        <v>0</v>
      </c>
      <c r="BJ323" s="16" t="s">
        <v>83</v>
      </c>
      <c r="BK323" s="154">
        <f>ROUND(I323*H323,2)</f>
        <v>0</v>
      </c>
      <c r="BL323" s="16" t="s">
        <v>137</v>
      </c>
      <c r="BM323" s="153" t="s">
        <v>476</v>
      </c>
    </row>
    <row r="324" spans="1:47" s="2" customFormat="1" ht="12">
      <c r="A324" s="28"/>
      <c r="B324" s="29"/>
      <c r="C324" s="28"/>
      <c r="D324" s="155" t="s">
        <v>139</v>
      </c>
      <c r="E324" s="28"/>
      <c r="F324" s="156" t="s">
        <v>475</v>
      </c>
      <c r="G324" s="28"/>
      <c r="H324" s="28"/>
      <c r="I324" s="28"/>
      <c r="J324" s="28"/>
      <c r="K324" s="28"/>
      <c r="L324" s="29"/>
      <c r="M324" s="157"/>
      <c r="N324" s="158"/>
      <c r="O324" s="54"/>
      <c r="P324" s="54"/>
      <c r="Q324" s="54"/>
      <c r="R324" s="54"/>
      <c r="S324" s="54"/>
      <c r="T324" s="55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T324" s="16" t="s">
        <v>139</v>
      </c>
      <c r="AU324" s="16" t="s">
        <v>85</v>
      </c>
    </row>
    <row r="325" spans="2:51" s="13" customFormat="1" ht="12">
      <c r="B325" s="159"/>
      <c r="D325" s="155" t="s">
        <v>149</v>
      </c>
      <c r="E325" s="160" t="s">
        <v>1</v>
      </c>
      <c r="F325" s="161" t="s">
        <v>477</v>
      </c>
      <c r="H325" s="162">
        <v>38.8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T325" s="160" t="s">
        <v>149</v>
      </c>
      <c r="AU325" s="160" t="s">
        <v>85</v>
      </c>
      <c r="AV325" s="13" t="s">
        <v>85</v>
      </c>
      <c r="AW325" s="13" t="s">
        <v>32</v>
      </c>
      <c r="AX325" s="13" t="s">
        <v>83</v>
      </c>
      <c r="AY325" s="160" t="s">
        <v>131</v>
      </c>
    </row>
    <row r="326" spans="2:51" s="13" customFormat="1" ht="12">
      <c r="B326" s="159"/>
      <c r="D326" s="155" t="s">
        <v>149</v>
      </c>
      <c r="F326" s="161" t="s">
        <v>478</v>
      </c>
      <c r="H326" s="162">
        <v>39.964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149</v>
      </c>
      <c r="AU326" s="160" t="s">
        <v>85</v>
      </c>
      <c r="AV326" s="13" t="s">
        <v>85</v>
      </c>
      <c r="AW326" s="13" t="s">
        <v>3</v>
      </c>
      <c r="AX326" s="13" t="s">
        <v>83</v>
      </c>
      <c r="AY326" s="160" t="s">
        <v>131</v>
      </c>
    </row>
    <row r="327" spans="1:65" s="2" customFormat="1" ht="16.5" customHeight="1">
      <c r="A327" s="28"/>
      <c r="B327" s="141"/>
      <c r="C327" s="142" t="s">
        <v>479</v>
      </c>
      <c r="D327" s="142" t="s">
        <v>133</v>
      </c>
      <c r="E327" s="143" t="s">
        <v>480</v>
      </c>
      <c r="F327" s="144" t="s">
        <v>481</v>
      </c>
      <c r="G327" s="145" t="s">
        <v>176</v>
      </c>
      <c r="H327" s="146">
        <v>161</v>
      </c>
      <c r="I327" s="147"/>
      <c r="J327" s="147">
        <f>ROUND(I327*H327,2)</f>
        <v>0</v>
      </c>
      <c r="K327" s="148"/>
      <c r="L327" s="29"/>
      <c r="M327" s="149" t="s">
        <v>1</v>
      </c>
      <c r="N327" s="150" t="s">
        <v>40</v>
      </c>
      <c r="O327" s="151">
        <v>0.196</v>
      </c>
      <c r="P327" s="151">
        <f>O327*H327</f>
        <v>31.556</v>
      </c>
      <c r="Q327" s="151">
        <v>1.645E-06</v>
      </c>
      <c r="R327" s="151">
        <f>Q327*H327</f>
        <v>0.000264845</v>
      </c>
      <c r="S327" s="151">
        <v>0</v>
      </c>
      <c r="T327" s="152">
        <f>S327*H327</f>
        <v>0</v>
      </c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R327" s="153" t="s">
        <v>137</v>
      </c>
      <c r="AT327" s="153" t="s">
        <v>133</v>
      </c>
      <c r="AU327" s="153" t="s">
        <v>85</v>
      </c>
      <c r="AY327" s="16" t="s">
        <v>131</v>
      </c>
      <c r="BE327" s="154">
        <f>IF(N327="základní",J327,0)</f>
        <v>0</v>
      </c>
      <c r="BF327" s="154">
        <f>IF(N327="snížená",J327,0)</f>
        <v>0</v>
      </c>
      <c r="BG327" s="154">
        <f>IF(N327="zákl. přenesená",J327,0)</f>
        <v>0</v>
      </c>
      <c r="BH327" s="154">
        <f>IF(N327="sníž. přenesená",J327,0)</f>
        <v>0</v>
      </c>
      <c r="BI327" s="154">
        <f>IF(N327="nulová",J327,0)</f>
        <v>0</v>
      </c>
      <c r="BJ327" s="16" t="s">
        <v>83</v>
      </c>
      <c r="BK327" s="154">
        <f>ROUND(I327*H327,2)</f>
        <v>0</v>
      </c>
      <c r="BL327" s="16" t="s">
        <v>137</v>
      </c>
      <c r="BM327" s="153" t="s">
        <v>482</v>
      </c>
    </row>
    <row r="328" spans="2:51" s="13" customFormat="1" ht="12">
      <c r="B328" s="159"/>
      <c r="D328" s="155" t="s">
        <v>149</v>
      </c>
      <c r="E328" s="160" t="s">
        <v>1</v>
      </c>
      <c r="F328" s="161" t="s">
        <v>483</v>
      </c>
      <c r="H328" s="162">
        <v>161</v>
      </c>
      <c r="L328" s="159"/>
      <c r="M328" s="163"/>
      <c r="N328" s="164"/>
      <c r="O328" s="164"/>
      <c r="P328" s="164"/>
      <c r="Q328" s="164"/>
      <c r="R328" s="164"/>
      <c r="S328" s="164"/>
      <c r="T328" s="165"/>
      <c r="AT328" s="160" t="s">
        <v>149</v>
      </c>
      <c r="AU328" s="160" t="s">
        <v>85</v>
      </c>
      <c r="AV328" s="13" t="s">
        <v>85</v>
      </c>
      <c r="AW328" s="13" t="s">
        <v>32</v>
      </c>
      <c r="AX328" s="13" t="s">
        <v>83</v>
      </c>
      <c r="AY328" s="160" t="s">
        <v>131</v>
      </c>
    </row>
    <row r="329" spans="1:65" s="2" customFormat="1" ht="21.75" customHeight="1">
      <c r="A329" s="28"/>
      <c r="B329" s="141"/>
      <c r="C329" s="142" t="s">
        <v>484</v>
      </c>
      <c r="D329" s="142" t="s">
        <v>133</v>
      </c>
      <c r="E329" s="143" t="s">
        <v>485</v>
      </c>
      <c r="F329" s="144" t="s">
        <v>486</v>
      </c>
      <c r="G329" s="145" t="s">
        <v>136</v>
      </c>
      <c r="H329" s="146">
        <v>2</v>
      </c>
      <c r="I329" s="147"/>
      <c r="J329" s="147">
        <f>ROUND(I329*H329,2)</f>
        <v>0</v>
      </c>
      <c r="K329" s="148"/>
      <c r="L329" s="29"/>
      <c r="M329" s="149" t="s">
        <v>1</v>
      </c>
      <c r="N329" s="150" t="s">
        <v>40</v>
      </c>
      <c r="O329" s="151">
        <v>0.557</v>
      </c>
      <c r="P329" s="151">
        <f>O329*H329</f>
        <v>1.114</v>
      </c>
      <c r="Q329" s="151">
        <v>0</v>
      </c>
      <c r="R329" s="151">
        <f>Q329*H329</f>
        <v>0</v>
      </c>
      <c r="S329" s="151">
        <v>0.082</v>
      </c>
      <c r="T329" s="152">
        <f>S329*H329</f>
        <v>0.164</v>
      </c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R329" s="153" t="s">
        <v>137</v>
      </c>
      <c r="AT329" s="153" t="s">
        <v>133</v>
      </c>
      <c r="AU329" s="153" t="s">
        <v>85</v>
      </c>
      <c r="AY329" s="16" t="s">
        <v>131</v>
      </c>
      <c r="BE329" s="154">
        <f>IF(N329="základní",J329,0)</f>
        <v>0</v>
      </c>
      <c r="BF329" s="154">
        <f>IF(N329="snížená",J329,0)</f>
        <v>0</v>
      </c>
      <c r="BG329" s="154">
        <f>IF(N329="zákl. přenesená",J329,0)</f>
        <v>0</v>
      </c>
      <c r="BH329" s="154">
        <f>IF(N329="sníž. přenesená",J329,0)</f>
        <v>0</v>
      </c>
      <c r="BI329" s="154">
        <f>IF(N329="nulová",J329,0)</f>
        <v>0</v>
      </c>
      <c r="BJ329" s="16" t="s">
        <v>83</v>
      </c>
      <c r="BK329" s="154">
        <f>ROUND(I329*H329,2)</f>
        <v>0</v>
      </c>
      <c r="BL329" s="16" t="s">
        <v>137</v>
      </c>
      <c r="BM329" s="153" t="s">
        <v>487</v>
      </c>
    </row>
    <row r="330" spans="1:47" s="2" customFormat="1" ht="39">
      <c r="A330" s="28"/>
      <c r="B330" s="29"/>
      <c r="C330" s="28"/>
      <c r="D330" s="155" t="s">
        <v>139</v>
      </c>
      <c r="E330" s="28"/>
      <c r="F330" s="156" t="s">
        <v>488</v>
      </c>
      <c r="G330" s="28"/>
      <c r="H330" s="28"/>
      <c r="I330" s="28"/>
      <c r="J330" s="28"/>
      <c r="K330" s="28"/>
      <c r="L330" s="29"/>
      <c r="M330" s="157"/>
      <c r="N330" s="158"/>
      <c r="O330" s="54"/>
      <c r="P330" s="54"/>
      <c r="Q330" s="54"/>
      <c r="R330" s="54"/>
      <c r="S330" s="54"/>
      <c r="T330" s="55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T330" s="16" t="s">
        <v>139</v>
      </c>
      <c r="AU330" s="16" t="s">
        <v>85</v>
      </c>
    </row>
    <row r="331" spans="1:65" s="2" customFormat="1" ht="16.5" customHeight="1">
      <c r="A331" s="28"/>
      <c r="B331" s="141"/>
      <c r="C331" s="142" t="s">
        <v>489</v>
      </c>
      <c r="D331" s="142" t="s">
        <v>133</v>
      </c>
      <c r="E331" s="143" t="s">
        <v>490</v>
      </c>
      <c r="F331" s="144" t="s">
        <v>491</v>
      </c>
      <c r="G331" s="145" t="s">
        <v>1</v>
      </c>
      <c r="H331" s="146">
        <v>48</v>
      </c>
      <c r="I331" s="147"/>
      <c r="J331" s="147">
        <f>ROUND(I331*H331,2)</f>
        <v>0</v>
      </c>
      <c r="K331" s="148"/>
      <c r="L331" s="29"/>
      <c r="M331" s="149" t="s">
        <v>1</v>
      </c>
      <c r="N331" s="150" t="s">
        <v>40</v>
      </c>
      <c r="O331" s="151">
        <v>0</v>
      </c>
      <c r="P331" s="151">
        <f>O331*H331</f>
        <v>0</v>
      </c>
      <c r="Q331" s="151">
        <v>0</v>
      </c>
      <c r="R331" s="151">
        <f>Q331*H331</f>
        <v>0</v>
      </c>
      <c r="S331" s="151">
        <v>0</v>
      </c>
      <c r="T331" s="152">
        <f>S331*H331</f>
        <v>0</v>
      </c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R331" s="153" t="s">
        <v>137</v>
      </c>
      <c r="AT331" s="153" t="s">
        <v>133</v>
      </c>
      <c r="AU331" s="153" t="s">
        <v>85</v>
      </c>
      <c r="AY331" s="16" t="s">
        <v>131</v>
      </c>
      <c r="BE331" s="154">
        <f>IF(N331="základní",J331,0)</f>
        <v>0</v>
      </c>
      <c r="BF331" s="154">
        <f>IF(N331="snížená",J331,0)</f>
        <v>0</v>
      </c>
      <c r="BG331" s="154">
        <f>IF(N331="zákl. přenesená",J331,0)</f>
        <v>0</v>
      </c>
      <c r="BH331" s="154">
        <f>IF(N331="sníž. přenesená",J331,0)</f>
        <v>0</v>
      </c>
      <c r="BI331" s="154">
        <f>IF(N331="nulová",J331,0)</f>
        <v>0</v>
      </c>
      <c r="BJ331" s="16" t="s">
        <v>83</v>
      </c>
      <c r="BK331" s="154">
        <f>ROUND(I331*H331,2)</f>
        <v>0</v>
      </c>
      <c r="BL331" s="16" t="s">
        <v>137</v>
      </c>
      <c r="BM331" s="153" t="s">
        <v>492</v>
      </c>
    </row>
    <row r="332" spans="1:47" s="2" customFormat="1" ht="39">
      <c r="A332" s="28"/>
      <c r="B332" s="29"/>
      <c r="C332" s="28"/>
      <c r="D332" s="155" t="s">
        <v>139</v>
      </c>
      <c r="E332" s="28"/>
      <c r="F332" s="156" t="s">
        <v>493</v>
      </c>
      <c r="G332" s="28"/>
      <c r="H332" s="28"/>
      <c r="I332" s="28"/>
      <c r="J332" s="28"/>
      <c r="K332" s="28"/>
      <c r="L332" s="29"/>
      <c r="M332" s="157"/>
      <c r="N332" s="158"/>
      <c r="O332" s="54"/>
      <c r="P332" s="54"/>
      <c r="Q332" s="54"/>
      <c r="R332" s="54"/>
      <c r="S332" s="54"/>
      <c r="T332" s="55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T332" s="16" t="s">
        <v>139</v>
      </c>
      <c r="AU332" s="16" t="s">
        <v>85</v>
      </c>
    </row>
    <row r="333" spans="2:51" s="13" customFormat="1" ht="12">
      <c r="B333" s="159"/>
      <c r="D333" s="155" t="s">
        <v>149</v>
      </c>
      <c r="E333" s="160" t="s">
        <v>1</v>
      </c>
      <c r="F333" s="161" t="s">
        <v>297</v>
      </c>
      <c r="H333" s="162">
        <v>30</v>
      </c>
      <c r="L333" s="159"/>
      <c r="M333" s="163"/>
      <c r="N333" s="164"/>
      <c r="O333" s="164"/>
      <c r="P333" s="164"/>
      <c r="Q333" s="164"/>
      <c r="R333" s="164"/>
      <c r="S333" s="164"/>
      <c r="T333" s="165"/>
      <c r="AT333" s="160" t="s">
        <v>149</v>
      </c>
      <c r="AU333" s="160" t="s">
        <v>85</v>
      </c>
      <c r="AV333" s="13" t="s">
        <v>85</v>
      </c>
      <c r="AW333" s="13" t="s">
        <v>32</v>
      </c>
      <c r="AX333" s="13" t="s">
        <v>75</v>
      </c>
      <c r="AY333" s="160" t="s">
        <v>131</v>
      </c>
    </row>
    <row r="334" spans="2:51" s="13" customFormat="1" ht="12">
      <c r="B334" s="159"/>
      <c r="D334" s="155" t="s">
        <v>149</v>
      </c>
      <c r="E334" s="160" t="s">
        <v>1</v>
      </c>
      <c r="F334" s="161" t="s">
        <v>298</v>
      </c>
      <c r="H334" s="162">
        <v>18</v>
      </c>
      <c r="L334" s="159"/>
      <c r="M334" s="163"/>
      <c r="N334" s="164"/>
      <c r="O334" s="164"/>
      <c r="P334" s="164"/>
      <c r="Q334" s="164"/>
      <c r="R334" s="164"/>
      <c r="S334" s="164"/>
      <c r="T334" s="165"/>
      <c r="AT334" s="160" t="s">
        <v>149</v>
      </c>
      <c r="AU334" s="160" t="s">
        <v>85</v>
      </c>
      <c r="AV334" s="13" t="s">
        <v>85</v>
      </c>
      <c r="AW334" s="13" t="s">
        <v>32</v>
      </c>
      <c r="AX334" s="13" t="s">
        <v>75</v>
      </c>
      <c r="AY334" s="160" t="s">
        <v>131</v>
      </c>
    </row>
    <row r="335" spans="2:51" s="14" customFormat="1" ht="12">
      <c r="B335" s="166"/>
      <c r="D335" s="155" t="s">
        <v>149</v>
      </c>
      <c r="E335" s="167" t="s">
        <v>1</v>
      </c>
      <c r="F335" s="168" t="s">
        <v>202</v>
      </c>
      <c r="H335" s="169">
        <v>48</v>
      </c>
      <c r="L335" s="166"/>
      <c r="M335" s="170"/>
      <c r="N335" s="171"/>
      <c r="O335" s="171"/>
      <c r="P335" s="171"/>
      <c r="Q335" s="171"/>
      <c r="R335" s="171"/>
      <c r="S335" s="171"/>
      <c r="T335" s="172"/>
      <c r="AT335" s="167" t="s">
        <v>149</v>
      </c>
      <c r="AU335" s="167" t="s">
        <v>85</v>
      </c>
      <c r="AV335" s="14" t="s">
        <v>137</v>
      </c>
      <c r="AW335" s="14" t="s">
        <v>32</v>
      </c>
      <c r="AX335" s="14" t="s">
        <v>83</v>
      </c>
      <c r="AY335" s="167" t="s">
        <v>131</v>
      </c>
    </row>
    <row r="336" spans="2:63" s="12" customFormat="1" ht="22.9" customHeight="1">
      <c r="B336" s="129"/>
      <c r="D336" s="130" t="s">
        <v>74</v>
      </c>
      <c r="E336" s="139" t="s">
        <v>494</v>
      </c>
      <c r="F336" s="139" t="s">
        <v>495</v>
      </c>
      <c r="J336" s="140">
        <f>BK336</f>
        <v>0</v>
      </c>
      <c r="L336" s="129"/>
      <c r="M336" s="133"/>
      <c r="N336" s="134"/>
      <c r="O336" s="134"/>
      <c r="P336" s="135">
        <f>SUM(P337:P354)</f>
        <v>15.637583999999999</v>
      </c>
      <c r="Q336" s="134"/>
      <c r="R336" s="135">
        <f>SUM(R337:R354)</f>
        <v>0</v>
      </c>
      <c r="S336" s="134"/>
      <c r="T336" s="136">
        <f>SUM(T337:T354)</f>
        <v>0</v>
      </c>
      <c r="AR336" s="130" t="s">
        <v>83</v>
      </c>
      <c r="AT336" s="137" t="s">
        <v>74</v>
      </c>
      <c r="AU336" s="137" t="s">
        <v>83</v>
      </c>
      <c r="AY336" s="130" t="s">
        <v>131</v>
      </c>
      <c r="BK336" s="138">
        <f>SUM(BK337:BK354)</f>
        <v>0</v>
      </c>
    </row>
    <row r="337" spans="1:65" s="2" customFormat="1" ht="16.5" customHeight="1">
      <c r="A337" s="28"/>
      <c r="B337" s="141"/>
      <c r="C337" s="142" t="s">
        <v>496</v>
      </c>
      <c r="D337" s="142" t="s">
        <v>133</v>
      </c>
      <c r="E337" s="143" t="s">
        <v>497</v>
      </c>
      <c r="F337" s="144" t="s">
        <v>498</v>
      </c>
      <c r="G337" s="145" t="s">
        <v>255</v>
      </c>
      <c r="H337" s="146">
        <v>30.182</v>
      </c>
      <c r="I337" s="147"/>
      <c r="J337" s="147">
        <f>ROUND(I337*H337,2)</f>
        <v>0</v>
      </c>
      <c r="K337" s="148"/>
      <c r="L337" s="29"/>
      <c r="M337" s="149" t="s">
        <v>1</v>
      </c>
      <c r="N337" s="150" t="s">
        <v>40</v>
      </c>
      <c r="O337" s="151">
        <v>0.03</v>
      </c>
      <c r="P337" s="151">
        <f>O337*H337</f>
        <v>0.9054599999999999</v>
      </c>
      <c r="Q337" s="151">
        <v>0</v>
      </c>
      <c r="R337" s="151">
        <f>Q337*H337</f>
        <v>0</v>
      </c>
      <c r="S337" s="151">
        <v>0</v>
      </c>
      <c r="T337" s="152">
        <f>S337*H337</f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53" t="s">
        <v>137</v>
      </c>
      <c r="AT337" s="153" t="s">
        <v>133</v>
      </c>
      <c r="AU337" s="153" t="s">
        <v>85</v>
      </c>
      <c r="AY337" s="16" t="s">
        <v>131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6" t="s">
        <v>83</v>
      </c>
      <c r="BK337" s="154">
        <f>ROUND(I337*H337,2)</f>
        <v>0</v>
      </c>
      <c r="BL337" s="16" t="s">
        <v>137</v>
      </c>
      <c r="BM337" s="153" t="s">
        <v>499</v>
      </c>
    </row>
    <row r="338" spans="1:47" s="2" customFormat="1" ht="19.5">
      <c r="A338" s="28"/>
      <c r="B338" s="29"/>
      <c r="C338" s="28"/>
      <c r="D338" s="155" t="s">
        <v>139</v>
      </c>
      <c r="E338" s="28"/>
      <c r="F338" s="156" t="s">
        <v>500</v>
      </c>
      <c r="G338" s="28"/>
      <c r="H338" s="28"/>
      <c r="I338" s="28"/>
      <c r="J338" s="28"/>
      <c r="K338" s="28"/>
      <c r="L338" s="29"/>
      <c r="M338" s="157"/>
      <c r="N338" s="158"/>
      <c r="O338" s="54"/>
      <c r="P338" s="54"/>
      <c r="Q338" s="54"/>
      <c r="R338" s="54"/>
      <c r="S338" s="54"/>
      <c r="T338" s="55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T338" s="16" t="s">
        <v>139</v>
      </c>
      <c r="AU338" s="16" t="s">
        <v>85</v>
      </c>
    </row>
    <row r="339" spans="1:65" s="2" customFormat="1" ht="21.75" customHeight="1">
      <c r="A339" s="28"/>
      <c r="B339" s="141"/>
      <c r="C339" s="142" t="s">
        <v>501</v>
      </c>
      <c r="D339" s="142" t="s">
        <v>133</v>
      </c>
      <c r="E339" s="143" t="s">
        <v>502</v>
      </c>
      <c r="F339" s="144" t="s">
        <v>503</v>
      </c>
      <c r="G339" s="145" t="s">
        <v>255</v>
      </c>
      <c r="H339" s="146">
        <v>271.638</v>
      </c>
      <c r="I339" s="147"/>
      <c r="J339" s="147">
        <f>ROUND(I339*H339,2)</f>
        <v>0</v>
      </c>
      <c r="K339" s="148"/>
      <c r="L339" s="29"/>
      <c r="M339" s="149" t="s">
        <v>1</v>
      </c>
      <c r="N339" s="150" t="s">
        <v>40</v>
      </c>
      <c r="O339" s="151">
        <v>0.002</v>
      </c>
      <c r="P339" s="151">
        <f>O339*H339</f>
        <v>0.543276</v>
      </c>
      <c r="Q339" s="151">
        <v>0</v>
      </c>
      <c r="R339" s="151">
        <f>Q339*H339</f>
        <v>0</v>
      </c>
      <c r="S339" s="151">
        <v>0</v>
      </c>
      <c r="T339" s="152">
        <f>S339*H339</f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53" t="s">
        <v>137</v>
      </c>
      <c r="AT339" s="153" t="s">
        <v>133</v>
      </c>
      <c r="AU339" s="153" t="s">
        <v>85</v>
      </c>
      <c r="AY339" s="16" t="s">
        <v>131</v>
      </c>
      <c r="BE339" s="154">
        <f>IF(N339="základní",J339,0)</f>
        <v>0</v>
      </c>
      <c r="BF339" s="154">
        <f>IF(N339="snížená",J339,0)</f>
        <v>0</v>
      </c>
      <c r="BG339" s="154">
        <f>IF(N339="zákl. přenesená",J339,0)</f>
        <v>0</v>
      </c>
      <c r="BH339" s="154">
        <f>IF(N339="sníž. přenesená",J339,0)</f>
        <v>0</v>
      </c>
      <c r="BI339" s="154">
        <f>IF(N339="nulová",J339,0)</f>
        <v>0</v>
      </c>
      <c r="BJ339" s="16" t="s">
        <v>83</v>
      </c>
      <c r="BK339" s="154">
        <f>ROUND(I339*H339,2)</f>
        <v>0</v>
      </c>
      <c r="BL339" s="16" t="s">
        <v>137</v>
      </c>
      <c r="BM339" s="153" t="s">
        <v>504</v>
      </c>
    </row>
    <row r="340" spans="1:47" s="2" customFormat="1" ht="29.25">
      <c r="A340" s="28"/>
      <c r="B340" s="29"/>
      <c r="C340" s="28"/>
      <c r="D340" s="155" t="s">
        <v>139</v>
      </c>
      <c r="E340" s="28"/>
      <c r="F340" s="156" t="s">
        <v>505</v>
      </c>
      <c r="G340" s="28"/>
      <c r="H340" s="28"/>
      <c r="I340" s="28"/>
      <c r="J340" s="28"/>
      <c r="K340" s="28"/>
      <c r="L340" s="29"/>
      <c r="M340" s="157"/>
      <c r="N340" s="158"/>
      <c r="O340" s="54"/>
      <c r="P340" s="54"/>
      <c r="Q340" s="54"/>
      <c r="R340" s="54"/>
      <c r="S340" s="54"/>
      <c r="T340" s="55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T340" s="16" t="s">
        <v>139</v>
      </c>
      <c r="AU340" s="16" t="s">
        <v>85</v>
      </c>
    </row>
    <row r="341" spans="2:51" s="13" customFormat="1" ht="12">
      <c r="B341" s="159"/>
      <c r="D341" s="155" t="s">
        <v>149</v>
      </c>
      <c r="F341" s="161" t="s">
        <v>506</v>
      </c>
      <c r="H341" s="162">
        <v>271.638</v>
      </c>
      <c r="L341" s="159"/>
      <c r="M341" s="163"/>
      <c r="N341" s="164"/>
      <c r="O341" s="164"/>
      <c r="P341" s="164"/>
      <c r="Q341" s="164"/>
      <c r="R341" s="164"/>
      <c r="S341" s="164"/>
      <c r="T341" s="165"/>
      <c r="AT341" s="160" t="s">
        <v>149</v>
      </c>
      <c r="AU341" s="160" t="s">
        <v>85</v>
      </c>
      <c r="AV341" s="13" t="s">
        <v>85</v>
      </c>
      <c r="AW341" s="13" t="s">
        <v>3</v>
      </c>
      <c r="AX341" s="13" t="s">
        <v>83</v>
      </c>
      <c r="AY341" s="160" t="s">
        <v>131</v>
      </c>
    </row>
    <row r="342" spans="1:65" s="2" customFormat="1" ht="21.75" customHeight="1">
      <c r="A342" s="28"/>
      <c r="B342" s="141"/>
      <c r="C342" s="142" t="s">
        <v>507</v>
      </c>
      <c r="D342" s="142" t="s">
        <v>133</v>
      </c>
      <c r="E342" s="143" t="s">
        <v>508</v>
      </c>
      <c r="F342" s="144" t="s">
        <v>509</v>
      </c>
      <c r="G342" s="145" t="s">
        <v>255</v>
      </c>
      <c r="H342" s="146">
        <v>30.182</v>
      </c>
      <c r="I342" s="147"/>
      <c r="J342" s="147">
        <f>ROUND(I342*H342,2)</f>
        <v>0</v>
      </c>
      <c r="K342" s="148"/>
      <c r="L342" s="29"/>
      <c r="M342" s="149" t="s">
        <v>1</v>
      </c>
      <c r="N342" s="150" t="s">
        <v>40</v>
      </c>
      <c r="O342" s="151">
        <v>0.159</v>
      </c>
      <c r="P342" s="151">
        <f>O342*H342</f>
        <v>4.798938</v>
      </c>
      <c r="Q342" s="151">
        <v>0</v>
      </c>
      <c r="R342" s="151">
        <f>Q342*H342</f>
        <v>0</v>
      </c>
      <c r="S342" s="151">
        <v>0</v>
      </c>
      <c r="T342" s="152">
        <f>S342*H342</f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53" t="s">
        <v>137</v>
      </c>
      <c r="AT342" s="153" t="s">
        <v>133</v>
      </c>
      <c r="AU342" s="153" t="s">
        <v>85</v>
      </c>
      <c r="AY342" s="16" t="s">
        <v>131</v>
      </c>
      <c r="BE342" s="154">
        <f>IF(N342="základní",J342,0)</f>
        <v>0</v>
      </c>
      <c r="BF342" s="154">
        <f>IF(N342="snížená",J342,0)</f>
        <v>0</v>
      </c>
      <c r="BG342" s="154">
        <f>IF(N342="zákl. přenesená",J342,0)</f>
        <v>0</v>
      </c>
      <c r="BH342" s="154">
        <f>IF(N342="sníž. přenesená",J342,0)</f>
        <v>0</v>
      </c>
      <c r="BI342" s="154">
        <f>IF(N342="nulová",J342,0)</f>
        <v>0</v>
      </c>
      <c r="BJ342" s="16" t="s">
        <v>83</v>
      </c>
      <c r="BK342" s="154">
        <f>ROUND(I342*H342,2)</f>
        <v>0</v>
      </c>
      <c r="BL342" s="16" t="s">
        <v>137</v>
      </c>
      <c r="BM342" s="153" t="s">
        <v>510</v>
      </c>
    </row>
    <row r="343" spans="1:47" s="2" customFormat="1" ht="12">
      <c r="A343" s="28"/>
      <c r="B343" s="29"/>
      <c r="C343" s="28"/>
      <c r="D343" s="155" t="s">
        <v>139</v>
      </c>
      <c r="E343" s="28"/>
      <c r="F343" s="156" t="s">
        <v>511</v>
      </c>
      <c r="G343" s="28"/>
      <c r="H343" s="28"/>
      <c r="I343" s="28"/>
      <c r="J343" s="28"/>
      <c r="K343" s="28"/>
      <c r="L343" s="29"/>
      <c r="M343" s="157"/>
      <c r="N343" s="158"/>
      <c r="O343" s="54"/>
      <c r="P343" s="54"/>
      <c r="Q343" s="54"/>
      <c r="R343" s="54"/>
      <c r="S343" s="54"/>
      <c r="T343" s="55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T343" s="16" t="s">
        <v>139</v>
      </c>
      <c r="AU343" s="16" t="s">
        <v>85</v>
      </c>
    </row>
    <row r="344" spans="1:65" s="2" customFormat="1" ht="21.75" customHeight="1">
      <c r="A344" s="28"/>
      <c r="B344" s="141"/>
      <c r="C344" s="142" t="s">
        <v>512</v>
      </c>
      <c r="D344" s="142" t="s">
        <v>133</v>
      </c>
      <c r="E344" s="143" t="s">
        <v>513</v>
      </c>
      <c r="F344" s="144" t="s">
        <v>514</v>
      </c>
      <c r="G344" s="145" t="s">
        <v>255</v>
      </c>
      <c r="H344" s="146">
        <v>30.182</v>
      </c>
      <c r="I344" s="147"/>
      <c r="J344" s="147">
        <f>ROUND(I344*H344,2)</f>
        <v>0</v>
      </c>
      <c r="K344" s="148"/>
      <c r="L344" s="29"/>
      <c r="M344" s="149" t="s">
        <v>1</v>
      </c>
      <c r="N344" s="150" t="s">
        <v>40</v>
      </c>
      <c r="O344" s="151">
        <v>0</v>
      </c>
      <c r="P344" s="151">
        <f>O344*H344</f>
        <v>0</v>
      </c>
      <c r="Q344" s="151">
        <v>0</v>
      </c>
      <c r="R344" s="151">
        <f>Q344*H344</f>
        <v>0</v>
      </c>
      <c r="S344" s="151">
        <v>0</v>
      </c>
      <c r="T344" s="152">
        <f>S344*H344</f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53" t="s">
        <v>137</v>
      </c>
      <c r="AT344" s="153" t="s">
        <v>133</v>
      </c>
      <c r="AU344" s="153" t="s">
        <v>85</v>
      </c>
      <c r="AY344" s="16" t="s">
        <v>131</v>
      </c>
      <c r="BE344" s="154">
        <f>IF(N344="základní",J344,0)</f>
        <v>0</v>
      </c>
      <c r="BF344" s="154">
        <f>IF(N344="snížená",J344,0)</f>
        <v>0</v>
      </c>
      <c r="BG344" s="154">
        <f>IF(N344="zákl. přenesená",J344,0)</f>
        <v>0</v>
      </c>
      <c r="BH344" s="154">
        <f>IF(N344="sníž. přenesená",J344,0)</f>
        <v>0</v>
      </c>
      <c r="BI344" s="154">
        <f>IF(N344="nulová",J344,0)</f>
        <v>0</v>
      </c>
      <c r="BJ344" s="16" t="s">
        <v>83</v>
      </c>
      <c r="BK344" s="154">
        <f>ROUND(I344*H344,2)</f>
        <v>0</v>
      </c>
      <c r="BL344" s="16" t="s">
        <v>137</v>
      </c>
      <c r="BM344" s="153" t="s">
        <v>515</v>
      </c>
    </row>
    <row r="345" spans="1:47" s="2" customFormat="1" ht="29.25">
      <c r="A345" s="28"/>
      <c r="B345" s="29"/>
      <c r="C345" s="28"/>
      <c r="D345" s="155" t="s">
        <v>139</v>
      </c>
      <c r="E345" s="28"/>
      <c r="F345" s="156" t="s">
        <v>516</v>
      </c>
      <c r="G345" s="28"/>
      <c r="H345" s="28"/>
      <c r="I345" s="28"/>
      <c r="J345" s="28"/>
      <c r="K345" s="28"/>
      <c r="L345" s="29"/>
      <c r="M345" s="157"/>
      <c r="N345" s="158"/>
      <c r="O345" s="54"/>
      <c r="P345" s="54"/>
      <c r="Q345" s="54"/>
      <c r="R345" s="54"/>
      <c r="S345" s="54"/>
      <c r="T345" s="55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T345" s="16" t="s">
        <v>139</v>
      </c>
      <c r="AU345" s="16" t="s">
        <v>85</v>
      </c>
    </row>
    <row r="346" spans="1:65" s="2" customFormat="1" ht="16.5" customHeight="1">
      <c r="A346" s="28"/>
      <c r="B346" s="141"/>
      <c r="C346" s="142" t="s">
        <v>517</v>
      </c>
      <c r="D346" s="142" t="s">
        <v>133</v>
      </c>
      <c r="E346" s="143" t="s">
        <v>518</v>
      </c>
      <c r="F346" s="144" t="s">
        <v>519</v>
      </c>
      <c r="G346" s="145" t="s">
        <v>255</v>
      </c>
      <c r="H346" s="146">
        <v>7.53</v>
      </c>
      <c r="I346" s="147"/>
      <c r="J346" s="147">
        <f>ROUND(I346*H346,2)</f>
        <v>0</v>
      </c>
      <c r="K346" s="148"/>
      <c r="L346" s="29"/>
      <c r="M346" s="149" t="s">
        <v>1</v>
      </c>
      <c r="N346" s="150" t="s">
        <v>40</v>
      </c>
      <c r="O346" s="151">
        <v>0.835</v>
      </c>
      <c r="P346" s="151">
        <f>O346*H346</f>
        <v>6.2875499999999995</v>
      </c>
      <c r="Q346" s="151">
        <v>0</v>
      </c>
      <c r="R346" s="151">
        <f>Q346*H346</f>
        <v>0</v>
      </c>
      <c r="S346" s="151">
        <v>0</v>
      </c>
      <c r="T346" s="152">
        <f>S346*H346</f>
        <v>0</v>
      </c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R346" s="153" t="s">
        <v>137</v>
      </c>
      <c r="AT346" s="153" t="s">
        <v>133</v>
      </c>
      <c r="AU346" s="153" t="s">
        <v>85</v>
      </c>
      <c r="AY346" s="16" t="s">
        <v>131</v>
      </c>
      <c r="BE346" s="154">
        <f>IF(N346="základní",J346,0)</f>
        <v>0</v>
      </c>
      <c r="BF346" s="154">
        <f>IF(N346="snížená",J346,0)</f>
        <v>0</v>
      </c>
      <c r="BG346" s="154">
        <f>IF(N346="zákl. přenesená",J346,0)</f>
        <v>0</v>
      </c>
      <c r="BH346" s="154">
        <f>IF(N346="sníž. přenesená",J346,0)</f>
        <v>0</v>
      </c>
      <c r="BI346" s="154">
        <f>IF(N346="nulová",J346,0)</f>
        <v>0</v>
      </c>
      <c r="BJ346" s="16" t="s">
        <v>83</v>
      </c>
      <c r="BK346" s="154">
        <f>ROUND(I346*H346,2)</f>
        <v>0</v>
      </c>
      <c r="BL346" s="16" t="s">
        <v>137</v>
      </c>
      <c r="BM346" s="153" t="s">
        <v>520</v>
      </c>
    </row>
    <row r="347" spans="1:47" s="2" customFormat="1" ht="19.5">
      <c r="A347" s="28"/>
      <c r="B347" s="29"/>
      <c r="C347" s="28"/>
      <c r="D347" s="155" t="s">
        <v>139</v>
      </c>
      <c r="E347" s="28"/>
      <c r="F347" s="156" t="s">
        <v>521</v>
      </c>
      <c r="G347" s="28"/>
      <c r="H347" s="28"/>
      <c r="I347" s="28"/>
      <c r="J347" s="28"/>
      <c r="K347" s="28"/>
      <c r="L347" s="29"/>
      <c r="M347" s="157"/>
      <c r="N347" s="158"/>
      <c r="O347" s="54"/>
      <c r="P347" s="54"/>
      <c r="Q347" s="54"/>
      <c r="R347" s="54"/>
      <c r="S347" s="54"/>
      <c r="T347" s="55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T347" s="16" t="s">
        <v>139</v>
      </c>
      <c r="AU347" s="16" t="s">
        <v>85</v>
      </c>
    </row>
    <row r="348" spans="1:65" s="2" customFormat="1" ht="21.75" customHeight="1">
      <c r="A348" s="28"/>
      <c r="B348" s="141"/>
      <c r="C348" s="142" t="s">
        <v>522</v>
      </c>
      <c r="D348" s="142" t="s">
        <v>133</v>
      </c>
      <c r="E348" s="143" t="s">
        <v>523</v>
      </c>
      <c r="F348" s="144" t="s">
        <v>524</v>
      </c>
      <c r="G348" s="145" t="s">
        <v>255</v>
      </c>
      <c r="H348" s="146">
        <v>67.77</v>
      </c>
      <c r="I348" s="147"/>
      <c r="J348" s="147">
        <f>ROUND(I348*H348,2)</f>
        <v>0</v>
      </c>
      <c r="K348" s="148"/>
      <c r="L348" s="29"/>
      <c r="M348" s="149" t="s">
        <v>1</v>
      </c>
      <c r="N348" s="150" t="s">
        <v>40</v>
      </c>
      <c r="O348" s="151">
        <v>0.004</v>
      </c>
      <c r="P348" s="151">
        <f>O348*H348</f>
        <v>0.27108</v>
      </c>
      <c r="Q348" s="151">
        <v>0</v>
      </c>
      <c r="R348" s="151">
        <f>Q348*H348</f>
        <v>0</v>
      </c>
      <c r="S348" s="151">
        <v>0</v>
      </c>
      <c r="T348" s="152">
        <f>S348*H348</f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53" t="s">
        <v>137</v>
      </c>
      <c r="AT348" s="153" t="s">
        <v>133</v>
      </c>
      <c r="AU348" s="153" t="s">
        <v>85</v>
      </c>
      <c r="AY348" s="16" t="s">
        <v>131</v>
      </c>
      <c r="BE348" s="154">
        <f>IF(N348="základní",J348,0)</f>
        <v>0</v>
      </c>
      <c r="BF348" s="154">
        <f>IF(N348="snížená",J348,0)</f>
        <v>0</v>
      </c>
      <c r="BG348" s="154">
        <f>IF(N348="zákl. přenesená",J348,0)</f>
        <v>0</v>
      </c>
      <c r="BH348" s="154">
        <f>IF(N348="sníž. přenesená",J348,0)</f>
        <v>0</v>
      </c>
      <c r="BI348" s="154">
        <f>IF(N348="nulová",J348,0)</f>
        <v>0</v>
      </c>
      <c r="BJ348" s="16" t="s">
        <v>83</v>
      </c>
      <c r="BK348" s="154">
        <f>ROUND(I348*H348,2)</f>
        <v>0</v>
      </c>
      <c r="BL348" s="16" t="s">
        <v>137</v>
      </c>
      <c r="BM348" s="153" t="s">
        <v>525</v>
      </c>
    </row>
    <row r="349" spans="1:47" s="2" customFormat="1" ht="29.25">
      <c r="A349" s="28"/>
      <c r="B349" s="29"/>
      <c r="C349" s="28"/>
      <c r="D349" s="155" t="s">
        <v>139</v>
      </c>
      <c r="E349" s="28"/>
      <c r="F349" s="156" t="s">
        <v>526</v>
      </c>
      <c r="G349" s="28"/>
      <c r="H349" s="28"/>
      <c r="I349" s="28"/>
      <c r="J349" s="28"/>
      <c r="K349" s="28"/>
      <c r="L349" s="29"/>
      <c r="M349" s="157"/>
      <c r="N349" s="158"/>
      <c r="O349" s="54"/>
      <c r="P349" s="54"/>
      <c r="Q349" s="54"/>
      <c r="R349" s="54"/>
      <c r="S349" s="54"/>
      <c r="T349" s="55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T349" s="16" t="s">
        <v>139</v>
      </c>
      <c r="AU349" s="16" t="s">
        <v>85</v>
      </c>
    </row>
    <row r="350" spans="2:51" s="13" customFormat="1" ht="12">
      <c r="B350" s="159"/>
      <c r="D350" s="155" t="s">
        <v>149</v>
      </c>
      <c r="F350" s="161" t="s">
        <v>527</v>
      </c>
      <c r="H350" s="162">
        <v>67.77</v>
      </c>
      <c r="L350" s="159"/>
      <c r="M350" s="163"/>
      <c r="N350" s="164"/>
      <c r="O350" s="164"/>
      <c r="P350" s="164"/>
      <c r="Q350" s="164"/>
      <c r="R350" s="164"/>
      <c r="S350" s="164"/>
      <c r="T350" s="165"/>
      <c r="AT350" s="160" t="s">
        <v>149</v>
      </c>
      <c r="AU350" s="160" t="s">
        <v>85</v>
      </c>
      <c r="AV350" s="13" t="s">
        <v>85</v>
      </c>
      <c r="AW350" s="13" t="s">
        <v>3</v>
      </c>
      <c r="AX350" s="13" t="s">
        <v>83</v>
      </c>
      <c r="AY350" s="160" t="s">
        <v>131</v>
      </c>
    </row>
    <row r="351" spans="1:65" s="2" customFormat="1" ht="21.75" customHeight="1">
      <c r="A351" s="28"/>
      <c r="B351" s="141"/>
      <c r="C351" s="142" t="s">
        <v>528</v>
      </c>
      <c r="D351" s="142" t="s">
        <v>133</v>
      </c>
      <c r="E351" s="143" t="s">
        <v>529</v>
      </c>
      <c r="F351" s="144" t="s">
        <v>530</v>
      </c>
      <c r="G351" s="145" t="s">
        <v>255</v>
      </c>
      <c r="H351" s="146">
        <v>7.53</v>
      </c>
      <c r="I351" s="147"/>
      <c r="J351" s="147">
        <f>ROUND(I351*H351,2)</f>
        <v>0</v>
      </c>
      <c r="K351" s="148"/>
      <c r="L351" s="29"/>
      <c r="M351" s="149" t="s">
        <v>1</v>
      </c>
      <c r="N351" s="150" t="s">
        <v>40</v>
      </c>
      <c r="O351" s="151">
        <v>0.376</v>
      </c>
      <c r="P351" s="151">
        <f>O351*H351</f>
        <v>2.83128</v>
      </c>
      <c r="Q351" s="151">
        <v>0</v>
      </c>
      <c r="R351" s="151">
        <f>Q351*H351</f>
        <v>0</v>
      </c>
      <c r="S351" s="151">
        <v>0</v>
      </c>
      <c r="T351" s="152">
        <f>S351*H351</f>
        <v>0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R351" s="153" t="s">
        <v>137</v>
      </c>
      <c r="AT351" s="153" t="s">
        <v>133</v>
      </c>
      <c r="AU351" s="153" t="s">
        <v>85</v>
      </c>
      <c r="AY351" s="16" t="s">
        <v>131</v>
      </c>
      <c r="BE351" s="154">
        <f>IF(N351="základní",J351,0)</f>
        <v>0</v>
      </c>
      <c r="BF351" s="154">
        <f>IF(N351="snížená",J351,0)</f>
        <v>0</v>
      </c>
      <c r="BG351" s="154">
        <f>IF(N351="zákl. přenesená",J351,0)</f>
        <v>0</v>
      </c>
      <c r="BH351" s="154">
        <f>IF(N351="sníž. přenesená",J351,0)</f>
        <v>0</v>
      </c>
      <c r="BI351" s="154">
        <f>IF(N351="nulová",J351,0)</f>
        <v>0</v>
      </c>
      <c r="BJ351" s="16" t="s">
        <v>83</v>
      </c>
      <c r="BK351" s="154">
        <f>ROUND(I351*H351,2)</f>
        <v>0</v>
      </c>
      <c r="BL351" s="16" t="s">
        <v>137</v>
      </c>
      <c r="BM351" s="153" t="s">
        <v>531</v>
      </c>
    </row>
    <row r="352" spans="1:47" s="2" customFormat="1" ht="19.5">
      <c r="A352" s="28"/>
      <c r="B352" s="29"/>
      <c r="C352" s="28"/>
      <c r="D352" s="155" t="s">
        <v>139</v>
      </c>
      <c r="E352" s="28"/>
      <c r="F352" s="156" t="s">
        <v>532</v>
      </c>
      <c r="G352" s="28"/>
      <c r="H352" s="28"/>
      <c r="I352" s="28"/>
      <c r="J352" s="28"/>
      <c r="K352" s="28"/>
      <c r="L352" s="29"/>
      <c r="M352" s="157"/>
      <c r="N352" s="158"/>
      <c r="O352" s="54"/>
      <c r="P352" s="54"/>
      <c r="Q352" s="54"/>
      <c r="R352" s="54"/>
      <c r="S352" s="54"/>
      <c r="T352" s="55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T352" s="16" t="s">
        <v>139</v>
      </c>
      <c r="AU352" s="16" t="s">
        <v>85</v>
      </c>
    </row>
    <row r="353" spans="1:65" s="2" customFormat="1" ht="21.75" customHeight="1">
      <c r="A353" s="28"/>
      <c r="B353" s="141"/>
      <c r="C353" s="142" t="s">
        <v>533</v>
      </c>
      <c r="D353" s="142" t="s">
        <v>133</v>
      </c>
      <c r="E353" s="143" t="s">
        <v>534</v>
      </c>
      <c r="F353" s="144" t="s">
        <v>535</v>
      </c>
      <c r="G353" s="145" t="s">
        <v>255</v>
      </c>
      <c r="H353" s="146">
        <v>7.53</v>
      </c>
      <c r="I353" s="147"/>
      <c r="J353" s="147">
        <f>ROUND(I353*H353,2)</f>
        <v>0</v>
      </c>
      <c r="K353" s="148"/>
      <c r="L353" s="29"/>
      <c r="M353" s="149" t="s">
        <v>1</v>
      </c>
      <c r="N353" s="150" t="s">
        <v>40</v>
      </c>
      <c r="O353" s="151">
        <v>0</v>
      </c>
      <c r="P353" s="151">
        <f>O353*H353</f>
        <v>0</v>
      </c>
      <c r="Q353" s="151">
        <v>0</v>
      </c>
      <c r="R353" s="151">
        <f>Q353*H353</f>
        <v>0</v>
      </c>
      <c r="S353" s="151">
        <v>0</v>
      </c>
      <c r="T353" s="152">
        <f>S353*H353</f>
        <v>0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R353" s="153" t="s">
        <v>137</v>
      </c>
      <c r="AT353" s="153" t="s">
        <v>133</v>
      </c>
      <c r="AU353" s="153" t="s">
        <v>85</v>
      </c>
      <c r="AY353" s="16" t="s">
        <v>131</v>
      </c>
      <c r="BE353" s="154">
        <f>IF(N353="základní",J353,0)</f>
        <v>0</v>
      </c>
      <c r="BF353" s="154">
        <f>IF(N353="snížená",J353,0)</f>
        <v>0</v>
      </c>
      <c r="BG353" s="154">
        <f>IF(N353="zákl. přenesená",J353,0)</f>
        <v>0</v>
      </c>
      <c r="BH353" s="154">
        <f>IF(N353="sníž. přenesená",J353,0)</f>
        <v>0</v>
      </c>
      <c r="BI353" s="154">
        <f>IF(N353="nulová",J353,0)</f>
        <v>0</v>
      </c>
      <c r="BJ353" s="16" t="s">
        <v>83</v>
      </c>
      <c r="BK353" s="154">
        <f>ROUND(I353*H353,2)</f>
        <v>0</v>
      </c>
      <c r="BL353" s="16" t="s">
        <v>137</v>
      </c>
      <c r="BM353" s="153" t="s">
        <v>536</v>
      </c>
    </row>
    <row r="354" spans="1:47" s="2" customFormat="1" ht="29.25">
      <c r="A354" s="28"/>
      <c r="B354" s="29"/>
      <c r="C354" s="28"/>
      <c r="D354" s="155" t="s">
        <v>139</v>
      </c>
      <c r="E354" s="28"/>
      <c r="F354" s="156" t="s">
        <v>537</v>
      </c>
      <c r="G354" s="28"/>
      <c r="H354" s="28"/>
      <c r="I354" s="28"/>
      <c r="J354" s="28"/>
      <c r="K354" s="28"/>
      <c r="L354" s="29"/>
      <c r="M354" s="157"/>
      <c r="N354" s="158"/>
      <c r="O354" s="54"/>
      <c r="P354" s="54"/>
      <c r="Q354" s="54"/>
      <c r="R354" s="54"/>
      <c r="S354" s="54"/>
      <c r="T354" s="55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T354" s="16" t="s">
        <v>139</v>
      </c>
      <c r="AU354" s="16" t="s">
        <v>85</v>
      </c>
    </row>
    <row r="355" spans="2:63" s="12" customFormat="1" ht="22.9" customHeight="1">
      <c r="B355" s="129"/>
      <c r="D355" s="130" t="s">
        <v>74</v>
      </c>
      <c r="E355" s="139" t="s">
        <v>538</v>
      </c>
      <c r="F355" s="139" t="s">
        <v>539</v>
      </c>
      <c r="J355" s="140">
        <f>BK355</f>
        <v>0</v>
      </c>
      <c r="L355" s="129"/>
      <c r="M355" s="133"/>
      <c r="N355" s="134"/>
      <c r="O355" s="134"/>
      <c r="P355" s="135">
        <f>SUM(P356:P359)</f>
        <v>41.760310000000004</v>
      </c>
      <c r="Q355" s="134"/>
      <c r="R355" s="135">
        <f>SUM(R356:R359)</f>
        <v>0</v>
      </c>
      <c r="S355" s="134"/>
      <c r="T355" s="136">
        <f>SUM(T356:T359)</f>
        <v>0</v>
      </c>
      <c r="AR355" s="130" t="s">
        <v>83</v>
      </c>
      <c r="AT355" s="137" t="s">
        <v>74</v>
      </c>
      <c r="AU355" s="137" t="s">
        <v>83</v>
      </c>
      <c r="AY355" s="130" t="s">
        <v>131</v>
      </c>
      <c r="BK355" s="138">
        <f>SUM(BK356:BK359)</f>
        <v>0</v>
      </c>
    </row>
    <row r="356" spans="1:65" s="2" customFormat="1" ht="21.75" customHeight="1">
      <c r="A356" s="28"/>
      <c r="B356" s="141"/>
      <c r="C356" s="142" t="s">
        <v>540</v>
      </c>
      <c r="D356" s="142" t="s">
        <v>133</v>
      </c>
      <c r="E356" s="143" t="s">
        <v>541</v>
      </c>
      <c r="F356" s="144" t="s">
        <v>542</v>
      </c>
      <c r="G356" s="145" t="s">
        <v>255</v>
      </c>
      <c r="H356" s="146">
        <v>97.117</v>
      </c>
      <c r="I356" s="147"/>
      <c r="J356" s="147">
        <f>ROUND(I356*H356,2)</f>
        <v>0</v>
      </c>
      <c r="K356" s="148"/>
      <c r="L356" s="29"/>
      <c r="M356" s="149" t="s">
        <v>1</v>
      </c>
      <c r="N356" s="150" t="s">
        <v>40</v>
      </c>
      <c r="O356" s="151">
        <v>0.397</v>
      </c>
      <c r="P356" s="151">
        <f>O356*H356</f>
        <v>38.555449</v>
      </c>
      <c r="Q356" s="151">
        <v>0</v>
      </c>
      <c r="R356" s="151">
        <f>Q356*H356</f>
        <v>0</v>
      </c>
      <c r="S356" s="151">
        <v>0</v>
      </c>
      <c r="T356" s="152">
        <f>S356*H356</f>
        <v>0</v>
      </c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R356" s="153" t="s">
        <v>137</v>
      </c>
      <c r="AT356" s="153" t="s">
        <v>133</v>
      </c>
      <c r="AU356" s="153" t="s">
        <v>85</v>
      </c>
      <c r="AY356" s="16" t="s">
        <v>131</v>
      </c>
      <c r="BE356" s="154">
        <f>IF(N356="základní",J356,0)</f>
        <v>0</v>
      </c>
      <c r="BF356" s="154">
        <f>IF(N356="snížená",J356,0)</f>
        <v>0</v>
      </c>
      <c r="BG356" s="154">
        <f>IF(N356="zákl. přenesená",J356,0)</f>
        <v>0</v>
      </c>
      <c r="BH356" s="154">
        <f>IF(N356="sníž. přenesená",J356,0)</f>
        <v>0</v>
      </c>
      <c r="BI356" s="154">
        <f>IF(N356="nulová",J356,0)</f>
        <v>0</v>
      </c>
      <c r="BJ356" s="16" t="s">
        <v>83</v>
      </c>
      <c r="BK356" s="154">
        <f>ROUND(I356*H356,2)</f>
        <v>0</v>
      </c>
      <c r="BL356" s="16" t="s">
        <v>137</v>
      </c>
      <c r="BM356" s="153" t="s">
        <v>543</v>
      </c>
    </row>
    <row r="357" spans="1:65" s="2" customFormat="1" ht="21.75" customHeight="1">
      <c r="A357" s="28"/>
      <c r="B357" s="141"/>
      <c r="C357" s="142" t="s">
        <v>544</v>
      </c>
      <c r="D357" s="142" t="s">
        <v>133</v>
      </c>
      <c r="E357" s="143" t="s">
        <v>545</v>
      </c>
      <c r="F357" s="144" t="s">
        <v>546</v>
      </c>
      <c r="G357" s="145" t="s">
        <v>255</v>
      </c>
      <c r="H357" s="146">
        <v>97.117</v>
      </c>
      <c r="I357" s="147"/>
      <c r="J357" s="147">
        <f>ROUND(I357*H357,2)</f>
        <v>0</v>
      </c>
      <c r="K357" s="148"/>
      <c r="L357" s="29"/>
      <c r="M357" s="149" t="s">
        <v>1</v>
      </c>
      <c r="N357" s="150" t="s">
        <v>40</v>
      </c>
      <c r="O357" s="151">
        <v>0.018</v>
      </c>
      <c r="P357" s="151">
        <f>O357*H357</f>
        <v>1.748106</v>
      </c>
      <c r="Q357" s="151">
        <v>0</v>
      </c>
      <c r="R357" s="151">
        <f>Q357*H357</f>
        <v>0</v>
      </c>
      <c r="S357" s="151">
        <v>0</v>
      </c>
      <c r="T357" s="152">
        <f>S357*H357</f>
        <v>0</v>
      </c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R357" s="153" t="s">
        <v>137</v>
      </c>
      <c r="AT357" s="153" t="s">
        <v>133</v>
      </c>
      <c r="AU357" s="153" t="s">
        <v>85</v>
      </c>
      <c r="AY357" s="16" t="s">
        <v>131</v>
      </c>
      <c r="BE357" s="154">
        <f>IF(N357="základní",J357,0)</f>
        <v>0</v>
      </c>
      <c r="BF357" s="154">
        <f>IF(N357="snížená",J357,0)</f>
        <v>0</v>
      </c>
      <c r="BG357" s="154">
        <f>IF(N357="zákl. přenesená",J357,0)</f>
        <v>0</v>
      </c>
      <c r="BH357" s="154">
        <f>IF(N357="sníž. přenesená",J357,0)</f>
        <v>0</v>
      </c>
      <c r="BI357" s="154">
        <f>IF(N357="nulová",J357,0)</f>
        <v>0</v>
      </c>
      <c r="BJ357" s="16" t="s">
        <v>83</v>
      </c>
      <c r="BK357" s="154">
        <f>ROUND(I357*H357,2)</f>
        <v>0</v>
      </c>
      <c r="BL357" s="16" t="s">
        <v>137</v>
      </c>
      <c r="BM357" s="153" t="s">
        <v>547</v>
      </c>
    </row>
    <row r="358" spans="1:65" s="2" customFormat="1" ht="21.75" customHeight="1">
      <c r="A358" s="28"/>
      <c r="B358" s="141"/>
      <c r="C358" s="142" t="s">
        <v>548</v>
      </c>
      <c r="D358" s="142" t="s">
        <v>133</v>
      </c>
      <c r="E358" s="143" t="s">
        <v>549</v>
      </c>
      <c r="F358" s="144" t="s">
        <v>550</v>
      </c>
      <c r="G358" s="145" t="s">
        <v>255</v>
      </c>
      <c r="H358" s="146">
        <v>97.117</v>
      </c>
      <c r="I358" s="147"/>
      <c r="J358" s="147">
        <f>ROUND(I358*H358,2)</f>
        <v>0</v>
      </c>
      <c r="K358" s="148"/>
      <c r="L358" s="29"/>
      <c r="M358" s="149" t="s">
        <v>1</v>
      </c>
      <c r="N358" s="150" t="s">
        <v>40</v>
      </c>
      <c r="O358" s="151">
        <v>0.015</v>
      </c>
      <c r="P358" s="151">
        <f>O358*H358</f>
        <v>1.456755</v>
      </c>
      <c r="Q358" s="151">
        <v>0</v>
      </c>
      <c r="R358" s="151">
        <f>Q358*H358</f>
        <v>0</v>
      </c>
      <c r="S358" s="151">
        <v>0</v>
      </c>
      <c r="T358" s="152">
        <f>S358*H358</f>
        <v>0</v>
      </c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R358" s="153" t="s">
        <v>137</v>
      </c>
      <c r="AT358" s="153" t="s">
        <v>133</v>
      </c>
      <c r="AU358" s="153" t="s">
        <v>85</v>
      </c>
      <c r="AY358" s="16" t="s">
        <v>131</v>
      </c>
      <c r="BE358" s="154">
        <f>IF(N358="základní",J358,0)</f>
        <v>0</v>
      </c>
      <c r="BF358" s="154">
        <f>IF(N358="snížená",J358,0)</f>
        <v>0</v>
      </c>
      <c r="BG358" s="154">
        <f>IF(N358="zákl. přenesená",J358,0)</f>
        <v>0</v>
      </c>
      <c r="BH358" s="154">
        <f>IF(N358="sníž. přenesená",J358,0)</f>
        <v>0</v>
      </c>
      <c r="BI358" s="154">
        <f>IF(N358="nulová",J358,0)</f>
        <v>0</v>
      </c>
      <c r="BJ358" s="16" t="s">
        <v>83</v>
      </c>
      <c r="BK358" s="154">
        <f>ROUND(I358*H358,2)</f>
        <v>0</v>
      </c>
      <c r="BL358" s="16" t="s">
        <v>137</v>
      </c>
      <c r="BM358" s="153" t="s">
        <v>551</v>
      </c>
    </row>
    <row r="359" spans="1:47" s="2" customFormat="1" ht="12">
      <c r="A359" s="28"/>
      <c r="B359" s="29"/>
      <c r="C359" s="28"/>
      <c r="D359" s="155" t="s">
        <v>139</v>
      </c>
      <c r="E359" s="28"/>
      <c r="F359" s="156" t="s">
        <v>552</v>
      </c>
      <c r="G359" s="28"/>
      <c r="H359" s="28"/>
      <c r="I359" s="28"/>
      <c r="J359" s="28"/>
      <c r="K359" s="28"/>
      <c r="L359" s="29"/>
      <c r="M359" s="184"/>
      <c r="N359" s="185"/>
      <c r="O359" s="186"/>
      <c r="P359" s="186"/>
      <c r="Q359" s="186"/>
      <c r="R359" s="186"/>
      <c r="S359" s="186"/>
      <c r="T359" s="187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T359" s="16" t="s">
        <v>139</v>
      </c>
      <c r="AU359" s="16" t="s">
        <v>85</v>
      </c>
    </row>
    <row r="360" spans="1:31" s="2" customFormat="1" ht="6.95" customHeight="1">
      <c r="A360" s="28"/>
      <c r="B360" s="43"/>
      <c r="C360" s="44"/>
      <c r="D360" s="44"/>
      <c r="E360" s="44"/>
      <c r="F360" s="44"/>
      <c r="G360" s="44"/>
      <c r="H360" s="44"/>
      <c r="I360" s="44"/>
      <c r="J360" s="44"/>
      <c r="K360" s="44"/>
      <c r="L360" s="29"/>
      <c r="M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</sheetData>
  <autoFilter ref="C123:K35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showZeros="0" tabSelected="1" zoomScale="115" zoomScaleNormal="115" workbookViewId="0" topLeftCell="I126">
      <selection activeCell="X129" sqref="X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56" s="1" customFormat="1" ht="36.9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88</v>
      </c>
      <c r="AZ2" s="90" t="s">
        <v>553</v>
      </c>
      <c r="BA2" s="90" t="s">
        <v>1</v>
      </c>
      <c r="BB2" s="90" t="s">
        <v>1</v>
      </c>
      <c r="BC2" s="90" t="s">
        <v>554</v>
      </c>
      <c r="BD2" s="90" t="s">
        <v>85</v>
      </c>
    </row>
    <row r="3" spans="2:5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  <c r="AZ3" s="90" t="s">
        <v>555</v>
      </c>
      <c r="BA3" s="90" t="s">
        <v>1</v>
      </c>
      <c r="BB3" s="90" t="s">
        <v>1</v>
      </c>
      <c r="BC3" s="90" t="s">
        <v>556</v>
      </c>
      <c r="BD3" s="90" t="s">
        <v>85</v>
      </c>
    </row>
    <row r="4" spans="2:46" s="1" customFormat="1" ht="24.95" customHeight="1" hidden="1">
      <c r="B4" s="19"/>
      <c r="D4" s="20" t="s">
        <v>96</v>
      </c>
      <c r="L4" s="19"/>
      <c r="M4" s="91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31" t="str">
        <f>'Rekapitulace stavby'!K6</f>
        <v>Chodník podél ul. Závodní kolem restaurace Mokroš</v>
      </c>
      <c r="F7" s="232"/>
      <c r="G7" s="232"/>
      <c r="H7" s="232"/>
      <c r="L7" s="19"/>
    </row>
    <row r="8" spans="1:31" s="2" customFormat="1" ht="12" customHeight="1" hidden="1">
      <c r="A8" s="28"/>
      <c r="B8" s="29"/>
      <c r="C8" s="28"/>
      <c r="D8" s="25" t="s">
        <v>101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01" t="s">
        <v>557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25. 9. 2020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24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25</v>
      </c>
      <c r="F15" s="28"/>
      <c r="G15" s="28"/>
      <c r="H15" s="28"/>
      <c r="I15" s="25" t="s">
        <v>26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27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24" t="str">
        <f>'Rekapitulace stavby'!E14</f>
        <v xml:space="preserve"> </v>
      </c>
      <c r="F18" s="224"/>
      <c r="G18" s="224"/>
      <c r="H18" s="224"/>
      <c r="I18" s="25" t="s">
        <v>26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23</v>
      </c>
      <c r="J20" s="23" t="s">
        <v>30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31</v>
      </c>
      <c r="F21" s="28"/>
      <c r="G21" s="28"/>
      <c r="H21" s="28"/>
      <c r="I21" s="25" t="s">
        <v>26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33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26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34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5" t="s">
        <v>35</v>
      </c>
      <c r="E30" s="28"/>
      <c r="F30" s="28"/>
      <c r="G30" s="28"/>
      <c r="H30" s="28"/>
      <c r="I30" s="28"/>
      <c r="J30" s="67">
        <f>ROUND(J123,2)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37</v>
      </c>
      <c r="G32" s="28"/>
      <c r="H32" s="28"/>
      <c r="I32" s="32" t="s">
        <v>36</v>
      </c>
      <c r="J32" s="32" t="s">
        <v>38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6" t="s">
        <v>39</v>
      </c>
      <c r="E33" s="25" t="s">
        <v>40</v>
      </c>
      <c r="F33" s="97">
        <f>ROUND((SUM(BE123:BE200)),2)</f>
        <v>0</v>
      </c>
      <c r="G33" s="28"/>
      <c r="H33" s="28"/>
      <c r="I33" s="98">
        <v>0.21</v>
      </c>
      <c r="J33" s="97">
        <f>ROUND(((SUM(BE123:BE200))*I33),2)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41</v>
      </c>
      <c r="F34" s="97">
        <f>ROUND((SUM(BF123:BF200)),2)</f>
        <v>0</v>
      </c>
      <c r="G34" s="28"/>
      <c r="H34" s="28"/>
      <c r="I34" s="98">
        <v>0.15</v>
      </c>
      <c r="J34" s="97">
        <f>ROUND(((SUM(BF123:BF200))*I34),2)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42</v>
      </c>
      <c r="F35" s="97">
        <f>ROUND((SUM(BG123:BG200)),2)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43</v>
      </c>
      <c r="F36" s="97">
        <f>ROUND((SUM(BH123:BH200)),2)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44</v>
      </c>
      <c r="F37" s="97">
        <f>ROUND((SUM(BI123:BI200)),2)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9"/>
      <c r="D39" s="100" t="s">
        <v>45</v>
      </c>
      <c r="E39" s="56"/>
      <c r="F39" s="56"/>
      <c r="G39" s="101" t="s">
        <v>46</v>
      </c>
      <c r="H39" s="102" t="s">
        <v>47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50</v>
      </c>
      <c r="E61" s="31"/>
      <c r="F61" s="105" t="s">
        <v>51</v>
      </c>
      <c r="G61" s="41" t="s">
        <v>50</v>
      </c>
      <c r="H61" s="31"/>
      <c r="I61" s="31"/>
      <c r="J61" s="106" t="s">
        <v>51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52</v>
      </c>
      <c r="E65" s="42"/>
      <c r="F65" s="42"/>
      <c r="G65" s="39" t="s">
        <v>53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50</v>
      </c>
      <c r="E76" s="31"/>
      <c r="F76" s="105" t="s">
        <v>51</v>
      </c>
      <c r="G76" s="41" t="s">
        <v>50</v>
      </c>
      <c r="H76" s="31"/>
      <c r="I76" s="31"/>
      <c r="J76" s="106" t="s">
        <v>51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31" t="str">
        <f>E7</f>
        <v>Chodník podél ul. Závodní kolem restaurace Mokroš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101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01" t="str">
        <f>E9</f>
        <v>SO700 - ÚPRAVY OPLOCENÍ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 t="str">
        <f>IF(J12="","",J12)</f>
        <v>25. 9. 2020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22</v>
      </c>
      <c r="D91" s="28"/>
      <c r="E91" s="28"/>
      <c r="F91" s="23" t="str">
        <f>E15</f>
        <v>Město Petřvald</v>
      </c>
      <c r="G91" s="28"/>
      <c r="H91" s="28"/>
      <c r="I91" s="25" t="s">
        <v>29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27</v>
      </c>
      <c r="D92" s="28"/>
      <c r="E92" s="28"/>
      <c r="F92" s="23" t="str">
        <f>IF(E18="","",E18)</f>
        <v xml:space="preserve"> </v>
      </c>
      <c r="G92" s="28"/>
      <c r="H92" s="28"/>
      <c r="I92" s="25" t="s">
        <v>33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7" t="s">
        <v>104</v>
      </c>
      <c r="D94" s="99"/>
      <c r="E94" s="99"/>
      <c r="F94" s="99"/>
      <c r="G94" s="99"/>
      <c r="H94" s="99"/>
      <c r="I94" s="99"/>
      <c r="J94" s="108" t="s">
        <v>105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9" t="s">
        <v>106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107</v>
      </c>
    </row>
    <row r="97" spans="2:12" s="9" customFormat="1" ht="24.95" customHeight="1" hidden="1">
      <c r="B97" s="110"/>
      <c r="D97" s="111" t="s">
        <v>108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10" customFormat="1" ht="19.9" customHeight="1" hidden="1">
      <c r="B98" s="114"/>
      <c r="D98" s="115" t="s">
        <v>109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10" customFormat="1" ht="19.9" customHeight="1" hidden="1">
      <c r="B99" s="114"/>
      <c r="D99" s="115" t="s">
        <v>558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2:12" s="10" customFormat="1" ht="19.9" customHeight="1" hidden="1">
      <c r="B100" s="114"/>
      <c r="D100" s="115" t="s">
        <v>110</v>
      </c>
      <c r="E100" s="116"/>
      <c r="F100" s="116"/>
      <c r="G100" s="116"/>
      <c r="H100" s="116"/>
      <c r="I100" s="116"/>
      <c r="J100" s="117">
        <f>J146</f>
        <v>0</v>
      </c>
      <c r="L100" s="114"/>
    </row>
    <row r="101" spans="2:12" s="10" customFormat="1" ht="19.9" customHeight="1" hidden="1">
      <c r="B101" s="114"/>
      <c r="D101" s="115" t="s">
        <v>113</v>
      </c>
      <c r="E101" s="116"/>
      <c r="F101" s="116"/>
      <c r="G101" s="116"/>
      <c r="H101" s="116"/>
      <c r="I101" s="116"/>
      <c r="J101" s="117">
        <f>J175</f>
        <v>0</v>
      </c>
      <c r="L101" s="114"/>
    </row>
    <row r="102" spans="2:12" s="10" customFormat="1" ht="19.9" customHeight="1" hidden="1">
      <c r="B102" s="114"/>
      <c r="D102" s="115" t="s">
        <v>114</v>
      </c>
      <c r="E102" s="116"/>
      <c r="F102" s="116"/>
      <c r="G102" s="116"/>
      <c r="H102" s="116"/>
      <c r="I102" s="116"/>
      <c r="J102" s="117">
        <f>J184</f>
        <v>0</v>
      </c>
      <c r="L102" s="114"/>
    </row>
    <row r="103" spans="2:12" s="10" customFormat="1" ht="19.9" customHeight="1" hidden="1">
      <c r="B103" s="114"/>
      <c r="D103" s="115" t="s">
        <v>115</v>
      </c>
      <c r="E103" s="116"/>
      <c r="F103" s="116"/>
      <c r="G103" s="116"/>
      <c r="H103" s="116"/>
      <c r="I103" s="116"/>
      <c r="J103" s="117">
        <f>J194</f>
        <v>0</v>
      </c>
      <c r="L103" s="114"/>
    </row>
    <row r="104" spans="1:31" s="2" customFormat="1" ht="21.75" customHeight="1" hidden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 hidden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ht="12" hidden="1"/>
    <row r="107" ht="12" hidden="1"/>
    <row r="108" ht="12" hidden="1"/>
    <row r="109" spans="1:31" s="2" customFormat="1" ht="6.95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116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14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6.5" customHeight="1">
      <c r="A113" s="28"/>
      <c r="B113" s="29"/>
      <c r="C113" s="28"/>
      <c r="D113" s="28"/>
      <c r="E113" s="231" t="str">
        <f>E7</f>
        <v>Chodník podél ul. Závodní kolem restaurace Mokroš</v>
      </c>
      <c r="F113" s="232"/>
      <c r="G113" s="232"/>
      <c r="H113" s="232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101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201" t="str">
        <f>E9</f>
        <v>SO700 - ÚPRAVY OPLOCENÍ</v>
      </c>
      <c r="F115" s="230"/>
      <c r="G115" s="230"/>
      <c r="H115" s="230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5" t="s">
        <v>18</v>
      </c>
      <c r="D117" s="28"/>
      <c r="E117" s="28"/>
      <c r="F117" s="23" t="str">
        <f>F12</f>
        <v>Petřvald</v>
      </c>
      <c r="G117" s="28"/>
      <c r="H117" s="28"/>
      <c r="I117" s="25" t="s">
        <v>20</v>
      </c>
      <c r="J117" s="51" t="str">
        <f>IF(J12="","",J12)</f>
        <v>25. 9. 2020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5" t="s">
        <v>22</v>
      </c>
      <c r="D119" s="28"/>
      <c r="E119" s="28"/>
      <c r="F119" s="23" t="str">
        <f>E15</f>
        <v>Město Petřvald</v>
      </c>
      <c r="G119" s="28"/>
      <c r="H119" s="28"/>
      <c r="I119" s="25" t="s">
        <v>29</v>
      </c>
      <c r="J119" s="26" t="str">
        <f>E21</f>
        <v>Ing. Pavol Lipták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5" t="s">
        <v>27</v>
      </c>
      <c r="D120" s="28"/>
      <c r="E120" s="28"/>
      <c r="F120" s="23" t="str">
        <f>IF(E18="","",E18)</f>
        <v xml:space="preserve"> </v>
      </c>
      <c r="G120" s="28"/>
      <c r="H120" s="28"/>
      <c r="I120" s="25" t="s">
        <v>33</v>
      </c>
      <c r="J120" s="26" t="str">
        <f>E24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11" customFormat="1" ht="29.25" customHeight="1">
      <c r="A122" s="118"/>
      <c r="B122" s="119"/>
      <c r="C122" s="120" t="s">
        <v>117</v>
      </c>
      <c r="D122" s="121" t="s">
        <v>60</v>
      </c>
      <c r="E122" s="121" t="s">
        <v>56</v>
      </c>
      <c r="F122" s="121" t="s">
        <v>57</v>
      </c>
      <c r="G122" s="121" t="s">
        <v>118</v>
      </c>
      <c r="H122" s="121" t="s">
        <v>119</v>
      </c>
      <c r="I122" s="121" t="s">
        <v>120</v>
      </c>
      <c r="J122" s="122" t="s">
        <v>105</v>
      </c>
      <c r="K122" s="123" t="s">
        <v>121</v>
      </c>
      <c r="L122" s="124"/>
      <c r="M122" s="58" t="s">
        <v>1</v>
      </c>
      <c r="N122" s="59" t="s">
        <v>39</v>
      </c>
      <c r="O122" s="59" t="s">
        <v>122</v>
      </c>
      <c r="P122" s="59" t="s">
        <v>123</v>
      </c>
      <c r="Q122" s="59" t="s">
        <v>124</v>
      </c>
      <c r="R122" s="59" t="s">
        <v>125</v>
      </c>
      <c r="S122" s="59" t="s">
        <v>126</v>
      </c>
      <c r="T122" s="60" t="s">
        <v>127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3" s="2" customFormat="1" ht="22.9" customHeight="1">
      <c r="A123" s="28"/>
      <c r="B123" s="29"/>
      <c r="C123" s="65" t="s">
        <v>128</v>
      </c>
      <c r="D123" s="28"/>
      <c r="E123" s="28"/>
      <c r="F123" s="28"/>
      <c r="G123" s="28"/>
      <c r="H123" s="28"/>
      <c r="I123" s="28"/>
      <c r="J123" s="125">
        <f>BK123</f>
        <v>0</v>
      </c>
      <c r="K123" s="28"/>
      <c r="L123" s="29"/>
      <c r="M123" s="61"/>
      <c r="N123" s="52"/>
      <c r="O123" s="62"/>
      <c r="P123" s="126">
        <f>P124</f>
        <v>271.20327</v>
      </c>
      <c r="Q123" s="62"/>
      <c r="R123" s="126">
        <f>R124</f>
        <v>51.625714</v>
      </c>
      <c r="S123" s="62"/>
      <c r="T123" s="127">
        <f>T124</f>
        <v>3.0429299999999997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74</v>
      </c>
      <c r="AU123" s="16" t="s">
        <v>107</v>
      </c>
      <c r="BK123" s="128">
        <f>BK124</f>
        <v>0</v>
      </c>
    </row>
    <row r="124" spans="2:63" s="12" customFormat="1" ht="25.9" customHeight="1">
      <c r="B124" s="129"/>
      <c r="D124" s="130" t="s">
        <v>74</v>
      </c>
      <c r="E124" s="131" t="s">
        <v>129</v>
      </c>
      <c r="F124" s="131" t="s">
        <v>130</v>
      </c>
      <c r="J124" s="132">
        <f>BK124</f>
        <v>0</v>
      </c>
      <c r="L124" s="129"/>
      <c r="M124" s="133"/>
      <c r="N124" s="134"/>
      <c r="O124" s="134"/>
      <c r="P124" s="135">
        <f>P125+P142+P146+P175+P184+P194</f>
        <v>271.20327</v>
      </c>
      <c r="Q124" s="134"/>
      <c r="R124" s="135">
        <f>R125+R142+R146+R175+R184+R194</f>
        <v>51.625714</v>
      </c>
      <c r="S124" s="134"/>
      <c r="T124" s="136">
        <f>T125+T142+T146+T175+T184+T194</f>
        <v>3.0429299999999997</v>
      </c>
      <c r="AR124" s="130" t="s">
        <v>83</v>
      </c>
      <c r="AT124" s="137" t="s">
        <v>74</v>
      </c>
      <c r="AU124" s="137" t="s">
        <v>75</v>
      </c>
      <c r="AY124" s="130" t="s">
        <v>131</v>
      </c>
      <c r="BK124" s="138">
        <f>BK125+BK142+BK146+BK175+BK184+BK194</f>
        <v>0</v>
      </c>
    </row>
    <row r="125" spans="2:63" s="12" customFormat="1" ht="22.9" customHeight="1">
      <c r="B125" s="129"/>
      <c r="D125" s="130" t="s">
        <v>74</v>
      </c>
      <c r="E125" s="139" t="s">
        <v>83</v>
      </c>
      <c r="F125" s="139" t="s">
        <v>132</v>
      </c>
      <c r="J125" s="140">
        <f>BK125</f>
        <v>0</v>
      </c>
      <c r="L125" s="129"/>
      <c r="M125" s="133"/>
      <c r="N125" s="134"/>
      <c r="O125" s="134"/>
      <c r="P125" s="135">
        <f>SUM(P126:P141)</f>
        <v>34.69587</v>
      </c>
      <c r="Q125" s="134"/>
      <c r="R125" s="135">
        <f>SUM(R126:R141)</f>
        <v>0</v>
      </c>
      <c r="S125" s="134"/>
      <c r="T125" s="136">
        <f>SUM(T126:T141)</f>
        <v>0</v>
      </c>
      <c r="AR125" s="130" t="s">
        <v>83</v>
      </c>
      <c r="AT125" s="137" t="s">
        <v>74</v>
      </c>
      <c r="AU125" s="137" t="s">
        <v>83</v>
      </c>
      <c r="AY125" s="130" t="s">
        <v>131</v>
      </c>
      <c r="BK125" s="138">
        <f>SUM(BK126:BK141)</f>
        <v>0</v>
      </c>
    </row>
    <row r="126" spans="1:65" s="2" customFormat="1" ht="21.75" customHeight="1">
      <c r="A126" s="28"/>
      <c r="B126" s="141"/>
      <c r="C126" s="142" t="s">
        <v>83</v>
      </c>
      <c r="D126" s="142" t="s">
        <v>133</v>
      </c>
      <c r="E126" s="143" t="s">
        <v>559</v>
      </c>
      <c r="F126" s="144" t="s">
        <v>560</v>
      </c>
      <c r="G126" s="145" t="s">
        <v>194</v>
      </c>
      <c r="H126" s="146">
        <v>1.47</v>
      </c>
      <c r="I126" s="147"/>
      <c r="J126" s="147">
        <f>ROUND(I126*H126,2)</f>
        <v>0</v>
      </c>
      <c r="K126" s="148"/>
      <c r="L126" s="29"/>
      <c r="M126" s="149" t="s">
        <v>1</v>
      </c>
      <c r="N126" s="150" t="s">
        <v>40</v>
      </c>
      <c r="O126" s="151">
        <v>0.871</v>
      </c>
      <c r="P126" s="151">
        <f>O126*H126</f>
        <v>1.28037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3" t="s">
        <v>137</v>
      </c>
      <c r="AT126" s="153" t="s">
        <v>133</v>
      </c>
      <c r="AU126" s="153" t="s">
        <v>85</v>
      </c>
      <c r="AY126" s="16" t="s">
        <v>131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6" t="s">
        <v>83</v>
      </c>
      <c r="BK126" s="154">
        <f>ROUND(I126*H126,2)</f>
        <v>0</v>
      </c>
      <c r="BL126" s="16" t="s">
        <v>137</v>
      </c>
      <c r="BM126" s="153" t="s">
        <v>561</v>
      </c>
    </row>
    <row r="127" spans="1:47" s="2" customFormat="1" ht="19.5">
      <c r="A127" s="28"/>
      <c r="B127" s="29"/>
      <c r="C127" s="28"/>
      <c r="D127" s="155" t="s">
        <v>139</v>
      </c>
      <c r="E127" s="28"/>
      <c r="F127" s="156" t="s">
        <v>562</v>
      </c>
      <c r="G127" s="28"/>
      <c r="H127" s="28"/>
      <c r="I127" s="28"/>
      <c r="J127" s="28"/>
      <c r="K127" s="28"/>
      <c r="L127" s="29"/>
      <c r="M127" s="157"/>
      <c r="N127" s="158"/>
      <c r="O127" s="54"/>
      <c r="P127" s="54"/>
      <c r="Q127" s="54"/>
      <c r="R127" s="54"/>
      <c r="S127" s="54"/>
      <c r="T127" s="55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139</v>
      </c>
      <c r="AU127" s="16" t="s">
        <v>85</v>
      </c>
    </row>
    <row r="128" spans="2:51" s="13" customFormat="1" ht="12">
      <c r="B128" s="159"/>
      <c r="D128" s="155" t="s">
        <v>149</v>
      </c>
      <c r="E128" s="160" t="s">
        <v>553</v>
      </c>
      <c r="F128" s="161" t="s">
        <v>563</v>
      </c>
      <c r="H128" s="162">
        <v>1.47</v>
      </c>
      <c r="L128" s="159"/>
      <c r="M128" s="163"/>
      <c r="N128" s="164"/>
      <c r="O128" s="164"/>
      <c r="P128" s="164"/>
      <c r="Q128" s="164"/>
      <c r="R128" s="164"/>
      <c r="S128" s="164"/>
      <c r="T128" s="165"/>
      <c r="AT128" s="160" t="s">
        <v>149</v>
      </c>
      <c r="AU128" s="160" t="s">
        <v>85</v>
      </c>
      <c r="AV128" s="13" t="s">
        <v>85</v>
      </c>
      <c r="AW128" s="13" t="s">
        <v>32</v>
      </c>
      <c r="AX128" s="13" t="s">
        <v>83</v>
      </c>
      <c r="AY128" s="160" t="s">
        <v>131</v>
      </c>
    </row>
    <row r="129" spans="1:65" s="2" customFormat="1" ht="21.75" customHeight="1">
      <c r="A129" s="28"/>
      <c r="B129" s="141"/>
      <c r="C129" s="142" t="s">
        <v>85</v>
      </c>
      <c r="D129" s="142" t="s">
        <v>133</v>
      </c>
      <c r="E129" s="143" t="s">
        <v>564</v>
      </c>
      <c r="F129" s="144" t="s">
        <v>565</v>
      </c>
      <c r="G129" s="145" t="s">
        <v>194</v>
      </c>
      <c r="H129" s="146">
        <v>1.47</v>
      </c>
      <c r="I129" s="147"/>
      <c r="J129" s="147">
        <f>ROUND(I129*H129,2)</f>
        <v>0</v>
      </c>
      <c r="K129" s="148"/>
      <c r="L129" s="29"/>
      <c r="M129" s="149" t="s">
        <v>1</v>
      </c>
      <c r="N129" s="150" t="s">
        <v>40</v>
      </c>
      <c r="O129" s="151">
        <v>0.04</v>
      </c>
      <c r="P129" s="151">
        <f>O129*H129</f>
        <v>0.0588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137</v>
      </c>
      <c r="AT129" s="153" t="s">
        <v>133</v>
      </c>
      <c r="AU129" s="153" t="s">
        <v>85</v>
      </c>
      <c r="AY129" s="16" t="s">
        <v>131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6" t="s">
        <v>83</v>
      </c>
      <c r="BK129" s="154">
        <f>ROUND(I129*H129,2)</f>
        <v>0</v>
      </c>
      <c r="BL129" s="16" t="s">
        <v>137</v>
      </c>
      <c r="BM129" s="153" t="s">
        <v>566</v>
      </c>
    </row>
    <row r="130" spans="1:47" s="2" customFormat="1" ht="39">
      <c r="A130" s="28"/>
      <c r="B130" s="29"/>
      <c r="C130" s="28"/>
      <c r="D130" s="155" t="s">
        <v>139</v>
      </c>
      <c r="E130" s="28"/>
      <c r="F130" s="156" t="s">
        <v>711</v>
      </c>
      <c r="G130" s="28"/>
      <c r="H130" s="28"/>
      <c r="I130" s="28"/>
      <c r="J130" s="28"/>
      <c r="K130" s="28"/>
      <c r="L130" s="29"/>
      <c r="M130" s="157"/>
      <c r="N130" s="158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139</v>
      </c>
      <c r="AU130" s="16" t="s">
        <v>85</v>
      </c>
    </row>
    <row r="131" spans="1:65" s="2" customFormat="1" ht="21.75" customHeight="1">
      <c r="A131" s="28"/>
      <c r="B131" s="141"/>
      <c r="C131" s="142" t="s">
        <v>144</v>
      </c>
      <c r="D131" s="142" t="s">
        <v>133</v>
      </c>
      <c r="E131" s="143" t="s">
        <v>567</v>
      </c>
      <c r="F131" s="144" t="s">
        <v>568</v>
      </c>
      <c r="G131" s="145" t="s">
        <v>1</v>
      </c>
      <c r="H131" s="146">
        <v>14.25</v>
      </c>
      <c r="I131" s="147"/>
      <c r="J131" s="147">
        <f>ROUND(I131*H131,2)</f>
        <v>0</v>
      </c>
      <c r="K131" s="148"/>
      <c r="L131" s="29"/>
      <c r="M131" s="149" t="s">
        <v>1</v>
      </c>
      <c r="N131" s="150" t="s">
        <v>40</v>
      </c>
      <c r="O131" s="151">
        <v>1.43</v>
      </c>
      <c r="P131" s="151">
        <f>O131*H131</f>
        <v>20.377499999999998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137</v>
      </c>
      <c r="AT131" s="153" t="s">
        <v>133</v>
      </c>
      <c r="AU131" s="153" t="s">
        <v>85</v>
      </c>
      <c r="AY131" s="16" t="s">
        <v>131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6" t="s">
        <v>83</v>
      </c>
      <c r="BK131" s="154">
        <f>ROUND(I131*H131,2)</f>
        <v>0</v>
      </c>
      <c r="BL131" s="16" t="s">
        <v>137</v>
      </c>
      <c r="BM131" s="153" t="s">
        <v>569</v>
      </c>
    </row>
    <row r="132" spans="2:51" s="13" customFormat="1" ht="12">
      <c r="B132" s="159"/>
      <c r="D132" s="155" t="s">
        <v>149</v>
      </c>
      <c r="E132" s="160" t="s">
        <v>1</v>
      </c>
      <c r="F132" s="161" t="s">
        <v>570</v>
      </c>
      <c r="H132" s="162">
        <v>3.75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149</v>
      </c>
      <c r="AU132" s="160" t="s">
        <v>85</v>
      </c>
      <c r="AV132" s="13" t="s">
        <v>85</v>
      </c>
      <c r="AW132" s="13" t="s">
        <v>32</v>
      </c>
      <c r="AX132" s="13" t="s">
        <v>75</v>
      </c>
      <c r="AY132" s="160" t="s">
        <v>131</v>
      </c>
    </row>
    <row r="133" spans="2:51" s="13" customFormat="1" ht="12">
      <c r="B133" s="159"/>
      <c r="D133" s="155" t="s">
        <v>149</v>
      </c>
      <c r="E133" s="160" t="s">
        <v>1</v>
      </c>
      <c r="F133" s="161" t="s">
        <v>571</v>
      </c>
      <c r="H133" s="162">
        <v>10.5</v>
      </c>
      <c r="L133" s="159"/>
      <c r="M133" s="163"/>
      <c r="N133" s="164"/>
      <c r="O133" s="164"/>
      <c r="P133" s="164"/>
      <c r="Q133" s="164"/>
      <c r="R133" s="164"/>
      <c r="S133" s="164"/>
      <c r="T133" s="165"/>
      <c r="AT133" s="160" t="s">
        <v>149</v>
      </c>
      <c r="AU133" s="160" t="s">
        <v>85</v>
      </c>
      <c r="AV133" s="13" t="s">
        <v>85</v>
      </c>
      <c r="AW133" s="13" t="s">
        <v>32</v>
      </c>
      <c r="AX133" s="13" t="s">
        <v>75</v>
      </c>
      <c r="AY133" s="160" t="s">
        <v>131</v>
      </c>
    </row>
    <row r="134" spans="2:51" s="14" customFormat="1" ht="12">
      <c r="B134" s="166"/>
      <c r="D134" s="155" t="s">
        <v>149</v>
      </c>
      <c r="E134" s="167" t="s">
        <v>555</v>
      </c>
      <c r="F134" s="168" t="s">
        <v>202</v>
      </c>
      <c r="H134" s="169">
        <v>14.25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149</v>
      </c>
      <c r="AU134" s="167" t="s">
        <v>85</v>
      </c>
      <c r="AV134" s="14" t="s">
        <v>137</v>
      </c>
      <c r="AW134" s="14" t="s">
        <v>32</v>
      </c>
      <c r="AX134" s="14" t="s">
        <v>83</v>
      </c>
      <c r="AY134" s="167" t="s">
        <v>131</v>
      </c>
    </row>
    <row r="135" spans="1:65" s="2" customFormat="1" ht="21.75" customHeight="1">
      <c r="A135" s="28"/>
      <c r="B135" s="141"/>
      <c r="C135" s="142" t="s">
        <v>137</v>
      </c>
      <c r="D135" s="142" t="s">
        <v>133</v>
      </c>
      <c r="E135" s="143" t="s">
        <v>572</v>
      </c>
      <c r="F135" s="144" t="s">
        <v>573</v>
      </c>
      <c r="G135" s="145" t="s">
        <v>194</v>
      </c>
      <c r="H135" s="146">
        <v>14.25</v>
      </c>
      <c r="I135" s="147"/>
      <c r="J135" s="147">
        <f>ROUND(I135*H135,2)</f>
        <v>0</v>
      </c>
      <c r="K135" s="148"/>
      <c r="L135" s="29"/>
      <c r="M135" s="149" t="s">
        <v>1</v>
      </c>
      <c r="N135" s="150" t="s">
        <v>40</v>
      </c>
      <c r="O135" s="151">
        <v>0.1</v>
      </c>
      <c r="P135" s="151">
        <f>O135*H135</f>
        <v>1.425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3" t="s">
        <v>137</v>
      </c>
      <c r="AT135" s="153" t="s">
        <v>133</v>
      </c>
      <c r="AU135" s="153" t="s">
        <v>85</v>
      </c>
      <c r="AY135" s="16" t="s">
        <v>131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6" t="s">
        <v>83</v>
      </c>
      <c r="BK135" s="154">
        <f>ROUND(I135*H135,2)</f>
        <v>0</v>
      </c>
      <c r="BL135" s="16" t="s">
        <v>137</v>
      </c>
      <c r="BM135" s="153" t="s">
        <v>574</v>
      </c>
    </row>
    <row r="136" spans="1:65" s="2" customFormat="1" ht="21.75" customHeight="1">
      <c r="A136" s="28"/>
      <c r="B136" s="141"/>
      <c r="C136" s="142" t="s">
        <v>156</v>
      </c>
      <c r="D136" s="142" t="s">
        <v>133</v>
      </c>
      <c r="E136" s="143" t="s">
        <v>237</v>
      </c>
      <c r="F136" s="144" t="s">
        <v>238</v>
      </c>
      <c r="G136" s="145" t="s">
        <v>194</v>
      </c>
      <c r="H136" s="146">
        <v>15.72</v>
      </c>
      <c r="I136" s="147"/>
      <c r="J136" s="147">
        <f>ROUND(I136*H136,2)</f>
        <v>0</v>
      </c>
      <c r="K136" s="148"/>
      <c r="L136" s="29"/>
      <c r="M136" s="149" t="s">
        <v>1</v>
      </c>
      <c r="N136" s="150" t="s">
        <v>40</v>
      </c>
      <c r="O136" s="151">
        <v>0.083</v>
      </c>
      <c r="P136" s="151">
        <f>O136*H136</f>
        <v>1.3047600000000001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137</v>
      </c>
      <c r="AT136" s="153" t="s">
        <v>133</v>
      </c>
      <c r="AU136" s="153" t="s">
        <v>85</v>
      </c>
      <c r="AY136" s="16" t="s">
        <v>131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83</v>
      </c>
      <c r="BK136" s="154">
        <f>ROUND(I136*H136,2)</f>
        <v>0</v>
      </c>
      <c r="BL136" s="16" t="s">
        <v>137</v>
      </c>
      <c r="BM136" s="153" t="s">
        <v>575</v>
      </c>
    </row>
    <row r="137" spans="2:51" s="13" customFormat="1" ht="12">
      <c r="B137" s="159"/>
      <c r="D137" s="155" t="s">
        <v>149</v>
      </c>
      <c r="E137" s="160" t="s">
        <v>1</v>
      </c>
      <c r="F137" s="161" t="s">
        <v>576</v>
      </c>
      <c r="H137" s="162">
        <v>15.72</v>
      </c>
      <c r="L137" s="159"/>
      <c r="M137" s="163"/>
      <c r="N137" s="164"/>
      <c r="O137" s="164"/>
      <c r="P137" s="164"/>
      <c r="Q137" s="164"/>
      <c r="R137" s="164"/>
      <c r="S137" s="164"/>
      <c r="T137" s="165"/>
      <c r="AT137" s="160" t="s">
        <v>149</v>
      </c>
      <c r="AU137" s="160" t="s">
        <v>85</v>
      </c>
      <c r="AV137" s="13" t="s">
        <v>85</v>
      </c>
      <c r="AW137" s="13" t="s">
        <v>32</v>
      </c>
      <c r="AX137" s="13" t="s">
        <v>83</v>
      </c>
      <c r="AY137" s="160" t="s">
        <v>131</v>
      </c>
    </row>
    <row r="138" spans="1:65" s="2" customFormat="1" ht="16.5" customHeight="1">
      <c r="A138" s="28"/>
      <c r="B138" s="141"/>
      <c r="C138" s="142" t="s">
        <v>162</v>
      </c>
      <c r="D138" s="142" t="s">
        <v>133</v>
      </c>
      <c r="E138" s="143" t="s">
        <v>243</v>
      </c>
      <c r="F138" s="144" t="s">
        <v>244</v>
      </c>
      <c r="G138" s="145" t="s">
        <v>194</v>
      </c>
      <c r="H138" s="146">
        <v>15.72</v>
      </c>
      <c r="I138" s="147"/>
      <c r="J138" s="147">
        <f>ROUND(I138*H138,2)</f>
        <v>0</v>
      </c>
      <c r="K138" s="148"/>
      <c r="L138" s="29"/>
      <c r="M138" s="149" t="s">
        <v>1</v>
      </c>
      <c r="N138" s="150" t="s">
        <v>40</v>
      </c>
      <c r="O138" s="151">
        <v>0.652</v>
      </c>
      <c r="P138" s="151">
        <f>O138*H138</f>
        <v>10.249440000000002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137</v>
      </c>
      <c r="AT138" s="153" t="s">
        <v>133</v>
      </c>
      <c r="AU138" s="153" t="s">
        <v>85</v>
      </c>
      <c r="AY138" s="16" t="s">
        <v>131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83</v>
      </c>
      <c r="BK138" s="154">
        <f>ROUND(I138*H138,2)</f>
        <v>0</v>
      </c>
      <c r="BL138" s="16" t="s">
        <v>137</v>
      </c>
      <c r="BM138" s="153" t="s">
        <v>577</v>
      </c>
    </row>
    <row r="139" spans="1:47" s="2" customFormat="1" ht="12">
      <c r="A139" s="28"/>
      <c r="B139" s="29"/>
      <c r="C139" s="28"/>
      <c r="D139" s="155" t="s">
        <v>139</v>
      </c>
      <c r="E139" s="28"/>
      <c r="F139" s="156" t="s">
        <v>244</v>
      </c>
      <c r="G139" s="28"/>
      <c r="H139" s="28"/>
      <c r="I139" s="28"/>
      <c r="J139" s="28"/>
      <c r="K139" s="28"/>
      <c r="L139" s="29"/>
      <c r="M139" s="157"/>
      <c r="N139" s="158"/>
      <c r="O139" s="54"/>
      <c r="P139" s="54"/>
      <c r="Q139" s="54"/>
      <c r="R139" s="54"/>
      <c r="S139" s="54"/>
      <c r="T139" s="55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T139" s="16" t="s">
        <v>139</v>
      </c>
      <c r="AU139" s="16" t="s">
        <v>85</v>
      </c>
    </row>
    <row r="140" spans="1:65" s="2" customFormat="1" ht="21.75" customHeight="1">
      <c r="A140" s="28"/>
      <c r="B140" s="141"/>
      <c r="C140" s="142" t="s">
        <v>168</v>
      </c>
      <c r="D140" s="142" t="s">
        <v>133</v>
      </c>
      <c r="E140" s="143" t="s">
        <v>253</v>
      </c>
      <c r="F140" s="144" t="s">
        <v>254</v>
      </c>
      <c r="G140" s="145" t="s">
        <v>255</v>
      </c>
      <c r="H140" s="146">
        <v>31.44</v>
      </c>
      <c r="I140" s="147"/>
      <c r="J140" s="147">
        <f>ROUND(I140*H140,2)</f>
        <v>0</v>
      </c>
      <c r="K140" s="148"/>
      <c r="L140" s="29"/>
      <c r="M140" s="149" t="s">
        <v>1</v>
      </c>
      <c r="N140" s="150" t="s">
        <v>40</v>
      </c>
      <c r="O140" s="151">
        <v>0</v>
      </c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3" t="s">
        <v>137</v>
      </c>
      <c r="AT140" s="153" t="s">
        <v>133</v>
      </c>
      <c r="AU140" s="153" t="s">
        <v>85</v>
      </c>
      <c r="AY140" s="16" t="s">
        <v>131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6" t="s">
        <v>83</v>
      </c>
      <c r="BK140" s="154">
        <f>ROUND(I140*H140,2)</f>
        <v>0</v>
      </c>
      <c r="BL140" s="16" t="s">
        <v>137</v>
      </c>
      <c r="BM140" s="153" t="s">
        <v>578</v>
      </c>
    </row>
    <row r="141" spans="2:51" s="13" customFormat="1" ht="12">
      <c r="B141" s="159"/>
      <c r="D141" s="155" t="s">
        <v>149</v>
      </c>
      <c r="E141" s="160" t="s">
        <v>1</v>
      </c>
      <c r="F141" s="161" t="s">
        <v>579</v>
      </c>
      <c r="H141" s="162">
        <v>31.44</v>
      </c>
      <c r="L141" s="159"/>
      <c r="M141" s="163"/>
      <c r="N141" s="164"/>
      <c r="O141" s="164"/>
      <c r="P141" s="164"/>
      <c r="Q141" s="164"/>
      <c r="R141" s="164"/>
      <c r="S141" s="164"/>
      <c r="T141" s="165"/>
      <c r="AT141" s="160" t="s">
        <v>149</v>
      </c>
      <c r="AU141" s="160" t="s">
        <v>85</v>
      </c>
      <c r="AV141" s="13" t="s">
        <v>85</v>
      </c>
      <c r="AW141" s="13" t="s">
        <v>32</v>
      </c>
      <c r="AX141" s="13" t="s">
        <v>83</v>
      </c>
      <c r="AY141" s="160" t="s">
        <v>131</v>
      </c>
    </row>
    <row r="142" spans="2:63" s="12" customFormat="1" ht="22.9" customHeight="1">
      <c r="B142" s="129"/>
      <c r="D142" s="130" t="s">
        <v>74</v>
      </c>
      <c r="E142" s="139" t="s">
        <v>85</v>
      </c>
      <c r="F142" s="139" t="s">
        <v>580</v>
      </c>
      <c r="J142" s="140">
        <f>BK142</f>
        <v>0</v>
      </c>
      <c r="L142" s="129"/>
      <c r="M142" s="133"/>
      <c r="N142" s="134"/>
      <c r="O142" s="134"/>
      <c r="P142" s="135">
        <f>SUM(P143:P145)</f>
        <v>1.8655</v>
      </c>
      <c r="Q142" s="134"/>
      <c r="R142" s="135">
        <f>SUM(R143:R145)</f>
        <v>3.9312000000000005</v>
      </c>
      <c r="S142" s="134"/>
      <c r="T142" s="136">
        <f>SUM(T143:T145)</f>
        <v>0</v>
      </c>
      <c r="AR142" s="130" t="s">
        <v>83</v>
      </c>
      <c r="AT142" s="137" t="s">
        <v>74</v>
      </c>
      <c r="AU142" s="137" t="s">
        <v>83</v>
      </c>
      <c r="AY142" s="130" t="s">
        <v>131</v>
      </c>
      <c r="BK142" s="138">
        <f>SUM(BK143:BK145)</f>
        <v>0</v>
      </c>
    </row>
    <row r="143" spans="1:65" s="2" customFormat="1" ht="21.75" customHeight="1">
      <c r="A143" s="28"/>
      <c r="B143" s="141"/>
      <c r="C143" s="142" t="s">
        <v>173</v>
      </c>
      <c r="D143" s="142" t="s">
        <v>133</v>
      </c>
      <c r="E143" s="143" t="s">
        <v>581</v>
      </c>
      <c r="F143" s="144" t="s">
        <v>582</v>
      </c>
      <c r="G143" s="145" t="s">
        <v>194</v>
      </c>
      <c r="H143" s="146">
        <v>1.82</v>
      </c>
      <c r="I143" s="147"/>
      <c r="J143" s="147">
        <f>ROUND(I143*H143,2)</f>
        <v>0</v>
      </c>
      <c r="K143" s="148"/>
      <c r="L143" s="29"/>
      <c r="M143" s="149" t="s">
        <v>1</v>
      </c>
      <c r="N143" s="150" t="s">
        <v>40</v>
      </c>
      <c r="O143" s="151">
        <v>1.025</v>
      </c>
      <c r="P143" s="151">
        <f>O143*H143</f>
        <v>1.8655</v>
      </c>
      <c r="Q143" s="151">
        <v>2.16</v>
      </c>
      <c r="R143" s="151">
        <f>Q143*H143</f>
        <v>3.9312000000000005</v>
      </c>
      <c r="S143" s="151">
        <v>0</v>
      </c>
      <c r="T143" s="15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137</v>
      </c>
      <c r="AT143" s="153" t="s">
        <v>133</v>
      </c>
      <c r="AU143" s="153" t="s">
        <v>85</v>
      </c>
      <c r="AY143" s="16" t="s">
        <v>131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6" t="s">
        <v>83</v>
      </c>
      <c r="BK143" s="154">
        <f>ROUND(I143*H143,2)</f>
        <v>0</v>
      </c>
      <c r="BL143" s="16" t="s">
        <v>137</v>
      </c>
      <c r="BM143" s="153" t="s">
        <v>583</v>
      </c>
    </row>
    <row r="144" spans="1:47" s="2" customFormat="1" ht="19.5">
      <c r="A144" s="28"/>
      <c r="B144" s="29"/>
      <c r="C144" s="28"/>
      <c r="D144" s="155" t="s">
        <v>139</v>
      </c>
      <c r="E144" s="28"/>
      <c r="F144" s="156" t="s">
        <v>584</v>
      </c>
      <c r="G144" s="28"/>
      <c r="H144" s="28"/>
      <c r="I144" s="28"/>
      <c r="J144" s="28"/>
      <c r="K144" s="28"/>
      <c r="L144" s="29"/>
      <c r="M144" s="157"/>
      <c r="N144" s="158"/>
      <c r="O144" s="54"/>
      <c r="P144" s="54"/>
      <c r="Q144" s="54"/>
      <c r="R144" s="54"/>
      <c r="S144" s="54"/>
      <c r="T144" s="55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T144" s="16" t="s">
        <v>139</v>
      </c>
      <c r="AU144" s="16" t="s">
        <v>85</v>
      </c>
    </row>
    <row r="145" spans="2:51" s="13" customFormat="1" ht="12">
      <c r="B145" s="159"/>
      <c r="D145" s="155" t="s">
        <v>149</v>
      </c>
      <c r="E145" s="160" t="s">
        <v>1</v>
      </c>
      <c r="F145" s="161" t="s">
        <v>585</v>
      </c>
      <c r="H145" s="162">
        <v>1.82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149</v>
      </c>
      <c r="AU145" s="160" t="s">
        <v>85</v>
      </c>
      <c r="AV145" s="13" t="s">
        <v>85</v>
      </c>
      <c r="AW145" s="13" t="s">
        <v>32</v>
      </c>
      <c r="AX145" s="13" t="s">
        <v>83</v>
      </c>
      <c r="AY145" s="160" t="s">
        <v>131</v>
      </c>
    </row>
    <row r="146" spans="2:63" s="12" customFormat="1" ht="22.9" customHeight="1">
      <c r="B146" s="129"/>
      <c r="D146" s="130" t="s">
        <v>74</v>
      </c>
      <c r="E146" s="139" t="s">
        <v>144</v>
      </c>
      <c r="F146" s="139" t="s">
        <v>291</v>
      </c>
      <c r="J146" s="140">
        <f>BK146</f>
        <v>0</v>
      </c>
      <c r="L146" s="129"/>
      <c r="M146" s="133"/>
      <c r="N146" s="134"/>
      <c r="O146" s="134"/>
      <c r="P146" s="135">
        <f>SUM(P147:P174)</f>
        <v>150.003</v>
      </c>
      <c r="Q146" s="134"/>
      <c r="R146" s="135">
        <f>SUM(R147:R174)</f>
        <v>47.694514</v>
      </c>
      <c r="S146" s="134"/>
      <c r="T146" s="136">
        <f>SUM(T147:T174)</f>
        <v>0</v>
      </c>
      <c r="AR146" s="130" t="s">
        <v>83</v>
      </c>
      <c r="AT146" s="137" t="s">
        <v>74</v>
      </c>
      <c r="AU146" s="137" t="s">
        <v>83</v>
      </c>
      <c r="AY146" s="130" t="s">
        <v>131</v>
      </c>
      <c r="BK146" s="138">
        <f>SUM(BK147:BK174)</f>
        <v>0</v>
      </c>
    </row>
    <row r="147" spans="1:65" s="2" customFormat="1" ht="21.75" customHeight="1">
      <c r="A147" s="28"/>
      <c r="B147" s="141"/>
      <c r="C147" s="142" t="s">
        <v>180</v>
      </c>
      <c r="D147" s="142" t="s">
        <v>133</v>
      </c>
      <c r="E147" s="143" t="s">
        <v>586</v>
      </c>
      <c r="F147" s="144" t="s">
        <v>587</v>
      </c>
      <c r="G147" s="145" t="s">
        <v>136</v>
      </c>
      <c r="H147" s="146">
        <v>26</v>
      </c>
      <c r="I147" s="147"/>
      <c r="J147" s="147">
        <f>ROUND(I147*H147,2)</f>
        <v>0</v>
      </c>
      <c r="K147" s="148"/>
      <c r="L147" s="29"/>
      <c r="M147" s="149" t="s">
        <v>1</v>
      </c>
      <c r="N147" s="150" t="s">
        <v>40</v>
      </c>
      <c r="O147" s="151">
        <v>0.36</v>
      </c>
      <c r="P147" s="151">
        <f>O147*H147</f>
        <v>9.36</v>
      </c>
      <c r="Q147" s="151">
        <v>0.174888</v>
      </c>
      <c r="R147" s="151">
        <f>Q147*H147</f>
        <v>4.547088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137</v>
      </c>
      <c r="AT147" s="153" t="s">
        <v>133</v>
      </c>
      <c r="AU147" s="153" t="s">
        <v>85</v>
      </c>
      <c r="AY147" s="16" t="s">
        <v>131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6" t="s">
        <v>83</v>
      </c>
      <c r="BK147" s="154">
        <f>ROUND(I147*H147,2)</f>
        <v>0</v>
      </c>
      <c r="BL147" s="16" t="s">
        <v>137</v>
      </c>
      <c r="BM147" s="153" t="s">
        <v>588</v>
      </c>
    </row>
    <row r="148" spans="1:47" s="2" customFormat="1" ht="29.25">
      <c r="A148" s="28"/>
      <c r="B148" s="29"/>
      <c r="C148" s="28"/>
      <c r="D148" s="155" t="s">
        <v>139</v>
      </c>
      <c r="E148" s="28"/>
      <c r="F148" s="156" t="s">
        <v>589</v>
      </c>
      <c r="G148" s="28"/>
      <c r="H148" s="28"/>
      <c r="I148" s="28"/>
      <c r="J148" s="28"/>
      <c r="K148" s="28"/>
      <c r="L148" s="29"/>
      <c r="M148" s="157"/>
      <c r="N148" s="158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139</v>
      </c>
      <c r="AU148" s="16" t="s">
        <v>85</v>
      </c>
    </row>
    <row r="149" spans="2:51" s="13" customFormat="1" ht="12">
      <c r="B149" s="159"/>
      <c r="D149" s="155" t="s">
        <v>149</v>
      </c>
      <c r="E149" s="160" t="s">
        <v>1</v>
      </c>
      <c r="F149" s="161" t="s">
        <v>590</v>
      </c>
      <c r="H149" s="162">
        <v>7</v>
      </c>
      <c r="L149" s="159"/>
      <c r="M149" s="163"/>
      <c r="N149" s="164"/>
      <c r="O149" s="164"/>
      <c r="P149" s="164"/>
      <c r="Q149" s="164"/>
      <c r="R149" s="164"/>
      <c r="S149" s="164"/>
      <c r="T149" s="165"/>
      <c r="AT149" s="160" t="s">
        <v>149</v>
      </c>
      <c r="AU149" s="160" t="s">
        <v>85</v>
      </c>
      <c r="AV149" s="13" t="s">
        <v>85</v>
      </c>
      <c r="AW149" s="13" t="s">
        <v>32</v>
      </c>
      <c r="AX149" s="13" t="s">
        <v>75</v>
      </c>
      <c r="AY149" s="160" t="s">
        <v>131</v>
      </c>
    </row>
    <row r="150" spans="2:51" s="13" customFormat="1" ht="12">
      <c r="B150" s="159"/>
      <c r="D150" s="155" t="s">
        <v>149</v>
      </c>
      <c r="E150" s="160" t="s">
        <v>1</v>
      </c>
      <c r="F150" s="161" t="s">
        <v>591</v>
      </c>
      <c r="H150" s="162">
        <v>19</v>
      </c>
      <c r="L150" s="159"/>
      <c r="M150" s="163"/>
      <c r="N150" s="164"/>
      <c r="O150" s="164"/>
      <c r="P150" s="164"/>
      <c r="Q150" s="164"/>
      <c r="R150" s="164"/>
      <c r="S150" s="164"/>
      <c r="T150" s="165"/>
      <c r="AT150" s="160" t="s">
        <v>149</v>
      </c>
      <c r="AU150" s="160" t="s">
        <v>85</v>
      </c>
      <c r="AV150" s="13" t="s">
        <v>85</v>
      </c>
      <c r="AW150" s="13" t="s">
        <v>32</v>
      </c>
      <c r="AX150" s="13" t="s">
        <v>75</v>
      </c>
      <c r="AY150" s="160" t="s">
        <v>131</v>
      </c>
    </row>
    <row r="151" spans="2:51" s="14" customFormat="1" ht="12">
      <c r="B151" s="166"/>
      <c r="D151" s="155" t="s">
        <v>149</v>
      </c>
      <c r="E151" s="167" t="s">
        <v>1</v>
      </c>
      <c r="F151" s="168" t="s">
        <v>202</v>
      </c>
      <c r="H151" s="169">
        <v>26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7" t="s">
        <v>149</v>
      </c>
      <c r="AU151" s="167" t="s">
        <v>85</v>
      </c>
      <c r="AV151" s="14" t="s">
        <v>137</v>
      </c>
      <c r="AW151" s="14" t="s">
        <v>32</v>
      </c>
      <c r="AX151" s="14" t="s">
        <v>83</v>
      </c>
      <c r="AY151" s="167" t="s">
        <v>131</v>
      </c>
    </row>
    <row r="152" spans="1:65" s="2" customFormat="1" ht="21.75" customHeight="1">
      <c r="A152" s="28"/>
      <c r="B152" s="141"/>
      <c r="C152" s="173" t="s">
        <v>185</v>
      </c>
      <c r="D152" s="173" t="s">
        <v>280</v>
      </c>
      <c r="E152" s="174" t="s">
        <v>592</v>
      </c>
      <c r="F152" s="175" t="s">
        <v>593</v>
      </c>
      <c r="G152" s="176" t="s">
        <v>136</v>
      </c>
      <c r="H152" s="177">
        <v>7</v>
      </c>
      <c r="I152" s="178"/>
      <c r="J152" s="178">
        <f>ROUND(I152*H152,2)</f>
        <v>0</v>
      </c>
      <c r="K152" s="179"/>
      <c r="L152" s="180"/>
      <c r="M152" s="181" t="s">
        <v>1</v>
      </c>
      <c r="N152" s="182" t="s">
        <v>40</v>
      </c>
      <c r="O152" s="151">
        <v>0</v>
      </c>
      <c r="P152" s="151">
        <f>O152*H152</f>
        <v>0</v>
      </c>
      <c r="Q152" s="151">
        <v>0.00559</v>
      </c>
      <c r="R152" s="151">
        <f>Q152*H152</f>
        <v>0.039130000000000005</v>
      </c>
      <c r="S152" s="151">
        <v>0</v>
      </c>
      <c r="T152" s="15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3" t="s">
        <v>173</v>
      </c>
      <c r="AT152" s="153" t="s">
        <v>280</v>
      </c>
      <c r="AU152" s="153" t="s">
        <v>85</v>
      </c>
      <c r="AY152" s="16" t="s">
        <v>131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6" t="s">
        <v>83</v>
      </c>
      <c r="BK152" s="154">
        <f>ROUND(I152*H152,2)</f>
        <v>0</v>
      </c>
      <c r="BL152" s="16" t="s">
        <v>137</v>
      </c>
      <c r="BM152" s="153" t="s">
        <v>594</v>
      </c>
    </row>
    <row r="153" spans="1:47" s="2" customFormat="1" ht="12">
      <c r="A153" s="28"/>
      <c r="B153" s="29"/>
      <c r="C153" s="28"/>
      <c r="D153" s="155" t="s">
        <v>139</v>
      </c>
      <c r="E153" s="28"/>
      <c r="F153" s="156" t="s">
        <v>593</v>
      </c>
      <c r="G153" s="28"/>
      <c r="H153" s="28"/>
      <c r="I153" s="28"/>
      <c r="J153" s="28"/>
      <c r="K153" s="28"/>
      <c r="L153" s="29"/>
      <c r="M153" s="157"/>
      <c r="N153" s="158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6" t="s">
        <v>139</v>
      </c>
      <c r="AU153" s="16" t="s">
        <v>85</v>
      </c>
    </row>
    <row r="154" spans="1:47" s="2" customFormat="1" ht="29.25">
      <c r="A154" s="28"/>
      <c r="B154" s="29"/>
      <c r="C154" s="28"/>
      <c r="D154" s="155" t="s">
        <v>443</v>
      </c>
      <c r="E154" s="28"/>
      <c r="F154" s="183" t="s">
        <v>595</v>
      </c>
      <c r="G154" s="28"/>
      <c r="H154" s="28"/>
      <c r="I154" s="28"/>
      <c r="J154" s="28"/>
      <c r="K154" s="28"/>
      <c r="L154" s="29"/>
      <c r="M154" s="157"/>
      <c r="N154" s="158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443</v>
      </c>
      <c r="AU154" s="16" t="s">
        <v>85</v>
      </c>
    </row>
    <row r="155" spans="1:65" s="2" customFormat="1" ht="21.75" customHeight="1">
      <c r="A155" s="28"/>
      <c r="B155" s="141"/>
      <c r="C155" s="173" t="s">
        <v>191</v>
      </c>
      <c r="D155" s="173" t="s">
        <v>280</v>
      </c>
      <c r="E155" s="174" t="s">
        <v>596</v>
      </c>
      <c r="F155" s="175" t="s">
        <v>597</v>
      </c>
      <c r="G155" s="176" t="s">
        <v>136</v>
      </c>
      <c r="H155" s="177">
        <v>19</v>
      </c>
      <c r="I155" s="178"/>
      <c r="J155" s="178">
        <f>ROUND(I155*H155,2)</f>
        <v>0</v>
      </c>
      <c r="K155" s="179"/>
      <c r="L155" s="180"/>
      <c r="M155" s="181" t="s">
        <v>1</v>
      </c>
      <c r="N155" s="182" t="s">
        <v>40</v>
      </c>
      <c r="O155" s="151">
        <v>0</v>
      </c>
      <c r="P155" s="151">
        <f>O155*H155</f>
        <v>0</v>
      </c>
      <c r="Q155" s="151">
        <v>0.00606</v>
      </c>
      <c r="R155" s="151">
        <f>Q155*H155</f>
        <v>0.11514</v>
      </c>
      <c r="S155" s="151">
        <v>0</v>
      </c>
      <c r="T155" s="15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3" t="s">
        <v>173</v>
      </c>
      <c r="AT155" s="153" t="s">
        <v>280</v>
      </c>
      <c r="AU155" s="153" t="s">
        <v>85</v>
      </c>
      <c r="AY155" s="16" t="s">
        <v>131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6" t="s">
        <v>83</v>
      </c>
      <c r="BK155" s="154">
        <f>ROUND(I155*H155,2)</f>
        <v>0</v>
      </c>
      <c r="BL155" s="16" t="s">
        <v>137</v>
      </c>
      <c r="BM155" s="153" t="s">
        <v>598</v>
      </c>
    </row>
    <row r="156" spans="1:47" s="2" customFormat="1" ht="12">
      <c r="A156" s="28"/>
      <c r="B156" s="29"/>
      <c r="C156" s="28"/>
      <c r="D156" s="155" t="s">
        <v>139</v>
      </c>
      <c r="E156" s="28"/>
      <c r="F156" s="156" t="s">
        <v>597</v>
      </c>
      <c r="G156" s="28"/>
      <c r="H156" s="28"/>
      <c r="I156" s="28"/>
      <c r="J156" s="28"/>
      <c r="K156" s="28"/>
      <c r="L156" s="29"/>
      <c r="M156" s="157"/>
      <c r="N156" s="158"/>
      <c r="O156" s="54"/>
      <c r="P156" s="54"/>
      <c r="Q156" s="54"/>
      <c r="R156" s="54"/>
      <c r="S156" s="54"/>
      <c r="T156" s="55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T156" s="16" t="s">
        <v>139</v>
      </c>
      <c r="AU156" s="16" t="s">
        <v>85</v>
      </c>
    </row>
    <row r="157" spans="1:47" s="2" customFormat="1" ht="29.25">
      <c r="A157" s="28"/>
      <c r="B157" s="29"/>
      <c r="C157" s="28"/>
      <c r="D157" s="155" t="s">
        <v>443</v>
      </c>
      <c r="E157" s="28"/>
      <c r="F157" s="183" t="s">
        <v>599</v>
      </c>
      <c r="G157" s="28"/>
      <c r="H157" s="28"/>
      <c r="I157" s="28"/>
      <c r="J157" s="28"/>
      <c r="K157" s="28"/>
      <c r="L157" s="29"/>
      <c r="M157" s="157"/>
      <c r="N157" s="158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443</v>
      </c>
      <c r="AU157" s="16" t="s">
        <v>85</v>
      </c>
    </row>
    <row r="158" spans="1:65" s="2" customFormat="1" ht="21.75" customHeight="1">
      <c r="A158" s="28"/>
      <c r="B158" s="141"/>
      <c r="C158" s="142" t="s">
        <v>203</v>
      </c>
      <c r="D158" s="142" t="s">
        <v>133</v>
      </c>
      <c r="E158" s="143" t="s">
        <v>600</v>
      </c>
      <c r="F158" s="144" t="s">
        <v>601</v>
      </c>
      <c r="G158" s="145" t="s">
        <v>176</v>
      </c>
      <c r="H158" s="146">
        <v>57</v>
      </c>
      <c r="I158" s="147"/>
      <c r="J158" s="147">
        <f>ROUND(I158*H158,2)</f>
        <v>0</v>
      </c>
      <c r="K158" s="148"/>
      <c r="L158" s="29"/>
      <c r="M158" s="149" t="s">
        <v>1</v>
      </c>
      <c r="N158" s="150" t="s">
        <v>40</v>
      </c>
      <c r="O158" s="151">
        <v>0.751</v>
      </c>
      <c r="P158" s="151">
        <f>O158*H158</f>
        <v>42.807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137</v>
      </c>
      <c r="AT158" s="153" t="s">
        <v>133</v>
      </c>
      <c r="AU158" s="153" t="s">
        <v>85</v>
      </c>
      <c r="AY158" s="16" t="s">
        <v>131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6" t="s">
        <v>83</v>
      </c>
      <c r="BK158" s="154">
        <f>ROUND(I158*H158,2)</f>
        <v>0</v>
      </c>
      <c r="BL158" s="16" t="s">
        <v>137</v>
      </c>
      <c r="BM158" s="153" t="s">
        <v>602</v>
      </c>
    </row>
    <row r="159" spans="1:47" s="2" customFormat="1" ht="19.5">
      <c r="A159" s="28"/>
      <c r="B159" s="29"/>
      <c r="C159" s="28"/>
      <c r="D159" s="155" t="s">
        <v>139</v>
      </c>
      <c r="E159" s="28"/>
      <c r="F159" s="156" t="s">
        <v>603</v>
      </c>
      <c r="G159" s="28"/>
      <c r="H159" s="28"/>
      <c r="I159" s="28"/>
      <c r="J159" s="28"/>
      <c r="K159" s="28"/>
      <c r="L159" s="29"/>
      <c r="M159" s="157"/>
      <c r="N159" s="158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139</v>
      </c>
      <c r="AU159" s="16" t="s">
        <v>85</v>
      </c>
    </row>
    <row r="160" spans="2:51" s="13" customFormat="1" ht="12">
      <c r="B160" s="159"/>
      <c r="D160" s="155" t="s">
        <v>149</v>
      </c>
      <c r="E160" s="160" t="s">
        <v>1</v>
      </c>
      <c r="F160" s="161" t="s">
        <v>604</v>
      </c>
      <c r="H160" s="162">
        <v>57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149</v>
      </c>
      <c r="AU160" s="160" t="s">
        <v>85</v>
      </c>
      <c r="AV160" s="13" t="s">
        <v>85</v>
      </c>
      <c r="AW160" s="13" t="s">
        <v>32</v>
      </c>
      <c r="AX160" s="13" t="s">
        <v>83</v>
      </c>
      <c r="AY160" s="160" t="s">
        <v>131</v>
      </c>
    </row>
    <row r="161" spans="1:65" s="2" customFormat="1" ht="21.75" customHeight="1">
      <c r="A161" s="28"/>
      <c r="B161" s="141"/>
      <c r="C161" s="173" t="s">
        <v>208</v>
      </c>
      <c r="D161" s="173" t="s">
        <v>280</v>
      </c>
      <c r="E161" s="174" t="s">
        <v>605</v>
      </c>
      <c r="F161" s="175" t="s">
        <v>606</v>
      </c>
      <c r="G161" s="176" t="s">
        <v>136</v>
      </c>
      <c r="H161" s="177">
        <v>23</v>
      </c>
      <c r="I161" s="178"/>
      <c r="J161" s="178">
        <f>ROUND(I161*H161,2)</f>
        <v>0</v>
      </c>
      <c r="K161" s="179"/>
      <c r="L161" s="180"/>
      <c r="M161" s="181" t="s">
        <v>1</v>
      </c>
      <c r="N161" s="182" t="s">
        <v>40</v>
      </c>
      <c r="O161" s="151">
        <v>0</v>
      </c>
      <c r="P161" s="151">
        <f>O161*H161</f>
        <v>0</v>
      </c>
      <c r="Q161" s="151">
        <v>0</v>
      </c>
      <c r="R161" s="151">
        <f>Q161*H161</f>
        <v>0</v>
      </c>
      <c r="S161" s="151">
        <v>0</v>
      </c>
      <c r="T161" s="15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3" t="s">
        <v>173</v>
      </c>
      <c r="AT161" s="153" t="s">
        <v>280</v>
      </c>
      <c r="AU161" s="153" t="s">
        <v>85</v>
      </c>
      <c r="AY161" s="16" t="s">
        <v>131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6" t="s">
        <v>83</v>
      </c>
      <c r="BK161" s="154">
        <f>ROUND(I161*H161,2)</f>
        <v>0</v>
      </c>
      <c r="BL161" s="16" t="s">
        <v>137</v>
      </c>
      <c r="BM161" s="153" t="s">
        <v>607</v>
      </c>
    </row>
    <row r="162" spans="1:47" s="2" customFormat="1" ht="12">
      <c r="A162" s="28"/>
      <c r="B162" s="29"/>
      <c r="C162" s="28"/>
      <c r="D162" s="155" t="s">
        <v>139</v>
      </c>
      <c r="E162" s="28"/>
      <c r="F162" s="156" t="s">
        <v>606</v>
      </c>
      <c r="G162" s="28"/>
      <c r="H162" s="28"/>
      <c r="I162" s="28"/>
      <c r="J162" s="28"/>
      <c r="K162" s="28"/>
      <c r="L162" s="29"/>
      <c r="M162" s="157"/>
      <c r="N162" s="158"/>
      <c r="O162" s="54"/>
      <c r="P162" s="54"/>
      <c r="Q162" s="54"/>
      <c r="R162" s="54"/>
      <c r="S162" s="54"/>
      <c r="T162" s="55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T162" s="16" t="s">
        <v>139</v>
      </c>
      <c r="AU162" s="16" t="s">
        <v>85</v>
      </c>
    </row>
    <row r="163" spans="1:47" s="2" customFormat="1" ht="39">
      <c r="A163" s="28"/>
      <c r="B163" s="29"/>
      <c r="C163" s="28"/>
      <c r="D163" s="155" t="s">
        <v>443</v>
      </c>
      <c r="E163" s="28"/>
      <c r="F163" s="183" t="s">
        <v>608</v>
      </c>
      <c r="G163" s="28"/>
      <c r="H163" s="28"/>
      <c r="I163" s="28"/>
      <c r="J163" s="28"/>
      <c r="K163" s="28"/>
      <c r="L163" s="29"/>
      <c r="M163" s="157"/>
      <c r="N163" s="158"/>
      <c r="O163" s="54"/>
      <c r="P163" s="54"/>
      <c r="Q163" s="54"/>
      <c r="R163" s="54"/>
      <c r="S163" s="54"/>
      <c r="T163" s="55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T163" s="16" t="s">
        <v>443</v>
      </c>
      <c r="AU163" s="16" t="s">
        <v>85</v>
      </c>
    </row>
    <row r="164" spans="2:51" s="13" customFormat="1" ht="12">
      <c r="B164" s="159"/>
      <c r="D164" s="155" t="s">
        <v>149</v>
      </c>
      <c r="E164" s="160" t="s">
        <v>1</v>
      </c>
      <c r="F164" s="161" t="s">
        <v>609</v>
      </c>
      <c r="H164" s="162">
        <v>6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149</v>
      </c>
      <c r="AU164" s="160" t="s">
        <v>85</v>
      </c>
      <c r="AV164" s="13" t="s">
        <v>85</v>
      </c>
      <c r="AW164" s="13" t="s">
        <v>32</v>
      </c>
      <c r="AX164" s="13" t="s">
        <v>75</v>
      </c>
      <c r="AY164" s="160" t="s">
        <v>131</v>
      </c>
    </row>
    <row r="165" spans="2:51" s="13" customFormat="1" ht="12">
      <c r="B165" s="159"/>
      <c r="D165" s="155" t="s">
        <v>149</v>
      </c>
      <c r="E165" s="160" t="s">
        <v>1</v>
      </c>
      <c r="F165" s="161" t="s">
        <v>610</v>
      </c>
      <c r="H165" s="162">
        <v>17</v>
      </c>
      <c r="L165" s="159"/>
      <c r="M165" s="163"/>
      <c r="N165" s="164"/>
      <c r="O165" s="164"/>
      <c r="P165" s="164"/>
      <c r="Q165" s="164"/>
      <c r="R165" s="164"/>
      <c r="S165" s="164"/>
      <c r="T165" s="165"/>
      <c r="AT165" s="160" t="s">
        <v>149</v>
      </c>
      <c r="AU165" s="160" t="s">
        <v>85</v>
      </c>
      <c r="AV165" s="13" t="s">
        <v>85</v>
      </c>
      <c r="AW165" s="13" t="s">
        <v>32</v>
      </c>
      <c r="AX165" s="13" t="s">
        <v>75</v>
      </c>
      <c r="AY165" s="160" t="s">
        <v>131</v>
      </c>
    </row>
    <row r="166" spans="2:51" s="14" customFormat="1" ht="12">
      <c r="B166" s="166"/>
      <c r="D166" s="155" t="s">
        <v>149</v>
      </c>
      <c r="E166" s="167" t="s">
        <v>1</v>
      </c>
      <c r="F166" s="168" t="s">
        <v>202</v>
      </c>
      <c r="H166" s="169">
        <v>23</v>
      </c>
      <c r="L166" s="166"/>
      <c r="M166" s="170"/>
      <c r="N166" s="171"/>
      <c r="O166" s="171"/>
      <c r="P166" s="171"/>
      <c r="Q166" s="171"/>
      <c r="R166" s="171"/>
      <c r="S166" s="171"/>
      <c r="T166" s="172"/>
      <c r="AT166" s="167" t="s">
        <v>149</v>
      </c>
      <c r="AU166" s="167" t="s">
        <v>85</v>
      </c>
      <c r="AV166" s="14" t="s">
        <v>137</v>
      </c>
      <c r="AW166" s="14" t="s">
        <v>32</v>
      </c>
      <c r="AX166" s="14" t="s">
        <v>83</v>
      </c>
      <c r="AY166" s="167" t="s">
        <v>131</v>
      </c>
    </row>
    <row r="167" spans="1:65" s="2" customFormat="1" ht="21.75" customHeight="1">
      <c r="A167" s="28"/>
      <c r="B167" s="141"/>
      <c r="C167" s="173" t="s">
        <v>213</v>
      </c>
      <c r="D167" s="173" t="s">
        <v>280</v>
      </c>
      <c r="E167" s="174" t="s">
        <v>611</v>
      </c>
      <c r="F167" s="175" t="s">
        <v>612</v>
      </c>
      <c r="G167" s="176" t="s">
        <v>136</v>
      </c>
      <c r="H167" s="177">
        <v>78</v>
      </c>
      <c r="I167" s="178"/>
      <c r="J167" s="178">
        <f>ROUND(I167*H167,2)</f>
        <v>0</v>
      </c>
      <c r="K167" s="179"/>
      <c r="L167" s="180"/>
      <c r="M167" s="181" t="s">
        <v>1</v>
      </c>
      <c r="N167" s="182" t="s">
        <v>40</v>
      </c>
      <c r="O167" s="151">
        <v>0</v>
      </c>
      <c r="P167" s="151">
        <f>O167*H167</f>
        <v>0</v>
      </c>
      <c r="Q167" s="151">
        <v>0</v>
      </c>
      <c r="R167" s="151">
        <f>Q167*H167</f>
        <v>0</v>
      </c>
      <c r="S167" s="151">
        <v>0</v>
      </c>
      <c r="T167" s="152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3" t="s">
        <v>173</v>
      </c>
      <c r="AT167" s="153" t="s">
        <v>280</v>
      </c>
      <c r="AU167" s="153" t="s">
        <v>85</v>
      </c>
      <c r="AY167" s="16" t="s">
        <v>131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6" t="s">
        <v>83</v>
      </c>
      <c r="BK167" s="154">
        <f>ROUND(I167*H167,2)</f>
        <v>0</v>
      </c>
      <c r="BL167" s="16" t="s">
        <v>137</v>
      </c>
      <c r="BM167" s="153" t="s">
        <v>613</v>
      </c>
    </row>
    <row r="168" spans="1:47" s="2" customFormat="1" ht="12">
      <c r="A168" s="28"/>
      <c r="B168" s="29"/>
      <c r="C168" s="28"/>
      <c r="D168" s="155" t="s">
        <v>139</v>
      </c>
      <c r="E168" s="28"/>
      <c r="F168" s="156" t="s">
        <v>614</v>
      </c>
      <c r="G168" s="28"/>
      <c r="H168" s="28"/>
      <c r="I168" s="28"/>
      <c r="J168" s="28"/>
      <c r="K168" s="28"/>
      <c r="L168" s="29"/>
      <c r="M168" s="157"/>
      <c r="N168" s="158"/>
      <c r="O168" s="54"/>
      <c r="P168" s="54"/>
      <c r="Q168" s="54"/>
      <c r="R168" s="54"/>
      <c r="S168" s="54"/>
      <c r="T168" s="55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T168" s="16" t="s">
        <v>139</v>
      </c>
      <c r="AU168" s="16" t="s">
        <v>85</v>
      </c>
    </row>
    <row r="169" spans="2:51" s="13" customFormat="1" ht="12">
      <c r="B169" s="159"/>
      <c r="D169" s="155" t="s">
        <v>149</v>
      </c>
      <c r="E169" s="160" t="s">
        <v>1</v>
      </c>
      <c r="F169" s="161" t="s">
        <v>615</v>
      </c>
      <c r="H169" s="162">
        <v>78</v>
      </c>
      <c r="L169" s="159"/>
      <c r="M169" s="163"/>
      <c r="N169" s="164"/>
      <c r="O169" s="164"/>
      <c r="P169" s="164"/>
      <c r="Q169" s="164"/>
      <c r="R169" s="164"/>
      <c r="S169" s="164"/>
      <c r="T169" s="165"/>
      <c r="AT169" s="160" t="s">
        <v>149</v>
      </c>
      <c r="AU169" s="160" t="s">
        <v>85</v>
      </c>
      <c r="AV169" s="13" t="s">
        <v>85</v>
      </c>
      <c r="AW169" s="13" t="s">
        <v>32</v>
      </c>
      <c r="AX169" s="13" t="s">
        <v>83</v>
      </c>
      <c r="AY169" s="160" t="s">
        <v>131</v>
      </c>
    </row>
    <row r="170" spans="1:65" s="2" customFormat="1" ht="16.5" customHeight="1">
      <c r="A170" s="28"/>
      <c r="B170" s="141"/>
      <c r="C170" s="142" t="s">
        <v>8</v>
      </c>
      <c r="D170" s="142" t="s">
        <v>133</v>
      </c>
      <c r="E170" s="143" t="s">
        <v>616</v>
      </c>
      <c r="F170" s="144" t="s">
        <v>617</v>
      </c>
      <c r="G170" s="145" t="s">
        <v>194</v>
      </c>
      <c r="H170" s="146">
        <v>18.6</v>
      </c>
      <c r="I170" s="147"/>
      <c r="J170" s="147">
        <f>ROUND(I170*H170,2)</f>
        <v>0</v>
      </c>
      <c r="K170" s="148"/>
      <c r="L170" s="29"/>
      <c r="M170" s="149" t="s">
        <v>1</v>
      </c>
      <c r="N170" s="150" t="s">
        <v>40</v>
      </c>
      <c r="O170" s="151">
        <v>5.26</v>
      </c>
      <c r="P170" s="151">
        <f>O170*H170</f>
        <v>97.836</v>
      </c>
      <c r="Q170" s="151">
        <v>2.31146</v>
      </c>
      <c r="R170" s="151">
        <f>Q170*H170</f>
        <v>42.993156</v>
      </c>
      <c r="S170" s="151">
        <v>0</v>
      </c>
      <c r="T170" s="152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3" t="s">
        <v>137</v>
      </c>
      <c r="AT170" s="153" t="s">
        <v>133</v>
      </c>
      <c r="AU170" s="153" t="s">
        <v>85</v>
      </c>
      <c r="AY170" s="16" t="s">
        <v>131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83</v>
      </c>
      <c r="BK170" s="154">
        <f>ROUND(I170*H170,2)</f>
        <v>0</v>
      </c>
      <c r="BL170" s="16" t="s">
        <v>137</v>
      </c>
      <c r="BM170" s="153" t="s">
        <v>618</v>
      </c>
    </row>
    <row r="171" spans="1:47" s="2" customFormat="1" ht="39">
      <c r="A171" s="28"/>
      <c r="B171" s="29"/>
      <c r="C171" s="28"/>
      <c r="D171" s="155" t="s">
        <v>139</v>
      </c>
      <c r="E171" s="28"/>
      <c r="F171" s="156" t="s">
        <v>619</v>
      </c>
      <c r="G171" s="28"/>
      <c r="H171" s="28"/>
      <c r="I171" s="28"/>
      <c r="J171" s="28"/>
      <c r="K171" s="28"/>
      <c r="L171" s="29"/>
      <c r="M171" s="157"/>
      <c r="N171" s="158"/>
      <c r="O171" s="54"/>
      <c r="P171" s="54"/>
      <c r="Q171" s="54"/>
      <c r="R171" s="54"/>
      <c r="S171" s="54"/>
      <c r="T171" s="55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T171" s="16" t="s">
        <v>139</v>
      </c>
      <c r="AU171" s="16" t="s">
        <v>85</v>
      </c>
    </row>
    <row r="172" spans="2:51" s="13" customFormat="1" ht="12">
      <c r="B172" s="159"/>
      <c r="D172" s="155" t="s">
        <v>149</v>
      </c>
      <c r="E172" s="160" t="s">
        <v>1</v>
      </c>
      <c r="F172" s="161" t="s">
        <v>620</v>
      </c>
      <c r="H172" s="162">
        <v>6</v>
      </c>
      <c r="L172" s="159"/>
      <c r="M172" s="163"/>
      <c r="N172" s="164"/>
      <c r="O172" s="164"/>
      <c r="P172" s="164"/>
      <c r="Q172" s="164"/>
      <c r="R172" s="164"/>
      <c r="S172" s="164"/>
      <c r="T172" s="165"/>
      <c r="AT172" s="160" t="s">
        <v>149</v>
      </c>
      <c r="AU172" s="160" t="s">
        <v>85</v>
      </c>
      <c r="AV172" s="13" t="s">
        <v>85</v>
      </c>
      <c r="AW172" s="13" t="s">
        <v>32</v>
      </c>
      <c r="AX172" s="13" t="s">
        <v>75</v>
      </c>
      <c r="AY172" s="160" t="s">
        <v>131</v>
      </c>
    </row>
    <row r="173" spans="2:51" s="13" customFormat="1" ht="12">
      <c r="B173" s="159"/>
      <c r="D173" s="155" t="s">
        <v>149</v>
      </c>
      <c r="E173" s="160" t="s">
        <v>1</v>
      </c>
      <c r="F173" s="161" t="s">
        <v>621</v>
      </c>
      <c r="H173" s="162">
        <v>12.6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149</v>
      </c>
      <c r="AU173" s="160" t="s">
        <v>85</v>
      </c>
      <c r="AV173" s="13" t="s">
        <v>85</v>
      </c>
      <c r="AW173" s="13" t="s">
        <v>32</v>
      </c>
      <c r="AX173" s="13" t="s">
        <v>75</v>
      </c>
      <c r="AY173" s="160" t="s">
        <v>131</v>
      </c>
    </row>
    <row r="174" spans="2:51" s="14" customFormat="1" ht="12">
      <c r="B174" s="166"/>
      <c r="D174" s="155" t="s">
        <v>149</v>
      </c>
      <c r="E174" s="167" t="s">
        <v>1</v>
      </c>
      <c r="F174" s="168" t="s">
        <v>202</v>
      </c>
      <c r="H174" s="169">
        <v>18.6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149</v>
      </c>
      <c r="AU174" s="167" t="s">
        <v>85</v>
      </c>
      <c r="AV174" s="14" t="s">
        <v>137</v>
      </c>
      <c r="AW174" s="14" t="s">
        <v>32</v>
      </c>
      <c r="AX174" s="14" t="s">
        <v>83</v>
      </c>
      <c r="AY174" s="167" t="s">
        <v>131</v>
      </c>
    </row>
    <row r="175" spans="2:63" s="12" customFormat="1" ht="22.9" customHeight="1">
      <c r="B175" s="129"/>
      <c r="D175" s="130" t="s">
        <v>74</v>
      </c>
      <c r="E175" s="139" t="s">
        <v>180</v>
      </c>
      <c r="F175" s="139" t="s">
        <v>414</v>
      </c>
      <c r="J175" s="140">
        <f>BK175</f>
        <v>0</v>
      </c>
      <c r="L175" s="129"/>
      <c r="M175" s="133"/>
      <c r="N175" s="134"/>
      <c r="O175" s="134"/>
      <c r="P175" s="135">
        <f>SUM(P176:P183)</f>
        <v>30.61124</v>
      </c>
      <c r="Q175" s="134"/>
      <c r="R175" s="135">
        <f>SUM(R176:R183)</f>
        <v>0</v>
      </c>
      <c r="S175" s="134"/>
      <c r="T175" s="136">
        <f>SUM(T176:T183)</f>
        <v>3.0429299999999997</v>
      </c>
      <c r="AR175" s="130" t="s">
        <v>83</v>
      </c>
      <c r="AT175" s="137" t="s">
        <v>74</v>
      </c>
      <c r="AU175" s="137" t="s">
        <v>83</v>
      </c>
      <c r="AY175" s="130" t="s">
        <v>131</v>
      </c>
      <c r="BK175" s="138">
        <f>SUM(BK176:BK183)</f>
        <v>0</v>
      </c>
    </row>
    <row r="176" spans="1:65" s="2" customFormat="1" ht="16.5" customHeight="1">
      <c r="A176" s="28"/>
      <c r="B176" s="141"/>
      <c r="C176" s="142" t="s">
        <v>221</v>
      </c>
      <c r="D176" s="142" t="s">
        <v>133</v>
      </c>
      <c r="E176" s="143" t="s">
        <v>622</v>
      </c>
      <c r="F176" s="144" t="s">
        <v>623</v>
      </c>
      <c r="G176" s="145" t="s">
        <v>147</v>
      </c>
      <c r="H176" s="146">
        <v>2.94</v>
      </c>
      <c r="I176" s="147"/>
      <c r="J176" s="147">
        <f>ROUND(I176*H176,2)</f>
        <v>0</v>
      </c>
      <c r="K176" s="148"/>
      <c r="L176" s="29"/>
      <c r="M176" s="149" t="s">
        <v>1</v>
      </c>
      <c r="N176" s="150" t="s">
        <v>40</v>
      </c>
      <c r="O176" s="151">
        <v>0.596</v>
      </c>
      <c r="P176" s="151">
        <f>O176*H176</f>
        <v>1.7522399999999998</v>
      </c>
      <c r="Q176" s="151">
        <v>0</v>
      </c>
      <c r="R176" s="151">
        <f>Q176*H176</f>
        <v>0</v>
      </c>
      <c r="S176" s="151">
        <v>0.297</v>
      </c>
      <c r="T176" s="152">
        <f>S176*H176</f>
        <v>0.87318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3" t="s">
        <v>137</v>
      </c>
      <c r="AT176" s="153" t="s">
        <v>133</v>
      </c>
      <c r="AU176" s="153" t="s">
        <v>85</v>
      </c>
      <c r="AY176" s="16" t="s">
        <v>131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6" t="s">
        <v>83</v>
      </c>
      <c r="BK176" s="154">
        <f>ROUND(I176*H176,2)</f>
        <v>0</v>
      </c>
      <c r="BL176" s="16" t="s">
        <v>137</v>
      </c>
      <c r="BM176" s="153" t="s">
        <v>624</v>
      </c>
    </row>
    <row r="177" spans="1:47" s="2" customFormat="1" ht="12">
      <c r="A177" s="28"/>
      <c r="B177" s="29"/>
      <c r="C177" s="28"/>
      <c r="D177" s="155" t="s">
        <v>139</v>
      </c>
      <c r="E177" s="28"/>
      <c r="F177" s="156" t="s">
        <v>625</v>
      </c>
      <c r="G177" s="28"/>
      <c r="H177" s="28"/>
      <c r="I177" s="28"/>
      <c r="J177" s="28"/>
      <c r="K177" s="28"/>
      <c r="L177" s="29"/>
      <c r="M177" s="157"/>
      <c r="N177" s="158"/>
      <c r="O177" s="54"/>
      <c r="P177" s="54"/>
      <c r="Q177" s="54"/>
      <c r="R177" s="54"/>
      <c r="S177" s="54"/>
      <c r="T177" s="55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T177" s="16" t="s">
        <v>139</v>
      </c>
      <c r="AU177" s="16" t="s">
        <v>85</v>
      </c>
    </row>
    <row r="178" spans="2:51" s="13" customFormat="1" ht="12">
      <c r="B178" s="159"/>
      <c r="D178" s="155" t="s">
        <v>149</v>
      </c>
      <c r="E178" s="160" t="s">
        <v>1</v>
      </c>
      <c r="F178" s="161" t="s">
        <v>626</v>
      </c>
      <c r="H178" s="162">
        <v>2.94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149</v>
      </c>
      <c r="AU178" s="160" t="s">
        <v>85</v>
      </c>
      <c r="AV178" s="13" t="s">
        <v>85</v>
      </c>
      <c r="AW178" s="13" t="s">
        <v>32</v>
      </c>
      <c r="AX178" s="13" t="s">
        <v>83</v>
      </c>
      <c r="AY178" s="160" t="s">
        <v>131</v>
      </c>
    </row>
    <row r="179" spans="1:65" s="2" customFormat="1" ht="21.75" customHeight="1">
      <c r="A179" s="28"/>
      <c r="B179" s="141"/>
      <c r="C179" s="142" t="s">
        <v>226</v>
      </c>
      <c r="D179" s="142" t="s">
        <v>133</v>
      </c>
      <c r="E179" s="143" t="s">
        <v>627</v>
      </c>
      <c r="F179" s="144" t="s">
        <v>628</v>
      </c>
      <c r="G179" s="145" t="s">
        <v>136</v>
      </c>
      <c r="H179" s="146">
        <v>25</v>
      </c>
      <c r="I179" s="147"/>
      <c r="J179" s="147">
        <f>ROUND(I179*H179,2)</f>
        <v>0</v>
      </c>
      <c r="K179" s="148"/>
      <c r="L179" s="29"/>
      <c r="M179" s="149" t="s">
        <v>1</v>
      </c>
      <c r="N179" s="150" t="s">
        <v>40</v>
      </c>
      <c r="O179" s="151">
        <v>0.5</v>
      </c>
      <c r="P179" s="151">
        <f>O179*H179</f>
        <v>12.5</v>
      </c>
      <c r="Q179" s="151">
        <v>0</v>
      </c>
      <c r="R179" s="151">
        <f>Q179*H179</f>
        <v>0</v>
      </c>
      <c r="S179" s="151">
        <v>0.0657</v>
      </c>
      <c r="T179" s="152">
        <f>S179*H179</f>
        <v>1.6424999999999998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3" t="s">
        <v>137</v>
      </c>
      <c r="AT179" s="153" t="s">
        <v>133</v>
      </c>
      <c r="AU179" s="153" t="s">
        <v>85</v>
      </c>
      <c r="AY179" s="16" t="s">
        <v>131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6" t="s">
        <v>83</v>
      </c>
      <c r="BK179" s="154">
        <f>ROUND(I179*H179,2)</f>
        <v>0</v>
      </c>
      <c r="BL179" s="16" t="s">
        <v>137</v>
      </c>
      <c r="BM179" s="153" t="s">
        <v>629</v>
      </c>
    </row>
    <row r="180" spans="1:47" s="2" customFormat="1" ht="19.5">
      <c r="A180" s="28"/>
      <c r="B180" s="29"/>
      <c r="C180" s="28"/>
      <c r="D180" s="155" t="s">
        <v>139</v>
      </c>
      <c r="E180" s="28"/>
      <c r="F180" s="156" t="s">
        <v>630</v>
      </c>
      <c r="G180" s="28"/>
      <c r="H180" s="28"/>
      <c r="I180" s="28"/>
      <c r="J180" s="28"/>
      <c r="K180" s="28"/>
      <c r="L180" s="29"/>
      <c r="M180" s="157"/>
      <c r="N180" s="158"/>
      <c r="O180" s="54"/>
      <c r="P180" s="54"/>
      <c r="Q180" s="54"/>
      <c r="R180" s="54"/>
      <c r="S180" s="54"/>
      <c r="T180" s="55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T180" s="16" t="s">
        <v>139</v>
      </c>
      <c r="AU180" s="16" t="s">
        <v>85</v>
      </c>
    </row>
    <row r="181" spans="1:65" s="2" customFormat="1" ht="21.75" customHeight="1">
      <c r="A181" s="28"/>
      <c r="B181" s="141"/>
      <c r="C181" s="142" t="s">
        <v>231</v>
      </c>
      <c r="D181" s="142" t="s">
        <v>133</v>
      </c>
      <c r="E181" s="143" t="s">
        <v>631</v>
      </c>
      <c r="F181" s="144" t="s">
        <v>632</v>
      </c>
      <c r="G181" s="145" t="s">
        <v>176</v>
      </c>
      <c r="H181" s="146">
        <v>57</v>
      </c>
      <c r="I181" s="147"/>
      <c r="J181" s="147">
        <f>ROUND(I181*H181,2)</f>
        <v>0</v>
      </c>
      <c r="K181" s="148"/>
      <c r="L181" s="29"/>
      <c r="M181" s="149" t="s">
        <v>1</v>
      </c>
      <c r="N181" s="150" t="s">
        <v>40</v>
      </c>
      <c r="O181" s="151">
        <v>0.287</v>
      </c>
      <c r="P181" s="151">
        <f>O181*H181</f>
        <v>16.358999999999998</v>
      </c>
      <c r="Q181" s="151">
        <v>0</v>
      </c>
      <c r="R181" s="151">
        <f>Q181*H181</f>
        <v>0</v>
      </c>
      <c r="S181" s="151">
        <v>0.00925</v>
      </c>
      <c r="T181" s="152">
        <f>S181*H181</f>
        <v>0.52725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3" t="s">
        <v>137</v>
      </c>
      <c r="AT181" s="153" t="s">
        <v>133</v>
      </c>
      <c r="AU181" s="153" t="s">
        <v>85</v>
      </c>
      <c r="AY181" s="16" t="s">
        <v>131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6" t="s">
        <v>83</v>
      </c>
      <c r="BK181" s="154">
        <f>ROUND(I181*H181,2)</f>
        <v>0</v>
      </c>
      <c r="BL181" s="16" t="s">
        <v>137</v>
      </c>
      <c r="BM181" s="153" t="s">
        <v>633</v>
      </c>
    </row>
    <row r="182" spans="1:47" s="2" customFormat="1" ht="19.5">
      <c r="A182" s="28"/>
      <c r="B182" s="29"/>
      <c r="C182" s="28"/>
      <c r="D182" s="155" t="s">
        <v>139</v>
      </c>
      <c r="E182" s="28"/>
      <c r="F182" s="156" t="s">
        <v>634</v>
      </c>
      <c r="G182" s="28"/>
      <c r="H182" s="28"/>
      <c r="I182" s="28"/>
      <c r="J182" s="28"/>
      <c r="K182" s="28"/>
      <c r="L182" s="29"/>
      <c r="M182" s="157"/>
      <c r="N182" s="158"/>
      <c r="O182" s="54"/>
      <c r="P182" s="54"/>
      <c r="Q182" s="54"/>
      <c r="R182" s="54"/>
      <c r="S182" s="54"/>
      <c r="T182" s="55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T182" s="16" t="s">
        <v>139</v>
      </c>
      <c r="AU182" s="16" t="s">
        <v>85</v>
      </c>
    </row>
    <row r="183" spans="2:51" s="13" customFormat="1" ht="12">
      <c r="B183" s="159"/>
      <c r="D183" s="155" t="s">
        <v>149</v>
      </c>
      <c r="E183" s="160" t="s">
        <v>1</v>
      </c>
      <c r="F183" s="161" t="s">
        <v>635</v>
      </c>
      <c r="H183" s="162">
        <v>57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32</v>
      </c>
      <c r="AX183" s="13" t="s">
        <v>83</v>
      </c>
      <c r="AY183" s="160" t="s">
        <v>131</v>
      </c>
    </row>
    <row r="184" spans="2:63" s="12" customFormat="1" ht="22.9" customHeight="1">
      <c r="B184" s="129"/>
      <c r="D184" s="130" t="s">
        <v>74</v>
      </c>
      <c r="E184" s="139" t="s">
        <v>494</v>
      </c>
      <c r="F184" s="139" t="s">
        <v>495</v>
      </c>
      <c r="J184" s="140">
        <f>BK184</f>
        <v>0</v>
      </c>
      <c r="L184" s="129"/>
      <c r="M184" s="133"/>
      <c r="N184" s="134"/>
      <c r="O184" s="134"/>
      <c r="P184" s="135">
        <f>SUM(P185:P193)</f>
        <v>1.265888</v>
      </c>
      <c r="Q184" s="134"/>
      <c r="R184" s="135">
        <f>SUM(R185:R193)</f>
        <v>0</v>
      </c>
      <c r="S184" s="134"/>
      <c r="T184" s="136">
        <f>SUM(T185:T193)</f>
        <v>0</v>
      </c>
      <c r="AR184" s="130" t="s">
        <v>83</v>
      </c>
      <c r="AT184" s="137" t="s">
        <v>74</v>
      </c>
      <c r="AU184" s="137" t="s">
        <v>83</v>
      </c>
      <c r="AY184" s="130" t="s">
        <v>131</v>
      </c>
      <c r="BK184" s="138">
        <f>SUM(BK185:BK193)</f>
        <v>0</v>
      </c>
    </row>
    <row r="185" spans="1:65" s="2" customFormat="1" ht="21.75" customHeight="1">
      <c r="A185" s="28"/>
      <c r="B185" s="141"/>
      <c r="C185" s="142" t="s">
        <v>236</v>
      </c>
      <c r="D185" s="142" t="s">
        <v>133</v>
      </c>
      <c r="E185" s="143" t="s">
        <v>636</v>
      </c>
      <c r="F185" s="144" t="s">
        <v>535</v>
      </c>
      <c r="G185" s="145" t="s">
        <v>255</v>
      </c>
      <c r="H185" s="146">
        <v>3.043</v>
      </c>
      <c r="I185" s="147"/>
      <c r="J185" s="147">
        <f>ROUND(I185*H185,2)</f>
        <v>0</v>
      </c>
      <c r="K185" s="148"/>
      <c r="L185" s="29"/>
      <c r="M185" s="149" t="s">
        <v>1</v>
      </c>
      <c r="N185" s="150" t="s">
        <v>40</v>
      </c>
      <c r="O185" s="151">
        <v>0</v>
      </c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3" t="s">
        <v>137</v>
      </c>
      <c r="AT185" s="153" t="s">
        <v>133</v>
      </c>
      <c r="AU185" s="153" t="s">
        <v>85</v>
      </c>
      <c r="AY185" s="16" t="s">
        <v>131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6" t="s">
        <v>83</v>
      </c>
      <c r="BK185" s="154">
        <f>ROUND(I185*H185,2)</f>
        <v>0</v>
      </c>
      <c r="BL185" s="16" t="s">
        <v>137</v>
      </c>
      <c r="BM185" s="153" t="s">
        <v>637</v>
      </c>
    </row>
    <row r="186" spans="1:47" s="2" customFormat="1" ht="29.25">
      <c r="A186" s="28"/>
      <c r="B186" s="29"/>
      <c r="C186" s="28"/>
      <c r="D186" s="155" t="s">
        <v>139</v>
      </c>
      <c r="E186" s="28"/>
      <c r="F186" s="156" t="s">
        <v>537</v>
      </c>
      <c r="G186" s="28"/>
      <c r="H186" s="28"/>
      <c r="I186" s="28"/>
      <c r="J186" s="28"/>
      <c r="K186" s="28"/>
      <c r="L186" s="29"/>
      <c r="M186" s="157"/>
      <c r="N186" s="158"/>
      <c r="O186" s="54"/>
      <c r="P186" s="54"/>
      <c r="Q186" s="54"/>
      <c r="R186" s="54"/>
      <c r="S186" s="54"/>
      <c r="T186" s="55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T186" s="16" t="s">
        <v>139</v>
      </c>
      <c r="AU186" s="16" t="s">
        <v>85</v>
      </c>
    </row>
    <row r="187" spans="1:65" s="2" customFormat="1" ht="16.5" customHeight="1">
      <c r="A187" s="28"/>
      <c r="B187" s="141"/>
      <c r="C187" s="142" t="s">
        <v>242</v>
      </c>
      <c r="D187" s="142" t="s">
        <v>133</v>
      </c>
      <c r="E187" s="143" t="s">
        <v>638</v>
      </c>
      <c r="F187" s="144" t="s">
        <v>639</v>
      </c>
      <c r="G187" s="145" t="s">
        <v>255</v>
      </c>
      <c r="H187" s="146">
        <v>3.043</v>
      </c>
      <c r="I187" s="147"/>
      <c r="J187" s="147">
        <f>ROUND(I187*H187,2)</f>
        <v>0</v>
      </c>
      <c r="K187" s="148"/>
      <c r="L187" s="29"/>
      <c r="M187" s="149" t="s">
        <v>1</v>
      </c>
      <c r="N187" s="150" t="s">
        <v>40</v>
      </c>
      <c r="O187" s="151">
        <v>0.115</v>
      </c>
      <c r="P187" s="151">
        <f>O187*H187</f>
        <v>0.349945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53" t="s">
        <v>137</v>
      </c>
      <c r="AT187" s="153" t="s">
        <v>133</v>
      </c>
      <c r="AU187" s="153" t="s">
        <v>85</v>
      </c>
      <c r="AY187" s="16" t="s">
        <v>131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6" t="s">
        <v>83</v>
      </c>
      <c r="BK187" s="154">
        <f>ROUND(I187*H187,2)</f>
        <v>0</v>
      </c>
      <c r="BL187" s="16" t="s">
        <v>137</v>
      </c>
      <c r="BM187" s="153" t="s">
        <v>640</v>
      </c>
    </row>
    <row r="188" spans="1:47" s="2" customFormat="1" ht="19.5">
      <c r="A188" s="28"/>
      <c r="B188" s="29"/>
      <c r="C188" s="28"/>
      <c r="D188" s="155" t="s">
        <v>139</v>
      </c>
      <c r="E188" s="28"/>
      <c r="F188" s="156" t="s">
        <v>641</v>
      </c>
      <c r="G188" s="28"/>
      <c r="H188" s="28"/>
      <c r="I188" s="28"/>
      <c r="J188" s="28"/>
      <c r="K188" s="28"/>
      <c r="L188" s="29"/>
      <c r="M188" s="157"/>
      <c r="N188" s="158"/>
      <c r="O188" s="54"/>
      <c r="P188" s="54"/>
      <c r="Q188" s="54"/>
      <c r="R188" s="54"/>
      <c r="S188" s="54"/>
      <c r="T188" s="55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T188" s="16" t="s">
        <v>139</v>
      </c>
      <c r="AU188" s="16" t="s">
        <v>85</v>
      </c>
    </row>
    <row r="189" spans="1:65" s="2" customFormat="1" ht="21.75" customHeight="1">
      <c r="A189" s="28"/>
      <c r="B189" s="141"/>
      <c r="C189" s="142" t="s">
        <v>7</v>
      </c>
      <c r="D189" s="142" t="s">
        <v>133</v>
      </c>
      <c r="E189" s="143" t="s">
        <v>642</v>
      </c>
      <c r="F189" s="144" t="s">
        <v>643</v>
      </c>
      <c r="G189" s="145" t="s">
        <v>255</v>
      </c>
      <c r="H189" s="146">
        <v>27.387</v>
      </c>
      <c r="I189" s="147"/>
      <c r="J189" s="147">
        <f>ROUND(I189*H189,2)</f>
        <v>0</v>
      </c>
      <c r="K189" s="148"/>
      <c r="L189" s="29"/>
      <c r="M189" s="149" t="s">
        <v>1</v>
      </c>
      <c r="N189" s="150" t="s">
        <v>40</v>
      </c>
      <c r="O189" s="151">
        <v>0.009</v>
      </c>
      <c r="P189" s="151">
        <f>O189*H189</f>
        <v>0.24648299999999998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3" t="s">
        <v>137</v>
      </c>
      <c r="AT189" s="153" t="s">
        <v>133</v>
      </c>
      <c r="AU189" s="153" t="s">
        <v>85</v>
      </c>
      <c r="AY189" s="16" t="s">
        <v>131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6" t="s">
        <v>83</v>
      </c>
      <c r="BK189" s="154">
        <f>ROUND(I189*H189,2)</f>
        <v>0</v>
      </c>
      <c r="BL189" s="16" t="s">
        <v>137</v>
      </c>
      <c r="BM189" s="153" t="s">
        <v>644</v>
      </c>
    </row>
    <row r="190" spans="1:47" s="2" customFormat="1" ht="29.25">
      <c r="A190" s="28"/>
      <c r="B190" s="29"/>
      <c r="C190" s="28"/>
      <c r="D190" s="155" t="s">
        <v>139</v>
      </c>
      <c r="E190" s="28"/>
      <c r="F190" s="156" t="s">
        <v>645</v>
      </c>
      <c r="G190" s="28"/>
      <c r="H190" s="28"/>
      <c r="I190" s="28"/>
      <c r="J190" s="28"/>
      <c r="K190" s="28"/>
      <c r="L190" s="29"/>
      <c r="M190" s="157"/>
      <c r="N190" s="158"/>
      <c r="O190" s="54"/>
      <c r="P190" s="54"/>
      <c r="Q190" s="54"/>
      <c r="R190" s="54"/>
      <c r="S190" s="54"/>
      <c r="T190" s="55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T190" s="16" t="s">
        <v>139</v>
      </c>
      <c r="AU190" s="16" t="s">
        <v>85</v>
      </c>
    </row>
    <row r="191" spans="2:51" s="13" customFormat="1" ht="12">
      <c r="B191" s="159"/>
      <c r="D191" s="155" t="s">
        <v>149</v>
      </c>
      <c r="F191" s="161" t="s">
        <v>646</v>
      </c>
      <c r="H191" s="162">
        <v>27.387</v>
      </c>
      <c r="L191" s="159"/>
      <c r="M191" s="163"/>
      <c r="N191" s="164"/>
      <c r="O191" s="164"/>
      <c r="P191" s="164"/>
      <c r="Q191" s="164"/>
      <c r="R191" s="164"/>
      <c r="S191" s="164"/>
      <c r="T191" s="165"/>
      <c r="AT191" s="160" t="s">
        <v>149</v>
      </c>
      <c r="AU191" s="160" t="s">
        <v>85</v>
      </c>
      <c r="AV191" s="13" t="s">
        <v>85</v>
      </c>
      <c r="AW191" s="13" t="s">
        <v>3</v>
      </c>
      <c r="AX191" s="13" t="s">
        <v>83</v>
      </c>
      <c r="AY191" s="160" t="s">
        <v>131</v>
      </c>
    </row>
    <row r="192" spans="1:65" s="2" customFormat="1" ht="16.5" customHeight="1">
      <c r="A192" s="28"/>
      <c r="B192" s="141"/>
      <c r="C192" s="142" t="s">
        <v>252</v>
      </c>
      <c r="D192" s="142" t="s">
        <v>133</v>
      </c>
      <c r="E192" s="143" t="s">
        <v>647</v>
      </c>
      <c r="F192" s="144" t="s">
        <v>648</v>
      </c>
      <c r="G192" s="145" t="s">
        <v>255</v>
      </c>
      <c r="H192" s="146">
        <v>3.043</v>
      </c>
      <c r="I192" s="147"/>
      <c r="J192" s="147">
        <f>ROUND(I192*H192,2)</f>
        <v>0</v>
      </c>
      <c r="K192" s="148"/>
      <c r="L192" s="29"/>
      <c r="M192" s="149" t="s">
        <v>1</v>
      </c>
      <c r="N192" s="150" t="s">
        <v>40</v>
      </c>
      <c r="O192" s="151">
        <v>0.22</v>
      </c>
      <c r="P192" s="151">
        <f>O192*H192</f>
        <v>0.66946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3" t="s">
        <v>137</v>
      </c>
      <c r="AT192" s="153" t="s">
        <v>133</v>
      </c>
      <c r="AU192" s="153" t="s">
        <v>85</v>
      </c>
      <c r="AY192" s="16" t="s">
        <v>131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6" t="s">
        <v>83</v>
      </c>
      <c r="BK192" s="154">
        <f>ROUND(I192*H192,2)</f>
        <v>0</v>
      </c>
      <c r="BL192" s="16" t="s">
        <v>137</v>
      </c>
      <c r="BM192" s="153" t="s">
        <v>649</v>
      </c>
    </row>
    <row r="193" spans="1:47" s="2" customFormat="1" ht="29.25">
      <c r="A193" s="28"/>
      <c r="B193" s="29"/>
      <c r="C193" s="28"/>
      <c r="D193" s="155" t="s">
        <v>139</v>
      </c>
      <c r="E193" s="28"/>
      <c r="F193" s="156" t="s">
        <v>650</v>
      </c>
      <c r="G193" s="28"/>
      <c r="H193" s="28"/>
      <c r="I193" s="28"/>
      <c r="J193" s="28"/>
      <c r="K193" s="28"/>
      <c r="L193" s="29"/>
      <c r="M193" s="157"/>
      <c r="N193" s="158"/>
      <c r="O193" s="54"/>
      <c r="P193" s="54"/>
      <c r="Q193" s="54"/>
      <c r="R193" s="54"/>
      <c r="S193" s="54"/>
      <c r="T193" s="55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T193" s="16" t="s">
        <v>139</v>
      </c>
      <c r="AU193" s="16" t="s">
        <v>85</v>
      </c>
    </row>
    <row r="194" spans="2:63" s="12" customFormat="1" ht="22.9" customHeight="1">
      <c r="B194" s="129"/>
      <c r="D194" s="130" t="s">
        <v>74</v>
      </c>
      <c r="E194" s="139" t="s">
        <v>538</v>
      </c>
      <c r="F194" s="139" t="s">
        <v>539</v>
      </c>
      <c r="J194" s="140">
        <f>BK194</f>
        <v>0</v>
      </c>
      <c r="L194" s="129"/>
      <c r="M194" s="133"/>
      <c r="N194" s="134"/>
      <c r="O194" s="134"/>
      <c r="P194" s="135">
        <f>SUM(P195:P200)</f>
        <v>52.76177199999999</v>
      </c>
      <c r="Q194" s="134"/>
      <c r="R194" s="135">
        <f>SUM(R195:R200)</f>
        <v>0</v>
      </c>
      <c r="S194" s="134"/>
      <c r="T194" s="136">
        <f>SUM(T195:T200)</f>
        <v>0</v>
      </c>
      <c r="AR194" s="130" t="s">
        <v>83</v>
      </c>
      <c r="AT194" s="137" t="s">
        <v>74</v>
      </c>
      <c r="AU194" s="137" t="s">
        <v>83</v>
      </c>
      <c r="AY194" s="130" t="s">
        <v>131</v>
      </c>
      <c r="BK194" s="138">
        <f>SUM(BK195:BK200)</f>
        <v>0</v>
      </c>
    </row>
    <row r="195" spans="1:65" s="2" customFormat="1" ht="21.75" customHeight="1">
      <c r="A195" s="28"/>
      <c r="B195" s="141"/>
      <c r="C195" s="142" t="s">
        <v>258</v>
      </c>
      <c r="D195" s="142" t="s">
        <v>133</v>
      </c>
      <c r="E195" s="143" t="s">
        <v>651</v>
      </c>
      <c r="F195" s="144" t="s">
        <v>652</v>
      </c>
      <c r="G195" s="145" t="s">
        <v>255</v>
      </c>
      <c r="H195" s="146">
        <v>51.626</v>
      </c>
      <c r="I195" s="147"/>
      <c r="J195" s="147">
        <f>ROUND(I195*H195,2)</f>
        <v>0</v>
      </c>
      <c r="K195" s="148"/>
      <c r="L195" s="29"/>
      <c r="M195" s="149" t="s">
        <v>1</v>
      </c>
      <c r="N195" s="150" t="s">
        <v>40</v>
      </c>
      <c r="O195" s="151">
        <v>0.65</v>
      </c>
      <c r="P195" s="151">
        <f>O195*H195</f>
        <v>33.5569</v>
      </c>
      <c r="Q195" s="151">
        <v>0</v>
      </c>
      <c r="R195" s="151">
        <f>Q195*H195</f>
        <v>0</v>
      </c>
      <c r="S195" s="151">
        <v>0</v>
      </c>
      <c r="T195" s="152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3" t="s">
        <v>137</v>
      </c>
      <c r="AT195" s="153" t="s">
        <v>133</v>
      </c>
      <c r="AU195" s="153" t="s">
        <v>85</v>
      </c>
      <c r="AY195" s="16" t="s">
        <v>131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6" t="s">
        <v>83</v>
      </c>
      <c r="BK195" s="154">
        <f>ROUND(I195*H195,2)</f>
        <v>0</v>
      </c>
      <c r="BL195" s="16" t="s">
        <v>137</v>
      </c>
      <c r="BM195" s="153" t="s">
        <v>653</v>
      </c>
    </row>
    <row r="196" spans="1:47" s="2" customFormat="1" ht="29.25">
      <c r="A196" s="28"/>
      <c r="B196" s="29"/>
      <c r="C196" s="28"/>
      <c r="D196" s="155" t="s">
        <v>139</v>
      </c>
      <c r="E196" s="28"/>
      <c r="F196" s="156" t="s">
        <v>654</v>
      </c>
      <c r="G196" s="28"/>
      <c r="H196" s="28"/>
      <c r="I196" s="28"/>
      <c r="J196" s="28"/>
      <c r="K196" s="28"/>
      <c r="L196" s="29"/>
      <c r="M196" s="157"/>
      <c r="N196" s="158"/>
      <c r="O196" s="54"/>
      <c r="P196" s="54"/>
      <c r="Q196" s="54"/>
      <c r="R196" s="54"/>
      <c r="S196" s="54"/>
      <c r="T196" s="55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T196" s="16" t="s">
        <v>139</v>
      </c>
      <c r="AU196" s="16" t="s">
        <v>85</v>
      </c>
    </row>
    <row r="197" spans="1:65" s="2" customFormat="1" ht="21.75" customHeight="1">
      <c r="A197" s="28"/>
      <c r="B197" s="141"/>
      <c r="C197" s="142" t="s">
        <v>265</v>
      </c>
      <c r="D197" s="142" t="s">
        <v>133</v>
      </c>
      <c r="E197" s="143" t="s">
        <v>655</v>
      </c>
      <c r="F197" s="144" t="s">
        <v>656</v>
      </c>
      <c r="G197" s="145" t="s">
        <v>255</v>
      </c>
      <c r="H197" s="146">
        <v>51.626</v>
      </c>
      <c r="I197" s="147"/>
      <c r="J197" s="147">
        <f>ROUND(I197*H197,2)</f>
        <v>0</v>
      </c>
      <c r="K197" s="148"/>
      <c r="L197" s="29"/>
      <c r="M197" s="149" t="s">
        <v>1</v>
      </c>
      <c r="N197" s="150" t="s">
        <v>40</v>
      </c>
      <c r="O197" s="151">
        <v>0.31</v>
      </c>
      <c r="P197" s="151">
        <f>O197*H197</f>
        <v>16.00406</v>
      </c>
      <c r="Q197" s="151">
        <v>0</v>
      </c>
      <c r="R197" s="151">
        <f>Q197*H197</f>
        <v>0</v>
      </c>
      <c r="S197" s="151">
        <v>0</v>
      </c>
      <c r="T197" s="15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3" t="s">
        <v>137</v>
      </c>
      <c r="AT197" s="153" t="s">
        <v>133</v>
      </c>
      <c r="AU197" s="153" t="s">
        <v>85</v>
      </c>
      <c r="AY197" s="16" t="s">
        <v>131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6" t="s">
        <v>83</v>
      </c>
      <c r="BK197" s="154">
        <f>ROUND(I197*H197,2)</f>
        <v>0</v>
      </c>
      <c r="BL197" s="16" t="s">
        <v>137</v>
      </c>
      <c r="BM197" s="153" t="s">
        <v>657</v>
      </c>
    </row>
    <row r="198" spans="1:47" s="2" customFormat="1" ht="39">
      <c r="A198" s="28"/>
      <c r="B198" s="29"/>
      <c r="C198" s="28"/>
      <c r="D198" s="155" t="s">
        <v>139</v>
      </c>
      <c r="E198" s="28"/>
      <c r="F198" s="156" t="s">
        <v>658</v>
      </c>
      <c r="G198" s="28"/>
      <c r="H198" s="28"/>
      <c r="I198" s="28"/>
      <c r="J198" s="28"/>
      <c r="K198" s="28"/>
      <c r="L198" s="29"/>
      <c r="M198" s="157"/>
      <c r="N198" s="158"/>
      <c r="O198" s="54"/>
      <c r="P198" s="54"/>
      <c r="Q198" s="54"/>
      <c r="R198" s="54"/>
      <c r="S198" s="54"/>
      <c r="T198" s="55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T198" s="16" t="s">
        <v>139</v>
      </c>
      <c r="AU198" s="16" t="s">
        <v>85</v>
      </c>
    </row>
    <row r="199" spans="1:65" s="2" customFormat="1" ht="21.75" customHeight="1">
      <c r="A199" s="28"/>
      <c r="B199" s="141"/>
      <c r="C199" s="142" t="s">
        <v>100</v>
      </c>
      <c r="D199" s="142" t="s">
        <v>133</v>
      </c>
      <c r="E199" s="143" t="s">
        <v>659</v>
      </c>
      <c r="F199" s="144" t="s">
        <v>660</v>
      </c>
      <c r="G199" s="145" t="s">
        <v>255</v>
      </c>
      <c r="H199" s="146">
        <v>51.626</v>
      </c>
      <c r="I199" s="147"/>
      <c r="J199" s="147">
        <f>ROUND(I199*H199,2)</f>
        <v>0</v>
      </c>
      <c r="K199" s="148"/>
      <c r="L199" s="29"/>
      <c r="M199" s="149" t="s">
        <v>1</v>
      </c>
      <c r="N199" s="150" t="s">
        <v>40</v>
      </c>
      <c r="O199" s="151">
        <v>0.062</v>
      </c>
      <c r="P199" s="151">
        <f>O199*H199</f>
        <v>3.200812</v>
      </c>
      <c r="Q199" s="151">
        <v>0</v>
      </c>
      <c r="R199" s="151">
        <f>Q199*H199</f>
        <v>0</v>
      </c>
      <c r="S199" s="151">
        <v>0</v>
      </c>
      <c r="T199" s="15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3" t="s">
        <v>137</v>
      </c>
      <c r="AT199" s="153" t="s">
        <v>133</v>
      </c>
      <c r="AU199" s="153" t="s">
        <v>85</v>
      </c>
      <c r="AY199" s="16" t="s">
        <v>131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6" t="s">
        <v>83</v>
      </c>
      <c r="BK199" s="154">
        <f>ROUND(I199*H199,2)</f>
        <v>0</v>
      </c>
      <c r="BL199" s="16" t="s">
        <v>137</v>
      </c>
      <c r="BM199" s="153" t="s">
        <v>661</v>
      </c>
    </row>
    <row r="200" spans="1:47" s="2" customFormat="1" ht="39">
      <c r="A200" s="28"/>
      <c r="B200" s="29"/>
      <c r="C200" s="28"/>
      <c r="D200" s="155" t="s">
        <v>139</v>
      </c>
      <c r="E200" s="28"/>
      <c r="F200" s="156" t="s">
        <v>662</v>
      </c>
      <c r="G200" s="28"/>
      <c r="H200" s="28"/>
      <c r="I200" s="28"/>
      <c r="J200" s="28"/>
      <c r="K200" s="28"/>
      <c r="L200" s="29"/>
      <c r="M200" s="184"/>
      <c r="N200" s="185"/>
      <c r="O200" s="186"/>
      <c r="P200" s="186"/>
      <c r="Q200" s="186"/>
      <c r="R200" s="186"/>
      <c r="S200" s="186"/>
      <c r="T200" s="187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T200" s="16" t="s">
        <v>139</v>
      </c>
      <c r="AU200" s="16" t="s">
        <v>85</v>
      </c>
    </row>
    <row r="201" spans="1:31" s="2" customFormat="1" ht="6.95" customHeight="1">
      <c r="A201" s="28"/>
      <c r="B201" s="43"/>
      <c r="C201" s="44"/>
      <c r="D201" s="44"/>
      <c r="E201" s="44"/>
      <c r="F201" s="44"/>
      <c r="G201" s="44"/>
      <c r="H201" s="44"/>
      <c r="I201" s="44"/>
      <c r="J201" s="44"/>
      <c r="K201" s="44"/>
      <c r="L201" s="29"/>
      <c r="M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</sheetData>
  <autoFilter ref="C122:K20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3"/>
  <sheetViews>
    <sheetView showGridLines="0" showZeros="0" tabSelected="1" zoomScale="115" zoomScaleNormal="115" workbookViewId="0" topLeftCell="A113">
      <selection activeCell="X129" sqref="X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6" t="s">
        <v>91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5" customHeight="1" hidden="1">
      <c r="B4" s="19"/>
      <c r="D4" s="20" t="s">
        <v>96</v>
      </c>
      <c r="L4" s="19"/>
      <c r="M4" s="91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5" t="s">
        <v>14</v>
      </c>
      <c r="L6" s="19"/>
    </row>
    <row r="7" spans="2:12" s="1" customFormat="1" ht="16.5" customHeight="1" hidden="1">
      <c r="B7" s="19"/>
      <c r="E7" s="231" t="str">
        <f>'Rekapitulace stavby'!K6</f>
        <v>Chodník podél ul. Závodní kolem restaurace Mokroš</v>
      </c>
      <c r="F7" s="232"/>
      <c r="G7" s="232"/>
      <c r="H7" s="232"/>
      <c r="L7" s="19"/>
    </row>
    <row r="8" spans="1:31" s="2" customFormat="1" ht="12" customHeight="1" hidden="1">
      <c r="A8" s="28"/>
      <c r="B8" s="29"/>
      <c r="C8" s="28"/>
      <c r="D8" s="25" t="s">
        <v>101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 hidden="1">
      <c r="A9" s="28"/>
      <c r="B9" s="29"/>
      <c r="C9" s="28"/>
      <c r="D9" s="28"/>
      <c r="E9" s="201" t="s">
        <v>663</v>
      </c>
      <c r="F9" s="230"/>
      <c r="G9" s="230"/>
      <c r="H9" s="230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hidden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 hidden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 hidden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25. 9. 2020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 hidden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 hidden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24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 hidden="1">
      <c r="A15" s="28"/>
      <c r="B15" s="29"/>
      <c r="C15" s="28"/>
      <c r="D15" s="28"/>
      <c r="E15" s="23" t="s">
        <v>25</v>
      </c>
      <c r="F15" s="28"/>
      <c r="G15" s="28"/>
      <c r="H15" s="28"/>
      <c r="I15" s="25" t="s">
        <v>26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 hidden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hidden="1">
      <c r="A17" s="28"/>
      <c r="B17" s="29"/>
      <c r="C17" s="28"/>
      <c r="D17" s="25" t="s">
        <v>27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hidden="1">
      <c r="A18" s="28"/>
      <c r="B18" s="29"/>
      <c r="C18" s="28"/>
      <c r="D18" s="28"/>
      <c r="E18" s="224" t="str">
        <f>'Rekapitulace stavby'!E14</f>
        <v xml:space="preserve"> </v>
      </c>
      <c r="F18" s="224"/>
      <c r="G18" s="224"/>
      <c r="H18" s="224"/>
      <c r="I18" s="25" t="s">
        <v>26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hidden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hidden="1">
      <c r="A20" s="28"/>
      <c r="B20" s="29"/>
      <c r="C20" s="28"/>
      <c r="D20" s="25" t="s">
        <v>29</v>
      </c>
      <c r="E20" s="28"/>
      <c r="F20" s="28"/>
      <c r="G20" s="28"/>
      <c r="H20" s="28"/>
      <c r="I20" s="25" t="s">
        <v>23</v>
      </c>
      <c r="J20" s="23" t="s">
        <v>30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hidden="1">
      <c r="A21" s="28"/>
      <c r="B21" s="29"/>
      <c r="C21" s="28"/>
      <c r="D21" s="28"/>
      <c r="E21" s="23" t="s">
        <v>31</v>
      </c>
      <c r="F21" s="28"/>
      <c r="G21" s="28"/>
      <c r="H21" s="28"/>
      <c r="I21" s="25" t="s">
        <v>26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hidden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hidden="1">
      <c r="A23" s="28"/>
      <c r="B23" s="29"/>
      <c r="C23" s="28"/>
      <c r="D23" s="25" t="s">
        <v>33</v>
      </c>
      <c r="E23" s="28"/>
      <c r="F23" s="28"/>
      <c r="G23" s="28"/>
      <c r="H23" s="28"/>
      <c r="I23" s="25" t="s">
        <v>23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hidden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26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hidden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hidden="1">
      <c r="A26" s="28"/>
      <c r="B26" s="29"/>
      <c r="C26" s="28"/>
      <c r="D26" s="25" t="s">
        <v>34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hidden="1">
      <c r="A27" s="92"/>
      <c r="B27" s="93"/>
      <c r="C27" s="92"/>
      <c r="D27" s="92"/>
      <c r="E27" s="226" t="s">
        <v>1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hidden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hidden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hidden="1">
      <c r="A30" s="28"/>
      <c r="B30" s="29"/>
      <c r="C30" s="28"/>
      <c r="D30" s="95" t="s">
        <v>35</v>
      </c>
      <c r="E30" s="28"/>
      <c r="F30" s="28"/>
      <c r="G30" s="28"/>
      <c r="H30" s="28"/>
      <c r="I30" s="28"/>
      <c r="J30" s="67">
        <f>ROUND(J116,2)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hidden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hidden="1">
      <c r="A32" s="28"/>
      <c r="B32" s="29"/>
      <c r="C32" s="28"/>
      <c r="D32" s="28"/>
      <c r="E32" s="28"/>
      <c r="F32" s="32" t="s">
        <v>37</v>
      </c>
      <c r="G32" s="28"/>
      <c r="H32" s="28"/>
      <c r="I32" s="32" t="s">
        <v>36</v>
      </c>
      <c r="J32" s="32" t="s">
        <v>38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hidden="1">
      <c r="A33" s="28"/>
      <c r="B33" s="29"/>
      <c r="C33" s="28"/>
      <c r="D33" s="96" t="s">
        <v>39</v>
      </c>
      <c r="E33" s="25" t="s">
        <v>40</v>
      </c>
      <c r="F33" s="97">
        <f>ROUND((SUM(BE116:BE132)),2)</f>
        <v>0</v>
      </c>
      <c r="G33" s="28"/>
      <c r="H33" s="28"/>
      <c r="I33" s="98">
        <v>0.21</v>
      </c>
      <c r="J33" s="97">
        <f>ROUND(((SUM(BE116:BE132))*I33),2)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hidden="1">
      <c r="A34" s="28"/>
      <c r="B34" s="29"/>
      <c r="C34" s="28"/>
      <c r="D34" s="28"/>
      <c r="E34" s="25" t="s">
        <v>41</v>
      </c>
      <c r="F34" s="97">
        <f>ROUND((SUM(BF116:BF132)),2)</f>
        <v>0</v>
      </c>
      <c r="G34" s="28"/>
      <c r="H34" s="28"/>
      <c r="I34" s="98">
        <v>0.15</v>
      </c>
      <c r="J34" s="97">
        <f>ROUND(((SUM(BF116:BF132))*I34),2)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42</v>
      </c>
      <c r="F35" s="97">
        <f>ROUND((SUM(BG116:BG132)),2)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43</v>
      </c>
      <c r="F36" s="97">
        <f>ROUND((SUM(BH116:BH132)),2)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44</v>
      </c>
      <c r="F37" s="97">
        <f>ROUND((SUM(BI116:BI132)),2)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hidden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hidden="1">
      <c r="A39" s="28"/>
      <c r="B39" s="29"/>
      <c r="C39" s="99"/>
      <c r="D39" s="100" t="s">
        <v>45</v>
      </c>
      <c r="E39" s="56"/>
      <c r="F39" s="56"/>
      <c r="G39" s="101" t="s">
        <v>46</v>
      </c>
      <c r="H39" s="102" t="s">
        <v>47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hidden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38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28"/>
      <c r="B61" s="29"/>
      <c r="C61" s="28"/>
      <c r="D61" s="41" t="s">
        <v>50</v>
      </c>
      <c r="E61" s="31"/>
      <c r="F61" s="105" t="s">
        <v>51</v>
      </c>
      <c r="G61" s="41" t="s">
        <v>50</v>
      </c>
      <c r="H61" s="31"/>
      <c r="I61" s="31"/>
      <c r="J61" s="106" t="s">
        <v>51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28"/>
      <c r="B65" s="29"/>
      <c r="C65" s="28"/>
      <c r="D65" s="39" t="s">
        <v>52</v>
      </c>
      <c r="E65" s="42"/>
      <c r="F65" s="42"/>
      <c r="G65" s="39" t="s">
        <v>53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28"/>
      <c r="B76" s="29"/>
      <c r="C76" s="28"/>
      <c r="D76" s="41" t="s">
        <v>50</v>
      </c>
      <c r="E76" s="31"/>
      <c r="F76" s="105" t="s">
        <v>51</v>
      </c>
      <c r="G76" s="41" t="s">
        <v>50</v>
      </c>
      <c r="H76" s="31"/>
      <c r="I76" s="31"/>
      <c r="J76" s="106" t="s">
        <v>51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hidden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ht="12" hidden="1"/>
    <row r="79" ht="12" hidden="1"/>
    <row r="80" ht="12" hidden="1"/>
    <row r="81" spans="1:31" s="2" customFormat="1" ht="6.95" customHeight="1" hidden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 hidden="1">
      <c r="A82" s="28"/>
      <c r="B82" s="29"/>
      <c r="C82" s="20" t="s">
        <v>103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 hidden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 hidden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 hidden="1">
      <c r="A85" s="28"/>
      <c r="B85" s="29"/>
      <c r="C85" s="28"/>
      <c r="D85" s="28"/>
      <c r="E85" s="231" t="str">
        <f>E7</f>
        <v>Chodník podél ul. Závodní kolem restaurace Mokroš</v>
      </c>
      <c r="F85" s="232"/>
      <c r="G85" s="232"/>
      <c r="H85" s="23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 hidden="1">
      <c r="A86" s="28"/>
      <c r="B86" s="29"/>
      <c r="C86" s="25" t="s">
        <v>101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 hidden="1">
      <c r="A87" s="28"/>
      <c r="B87" s="29"/>
      <c r="C87" s="28"/>
      <c r="D87" s="28"/>
      <c r="E87" s="201" t="str">
        <f>E9</f>
        <v>000 - Vedlejší rozpočtové náklady</v>
      </c>
      <c r="F87" s="230"/>
      <c r="G87" s="230"/>
      <c r="H87" s="230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 hidden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 hidden="1">
      <c r="A89" s="28"/>
      <c r="B89" s="29"/>
      <c r="C89" s="25" t="s">
        <v>18</v>
      </c>
      <c r="D89" s="28"/>
      <c r="E89" s="28"/>
      <c r="F89" s="23" t="str">
        <f>F12</f>
        <v>Petřvald</v>
      </c>
      <c r="G89" s="28"/>
      <c r="H89" s="28"/>
      <c r="I89" s="25" t="s">
        <v>20</v>
      </c>
      <c r="J89" s="51" t="str">
        <f>IF(J12="","",J12)</f>
        <v>25. 9. 2020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 hidden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 hidden="1">
      <c r="A91" s="28"/>
      <c r="B91" s="29"/>
      <c r="C91" s="25" t="s">
        <v>22</v>
      </c>
      <c r="D91" s="28"/>
      <c r="E91" s="28"/>
      <c r="F91" s="23" t="str">
        <f>E15</f>
        <v>Město Petřvald</v>
      </c>
      <c r="G91" s="28"/>
      <c r="H91" s="28"/>
      <c r="I91" s="25" t="s">
        <v>29</v>
      </c>
      <c r="J91" s="26" t="str">
        <f>E21</f>
        <v>Ing. Pavol Lipták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 hidden="1">
      <c r="A92" s="28"/>
      <c r="B92" s="29"/>
      <c r="C92" s="25" t="s">
        <v>27</v>
      </c>
      <c r="D92" s="28"/>
      <c r="E92" s="28"/>
      <c r="F92" s="23" t="str">
        <f>IF(E18="","",E18)</f>
        <v xml:space="preserve"> </v>
      </c>
      <c r="G92" s="28"/>
      <c r="H92" s="28"/>
      <c r="I92" s="25" t="s">
        <v>33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 hidden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 hidden="1">
      <c r="A94" s="28"/>
      <c r="B94" s="29"/>
      <c r="C94" s="107" t="s">
        <v>104</v>
      </c>
      <c r="D94" s="99"/>
      <c r="E94" s="99"/>
      <c r="F94" s="99"/>
      <c r="G94" s="99"/>
      <c r="H94" s="99"/>
      <c r="I94" s="99"/>
      <c r="J94" s="108" t="s">
        <v>105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 hidden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hidden="1">
      <c r="A96" s="28"/>
      <c r="B96" s="29"/>
      <c r="C96" s="109" t="s">
        <v>106</v>
      </c>
      <c r="D96" s="28"/>
      <c r="E96" s="28"/>
      <c r="F96" s="28"/>
      <c r="G96" s="28"/>
      <c r="H96" s="28"/>
      <c r="I96" s="28"/>
      <c r="J96" s="67">
        <f>J116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107</v>
      </c>
    </row>
    <row r="97" spans="1:31" s="2" customFormat="1" ht="21.75" customHeight="1" hidden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 hidden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ht="12" hidden="1"/>
    <row r="100" ht="12" hidden="1"/>
    <row r="101" ht="12" hidden="1"/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20" t="s">
        <v>116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5" t="s">
        <v>14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231" t="str">
        <f>E7</f>
        <v>Chodník podél ul. Závodní kolem restaurace Mokroš</v>
      </c>
      <c r="F106" s="232"/>
      <c r="G106" s="232"/>
      <c r="H106" s="232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101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01" t="str">
        <f>E9</f>
        <v>000 - Vedlejší rozpočtové náklady</v>
      </c>
      <c r="F108" s="230"/>
      <c r="G108" s="230"/>
      <c r="H108" s="230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18</v>
      </c>
      <c r="D110" s="28"/>
      <c r="E110" s="28"/>
      <c r="F110" s="23" t="str">
        <f>F12</f>
        <v>Petřvald</v>
      </c>
      <c r="G110" s="28"/>
      <c r="H110" s="28"/>
      <c r="I110" s="25" t="s">
        <v>20</v>
      </c>
      <c r="J110" s="51" t="str">
        <f>IF(J12="","",J12)</f>
        <v>25. 9. 2020</v>
      </c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5.2" customHeight="1">
      <c r="A112" s="28"/>
      <c r="B112" s="29"/>
      <c r="C112" s="25" t="s">
        <v>22</v>
      </c>
      <c r="D112" s="28"/>
      <c r="E112" s="28"/>
      <c r="F112" s="23" t="str">
        <f>E15</f>
        <v>Město Petřvald</v>
      </c>
      <c r="G112" s="28"/>
      <c r="H112" s="28"/>
      <c r="I112" s="25" t="s">
        <v>29</v>
      </c>
      <c r="J112" s="26" t="str">
        <f>E21</f>
        <v>Ing. Pavol Lipták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5.2" customHeight="1">
      <c r="A113" s="28"/>
      <c r="B113" s="29"/>
      <c r="C113" s="25" t="s">
        <v>27</v>
      </c>
      <c r="D113" s="28"/>
      <c r="E113" s="28"/>
      <c r="F113" s="23" t="str">
        <f>IF(E18="","",E18)</f>
        <v xml:space="preserve"> </v>
      </c>
      <c r="G113" s="28"/>
      <c r="H113" s="28"/>
      <c r="I113" s="25" t="s">
        <v>33</v>
      </c>
      <c r="J113" s="26" t="str">
        <f>E24</f>
        <v xml:space="preserve"> 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0.3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11" customFormat="1" ht="29.25" customHeight="1">
      <c r="A115" s="118"/>
      <c r="B115" s="119"/>
      <c r="C115" s="120" t="s">
        <v>117</v>
      </c>
      <c r="D115" s="121" t="s">
        <v>60</v>
      </c>
      <c r="E115" s="121" t="s">
        <v>56</v>
      </c>
      <c r="F115" s="121" t="s">
        <v>57</v>
      </c>
      <c r="G115" s="121" t="s">
        <v>118</v>
      </c>
      <c r="H115" s="121" t="s">
        <v>119</v>
      </c>
      <c r="I115" s="121" t="s">
        <v>120</v>
      </c>
      <c r="J115" s="122" t="s">
        <v>105</v>
      </c>
      <c r="K115" s="123" t="s">
        <v>121</v>
      </c>
      <c r="L115" s="124"/>
      <c r="M115" s="58" t="s">
        <v>1</v>
      </c>
      <c r="N115" s="59" t="s">
        <v>39</v>
      </c>
      <c r="O115" s="59" t="s">
        <v>122</v>
      </c>
      <c r="P115" s="59" t="s">
        <v>123</v>
      </c>
      <c r="Q115" s="59" t="s">
        <v>124</v>
      </c>
      <c r="R115" s="59" t="s">
        <v>125</v>
      </c>
      <c r="S115" s="59" t="s">
        <v>126</v>
      </c>
      <c r="T115" s="60" t="s">
        <v>127</v>
      </c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</row>
    <row r="116" spans="1:63" s="2" customFormat="1" ht="22.9" customHeight="1">
      <c r="A116" s="28"/>
      <c r="B116" s="29"/>
      <c r="C116" s="65" t="s">
        <v>128</v>
      </c>
      <c r="D116" s="28"/>
      <c r="E116" s="28"/>
      <c r="F116" s="28"/>
      <c r="G116" s="28"/>
      <c r="H116" s="28"/>
      <c r="I116" s="28"/>
      <c r="J116" s="125">
        <f>BK116</f>
        <v>0</v>
      </c>
      <c r="K116" s="28"/>
      <c r="L116" s="29"/>
      <c r="M116" s="61"/>
      <c r="N116" s="52"/>
      <c r="O116" s="62"/>
      <c r="P116" s="126">
        <f>SUM(P117:P132)</f>
        <v>0</v>
      </c>
      <c r="Q116" s="62"/>
      <c r="R116" s="126">
        <f>SUM(R117:R132)</f>
        <v>0</v>
      </c>
      <c r="S116" s="62"/>
      <c r="T116" s="127">
        <f>SUM(T117:T132)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T116" s="16" t="s">
        <v>74</v>
      </c>
      <c r="AU116" s="16" t="s">
        <v>107</v>
      </c>
      <c r="BK116" s="128">
        <f>SUM(BK117:BK132)</f>
        <v>0</v>
      </c>
    </row>
    <row r="117" spans="1:65" s="2" customFormat="1" ht="21.75" customHeight="1">
      <c r="A117" s="28"/>
      <c r="B117" s="141"/>
      <c r="C117" s="173" t="s">
        <v>83</v>
      </c>
      <c r="D117" s="173" t="s">
        <v>280</v>
      </c>
      <c r="E117" s="174" t="s">
        <v>83</v>
      </c>
      <c r="F117" s="175" t="s">
        <v>664</v>
      </c>
      <c r="G117" s="176" t="s">
        <v>665</v>
      </c>
      <c r="H117" s="177">
        <v>1</v>
      </c>
      <c r="I117" s="178"/>
      <c r="J117" s="178">
        <f>ROUND(I117*H117,2)</f>
        <v>0</v>
      </c>
      <c r="K117" s="179"/>
      <c r="L117" s="180"/>
      <c r="M117" s="181" t="s">
        <v>1</v>
      </c>
      <c r="N117" s="182" t="s">
        <v>40</v>
      </c>
      <c r="O117" s="151">
        <v>0</v>
      </c>
      <c r="P117" s="151">
        <f>O117*H117</f>
        <v>0</v>
      </c>
      <c r="Q117" s="151">
        <v>0</v>
      </c>
      <c r="R117" s="151">
        <f>Q117*H117</f>
        <v>0</v>
      </c>
      <c r="S117" s="151">
        <v>0</v>
      </c>
      <c r="T117" s="152">
        <f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53" t="s">
        <v>173</v>
      </c>
      <c r="AT117" s="153" t="s">
        <v>280</v>
      </c>
      <c r="AU117" s="153" t="s">
        <v>75</v>
      </c>
      <c r="AY117" s="16" t="s">
        <v>131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6" t="s">
        <v>83</v>
      </c>
      <c r="BK117" s="154">
        <f>ROUND(I117*H117,2)</f>
        <v>0</v>
      </c>
      <c r="BL117" s="16" t="s">
        <v>137</v>
      </c>
      <c r="BM117" s="153" t="s">
        <v>666</v>
      </c>
    </row>
    <row r="118" spans="1:47" s="2" customFormat="1" ht="12">
      <c r="A118" s="28"/>
      <c r="B118" s="29"/>
      <c r="C118" s="28"/>
      <c r="D118" s="155" t="s">
        <v>139</v>
      </c>
      <c r="E118" s="28"/>
      <c r="F118" s="156" t="s">
        <v>667</v>
      </c>
      <c r="G118" s="28"/>
      <c r="H118" s="28"/>
      <c r="I118" s="28"/>
      <c r="J118" s="28"/>
      <c r="K118" s="28"/>
      <c r="L118" s="29"/>
      <c r="M118" s="157"/>
      <c r="N118" s="158"/>
      <c r="O118" s="54"/>
      <c r="P118" s="54"/>
      <c r="Q118" s="54"/>
      <c r="R118" s="54"/>
      <c r="S118" s="54"/>
      <c r="T118" s="55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139</v>
      </c>
      <c r="AU118" s="16" t="s">
        <v>75</v>
      </c>
    </row>
    <row r="119" spans="1:65" s="2" customFormat="1" ht="16.5" customHeight="1">
      <c r="A119" s="28"/>
      <c r="B119" s="141"/>
      <c r="C119" s="173" t="s">
        <v>85</v>
      </c>
      <c r="D119" s="173" t="s">
        <v>280</v>
      </c>
      <c r="E119" s="174" t="s">
        <v>85</v>
      </c>
      <c r="F119" s="175" t="s">
        <v>668</v>
      </c>
      <c r="G119" s="176" t="s">
        <v>665</v>
      </c>
      <c r="H119" s="177">
        <v>1</v>
      </c>
      <c r="I119" s="178"/>
      <c r="J119" s="178">
        <f>ROUND(I119*H119,2)</f>
        <v>0</v>
      </c>
      <c r="K119" s="179"/>
      <c r="L119" s="180"/>
      <c r="M119" s="181" t="s">
        <v>1</v>
      </c>
      <c r="N119" s="182" t="s">
        <v>40</v>
      </c>
      <c r="O119" s="151">
        <v>0</v>
      </c>
      <c r="P119" s="151">
        <f>O119*H119</f>
        <v>0</v>
      </c>
      <c r="Q119" s="151">
        <v>0</v>
      </c>
      <c r="R119" s="151">
        <f>Q119*H119</f>
        <v>0</v>
      </c>
      <c r="S119" s="151">
        <v>0</v>
      </c>
      <c r="T119" s="152">
        <f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53" t="s">
        <v>173</v>
      </c>
      <c r="AT119" s="153" t="s">
        <v>280</v>
      </c>
      <c r="AU119" s="153" t="s">
        <v>75</v>
      </c>
      <c r="AY119" s="16" t="s">
        <v>131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6" t="s">
        <v>83</v>
      </c>
      <c r="BK119" s="154">
        <f>ROUND(I119*H119,2)</f>
        <v>0</v>
      </c>
      <c r="BL119" s="16" t="s">
        <v>137</v>
      </c>
      <c r="BM119" s="153" t="s">
        <v>669</v>
      </c>
    </row>
    <row r="120" spans="1:47" s="2" customFormat="1" ht="12">
      <c r="A120" s="28"/>
      <c r="B120" s="29"/>
      <c r="C120" s="28"/>
      <c r="D120" s="155" t="s">
        <v>139</v>
      </c>
      <c r="E120" s="28"/>
      <c r="F120" s="156" t="s">
        <v>668</v>
      </c>
      <c r="G120" s="28"/>
      <c r="H120" s="28"/>
      <c r="I120" s="28"/>
      <c r="J120" s="28"/>
      <c r="K120" s="28"/>
      <c r="L120" s="29"/>
      <c r="M120" s="157"/>
      <c r="N120" s="158"/>
      <c r="O120" s="54"/>
      <c r="P120" s="54"/>
      <c r="Q120" s="54"/>
      <c r="R120" s="54"/>
      <c r="S120" s="54"/>
      <c r="T120" s="55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139</v>
      </c>
      <c r="AU120" s="16" t="s">
        <v>75</v>
      </c>
    </row>
    <row r="121" spans="1:65" s="2" customFormat="1" ht="21.75" customHeight="1">
      <c r="A121" s="28"/>
      <c r="B121" s="141"/>
      <c r="C121" s="173" t="s">
        <v>144</v>
      </c>
      <c r="D121" s="173" t="s">
        <v>280</v>
      </c>
      <c r="E121" s="174" t="s">
        <v>144</v>
      </c>
      <c r="F121" s="175" t="s">
        <v>670</v>
      </c>
      <c r="G121" s="176" t="s">
        <v>665</v>
      </c>
      <c r="H121" s="177">
        <v>1</v>
      </c>
      <c r="I121" s="178"/>
      <c r="J121" s="178">
        <f>ROUND(I121*H121,2)</f>
        <v>0</v>
      </c>
      <c r="K121" s="179"/>
      <c r="L121" s="180"/>
      <c r="M121" s="181" t="s">
        <v>1</v>
      </c>
      <c r="N121" s="182" t="s">
        <v>40</v>
      </c>
      <c r="O121" s="151">
        <v>0</v>
      </c>
      <c r="P121" s="151">
        <f>O121*H121</f>
        <v>0</v>
      </c>
      <c r="Q121" s="151">
        <v>0</v>
      </c>
      <c r="R121" s="151">
        <f>Q121*H121</f>
        <v>0</v>
      </c>
      <c r="S121" s="151">
        <v>0</v>
      </c>
      <c r="T121" s="152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3" t="s">
        <v>173</v>
      </c>
      <c r="AT121" s="153" t="s">
        <v>280</v>
      </c>
      <c r="AU121" s="153" t="s">
        <v>75</v>
      </c>
      <c r="AY121" s="16" t="s">
        <v>131</v>
      </c>
      <c r="BE121" s="154">
        <f>IF(N121="základní",J121,0)</f>
        <v>0</v>
      </c>
      <c r="BF121" s="154">
        <f>IF(N121="snížená",J121,0)</f>
        <v>0</v>
      </c>
      <c r="BG121" s="154">
        <f>IF(N121="zákl. přenesená",J121,0)</f>
        <v>0</v>
      </c>
      <c r="BH121" s="154">
        <f>IF(N121="sníž. přenesená",J121,0)</f>
        <v>0</v>
      </c>
      <c r="BI121" s="154">
        <f>IF(N121="nulová",J121,0)</f>
        <v>0</v>
      </c>
      <c r="BJ121" s="16" t="s">
        <v>83</v>
      </c>
      <c r="BK121" s="154">
        <f>ROUND(I121*H121,2)</f>
        <v>0</v>
      </c>
      <c r="BL121" s="16" t="s">
        <v>137</v>
      </c>
      <c r="BM121" s="153" t="s">
        <v>671</v>
      </c>
    </row>
    <row r="122" spans="1:47" s="2" customFormat="1" ht="19.5">
      <c r="A122" s="28"/>
      <c r="B122" s="29"/>
      <c r="C122" s="28"/>
      <c r="D122" s="155" t="s">
        <v>139</v>
      </c>
      <c r="E122" s="28"/>
      <c r="F122" s="156" t="s">
        <v>670</v>
      </c>
      <c r="G122" s="28"/>
      <c r="H122" s="28"/>
      <c r="I122" s="28"/>
      <c r="J122" s="28"/>
      <c r="K122" s="28"/>
      <c r="L122" s="29"/>
      <c r="M122" s="157"/>
      <c r="N122" s="158"/>
      <c r="O122" s="54"/>
      <c r="P122" s="54"/>
      <c r="Q122" s="54"/>
      <c r="R122" s="54"/>
      <c r="S122" s="54"/>
      <c r="T122" s="55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139</v>
      </c>
      <c r="AU122" s="16" t="s">
        <v>75</v>
      </c>
    </row>
    <row r="123" spans="1:65" s="2" customFormat="1" ht="16.5" customHeight="1">
      <c r="A123" s="28"/>
      <c r="B123" s="141"/>
      <c r="C123" s="173" t="s">
        <v>137</v>
      </c>
      <c r="D123" s="173" t="s">
        <v>280</v>
      </c>
      <c r="E123" s="174" t="s">
        <v>137</v>
      </c>
      <c r="F123" s="175" t="s">
        <v>672</v>
      </c>
      <c r="G123" s="176" t="s">
        <v>665</v>
      </c>
      <c r="H123" s="177">
        <v>1</v>
      </c>
      <c r="I123" s="178"/>
      <c r="J123" s="178">
        <f>ROUND(I123*H123,2)</f>
        <v>0</v>
      </c>
      <c r="K123" s="179"/>
      <c r="L123" s="180"/>
      <c r="M123" s="181" t="s">
        <v>1</v>
      </c>
      <c r="N123" s="182" t="s">
        <v>40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3" t="s">
        <v>173</v>
      </c>
      <c r="AT123" s="153" t="s">
        <v>280</v>
      </c>
      <c r="AU123" s="153" t="s">
        <v>75</v>
      </c>
      <c r="AY123" s="16" t="s">
        <v>131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6" t="s">
        <v>83</v>
      </c>
      <c r="BK123" s="154">
        <f>ROUND(I123*H123,2)</f>
        <v>0</v>
      </c>
      <c r="BL123" s="16" t="s">
        <v>137</v>
      </c>
      <c r="BM123" s="153" t="s">
        <v>673</v>
      </c>
    </row>
    <row r="124" spans="1:47" s="2" customFormat="1" ht="12">
      <c r="A124" s="28"/>
      <c r="B124" s="29"/>
      <c r="C124" s="28"/>
      <c r="D124" s="155" t="s">
        <v>139</v>
      </c>
      <c r="E124" s="28"/>
      <c r="F124" s="156" t="s">
        <v>674</v>
      </c>
      <c r="G124" s="28"/>
      <c r="H124" s="28"/>
      <c r="I124" s="28"/>
      <c r="J124" s="28"/>
      <c r="K124" s="28"/>
      <c r="L124" s="29"/>
      <c r="M124" s="157"/>
      <c r="N124" s="158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139</v>
      </c>
      <c r="AU124" s="16" t="s">
        <v>75</v>
      </c>
    </row>
    <row r="125" spans="1:65" s="2" customFormat="1" ht="16.5" customHeight="1">
      <c r="A125" s="28"/>
      <c r="B125" s="141"/>
      <c r="C125" s="173" t="s">
        <v>156</v>
      </c>
      <c r="D125" s="173" t="s">
        <v>280</v>
      </c>
      <c r="E125" s="174" t="s">
        <v>156</v>
      </c>
      <c r="F125" s="175" t="s">
        <v>675</v>
      </c>
      <c r="G125" s="176" t="s">
        <v>665</v>
      </c>
      <c r="H125" s="177">
        <v>3</v>
      </c>
      <c r="I125" s="178"/>
      <c r="J125" s="178">
        <f>ROUND(I125*H125,2)</f>
        <v>0</v>
      </c>
      <c r="K125" s="179"/>
      <c r="L125" s="180"/>
      <c r="M125" s="181" t="s">
        <v>1</v>
      </c>
      <c r="N125" s="182" t="s">
        <v>40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3" t="s">
        <v>173</v>
      </c>
      <c r="AT125" s="153" t="s">
        <v>280</v>
      </c>
      <c r="AU125" s="153" t="s">
        <v>75</v>
      </c>
      <c r="AY125" s="16" t="s">
        <v>131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6" t="s">
        <v>83</v>
      </c>
      <c r="BK125" s="154">
        <f>ROUND(I125*H125,2)</f>
        <v>0</v>
      </c>
      <c r="BL125" s="16" t="s">
        <v>137</v>
      </c>
      <c r="BM125" s="153" t="s">
        <v>676</v>
      </c>
    </row>
    <row r="126" spans="1:47" s="2" customFormat="1" ht="12">
      <c r="A126" s="28"/>
      <c r="B126" s="29"/>
      <c r="C126" s="28"/>
      <c r="D126" s="155" t="s">
        <v>139</v>
      </c>
      <c r="E126" s="28"/>
      <c r="F126" s="156" t="s">
        <v>675</v>
      </c>
      <c r="G126" s="28"/>
      <c r="H126" s="28"/>
      <c r="I126" s="28"/>
      <c r="J126" s="28"/>
      <c r="K126" s="28"/>
      <c r="L126" s="29"/>
      <c r="M126" s="157"/>
      <c r="N126" s="158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139</v>
      </c>
      <c r="AU126" s="16" t="s">
        <v>75</v>
      </c>
    </row>
    <row r="127" spans="1:65" s="2" customFormat="1" ht="16.5" customHeight="1">
      <c r="A127" s="28"/>
      <c r="B127" s="141"/>
      <c r="C127" s="173" t="s">
        <v>162</v>
      </c>
      <c r="D127" s="173" t="s">
        <v>280</v>
      </c>
      <c r="E127" s="174" t="s">
        <v>162</v>
      </c>
      <c r="F127" s="175" t="s">
        <v>677</v>
      </c>
      <c r="G127" s="176" t="s">
        <v>665</v>
      </c>
      <c r="H127" s="177">
        <v>1</v>
      </c>
      <c r="I127" s="178"/>
      <c r="J127" s="178">
        <f>ROUND(I127*H127,2)</f>
        <v>0</v>
      </c>
      <c r="K127" s="179"/>
      <c r="L127" s="180"/>
      <c r="M127" s="181" t="s">
        <v>1</v>
      </c>
      <c r="N127" s="182" t="s">
        <v>40</v>
      </c>
      <c r="O127" s="151">
        <v>0</v>
      </c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173</v>
      </c>
      <c r="AT127" s="153" t="s">
        <v>280</v>
      </c>
      <c r="AU127" s="153" t="s">
        <v>75</v>
      </c>
      <c r="AY127" s="16" t="s">
        <v>131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6" t="s">
        <v>83</v>
      </c>
      <c r="BK127" s="154">
        <f>ROUND(I127*H127,2)</f>
        <v>0</v>
      </c>
      <c r="BL127" s="16" t="s">
        <v>137</v>
      </c>
      <c r="BM127" s="153" t="s">
        <v>678</v>
      </c>
    </row>
    <row r="128" spans="1:47" s="2" customFormat="1" ht="12">
      <c r="A128" s="28"/>
      <c r="B128" s="29"/>
      <c r="C128" s="28"/>
      <c r="D128" s="155" t="s">
        <v>139</v>
      </c>
      <c r="E128" s="28"/>
      <c r="F128" s="156" t="s">
        <v>679</v>
      </c>
      <c r="G128" s="28"/>
      <c r="H128" s="28"/>
      <c r="I128" s="28"/>
      <c r="J128" s="28"/>
      <c r="K128" s="28"/>
      <c r="L128" s="29"/>
      <c r="M128" s="157"/>
      <c r="N128" s="158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139</v>
      </c>
      <c r="AU128" s="16" t="s">
        <v>75</v>
      </c>
    </row>
    <row r="129" spans="1:65" s="2" customFormat="1" ht="16.5" customHeight="1">
      <c r="A129" s="28"/>
      <c r="B129" s="141"/>
      <c r="C129" s="173" t="s">
        <v>168</v>
      </c>
      <c r="D129" s="173" t="s">
        <v>280</v>
      </c>
      <c r="E129" s="174" t="s">
        <v>168</v>
      </c>
      <c r="F129" s="175" t="s">
        <v>680</v>
      </c>
      <c r="G129" s="176" t="s">
        <v>665</v>
      </c>
      <c r="H129" s="177">
        <v>1</v>
      </c>
      <c r="I129" s="178"/>
      <c r="J129" s="178">
        <f>ROUND(I129*H129,2)</f>
        <v>0</v>
      </c>
      <c r="K129" s="179"/>
      <c r="L129" s="180"/>
      <c r="M129" s="181" t="s">
        <v>1</v>
      </c>
      <c r="N129" s="182" t="s">
        <v>40</v>
      </c>
      <c r="O129" s="151">
        <v>0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173</v>
      </c>
      <c r="AT129" s="153" t="s">
        <v>280</v>
      </c>
      <c r="AU129" s="153" t="s">
        <v>75</v>
      </c>
      <c r="AY129" s="16" t="s">
        <v>131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6" t="s">
        <v>83</v>
      </c>
      <c r="BK129" s="154">
        <f>ROUND(I129*H129,2)</f>
        <v>0</v>
      </c>
      <c r="BL129" s="16" t="s">
        <v>137</v>
      </c>
      <c r="BM129" s="153" t="s">
        <v>681</v>
      </c>
    </row>
    <row r="130" spans="1:47" s="2" customFormat="1" ht="39">
      <c r="A130" s="28"/>
      <c r="B130" s="29"/>
      <c r="C130" s="28"/>
      <c r="D130" s="155" t="s">
        <v>139</v>
      </c>
      <c r="E130" s="28"/>
      <c r="F130" s="156" t="s">
        <v>711</v>
      </c>
      <c r="G130" s="28"/>
      <c r="H130" s="28"/>
      <c r="I130" s="28"/>
      <c r="J130" s="28"/>
      <c r="K130" s="28"/>
      <c r="L130" s="29"/>
      <c r="M130" s="157"/>
      <c r="N130" s="158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139</v>
      </c>
      <c r="AU130" s="16" t="s">
        <v>75</v>
      </c>
    </row>
    <row r="131" spans="1:65" s="2" customFormat="1" ht="33" customHeight="1">
      <c r="A131" s="28"/>
      <c r="B131" s="141"/>
      <c r="C131" s="173" t="s">
        <v>173</v>
      </c>
      <c r="D131" s="173" t="s">
        <v>280</v>
      </c>
      <c r="E131" s="174" t="s">
        <v>173</v>
      </c>
      <c r="F131" s="175" t="s">
        <v>682</v>
      </c>
      <c r="G131" s="176" t="s">
        <v>665</v>
      </c>
      <c r="H131" s="177">
        <v>1</v>
      </c>
      <c r="I131" s="178"/>
      <c r="J131" s="178">
        <f>ROUND(I131*H131,2)</f>
        <v>0</v>
      </c>
      <c r="K131" s="179"/>
      <c r="L131" s="180"/>
      <c r="M131" s="181" t="s">
        <v>1</v>
      </c>
      <c r="N131" s="182" t="s">
        <v>40</v>
      </c>
      <c r="O131" s="151">
        <v>0</v>
      </c>
      <c r="P131" s="151">
        <f>O131*H131</f>
        <v>0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173</v>
      </c>
      <c r="AT131" s="153" t="s">
        <v>280</v>
      </c>
      <c r="AU131" s="153" t="s">
        <v>75</v>
      </c>
      <c r="AY131" s="16" t="s">
        <v>131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6" t="s">
        <v>83</v>
      </c>
      <c r="BK131" s="154">
        <f>ROUND(I131*H131,2)</f>
        <v>0</v>
      </c>
      <c r="BL131" s="16" t="s">
        <v>137</v>
      </c>
      <c r="BM131" s="153" t="s">
        <v>683</v>
      </c>
    </row>
    <row r="132" spans="1:47" s="2" customFormat="1" ht="29.25">
      <c r="A132" s="28"/>
      <c r="B132" s="29"/>
      <c r="C132" s="28"/>
      <c r="D132" s="155" t="s">
        <v>139</v>
      </c>
      <c r="E132" s="28"/>
      <c r="F132" s="156" t="s">
        <v>682</v>
      </c>
      <c r="G132" s="28"/>
      <c r="H132" s="28"/>
      <c r="I132" s="28"/>
      <c r="J132" s="28"/>
      <c r="K132" s="28"/>
      <c r="L132" s="29"/>
      <c r="M132" s="184"/>
      <c r="N132" s="185"/>
      <c r="O132" s="186"/>
      <c r="P132" s="186"/>
      <c r="Q132" s="186"/>
      <c r="R132" s="186"/>
      <c r="S132" s="186"/>
      <c r="T132" s="187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139</v>
      </c>
      <c r="AU132" s="16" t="s">
        <v>75</v>
      </c>
    </row>
    <row r="133" spans="1:31" s="2" customFormat="1" ht="6.95" customHeight="1">
      <c r="A133" s="28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29"/>
      <c r="M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</sheetData>
  <autoFilter ref="C115:K132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1"/>
  <sheetViews>
    <sheetView showGridLines="0" workbookViewId="0" topLeftCell="A1">
      <selection activeCell="J26" sqref="J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7"/>
      <c r="C3" s="18"/>
      <c r="D3" s="18"/>
      <c r="E3" s="18"/>
      <c r="F3" s="18"/>
      <c r="G3" s="18"/>
      <c r="H3" s="19"/>
    </row>
    <row r="4" spans="2:8" s="1" customFormat="1" ht="24.95" customHeight="1">
      <c r="B4" s="19"/>
      <c r="C4" s="20" t="s">
        <v>684</v>
      </c>
      <c r="H4" s="19"/>
    </row>
    <row r="5" spans="2:8" s="1" customFormat="1" ht="12" customHeight="1">
      <c r="B5" s="19"/>
      <c r="C5" s="22" t="s">
        <v>12</v>
      </c>
      <c r="D5" s="226" t="s">
        <v>13</v>
      </c>
      <c r="E5" s="197"/>
      <c r="F5" s="197"/>
      <c r="H5" s="19"/>
    </row>
    <row r="6" spans="2:8" s="1" customFormat="1" ht="36.95" customHeight="1">
      <c r="B6" s="19"/>
      <c r="C6" s="24" t="s">
        <v>14</v>
      </c>
      <c r="D6" s="225" t="s">
        <v>15</v>
      </c>
      <c r="E6" s="197"/>
      <c r="F6" s="197"/>
      <c r="H6" s="19"/>
    </row>
    <row r="7" spans="2:8" s="1" customFormat="1" ht="16.5" customHeight="1">
      <c r="B7" s="19"/>
      <c r="C7" s="25" t="s">
        <v>20</v>
      </c>
      <c r="D7" s="51" t="str">
        <f>'Rekapitulace stavby'!AN8</f>
        <v>25. 9. 2020</v>
      </c>
      <c r="H7" s="19"/>
    </row>
    <row r="8" spans="1:8" s="2" customFormat="1" ht="10.9" customHeight="1">
      <c r="A8" s="28"/>
      <c r="B8" s="29"/>
      <c r="C8" s="28"/>
      <c r="D8" s="28"/>
      <c r="E8" s="28"/>
      <c r="F8" s="28"/>
      <c r="G8" s="28"/>
      <c r="H8" s="29"/>
    </row>
    <row r="9" spans="1:8" s="11" customFormat="1" ht="29.25" customHeight="1">
      <c r="A9" s="118"/>
      <c r="B9" s="119"/>
      <c r="C9" s="120" t="s">
        <v>56</v>
      </c>
      <c r="D9" s="121" t="s">
        <v>57</v>
      </c>
      <c r="E9" s="121" t="s">
        <v>118</v>
      </c>
      <c r="F9" s="122" t="s">
        <v>685</v>
      </c>
      <c r="G9" s="118"/>
      <c r="H9" s="119"/>
    </row>
    <row r="10" spans="1:8" s="2" customFormat="1" ht="26.45" customHeight="1">
      <c r="A10" s="28"/>
      <c r="B10" s="29"/>
      <c r="C10" s="188" t="s">
        <v>686</v>
      </c>
      <c r="D10" s="188" t="s">
        <v>81</v>
      </c>
      <c r="E10" s="28"/>
      <c r="F10" s="28"/>
      <c r="G10" s="28"/>
      <c r="H10" s="29"/>
    </row>
    <row r="11" spans="1:8" s="2" customFormat="1" ht="16.9" customHeight="1">
      <c r="A11" s="28"/>
      <c r="B11" s="29"/>
      <c r="C11" s="189" t="s">
        <v>92</v>
      </c>
      <c r="D11" s="190" t="s">
        <v>1</v>
      </c>
      <c r="E11" s="191" t="s">
        <v>1</v>
      </c>
      <c r="F11" s="192">
        <v>182.8</v>
      </c>
      <c r="G11" s="28"/>
      <c r="H11" s="29"/>
    </row>
    <row r="12" spans="1:8" s="2" customFormat="1" ht="16.9" customHeight="1">
      <c r="A12" s="28"/>
      <c r="B12" s="29"/>
      <c r="C12" s="193" t="s">
        <v>1</v>
      </c>
      <c r="D12" s="193" t="s">
        <v>345</v>
      </c>
      <c r="E12" s="16" t="s">
        <v>1</v>
      </c>
      <c r="F12" s="194">
        <v>60.4</v>
      </c>
      <c r="G12" s="28"/>
      <c r="H12" s="29"/>
    </row>
    <row r="13" spans="1:8" s="2" customFormat="1" ht="16.9" customHeight="1">
      <c r="A13" s="28"/>
      <c r="B13" s="29"/>
      <c r="C13" s="193" t="s">
        <v>1</v>
      </c>
      <c r="D13" s="193" t="s">
        <v>346</v>
      </c>
      <c r="E13" s="16" t="s">
        <v>1</v>
      </c>
      <c r="F13" s="194">
        <v>0.7</v>
      </c>
      <c r="G13" s="28"/>
      <c r="H13" s="29"/>
    </row>
    <row r="14" spans="1:8" s="2" customFormat="1" ht="16.9" customHeight="1">
      <c r="A14" s="28"/>
      <c r="B14" s="29"/>
      <c r="C14" s="193" t="s">
        <v>1</v>
      </c>
      <c r="D14" s="193" t="s">
        <v>347</v>
      </c>
      <c r="E14" s="16" t="s">
        <v>1</v>
      </c>
      <c r="F14" s="194">
        <v>24.5</v>
      </c>
      <c r="G14" s="28"/>
      <c r="H14" s="29"/>
    </row>
    <row r="15" spans="1:8" s="2" customFormat="1" ht="16.9" customHeight="1">
      <c r="A15" s="28"/>
      <c r="B15" s="29"/>
      <c r="C15" s="193" t="s">
        <v>1</v>
      </c>
      <c r="D15" s="193" t="s">
        <v>348</v>
      </c>
      <c r="E15" s="16" t="s">
        <v>1</v>
      </c>
      <c r="F15" s="194">
        <v>1.1</v>
      </c>
      <c r="G15" s="28"/>
      <c r="H15" s="29"/>
    </row>
    <row r="16" spans="1:8" s="2" customFormat="1" ht="16.9" customHeight="1">
      <c r="A16" s="28"/>
      <c r="B16" s="29"/>
      <c r="C16" s="193" t="s">
        <v>1</v>
      </c>
      <c r="D16" s="193" t="s">
        <v>349</v>
      </c>
      <c r="E16" s="16" t="s">
        <v>1</v>
      </c>
      <c r="F16" s="194">
        <v>81.9</v>
      </c>
      <c r="G16" s="28"/>
      <c r="H16" s="29"/>
    </row>
    <row r="17" spans="1:8" s="2" customFormat="1" ht="16.9" customHeight="1">
      <c r="A17" s="28"/>
      <c r="B17" s="29"/>
      <c r="C17" s="193" t="s">
        <v>1</v>
      </c>
      <c r="D17" s="193" t="s">
        <v>350</v>
      </c>
      <c r="E17" s="16" t="s">
        <v>1</v>
      </c>
      <c r="F17" s="194">
        <v>4.8</v>
      </c>
      <c r="G17" s="28"/>
      <c r="H17" s="29"/>
    </row>
    <row r="18" spans="1:8" s="2" customFormat="1" ht="16.9" customHeight="1">
      <c r="A18" s="28"/>
      <c r="B18" s="29"/>
      <c r="C18" s="193" t="s">
        <v>1</v>
      </c>
      <c r="D18" s="193" t="s">
        <v>351</v>
      </c>
      <c r="E18" s="16" t="s">
        <v>1</v>
      </c>
      <c r="F18" s="194">
        <v>6.7</v>
      </c>
      <c r="G18" s="28"/>
      <c r="H18" s="29"/>
    </row>
    <row r="19" spans="1:8" s="2" customFormat="1" ht="16.9" customHeight="1">
      <c r="A19" s="28"/>
      <c r="B19" s="29"/>
      <c r="C19" s="193" t="s">
        <v>1</v>
      </c>
      <c r="D19" s="193" t="s">
        <v>352</v>
      </c>
      <c r="E19" s="16" t="s">
        <v>1</v>
      </c>
      <c r="F19" s="194">
        <v>2.7</v>
      </c>
      <c r="G19" s="28"/>
      <c r="H19" s="29"/>
    </row>
    <row r="20" spans="1:8" s="2" customFormat="1" ht="16.9" customHeight="1">
      <c r="A20" s="28"/>
      <c r="B20" s="29"/>
      <c r="C20" s="193" t="s">
        <v>92</v>
      </c>
      <c r="D20" s="193" t="s">
        <v>202</v>
      </c>
      <c r="E20" s="16" t="s">
        <v>1</v>
      </c>
      <c r="F20" s="194">
        <v>182.8</v>
      </c>
      <c r="G20" s="28"/>
      <c r="H20" s="29"/>
    </row>
    <row r="21" spans="1:8" s="2" customFormat="1" ht="16.9" customHeight="1">
      <c r="A21" s="28"/>
      <c r="B21" s="29"/>
      <c r="C21" s="195" t="s">
        <v>687</v>
      </c>
      <c r="D21" s="28"/>
      <c r="E21" s="28"/>
      <c r="F21" s="28"/>
      <c r="G21" s="28"/>
      <c r="H21" s="29"/>
    </row>
    <row r="22" spans="1:8" s="2" customFormat="1" ht="16.9" customHeight="1">
      <c r="A22" s="28"/>
      <c r="B22" s="29"/>
      <c r="C22" s="193" t="s">
        <v>342</v>
      </c>
      <c r="D22" s="193" t="s">
        <v>343</v>
      </c>
      <c r="E22" s="16" t="s">
        <v>147</v>
      </c>
      <c r="F22" s="194">
        <v>182.8</v>
      </c>
      <c r="G22" s="28"/>
      <c r="H22" s="29"/>
    </row>
    <row r="23" spans="1:8" s="2" customFormat="1" ht="16.9" customHeight="1">
      <c r="A23" s="28"/>
      <c r="B23" s="29"/>
      <c r="C23" s="193" t="s">
        <v>287</v>
      </c>
      <c r="D23" s="193" t="s">
        <v>288</v>
      </c>
      <c r="E23" s="16" t="s">
        <v>147</v>
      </c>
      <c r="F23" s="194">
        <v>193.2</v>
      </c>
      <c r="G23" s="28"/>
      <c r="H23" s="29"/>
    </row>
    <row r="24" spans="1:8" s="2" customFormat="1" ht="16.9" customHeight="1">
      <c r="A24" s="28"/>
      <c r="B24" s="29"/>
      <c r="C24" s="193" t="s">
        <v>305</v>
      </c>
      <c r="D24" s="193" t="s">
        <v>306</v>
      </c>
      <c r="E24" s="16" t="s">
        <v>147</v>
      </c>
      <c r="F24" s="194">
        <v>182.8</v>
      </c>
      <c r="G24" s="28"/>
      <c r="H24" s="29"/>
    </row>
    <row r="25" spans="1:8" s="2" customFormat="1" ht="16.9" customHeight="1">
      <c r="A25" s="28"/>
      <c r="B25" s="29"/>
      <c r="C25" s="193" t="s">
        <v>315</v>
      </c>
      <c r="D25" s="193" t="s">
        <v>316</v>
      </c>
      <c r="E25" s="16" t="s">
        <v>147</v>
      </c>
      <c r="F25" s="194">
        <v>193.2</v>
      </c>
      <c r="G25" s="28"/>
      <c r="H25" s="29"/>
    </row>
    <row r="26" spans="1:8" s="2" customFormat="1" ht="16.9" customHeight="1">
      <c r="A26" s="28"/>
      <c r="B26" s="29"/>
      <c r="C26" s="189" t="s">
        <v>94</v>
      </c>
      <c r="D26" s="190" t="s">
        <v>1</v>
      </c>
      <c r="E26" s="191" t="s">
        <v>1</v>
      </c>
      <c r="F26" s="192">
        <v>10.4</v>
      </c>
      <c r="G26" s="28"/>
      <c r="H26" s="29"/>
    </row>
    <row r="27" spans="1:8" s="2" customFormat="1" ht="16.9" customHeight="1">
      <c r="A27" s="28"/>
      <c r="B27" s="29"/>
      <c r="C27" s="193" t="s">
        <v>1</v>
      </c>
      <c r="D27" s="193" t="s">
        <v>370</v>
      </c>
      <c r="E27" s="16" t="s">
        <v>1</v>
      </c>
      <c r="F27" s="194">
        <v>4.7</v>
      </c>
      <c r="G27" s="28"/>
      <c r="H27" s="29"/>
    </row>
    <row r="28" spans="1:8" s="2" customFormat="1" ht="16.9" customHeight="1">
      <c r="A28" s="28"/>
      <c r="B28" s="29"/>
      <c r="C28" s="193" t="s">
        <v>1</v>
      </c>
      <c r="D28" s="193" t="s">
        <v>371</v>
      </c>
      <c r="E28" s="16" t="s">
        <v>1</v>
      </c>
      <c r="F28" s="194">
        <v>3.3</v>
      </c>
      <c r="G28" s="28"/>
      <c r="H28" s="29"/>
    </row>
    <row r="29" spans="1:8" s="2" customFormat="1" ht="16.9" customHeight="1">
      <c r="A29" s="28"/>
      <c r="B29" s="29"/>
      <c r="C29" s="193" t="s">
        <v>1</v>
      </c>
      <c r="D29" s="193" t="s">
        <v>372</v>
      </c>
      <c r="E29" s="16" t="s">
        <v>1</v>
      </c>
      <c r="F29" s="194">
        <v>2.4</v>
      </c>
      <c r="G29" s="28"/>
      <c r="H29" s="29"/>
    </row>
    <row r="30" spans="1:8" s="2" customFormat="1" ht="16.9" customHeight="1">
      <c r="A30" s="28"/>
      <c r="B30" s="29"/>
      <c r="C30" s="193" t="s">
        <v>94</v>
      </c>
      <c r="D30" s="193" t="s">
        <v>202</v>
      </c>
      <c r="E30" s="16" t="s">
        <v>1</v>
      </c>
      <c r="F30" s="194">
        <v>10.4</v>
      </c>
      <c r="G30" s="28"/>
      <c r="H30" s="29"/>
    </row>
    <row r="31" spans="1:8" s="2" customFormat="1" ht="16.9" customHeight="1">
      <c r="A31" s="28"/>
      <c r="B31" s="29"/>
      <c r="C31" s="195" t="s">
        <v>687</v>
      </c>
      <c r="D31" s="28"/>
      <c r="E31" s="28"/>
      <c r="F31" s="28"/>
      <c r="G31" s="28"/>
      <c r="H31" s="29"/>
    </row>
    <row r="32" spans="1:8" s="2" customFormat="1" ht="16.9" customHeight="1">
      <c r="A32" s="28"/>
      <c r="B32" s="29"/>
      <c r="C32" s="193" t="s">
        <v>366</v>
      </c>
      <c r="D32" s="193" t="s">
        <v>367</v>
      </c>
      <c r="E32" s="16" t="s">
        <v>147</v>
      </c>
      <c r="F32" s="194">
        <v>10.4</v>
      </c>
      <c r="G32" s="28"/>
      <c r="H32" s="29"/>
    </row>
    <row r="33" spans="1:8" s="2" customFormat="1" ht="16.9" customHeight="1">
      <c r="A33" s="28"/>
      <c r="B33" s="29"/>
      <c r="C33" s="193" t="s">
        <v>287</v>
      </c>
      <c r="D33" s="193" t="s">
        <v>288</v>
      </c>
      <c r="E33" s="16" t="s">
        <v>147</v>
      </c>
      <c r="F33" s="194">
        <v>193.2</v>
      </c>
      <c r="G33" s="28"/>
      <c r="H33" s="29"/>
    </row>
    <row r="34" spans="1:8" s="2" customFormat="1" ht="16.9" customHeight="1">
      <c r="A34" s="28"/>
      <c r="B34" s="29"/>
      <c r="C34" s="193" t="s">
        <v>310</v>
      </c>
      <c r="D34" s="193" t="s">
        <v>311</v>
      </c>
      <c r="E34" s="16" t="s">
        <v>147</v>
      </c>
      <c r="F34" s="194">
        <v>10.4</v>
      </c>
      <c r="G34" s="28"/>
      <c r="H34" s="29"/>
    </row>
    <row r="35" spans="1:8" s="2" customFormat="1" ht="16.9" customHeight="1">
      <c r="A35" s="28"/>
      <c r="B35" s="29"/>
      <c r="C35" s="193" t="s">
        <v>315</v>
      </c>
      <c r="D35" s="193" t="s">
        <v>316</v>
      </c>
      <c r="E35" s="16" t="s">
        <v>147</v>
      </c>
      <c r="F35" s="194">
        <v>193.2</v>
      </c>
      <c r="G35" s="28"/>
      <c r="H35" s="29"/>
    </row>
    <row r="36" spans="1:8" s="2" customFormat="1" ht="16.9" customHeight="1">
      <c r="A36" s="28"/>
      <c r="B36" s="29"/>
      <c r="C36" s="189" t="s">
        <v>99</v>
      </c>
      <c r="D36" s="190" t="s">
        <v>1</v>
      </c>
      <c r="E36" s="191" t="s">
        <v>1</v>
      </c>
      <c r="F36" s="192">
        <v>25</v>
      </c>
      <c r="G36" s="28"/>
      <c r="H36" s="29"/>
    </row>
    <row r="37" spans="1:8" s="2" customFormat="1" ht="16.9" customHeight="1">
      <c r="A37" s="28"/>
      <c r="B37" s="29"/>
      <c r="C37" s="193" t="s">
        <v>1</v>
      </c>
      <c r="D37" s="193" t="s">
        <v>250</v>
      </c>
      <c r="E37" s="16" t="s">
        <v>1</v>
      </c>
      <c r="F37" s="194">
        <v>20</v>
      </c>
      <c r="G37" s="28"/>
      <c r="H37" s="29"/>
    </row>
    <row r="38" spans="1:8" s="2" customFormat="1" ht="16.9" customHeight="1">
      <c r="A38" s="28"/>
      <c r="B38" s="29"/>
      <c r="C38" s="193" t="s">
        <v>1</v>
      </c>
      <c r="D38" s="193" t="s">
        <v>251</v>
      </c>
      <c r="E38" s="16" t="s">
        <v>1</v>
      </c>
      <c r="F38" s="194">
        <v>5</v>
      </c>
      <c r="G38" s="28"/>
      <c r="H38" s="29"/>
    </row>
    <row r="39" spans="1:8" s="2" customFormat="1" ht="16.9" customHeight="1">
      <c r="A39" s="28"/>
      <c r="B39" s="29"/>
      <c r="C39" s="193" t="s">
        <v>99</v>
      </c>
      <c r="D39" s="193" t="s">
        <v>202</v>
      </c>
      <c r="E39" s="16" t="s">
        <v>1</v>
      </c>
      <c r="F39" s="194">
        <v>25</v>
      </c>
      <c r="G39" s="28"/>
      <c r="H39" s="29"/>
    </row>
    <row r="40" spans="1:8" s="2" customFormat="1" ht="16.9" customHeight="1">
      <c r="A40" s="28"/>
      <c r="B40" s="29"/>
      <c r="C40" s="195" t="s">
        <v>687</v>
      </c>
      <c r="D40" s="28"/>
      <c r="E40" s="28"/>
      <c r="F40" s="28"/>
      <c r="G40" s="28"/>
      <c r="H40" s="29"/>
    </row>
    <row r="41" spans="1:8" s="2" customFormat="1" ht="16.9" customHeight="1">
      <c r="A41" s="28"/>
      <c r="B41" s="29"/>
      <c r="C41" s="193" t="s">
        <v>246</v>
      </c>
      <c r="D41" s="193" t="s">
        <v>247</v>
      </c>
      <c r="E41" s="16" t="s">
        <v>194</v>
      </c>
      <c r="F41" s="194">
        <v>25</v>
      </c>
      <c r="G41" s="28"/>
      <c r="H41" s="29"/>
    </row>
    <row r="42" spans="1:8" s="2" customFormat="1" ht="16.9" customHeight="1">
      <c r="A42" s="28"/>
      <c r="B42" s="29"/>
      <c r="C42" s="193" t="s">
        <v>237</v>
      </c>
      <c r="D42" s="193" t="s">
        <v>238</v>
      </c>
      <c r="E42" s="16" t="s">
        <v>194</v>
      </c>
      <c r="F42" s="194">
        <v>45.375</v>
      </c>
      <c r="G42" s="28"/>
      <c r="H42" s="29"/>
    </row>
    <row r="43" spans="1:8" s="2" customFormat="1" ht="16.9" customHeight="1">
      <c r="A43" s="28"/>
      <c r="B43" s="29"/>
      <c r="C43" s="189" t="s">
        <v>97</v>
      </c>
      <c r="D43" s="190" t="s">
        <v>1</v>
      </c>
      <c r="E43" s="191" t="s">
        <v>1</v>
      </c>
      <c r="F43" s="192">
        <v>70.375</v>
      </c>
      <c r="G43" s="28"/>
      <c r="H43" s="29"/>
    </row>
    <row r="44" spans="1:8" s="2" customFormat="1" ht="16.9" customHeight="1">
      <c r="A44" s="28"/>
      <c r="B44" s="29"/>
      <c r="C44" s="193" t="s">
        <v>1</v>
      </c>
      <c r="D44" s="193" t="s">
        <v>688</v>
      </c>
      <c r="E44" s="16" t="s">
        <v>1</v>
      </c>
      <c r="F44" s="194">
        <v>7.8</v>
      </c>
      <c r="G44" s="28"/>
      <c r="H44" s="29"/>
    </row>
    <row r="45" spans="1:8" s="2" customFormat="1" ht="16.9" customHeight="1">
      <c r="A45" s="28"/>
      <c r="B45" s="29"/>
      <c r="C45" s="193" t="s">
        <v>1</v>
      </c>
      <c r="D45" s="193" t="s">
        <v>689</v>
      </c>
      <c r="E45" s="16" t="s">
        <v>1</v>
      </c>
      <c r="F45" s="194">
        <v>21.45</v>
      </c>
      <c r="G45" s="28"/>
      <c r="H45" s="29"/>
    </row>
    <row r="46" spans="1:8" s="2" customFormat="1" ht="16.9" customHeight="1">
      <c r="A46" s="28"/>
      <c r="B46" s="29"/>
      <c r="C46" s="193" t="s">
        <v>1</v>
      </c>
      <c r="D46" s="193" t="s">
        <v>690</v>
      </c>
      <c r="E46" s="16" t="s">
        <v>1</v>
      </c>
      <c r="F46" s="194">
        <v>3.9</v>
      </c>
      <c r="G46" s="28"/>
      <c r="H46" s="29"/>
    </row>
    <row r="47" spans="1:8" s="2" customFormat="1" ht="16.9" customHeight="1">
      <c r="A47" s="28"/>
      <c r="B47" s="29"/>
      <c r="C47" s="193" t="s">
        <v>1</v>
      </c>
      <c r="D47" s="193" t="s">
        <v>691</v>
      </c>
      <c r="E47" s="16" t="s">
        <v>1</v>
      </c>
      <c r="F47" s="194">
        <v>3.575</v>
      </c>
      <c r="G47" s="28"/>
      <c r="H47" s="29"/>
    </row>
    <row r="48" spans="1:8" s="2" customFormat="1" ht="16.9" customHeight="1">
      <c r="A48" s="28"/>
      <c r="B48" s="29"/>
      <c r="C48" s="193" t="s">
        <v>1</v>
      </c>
      <c r="D48" s="193" t="s">
        <v>692</v>
      </c>
      <c r="E48" s="16" t="s">
        <v>1</v>
      </c>
      <c r="F48" s="194">
        <v>0.85</v>
      </c>
      <c r="G48" s="28"/>
      <c r="H48" s="29"/>
    </row>
    <row r="49" spans="1:8" s="2" customFormat="1" ht="16.9" customHeight="1">
      <c r="A49" s="28"/>
      <c r="B49" s="29"/>
      <c r="C49" s="193" t="s">
        <v>1</v>
      </c>
      <c r="D49" s="193" t="s">
        <v>693</v>
      </c>
      <c r="E49" s="16" t="s">
        <v>1</v>
      </c>
      <c r="F49" s="194">
        <v>4.25</v>
      </c>
      <c r="G49" s="28"/>
      <c r="H49" s="29"/>
    </row>
    <row r="50" spans="1:8" s="2" customFormat="1" ht="16.9" customHeight="1">
      <c r="A50" s="28"/>
      <c r="B50" s="29"/>
      <c r="C50" s="193" t="s">
        <v>1</v>
      </c>
      <c r="D50" s="193" t="s">
        <v>694</v>
      </c>
      <c r="E50" s="16" t="s">
        <v>1</v>
      </c>
      <c r="F50" s="194">
        <v>0.75</v>
      </c>
      <c r="G50" s="28"/>
      <c r="H50" s="29"/>
    </row>
    <row r="51" spans="1:8" s="2" customFormat="1" ht="16.9" customHeight="1">
      <c r="A51" s="28"/>
      <c r="B51" s="29"/>
      <c r="C51" s="193" t="s">
        <v>1</v>
      </c>
      <c r="D51" s="193" t="s">
        <v>695</v>
      </c>
      <c r="E51" s="16" t="s">
        <v>1</v>
      </c>
      <c r="F51" s="194">
        <v>5.25</v>
      </c>
      <c r="G51" s="28"/>
      <c r="H51" s="29"/>
    </row>
    <row r="52" spans="1:8" s="2" customFormat="1" ht="16.9" customHeight="1">
      <c r="A52" s="28"/>
      <c r="B52" s="29"/>
      <c r="C52" s="193" t="s">
        <v>1</v>
      </c>
      <c r="D52" s="193" t="s">
        <v>696</v>
      </c>
      <c r="E52" s="16" t="s">
        <v>1</v>
      </c>
      <c r="F52" s="194">
        <v>1.5</v>
      </c>
      <c r="G52" s="28"/>
      <c r="H52" s="29"/>
    </row>
    <row r="53" spans="1:8" s="2" customFormat="1" ht="16.9" customHeight="1">
      <c r="A53" s="28"/>
      <c r="B53" s="29"/>
      <c r="C53" s="193" t="s">
        <v>1</v>
      </c>
      <c r="D53" s="193" t="s">
        <v>697</v>
      </c>
      <c r="E53" s="16" t="s">
        <v>1</v>
      </c>
      <c r="F53" s="194">
        <v>5.25</v>
      </c>
      <c r="G53" s="28"/>
      <c r="H53" s="29"/>
    </row>
    <row r="54" spans="1:8" s="2" customFormat="1" ht="16.9" customHeight="1">
      <c r="A54" s="28"/>
      <c r="B54" s="29"/>
      <c r="C54" s="193" t="s">
        <v>1</v>
      </c>
      <c r="D54" s="193" t="s">
        <v>698</v>
      </c>
      <c r="E54" s="16" t="s">
        <v>1</v>
      </c>
      <c r="F54" s="194">
        <v>1.9</v>
      </c>
      <c r="G54" s="28"/>
      <c r="H54" s="29"/>
    </row>
    <row r="55" spans="1:8" s="2" customFormat="1" ht="16.9" customHeight="1">
      <c r="A55" s="28"/>
      <c r="B55" s="29"/>
      <c r="C55" s="193" t="s">
        <v>1</v>
      </c>
      <c r="D55" s="193" t="s">
        <v>699</v>
      </c>
      <c r="E55" s="16" t="s">
        <v>1</v>
      </c>
      <c r="F55" s="194">
        <v>7.6</v>
      </c>
      <c r="G55" s="28"/>
      <c r="H55" s="29"/>
    </row>
    <row r="56" spans="1:8" s="2" customFormat="1" ht="16.9" customHeight="1">
      <c r="A56" s="28"/>
      <c r="B56" s="29"/>
      <c r="C56" s="193" t="s">
        <v>1</v>
      </c>
      <c r="D56" s="193" t="s">
        <v>700</v>
      </c>
      <c r="E56" s="16" t="s">
        <v>1</v>
      </c>
      <c r="F56" s="194">
        <v>3.5</v>
      </c>
      <c r="G56" s="28"/>
      <c r="H56" s="29"/>
    </row>
    <row r="57" spans="1:8" s="2" customFormat="1" ht="16.9" customHeight="1">
      <c r="A57" s="28"/>
      <c r="B57" s="29"/>
      <c r="C57" s="193" t="s">
        <v>1</v>
      </c>
      <c r="D57" s="193" t="s">
        <v>701</v>
      </c>
      <c r="E57" s="16" t="s">
        <v>1</v>
      </c>
      <c r="F57" s="194">
        <v>2.8</v>
      </c>
      <c r="G57" s="28"/>
      <c r="H57" s="29"/>
    </row>
    <row r="58" spans="1:8" s="2" customFormat="1" ht="16.9" customHeight="1">
      <c r="A58" s="28"/>
      <c r="B58" s="29"/>
      <c r="C58" s="193" t="s">
        <v>97</v>
      </c>
      <c r="D58" s="193" t="s">
        <v>202</v>
      </c>
      <c r="E58" s="16" t="s">
        <v>1</v>
      </c>
      <c r="F58" s="194">
        <v>70.375</v>
      </c>
      <c r="G58" s="28"/>
      <c r="H58" s="29"/>
    </row>
    <row r="59" spans="1:8" s="2" customFormat="1" ht="16.9" customHeight="1">
      <c r="A59" s="28"/>
      <c r="B59" s="29"/>
      <c r="C59" s="195" t="s">
        <v>687</v>
      </c>
      <c r="D59" s="28"/>
      <c r="E59" s="28"/>
      <c r="F59" s="28"/>
      <c r="G59" s="28"/>
      <c r="H59" s="29"/>
    </row>
    <row r="60" spans="1:8" s="2" customFormat="1" ht="16.9" customHeight="1">
      <c r="A60" s="28"/>
      <c r="B60" s="29"/>
      <c r="C60" s="193" t="s">
        <v>209</v>
      </c>
      <c r="D60" s="193" t="s">
        <v>210</v>
      </c>
      <c r="E60" s="16" t="s">
        <v>194</v>
      </c>
      <c r="F60" s="194">
        <v>63.389888337469</v>
      </c>
      <c r="G60" s="28"/>
      <c r="H60" s="29"/>
    </row>
    <row r="61" spans="1:8" s="2" customFormat="1" ht="16.9" customHeight="1">
      <c r="A61" s="28"/>
      <c r="B61" s="29"/>
      <c r="C61" s="193" t="s">
        <v>237</v>
      </c>
      <c r="D61" s="193" t="s">
        <v>238</v>
      </c>
      <c r="E61" s="16" t="s">
        <v>194</v>
      </c>
      <c r="F61" s="194">
        <v>45.375</v>
      </c>
      <c r="G61" s="28"/>
      <c r="H61" s="29"/>
    </row>
    <row r="62" spans="1:8" s="2" customFormat="1" ht="16.9" customHeight="1">
      <c r="A62" s="28"/>
      <c r="B62" s="29"/>
      <c r="C62" s="189" t="s">
        <v>702</v>
      </c>
      <c r="D62" s="190" t="s">
        <v>1</v>
      </c>
      <c r="E62" s="191" t="s">
        <v>1</v>
      </c>
      <c r="F62" s="192">
        <v>24.545</v>
      </c>
      <c r="G62" s="28"/>
      <c r="H62" s="29"/>
    </row>
    <row r="63" spans="1:8" s="2" customFormat="1" ht="16.9" customHeight="1">
      <c r="A63" s="28"/>
      <c r="B63" s="29"/>
      <c r="C63" s="193" t="s">
        <v>1</v>
      </c>
      <c r="D63" s="193" t="s">
        <v>703</v>
      </c>
      <c r="E63" s="16" t="s">
        <v>1</v>
      </c>
      <c r="F63" s="194">
        <v>7.7</v>
      </c>
      <c r="G63" s="28"/>
      <c r="H63" s="29"/>
    </row>
    <row r="64" spans="1:8" s="2" customFormat="1" ht="16.9" customHeight="1">
      <c r="A64" s="28"/>
      <c r="B64" s="29"/>
      <c r="C64" s="193" t="s">
        <v>1</v>
      </c>
      <c r="D64" s="193" t="s">
        <v>704</v>
      </c>
      <c r="E64" s="16" t="s">
        <v>1</v>
      </c>
      <c r="F64" s="194">
        <v>16.845</v>
      </c>
      <c r="G64" s="28"/>
      <c r="H64" s="29"/>
    </row>
    <row r="65" spans="1:8" s="2" customFormat="1" ht="16.9" customHeight="1">
      <c r="A65" s="28"/>
      <c r="B65" s="29"/>
      <c r="C65" s="193" t="s">
        <v>702</v>
      </c>
      <c r="D65" s="193" t="s">
        <v>202</v>
      </c>
      <c r="E65" s="16" t="s">
        <v>1</v>
      </c>
      <c r="F65" s="194">
        <v>24.545</v>
      </c>
      <c r="G65" s="28"/>
      <c r="H65" s="29"/>
    </row>
    <row r="66" spans="1:8" s="2" customFormat="1" ht="16.9" customHeight="1">
      <c r="A66" s="28"/>
      <c r="B66" s="29"/>
      <c r="C66" s="195" t="s">
        <v>687</v>
      </c>
      <c r="D66" s="28"/>
      <c r="E66" s="28"/>
      <c r="F66" s="28"/>
      <c r="G66" s="28"/>
      <c r="H66" s="29"/>
    </row>
    <row r="67" spans="1:8" s="2" customFormat="1" ht="16.9" customHeight="1">
      <c r="A67" s="28"/>
      <c r="B67" s="29"/>
      <c r="C67" s="193" t="s">
        <v>508</v>
      </c>
      <c r="D67" s="193" t="s">
        <v>509</v>
      </c>
      <c r="E67" s="16" t="s">
        <v>255</v>
      </c>
      <c r="F67" s="194">
        <v>30.182</v>
      </c>
      <c r="G67" s="28"/>
      <c r="H67" s="29"/>
    </row>
    <row r="68" spans="1:8" s="2" customFormat="1" ht="22.5">
      <c r="A68" s="28"/>
      <c r="B68" s="29"/>
      <c r="C68" s="193" t="s">
        <v>513</v>
      </c>
      <c r="D68" s="193" t="s">
        <v>514</v>
      </c>
      <c r="E68" s="16" t="s">
        <v>255</v>
      </c>
      <c r="F68" s="194">
        <v>30.182</v>
      </c>
      <c r="G68" s="28"/>
      <c r="H68" s="29"/>
    </row>
    <row r="69" spans="1:8" s="2" customFormat="1" ht="16.9" customHeight="1">
      <c r="A69" s="28"/>
      <c r="B69" s="29"/>
      <c r="C69" s="189" t="s">
        <v>705</v>
      </c>
      <c r="D69" s="190" t="s">
        <v>1</v>
      </c>
      <c r="E69" s="191" t="s">
        <v>1</v>
      </c>
      <c r="F69" s="192">
        <v>0</v>
      </c>
      <c r="G69" s="28"/>
      <c r="H69" s="29"/>
    </row>
    <row r="70" spans="1:8" s="2" customFormat="1" ht="16.9" customHeight="1">
      <c r="A70" s="28"/>
      <c r="B70" s="29"/>
      <c r="C70" s="195" t="s">
        <v>687</v>
      </c>
      <c r="D70" s="28"/>
      <c r="E70" s="28"/>
      <c r="F70" s="28"/>
      <c r="G70" s="28"/>
      <c r="H70" s="29"/>
    </row>
    <row r="71" spans="1:8" s="2" customFormat="1" ht="16.9" customHeight="1">
      <c r="A71" s="28"/>
      <c r="B71" s="29"/>
      <c r="C71" s="193" t="s">
        <v>529</v>
      </c>
      <c r="D71" s="193" t="s">
        <v>530</v>
      </c>
      <c r="E71" s="16" t="s">
        <v>255</v>
      </c>
      <c r="F71" s="194">
        <v>7.53</v>
      </c>
      <c r="G71" s="28"/>
      <c r="H71" s="29"/>
    </row>
    <row r="72" spans="1:8" s="2" customFormat="1" ht="16.9" customHeight="1">
      <c r="A72" s="28"/>
      <c r="B72" s="29"/>
      <c r="C72" s="193" t="s">
        <v>518</v>
      </c>
      <c r="D72" s="193" t="s">
        <v>519</v>
      </c>
      <c r="E72" s="16" t="s">
        <v>255</v>
      </c>
      <c r="F72" s="194">
        <v>7.53</v>
      </c>
      <c r="G72" s="28"/>
      <c r="H72" s="29"/>
    </row>
    <row r="73" spans="1:8" s="2" customFormat="1" ht="22.5">
      <c r="A73" s="28"/>
      <c r="B73" s="29"/>
      <c r="C73" s="193" t="s">
        <v>534</v>
      </c>
      <c r="D73" s="193" t="s">
        <v>535</v>
      </c>
      <c r="E73" s="16" t="s">
        <v>255</v>
      </c>
      <c r="F73" s="194">
        <v>7.53</v>
      </c>
      <c r="G73" s="28"/>
      <c r="H73" s="29"/>
    </row>
    <row r="74" spans="1:8" s="2" customFormat="1" ht="16.9" customHeight="1">
      <c r="A74" s="28"/>
      <c r="B74" s="29"/>
      <c r="C74" s="189" t="s">
        <v>706</v>
      </c>
      <c r="D74" s="190" t="s">
        <v>1</v>
      </c>
      <c r="E74" s="191" t="s">
        <v>1</v>
      </c>
      <c r="F74" s="192">
        <v>44</v>
      </c>
      <c r="G74" s="28"/>
      <c r="H74" s="29"/>
    </row>
    <row r="75" spans="1:8" s="2" customFormat="1" ht="26.45" customHeight="1">
      <c r="A75" s="28"/>
      <c r="B75" s="29"/>
      <c r="C75" s="188" t="s">
        <v>707</v>
      </c>
      <c r="D75" s="188" t="s">
        <v>87</v>
      </c>
      <c r="E75" s="28"/>
      <c r="F75" s="28"/>
      <c r="G75" s="28"/>
      <c r="H75" s="29"/>
    </row>
    <row r="76" spans="1:8" s="2" customFormat="1" ht="16.9" customHeight="1">
      <c r="A76" s="28"/>
      <c r="B76" s="29"/>
      <c r="C76" s="189" t="s">
        <v>553</v>
      </c>
      <c r="D76" s="190" t="s">
        <v>1</v>
      </c>
      <c r="E76" s="191" t="s">
        <v>1</v>
      </c>
      <c r="F76" s="192">
        <v>1.47</v>
      </c>
      <c r="G76" s="28"/>
      <c r="H76" s="29"/>
    </row>
    <row r="77" spans="1:8" s="2" customFormat="1" ht="16.9" customHeight="1">
      <c r="A77" s="28"/>
      <c r="B77" s="29"/>
      <c r="C77" s="193" t="s">
        <v>553</v>
      </c>
      <c r="D77" s="193" t="s">
        <v>563</v>
      </c>
      <c r="E77" s="16" t="s">
        <v>1</v>
      </c>
      <c r="F77" s="194">
        <v>1.47</v>
      </c>
      <c r="G77" s="28"/>
      <c r="H77" s="29"/>
    </row>
    <row r="78" spans="1:8" s="2" customFormat="1" ht="16.9" customHeight="1">
      <c r="A78" s="28"/>
      <c r="B78" s="29"/>
      <c r="C78" s="195" t="s">
        <v>687</v>
      </c>
      <c r="D78" s="28"/>
      <c r="E78" s="28"/>
      <c r="F78" s="28"/>
      <c r="G78" s="28"/>
      <c r="H78" s="29"/>
    </row>
    <row r="79" spans="1:8" s="2" customFormat="1" ht="16.9" customHeight="1">
      <c r="A79" s="28"/>
      <c r="B79" s="29"/>
      <c r="C79" s="193" t="s">
        <v>559</v>
      </c>
      <c r="D79" s="193" t="s">
        <v>560</v>
      </c>
      <c r="E79" s="16" t="s">
        <v>194</v>
      </c>
      <c r="F79" s="194">
        <v>1.47</v>
      </c>
      <c r="G79" s="28"/>
      <c r="H79" s="29"/>
    </row>
    <row r="80" spans="1:8" s="2" customFormat="1" ht="16.9" customHeight="1">
      <c r="A80" s="28"/>
      <c r="B80" s="29"/>
      <c r="C80" s="193" t="s">
        <v>237</v>
      </c>
      <c r="D80" s="193" t="s">
        <v>238</v>
      </c>
      <c r="E80" s="16" t="s">
        <v>194</v>
      </c>
      <c r="F80" s="194">
        <v>15.72</v>
      </c>
      <c r="G80" s="28"/>
      <c r="H80" s="29"/>
    </row>
    <row r="81" spans="1:8" s="2" customFormat="1" ht="16.9" customHeight="1">
      <c r="A81" s="28"/>
      <c r="B81" s="29"/>
      <c r="C81" s="193" t="s">
        <v>253</v>
      </c>
      <c r="D81" s="193" t="s">
        <v>254</v>
      </c>
      <c r="E81" s="16" t="s">
        <v>255</v>
      </c>
      <c r="F81" s="194">
        <v>31.44</v>
      </c>
      <c r="G81" s="28"/>
      <c r="H81" s="29"/>
    </row>
    <row r="82" spans="1:8" s="2" customFormat="1" ht="16.9" customHeight="1">
      <c r="A82" s="28"/>
      <c r="B82" s="29"/>
      <c r="C82" s="189" t="s">
        <v>555</v>
      </c>
      <c r="D82" s="190" t="s">
        <v>1</v>
      </c>
      <c r="E82" s="191" t="s">
        <v>1</v>
      </c>
      <c r="F82" s="192">
        <v>14.25</v>
      </c>
      <c r="G82" s="28"/>
      <c r="H82" s="29"/>
    </row>
    <row r="83" spans="1:8" s="2" customFormat="1" ht="16.9" customHeight="1">
      <c r="A83" s="28"/>
      <c r="B83" s="29"/>
      <c r="C83" s="193" t="s">
        <v>1</v>
      </c>
      <c r="D83" s="193" t="s">
        <v>570</v>
      </c>
      <c r="E83" s="16" t="s">
        <v>1</v>
      </c>
      <c r="F83" s="194">
        <v>3.75</v>
      </c>
      <c r="G83" s="28"/>
      <c r="H83" s="29"/>
    </row>
    <row r="84" spans="1:8" s="2" customFormat="1" ht="16.9" customHeight="1">
      <c r="A84" s="28"/>
      <c r="B84" s="29"/>
      <c r="C84" s="193" t="s">
        <v>1</v>
      </c>
      <c r="D84" s="193" t="s">
        <v>571</v>
      </c>
      <c r="E84" s="16" t="s">
        <v>1</v>
      </c>
      <c r="F84" s="194">
        <v>10.5</v>
      </c>
      <c r="G84" s="28"/>
      <c r="H84" s="29"/>
    </row>
    <row r="85" spans="1:8" s="2" customFormat="1" ht="16.9" customHeight="1">
      <c r="A85" s="28"/>
      <c r="B85" s="29"/>
      <c r="C85" s="193" t="s">
        <v>555</v>
      </c>
      <c r="D85" s="193" t="s">
        <v>202</v>
      </c>
      <c r="E85" s="16" t="s">
        <v>1</v>
      </c>
      <c r="F85" s="194">
        <v>14.25</v>
      </c>
      <c r="G85" s="28"/>
      <c r="H85" s="29"/>
    </row>
    <row r="86" spans="1:8" s="2" customFormat="1" ht="16.9" customHeight="1">
      <c r="A86" s="28"/>
      <c r="B86" s="29"/>
      <c r="C86" s="195" t="s">
        <v>687</v>
      </c>
      <c r="D86" s="28"/>
      <c r="E86" s="28"/>
      <c r="F86" s="28"/>
      <c r="G86" s="28"/>
      <c r="H86" s="29"/>
    </row>
    <row r="87" spans="1:8" s="2" customFormat="1" ht="16.9" customHeight="1">
      <c r="A87" s="28"/>
      <c r="B87" s="29"/>
      <c r="C87" s="193" t="s">
        <v>567</v>
      </c>
      <c r="D87" s="193" t="s">
        <v>568</v>
      </c>
      <c r="E87" s="16" t="s">
        <v>1</v>
      </c>
      <c r="F87" s="194">
        <v>14.25</v>
      </c>
      <c r="G87" s="28"/>
      <c r="H87" s="29"/>
    </row>
    <row r="88" spans="1:8" s="2" customFormat="1" ht="16.9" customHeight="1">
      <c r="A88" s="28"/>
      <c r="B88" s="29"/>
      <c r="C88" s="193" t="s">
        <v>237</v>
      </c>
      <c r="D88" s="193" t="s">
        <v>238</v>
      </c>
      <c r="E88" s="16" t="s">
        <v>194</v>
      </c>
      <c r="F88" s="194">
        <v>15.72</v>
      </c>
      <c r="G88" s="28"/>
      <c r="H88" s="29"/>
    </row>
    <row r="89" spans="1:8" s="2" customFormat="1" ht="16.9" customHeight="1">
      <c r="A89" s="28"/>
      <c r="B89" s="29"/>
      <c r="C89" s="193" t="s">
        <v>253</v>
      </c>
      <c r="D89" s="193" t="s">
        <v>254</v>
      </c>
      <c r="E89" s="16" t="s">
        <v>255</v>
      </c>
      <c r="F89" s="194">
        <v>31.44</v>
      </c>
      <c r="G89" s="28"/>
      <c r="H89" s="29"/>
    </row>
    <row r="90" spans="1:8" s="2" customFormat="1" ht="7.35" customHeight="1">
      <c r="A90" s="28"/>
      <c r="B90" s="43"/>
      <c r="C90" s="44"/>
      <c r="D90" s="44"/>
      <c r="E90" s="44"/>
      <c r="F90" s="44"/>
      <c r="G90" s="44"/>
      <c r="H90" s="29"/>
    </row>
    <row r="91" spans="1:8" s="2" customFormat="1" ht="12">
      <c r="A91" s="28"/>
      <c r="B91" s="28"/>
      <c r="C91" s="28"/>
      <c r="D91" s="28"/>
      <c r="E91" s="28"/>
      <c r="F91" s="28"/>
      <c r="G91" s="28"/>
      <c r="H91" s="28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cp:lastPrinted>2020-11-09T12:06:35Z</cp:lastPrinted>
  <dcterms:created xsi:type="dcterms:W3CDTF">2020-10-05T00:36:04Z</dcterms:created>
  <dcterms:modified xsi:type="dcterms:W3CDTF">2021-01-07T08:00:02Z</dcterms:modified>
  <cp:category/>
  <cp:version/>
  <cp:contentType/>
  <cp:contentStatus/>
</cp:coreProperties>
</file>