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00 - Vedlejší rozpočtové..." sheetId="2" r:id="rId2"/>
    <sheet name="001 - Stavební část" sheetId="3" r:id="rId3"/>
    <sheet name="Seznam figur" sheetId="4" r:id="rId4"/>
  </sheets>
  <definedNames>
    <definedName name="_xlnm._FilterDatabase" localSheetId="1" hidden="1">'000 - Vedlejší rozpočtové...'!$C$115:$K$129</definedName>
    <definedName name="_xlnm._FilterDatabase" localSheetId="2" hidden="1">'001 - Stavební část'!$C$123:$K$311</definedName>
    <definedName name="_xlnm.Print_Area" localSheetId="1">'000 - Vedlejší rozpočtové...'!$C$103:$K$129</definedName>
    <definedName name="_xlnm.Print_Area" localSheetId="2">'001 - Stavební část'!$C$111:$K$311</definedName>
    <definedName name="_xlnm.Print_Area" localSheetId="0">'Rekapitulace stavby'!$D$4:$AO$76,'Rekapitulace stavby'!$C$82:$AQ$97</definedName>
    <definedName name="_xlnm.Print_Area" localSheetId="3">'Seznam figur'!$C$4:$G$22</definedName>
    <definedName name="_xlnm.Print_Titles" localSheetId="0">'Rekapitulace stavby'!$92:$92</definedName>
    <definedName name="_xlnm.Print_Titles" localSheetId="1">'000 - Vedlejší rozpočtové...'!$115:$115</definedName>
    <definedName name="_xlnm.Print_Titles" localSheetId="2">'001 - Stavební část'!$123:$123</definedName>
    <definedName name="_xlnm.Print_Titles" localSheetId="3">'Seznam figur'!$9:$9</definedName>
  </definedNames>
  <calcPr calcId="162913"/>
</workbook>
</file>

<file path=xl/sharedStrings.xml><?xml version="1.0" encoding="utf-8"?>
<sst xmlns="http://schemas.openxmlformats.org/spreadsheetml/2006/main" count="2214" uniqueCount="502">
  <si>
    <t>Export Komplet</t>
  </si>
  <si>
    <t/>
  </si>
  <si>
    <t>2.0</t>
  </si>
  <si>
    <t>False</t>
  </si>
  <si>
    <t>{4bd0e9f1-0cc5-451c-8b71-d7a4800f9ef0}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</si>
  <si>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</si>
  <si>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</si>
  <si>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</si>
  <si>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</si>
  <si>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</si>
  <si>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</si>
  <si>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</si>
  <si>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</si>
  <si>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31</t>
  </si>
  <si>
    <t>Stavba:</t>
  </si>
  <si>
    <t>PARKOVIŠTĚ OSOBNÍCH AUTOMOBILŮ UL. U KOVÁRNY</t>
  </si>
  <si>
    <t>KSO:</t>
  </si>
  <si>
    <t>CC-CZ:</t>
  </si>
  <si>
    <t>Místo:</t>
  </si>
  <si>
    <t>Petřvald</t>
  </si>
  <si>
    <t>Datum: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</si>
  <si>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</si>
  <si>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</si>
  <si>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</si>
  <si>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</si>
  <si>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</si>
  <si>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</si>
  <si>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</si>
  <si>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</si>
  <si>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01081608</t>
  </si>
  <si>
    <t>Ing. Pavol Lipták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</si>
  <si>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</si>
  <si>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</si>
  <si>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</si>
  <si>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</si>
  <si>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</si>
  <si>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</si>
  <si>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</si>
  <si>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</si>
  <si>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</si>
  <si>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</si>
  <si>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</si>
  <si>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</si>
  <si>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</si>
  <si>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</si>
  <si>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</si>
  <si>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</si>
  <si>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</si>
  <si>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</si>
  <si>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</si>
  <si>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</si>
  <si>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</si>
  <si>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</si>
  <si>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</si>
  <si>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</si>
  <si>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</si>
  <si>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</si>
  <si>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</si>
  <si>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</si>
  <si>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</si>
  <si>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</si>
  <si>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</si>
  <si>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</si>
  <si>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</si>
  <si>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</si>
  <si>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</si>
  <si>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</si>
  <si>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</si>
  <si>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</si>
  <si>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</si>
  <si>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</si>
  <si>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</si>
  <si>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</si>
  <si>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</si>
  <si>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</si>
  <si>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</si>
  <si>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</si>
  <si>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</si>
  <si>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</si>
  <si>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</si>
  <si>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</si>
  <si>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</si>
  <si>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</si>
  <si>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{f8c740ad-a952-48ea-9f3b-ea34aa0cc5e3}</t>
  </si>
  <si>
    <t>2</t>
  </si>
  <si>
    <t>001</t>
  </si>
  <si>
    <t>Stavební část</t>
  </si>
  <si>
    <t>{8d794b31-3f33-44f1-acbb-d0724daad089}</t>
  </si>
  <si>
    <t>KRYCÍ LIST SOUPISU PRACÍ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</si>
  <si>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</si>
  <si>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</si>
  <si>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</si>
  <si>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</si>
  <si>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</si>
  <si>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</si>
  <si>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</si>
  <si>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</si>
  <si>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</si>
  <si>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</si>
  <si>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</si>
  <si>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</si>
  <si>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</si>
  <si>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</si>
  <si>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</si>
  <si>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</si>
  <si>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</si>
  <si>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</si>
  <si>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</si>
  <si>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</si>
  <si>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</si>
  <si>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Aktualizace dokladových částí  projektové  dokumentace</t>
  </si>
  <si>
    <t>kpl</t>
  </si>
  <si>
    <t>8</t>
  </si>
  <si>
    <t>ROZPOCET</t>
  </si>
  <si>
    <t>4</t>
  </si>
  <si>
    <t>-709398186</t>
  </si>
  <si>
    <t>PP</t>
  </si>
  <si>
    <t>aktualizace dokladových částí  projektové  dokumentace</t>
  </si>
  <si>
    <t>Dočasné dopravní značení a čištění tohoto značení po dobu realizace akce</t>
  </si>
  <si>
    <t>-177968878</t>
  </si>
  <si>
    <t>3</t>
  </si>
  <si>
    <t>Zařízení staveniště zhotovitele</t>
  </si>
  <si>
    <t>772531214</t>
  </si>
  <si>
    <t xml:space="preserve">zařízení staveniště zhotovitele - chemické WC+kancelář+sklady, ochraná stromů dle ČSN 83 9061 </t>
  </si>
  <si>
    <t>Statické zatěžovací zkoušky zhutnění</t>
  </si>
  <si>
    <t>821703492</t>
  </si>
  <si>
    <t>5</t>
  </si>
  <si>
    <t>Geodetické zaměření skutečného provedení</t>
  </si>
  <si>
    <t>1534709409</t>
  </si>
  <si>
    <t>Geodetické zaměření realizovaných objektů</t>
  </si>
  <si>
    <t>6</t>
  </si>
  <si>
    <t>Vyhotovení geometrického plánů pro vklad do KN</t>
  </si>
  <si>
    <t>-796534979</t>
  </si>
  <si>
    <t>7</t>
  </si>
  <si>
    <t xml:space="preserve">Zpracování dokumentace skutečného provedení stavby včetně zpracování podkladů pro vklad novostavby do katastru nemovitostí </t>
  </si>
  <si>
    <t>1495415857</t>
  </si>
  <si>
    <t>hloubení</t>
  </si>
  <si>
    <t>23,48</t>
  </si>
  <si>
    <t>odkopávky</t>
  </si>
  <si>
    <t>155</t>
  </si>
  <si>
    <t>001 - Stavební část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</si>
  <si>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</si>
  <si>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</si>
  <si>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</si>
  <si>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</si>
  <si>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</si>
  <si>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</si>
  <si>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</si>
  <si>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</si>
  <si>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</si>
  <si>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</si>
  <si>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</si>
  <si>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K</t>
  </si>
  <si>
    <t>112101101</t>
  </si>
  <si>
    <t>Odstranění stromů listnatých průměru kmene do 300 mm</t>
  </si>
  <si>
    <t>kus</t>
  </si>
  <si>
    <t>-877288908</t>
  </si>
  <si>
    <t>Odstranění stromů s odřezáním kmene a s odvětvením listnatých, průměru kmene přes 100 do 300 mm</t>
  </si>
  <si>
    <t>112201101</t>
  </si>
  <si>
    <t>Odstranění pařezů D do 300 mm</t>
  </si>
  <si>
    <t>-1631634945</t>
  </si>
  <si>
    <t>Odstranění pařezů  s jejich vykopáním, vytrháním nebo odstřelením, s přesekáním kořenů průměru přes 100 do 300 mm</t>
  </si>
  <si>
    <t>113107142</t>
  </si>
  <si>
    <t>Odstranění podkladu živičného tl 100 mm ručně</t>
  </si>
  <si>
    <t>m2</t>
  </si>
  <si>
    <t>1012541423</t>
  </si>
  <si>
    <t>Odstranění podkladů nebo krytů ručně s přemístěním hmot na skládku na vzdálenost do 3 m nebo s naložením na dopravní prostředek živičných, o tl. vrstvy přes 50 do 100 mm</t>
  </si>
  <si>
    <t>VV</t>
  </si>
  <si>
    <t>"spára napojení parkoviště" 7,1*0,5</t>
  </si>
  <si>
    <t>121101102</t>
  </si>
  <si>
    <t>Sejmutí ornice s přemístěním na vzdálenost do 100 m</t>
  </si>
  <si>
    <t>m3</t>
  </si>
  <si>
    <t>-643731976</t>
  </si>
  <si>
    <t>"sejmuti ornice tl. 10cm" 620*0,1</t>
  </si>
  <si>
    <t>122202201</t>
  </si>
  <si>
    <t>Odkopávky a prokopávky nezapažené pro silnice objemu do 100 m3 v hornině tř. 3</t>
  </si>
  <si>
    <t>269893123</t>
  </si>
  <si>
    <t>Odkopávky a prokopávky nezapažené pro silnice  s přemístěním výkopku v příčných profilech na vzdálenost do 15 m nebo s naložením na dopravní prostředek v hornině tř. 3 do 100 m3</t>
  </si>
  <si>
    <t>"odkop do úrovně zemní pláně" 36,5 "stanoveno softwarem"</t>
  </si>
  <si>
    <t>"odkop pro sanační vrstvu" 395*0,3</t>
  </si>
  <si>
    <t>Součet</t>
  </si>
  <si>
    <t>122202209</t>
  </si>
  <si>
    <t>Příplatek k odkopávkám a prokopávkám pro silnice v hornině tř. 3 za lepivost</t>
  </si>
  <si>
    <t>-675280380</t>
  </si>
  <si>
    <t>131212502</t>
  </si>
  <si>
    <t>Hloubení jam pro sloupky u železnic ručně do 0,5 m3 v nesoudržných horninách tř. 3</t>
  </si>
  <si>
    <t>1298029014</t>
  </si>
  <si>
    <t>Hloubení jam pro spodní stavbu železnic ručně pro sloupky zábradlí, značky, apod. objemu do 0,5 m3 s odhozením výkopku nebo naložením na dopravní prostředek v horninách tř. 3 nesoudržných</t>
  </si>
  <si>
    <t>"pro patky dopravních značek" 4*0,05</t>
  </si>
  <si>
    <t>131212509</t>
  </si>
  <si>
    <t>Příplatek za lepivost, hloubení jam pro sloupky u železnic do 0,5 m3 ručně v horninách tř. 3</t>
  </si>
  <si>
    <t>528671137</t>
  </si>
  <si>
    <t>Hloubení jam pro spodní stavbu železnic ručně pro sloupky zábradlí, značky, apod. objemu do 0,5 m3 s odhozením výkopku nebo naložením na dopravní prostředek v horninách tř. 3 Příplatek k cenám za lepivost horniny tř. 3</t>
  </si>
  <si>
    <t>9</t>
  </si>
  <si>
    <t>132201101</t>
  </si>
  <si>
    <t>Hloubení rýh š do 600 mm v hornině tř. 3 objemu do 100 m3</t>
  </si>
  <si>
    <t>-1886925670</t>
  </si>
  <si>
    <t>"vsakovací rýhy" (6,5+17,3+12,0+22,9)*0,8*0,5</t>
  </si>
  <si>
    <t>10</t>
  </si>
  <si>
    <t>132201109</t>
  </si>
  <si>
    <t>Příplatek za lepivost k hloubení rýh š do 600 mm v hornině tř. 3</t>
  </si>
  <si>
    <t>414342874</t>
  </si>
  <si>
    <t>11</t>
  </si>
  <si>
    <t>162201102</t>
  </si>
  <si>
    <t>Vodorovné přemístění do 50 m výkopku/sypaniny z horniny tř. 1 až 4</t>
  </si>
  <si>
    <t>1476948211</t>
  </si>
  <si>
    <t>Vodorovné přemístění výkopku nebo sypaniny po suchu  na obvyklém dopravním prostředku, bez naložení výkopku, avšak se složením bez rozhrnutí z horniny tř. 1 až 4 na vzdálenost přes 20 do 50 m</t>
  </si>
  <si>
    <t>"na meziskládku pro zpětn zásyp okolí parkoviště" 24</t>
  </si>
  <si>
    <t>12</t>
  </si>
  <si>
    <t>162301411</t>
  </si>
  <si>
    <t>Vodorovné přemístění kmenů stromů listnatých do 5 km D kmene do 300 mm</t>
  </si>
  <si>
    <t>-1984910180</t>
  </si>
  <si>
    <t>Vodorovné přemístění větví, kmenů nebo pařezů  s naložením, složením a dopravou do 5000 m kmenů stromů listnatých, průměru přes 100 do 300 mm</t>
  </si>
  <si>
    <t>13</t>
  </si>
  <si>
    <t>162301421</t>
  </si>
  <si>
    <t>Vodorovné přemístění pařezů do 5 km D do 300 mm</t>
  </si>
  <si>
    <t>233699619</t>
  </si>
  <si>
    <t>Vodorovné přemístění větví, kmenů nebo pařezů  s naložením, složením a dopravou do 5000 m pařezů kmenů, průměru přes 100 do 300 mm</t>
  </si>
  <si>
    <t>14</t>
  </si>
  <si>
    <t>162701105</t>
  </si>
  <si>
    <t>Vodorovné přemístění do 10000 m výkopku/sypaniny z horniny tř. 1 až 4</t>
  </si>
  <si>
    <t>1389586593</t>
  </si>
  <si>
    <t>Vodorovné přemístění výkopku nebo sypaniny po suchu  na obvyklém dopravním prostředku, bez naložení výkopku, avšak se složením bez rozhrnutí z horniny tř. 1 až 4 na vzdálenost přes 9 000 do 10 000 m</t>
  </si>
  <si>
    <t>"přebytečná zemina z výkopu" odkopávky+hloubení-36+0,2</t>
  </si>
  <si>
    <t>171201101</t>
  </si>
  <si>
    <t>Uložení sypaniny do násypů nezhutněných</t>
  </si>
  <si>
    <t>751756792</t>
  </si>
  <si>
    <t>Uložení sypaniny do násypů  s rozprostřením sypaniny ve vrstvách a s hrubým urovnáním nezhutněných z jakýchkoliv hornin</t>
  </si>
  <si>
    <t>"terénní úpravy vně parkoviště, zemina z výkopu" 36</t>
  </si>
  <si>
    <t>16</t>
  </si>
  <si>
    <t>171201211</t>
  </si>
  <si>
    <t>Poplatek za uložení stavebního odpadu - zeminy a kameniva na skládce</t>
  </si>
  <si>
    <t>t</t>
  </si>
  <si>
    <t>1926243276</t>
  </si>
  <si>
    <t>Poplatek za uložení stavebního odpadu na skládce (skládkovné) zeminy a kameniva zatříděného do Katalogu odpadů pod kódem 170 504</t>
  </si>
  <si>
    <t>17</t>
  </si>
  <si>
    <t>181111111</t>
  </si>
  <si>
    <t>Plošná úprava terénu do 500 m2 zemina tř 1 až 4 nerovnosti do 100 mm v rovinně a svahu do 1:5</t>
  </si>
  <si>
    <t>817860412</t>
  </si>
  <si>
    <t>Plošná úprava terénu v zemině tř. 1 až 4 s urovnáním povrchu bez doplnění ornice souvislé plochy do 500 m2 při nerovnostech terénu přes 50 do 100 mm v rovině nebo na svahu do 1:5</t>
  </si>
  <si>
    <t>"úprava vně parkoviště" 270</t>
  </si>
  <si>
    <t>18</t>
  </si>
  <si>
    <t>181951102</t>
  </si>
  <si>
    <t>Úprava pláně v hornině tř. 1 až 4 se zhutněním</t>
  </si>
  <si>
    <t>-1631880790</t>
  </si>
  <si>
    <t>19</t>
  </si>
  <si>
    <t>183405211</t>
  </si>
  <si>
    <t>Výsev trávníku hydroosevem na ornici</t>
  </si>
  <si>
    <t>-588803185</t>
  </si>
  <si>
    <t>Výsev trávníku hydroosevem  na ornici</t>
  </si>
  <si>
    <t>20</t>
  </si>
  <si>
    <t>00572410</t>
  </si>
  <si>
    <t>osivo směs travní parková</t>
  </si>
  <si>
    <t>kg</t>
  </si>
  <si>
    <t>-1360102224</t>
  </si>
  <si>
    <t>270*0,025</t>
  </si>
  <si>
    <t>Zakládání</t>
  </si>
  <si>
    <t>211531111</t>
  </si>
  <si>
    <t>Výplň odvodňovacích žeber nebo trativodů kamenivem hrubým drceným frakce 16 až 63 mm</t>
  </si>
  <si>
    <t>2064531321</t>
  </si>
  <si>
    <t>Výplň kamenivem do rýh odvodňovacích žeber nebo trativodů  bez zhutnění, s úpravou povrchu výplně kamenivem hrubým drceným frakce 16 až 63 mm</t>
  </si>
  <si>
    <t>22</t>
  </si>
  <si>
    <t>211971122</t>
  </si>
  <si>
    <t>Zřízení opláštění žeber nebo trativodů geotextilií v rýze nebo zářezu přes 1:2 š přes 2,5 m</t>
  </si>
  <si>
    <t>-555330566</t>
  </si>
  <si>
    <t>Zřízení opláštění výplně z geotextilie odvodňovacích žeber nebo trativodů  v rýze nebo zářezu se stěnami svislými nebo šikmými o sklonu přes 1:2 při rozvinuté šířce opláštění přes 2,5 m</t>
  </si>
  <si>
    <t>(6,5+17,3+12,0+22,9)*2,6</t>
  </si>
  <si>
    <t>23</t>
  </si>
  <si>
    <t>69311198</t>
  </si>
  <si>
    <t>geotextilie netkaná separační, ochranná, filtrační, drenážní  PES(70%)+PP(30%) 250g/m2</t>
  </si>
  <si>
    <t>-1008342639</t>
  </si>
  <si>
    <t>152,62 "ztratné a překrytí 5%"</t>
  </si>
  <si>
    <t>152,62*1,05 'Přepočtené koeficientem množství</t>
  </si>
  <si>
    <t>Vodorovné konstrukce</t>
  </si>
  <si>
    <t>Komunikace pozemní</t>
  </si>
  <si>
    <t>24</t>
  </si>
  <si>
    <t>564851111</t>
  </si>
  <si>
    <t>Podklad ze štěrkodrtě ŠD tl 150 mm, 0/32</t>
  </si>
  <si>
    <t>-2028801867</t>
  </si>
  <si>
    <t>Podklad ze štěrkodrti ŠD  s rozprostřením a zhutněním, po zhutnění tl. 150 mm</t>
  </si>
  <si>
    <t>"asfaltová vozovka" 161,8</t>
  </si>
  <si>
    <t>"parkovací pás vlevo" 99,9</t>
  </si>
  <si>
    <t>"parkovací pás vpravo" 75,3</t>
  </si>
  <si>
    <t>25</t>
  </si>
  <si>
    <t>56485R01</t>
  </si>
  <si>
    <t xml:space="preserve">LOŽE MŘÍŽKY - DRŤ FR. 2/4-4/6 S ABSORBENTEM ROPNÝCH PRODUKTŮ V POMĚRU 1 : 6. </t>
  </si>
  <si>
    <t>1079842182</t>
  </si>
  <si>
    <t>Podklad nebo lože pod dlažbu (přídlažbu)  v ploše vodorovné nebo ve sklonu do 1:5, tloušťky od 30 do 100 mm z kameniva těženého</t>
  </si>
  <si>
    <t>26</t>
  </si>
  <si>
    <t>564861111R01</t>
  </si>
  <si>
    <t>Podklad ze štěrkodrtě ŠD tl 200 mm, 0/63</t>
  </si>
  <si>
    <t>1576629603</t>
  </si>
  <si>
    <t>Podklad ze štěrkodrtě ŠD tl 200 mm</t>
  </si>
  <si>
    <t>"asfaltová vozovka" 161,8 "m2"</t>
  </si>
  <si>
    <t>"rozšíření asf. vozovky k drenážní ryze u napojení na MK" 1,35*6,5</t>
  </si>
  <si>
    <t>"rozšíření asf. vozovky k drenážní ryze u obratiště" 1,25*12</t>
  </si>
  <si>
    <t>"parkovací pás vpravo až k drenážní ryze" 101,2</t>
  </si>
  <si>
    <t>27</t>
  </si>
  <si>
    <t>564861111R02</t>
  </si>
  <si>
    <t>Podklad ze štěrkodrtě ŠD tl 250 mm, 0/63</t>
  </si>
  <si>
    <t>-2142580690</t>
  </si>
  <si>
    <t>"parkovací pás vlevo až k drenážní ryze, průměrná tl. kontr. vrstvy" 134</t>
  </si>
  <si>
    <t>28</t>
  </si>
  <si>
    <t>564971315R03</t>
  </si>
  <si>
    <t>Podklad z betonového recyklátu  tl. 300 mm, 0/63</t>
  </si>
  <si>
    <t>-841624070</t>
  </si>
  <si>
    <t>Podklad nebo podsyp z betonového recyklátu  s rozprostřením a zhutněním, po zhutnění tl. 250 mm</t>
  </si>
  <si>
    <t>"sanační vrstva" 395</t>
  </si>
  <si>
    <t>29</t>
  </si>
  <si>
    <t>565135121R01</t>
  </si>
  <si>
    <t>Asfaltový beton vrstva podkladní ACP 16+ (obalované kamenivo OKS) tl 50 mm š přes 3 m</t>
  </si>
  <si>
    <t>-995719970</t>
  </si>
  <si>
    <t>Asfaltový beton vrstva podkladní ACP 16 (obalované kamenivo střednězrnné - OKS)  s rozprostřením a zhutněním v pruhu šířky přes 3 m, po zhutnění tl. 50 mm</t>
  </si>
  <si>
    <t>30</t>
  </si>
  <si>
    <t>573191111</t>
  </si>
  <si>
    <t>Postřik infiltrační kationaktivní emulzí v množství 1 kg/m2</t>
  </si>
  <si>
    <t>-1826748066</t>
  </si>
  <si>
    <t>Postřik infiltrační kationaktivní emulzí v množství 1,00 kg/m2</t>
  </si>
  <si>
    <t>573211107</t>
  </si>
  <si>
    <t>Postřik živičný spojovací z asfaltu v množství 0,30 kg/m2</t>
  </si>
  <si>
    <t>539998406</t>
  </si>
  <si>
    <t>Postřik spojovací PS bez posypu kamenivem z asfaltu silničního, v množství 0,30 kg/m2</t>
  </si>
  <si>
    <t>32</t>
  </si>
  <si>
    <t>577134121</t>
  </si>
  <si>
    <t>Asfaltový beton vrstva obrusná ACO 11 (ABS) tř. I tl 40 mm š přes 3 m z nemodifikovaného asfaltu</t>
  </si>
  <si>
    <t>947459413</t>
  </si>
  <si>
    <t>Asfaltový beton vrstva obrusná ACO 11 (ABS)  s rozprostřením a se zhutněním z nemodifikovaného asfaltu v pruhu šířky přes 3 m tř. I, po zhutnění tl. 40 mm</t>
  </si>
  <si>
    <t>33</t>
  </si>
  <si>
    <t>593532112</t>
  </si>
  <si>
    <t>Kladení dlažby z plastových vegetačních dlaždic pozemních komunikací se zámkem tl 60 mm pl 100 m2</t>
  </si>
  <si>
    <t>-59881144</t>
  </si>
  <si>
    <t>Kladení dlažby z plastových vegetačních tvárnic pozemních komunikací s vyrovnávací vrstvou z kameniva tl. do 20 mm a s vyplněním vegetačních otvorů se zámkem tl. přes 30 do 60 mm, pro plochy přes 50 do 100 m2</t>
  </si>
  <si>
    <t>34</t>
  </si>
  <si>
    <t>56245141</t>
  </si>
  <si>
    <t>dlažba zatravňovací recyklovaný PE nosnost 350 t/m2 330x330x50mm</t>
  </si>
  <si>
    <t>1901210921</t>
  </si>
  <si>
    <t>175,2*1,01 'Přepočtené koeficientem množství</t>
  </si>
  <si>
    <t>Ostatní konstrukce a práce, bourání</t>
  </si>
  <si>
    <t>35</t>
  </si>
  <si>
    <t>914111111</t>
  </si>
  <si>
    <t>Montáž svislé dopravní značky do velikosti 1 m2 objímkami na sloupek nebo konzolu</t>
  </si>
  <si>
    <t>-1054004613</t>
  </si>
  <si>
    <t>Montáž svislé dopravní značky základní  velikosti do 1 m2 objímkami na sloupky nebo konzoly</t>
  </si>
  <si>
    <t>1,25*4 'Přepočtené koeficientem množství</t>
  </si>
  <si>
    <t>36</t>
  </si>
  <si>
    <t>40444256</t>
  </si>
  <si>
    <t>značka dopravní svislá FeZn NK 500x700mm</t>
  </si>
  <si>
    <t>-1475619137</t>
  </si>
  <si>
    <t>"IP 11a" 1</t>
  </si>
  <si>
    <t>"IP 11c" 1</t>
  </si>
  <si>
    <t>"IP 12" 1</t>
  </si>
  <si>
    <t>37</t>
  </si>
  <si>
    <t>40444110</t>
  </si>
  <si>
    <t>značka dopravní svislá zákazová B FeZn JAC 700mm</t>
  </si>
  <si>
    <t>-1062283189</t>
  </si>
  <si>
    <t>"C3a" 1</t>
  </si>
  <si>
    <t>38</t>
  </si>
  <si>
    <t>40444332</t>
  </si>
  <si>
    <t>značka dopravní svislá FeZn NK 500x150mm</t>
  </si>
  <si>
    <t>138485265</t>
  </si>
  <si>
    <t>"E4" 1</t>
  </si>
  <si>
    <t>39</t>
  </si>
  <si>
    <t>914511112</t>
  </si>
  <si>
    <t>Montáž sloupku dopravních značek délky do 3,5 m s betonovým základem a patkou</t>
  </si>
  <si>
    <t>-1076811050</t>
  </si>
  <si>
    <t>Montáž sloupku dopravních značek  délky do 3,5 m do hliníkové patky</t>
  </si>
  <si>
    <t>40</t>
  </si>
  <si>
    <t>40445225</t>
  </si>
  <si>
    <t>sloupek pro dopravní značku Zn D 60mm v 3,5m</t>
  </si>
  <si>
    <t>-1224148100</t>
  </si>
  <si>
    <t>41</t>
  </si>
  <si>
    <t>40445240</t>
  </si>
  <si>
    <t>patka pro sloupek Al D 60mm</t>
  </si>
  <si>
    <t>2044277938</t>
  </si>
  <si>
    <t>42</t>
  </si>
  <si>
    <t>915211111</t>
  </si>
  <si>
    <t>Vodorovné dopravní značení dělící čáry souvislé š 125 mm bílý plast</t>
  </si>
  <si>
    <t>m</t>
  </si>
  <si>
    <t>1135394160</t>
  </si>
  <si>
    <t>Vodorovné dopravní značení stříkaným plastem  dělící čára šířky 125 mm souvislá bílá základní</t>
  </si>
  <si>
    <t>"kolmé ohraničení V10d" 2*1,8</t>
  </si>
  <si>
    <t>"obrys V10f" 2,7+3,5</t>
  </si>
  <si>
    <t>43</t>
  </si>
  <si>
    <t>915221111</t>
  </si>
  <si>
    <t>Vodorovné dopravní značení vodící čáry souvislé š 250 mm bílý plast</t>
  </si>
  <si>
    <t>-886255944</t>
  </si>
  <si>
    <t>Vodorovné dopravní značení stříkaným plastem  vodící čára bílá šířky 250 mm souvislá základní</t>
  </si>
  <si>
    <t>"náběh V10d" 4</t>
  </si>
  <si>
    <t>44</t>
  </si>
  <si>
    <t>915221121</t>
  </si>
  <si>
    <t>Vodorovné dopravní značení vodící čáry přerušované š 250 mm bílý plast</t>
  </si>
  <si>
    <t>-556720746</t>
  </si>
  <si>
    <t>Vodorovné dopravní značení stříkaným plastem  vodící čára bílá šířky 250 mm přerušovaná základní</t>
  </si>
  <si>
    <t>"V10d" 18</t>
  </si>
  <si>
    <t>45</t>
  </si>
  <si>
    <t>915231111</t>
  </si>
  <si>
    <t>Vodorovné dopravní značení přechody pro chodce, šipky, symboly bílý plast</t>
  </si>
  <si>
    <t>-1922629087</t>
  </si>
  <si>
    <t>Vodorovné dopravní značení stříkaným plastem  přechody pro chodce, šipky, symboly nápisy bílé základní</t>
  </si>
  <si>
    <t>"symbol V10f" 0,25</t>
  </si>
  <si>
    <t>46</t>
  </si>
  <si>
    <t>915R01</t>
  </si>
  <si>
    <t>Osazení plastových parkovacích značek bílých pro vymezení parkovaích míst vč. dodávky univerzální parkovací značky v úrovni zatravňovací dlažby</t>
  </si>
  <si>
    <t>ks</t>
  </si>
  <si>
    <t>-706477872</t>
  </si>
  <si>
    <t>Osazení desek z bílého betonu pro vodorovné značení  do lože z kameniva těženého tl. 40 až 80 mm, s vyplněním spár pásů nebo pruhů šířky 120 mm</t>
  </si>
  <si>
    <t>"značka 5,6x5,6 cm, 12 ks / oddělovací pás" 12*12</t>
  </si>
  <si>
    <t>47</t>
  </si>
  <si>
    <t>915611111</t>
  </si>
  <si>
    <t>Předznačení vodorovného liniového značení</t>
  </si>
  <si>
    <t>2065404322</t>
  </si>
  <si>
    <t>Předznačení pro vodorovné značení  stříkané barvou nebo prováděné z nátěrových hmot liniové dělicí čáry, vodicí proužky</t>
  </si>
  <si>
    <t>48</t>
  </si>
  <si>
    <t>915621111</t>
  </si>
  <si>
    <t>Předznačení vodorovného plošného značení</t>
  </si>
  <si>
    <t>-1176382131</t>
  </si>
  <si>
    <t>Předznačení pro vodorovné značení  stříkané barvou nebo prováděné z nátěrových hmot plošné šipky, symboly, nápisy</t>
  </si>
  <si>
    <t>49</t>
  </si>
  <si>
    <t>916131213</t>
  </si>
  <si>
    <t>Osazení silničního obrubníku betonového stojatého s boční opěrou do lože z betonu prostého</t>
  </si>
  <si>
    <t>1699164772</t>
  </si>
  <si>
    <t>Osazení silničního obrubníku betonového se zřízením lože, s vyplněním a zatřením spár cementovou maltou stojatého s boční opěrou z betonu prostého, do lože z betonu prostého</t>
  </si>
  <si>
    <t>"zapuštěný +0cm 10/200 " 31,3+33,7+4,5+4,5+4,5+4,5</t>
  </si>
  <si>
    <t>"zapuštěný +2cm 10/200 " 7,1</t>
  </si>
  <si>
    <t>50</t>
  </si>
  <si>
    <t>59217019</t>
  </si>
  <si>
    <t>obrubník betonový chodníkový 1000x100x200mm</t>
  </si>
  <si>
    <t>802637302</t>
  </si>
  <si>
    <t>90,1*1,03 'Přepočtené koeficientem množství</t>
  </si>
  <si>
    <t>51</t>
  </si>
  <si>
    <t>916131213R01</t>
  </si>
  <si>
    <t>Osazení silničního obrubníku betonového stojatého s boční opěrou do lože z betonu prostého s příplatkem za podélné spáry</t>
  </si>
  <si>
    <t>-259929360</t>
  </si>
  <si>
    <t>"ohraničení parkovacích stání obrubníkem 10/250  vlevo" 22,7 "dl. vč. spar"</t>
  </si>
  <si>
    <t>"ohraničení parkovacích stání obrubníkem 10/250  vpravo" 17,1  "dl. vč. spar"</t>
  </si>
  <si>
    <t>52</t>
  </si>
  <si>
    <t>BTL.0019429.URS</t>
  </si>
  <si>
    <t>obrubník betonový chodníkový ABO 13-10 100x10x25 cm</t>
  </si>
  <si>
    <t>-1129036817</t>
  </si>
  <si>
    <t>"ztratné zohledněno ve spárách" 39,8</t>
  </si>
  <si>
    <t>53</t>
  </si>
  <si>
    <t>919726122.MTM</t>
  </si>
  <si>
    <t>Geotextilie pro ochranu, separaci a filtraci netkaná měrná hmotnost do 300 g/m2 GEOFILTEX 63</t>
  </si>
  <si>
    <t>21947082</t>
  </si>
  <si>
    <t>54</t>
  </si>
  <si>
    <t>919726123R01</t>
  </si>
  <si>
    <t>Sorpční netkaná textilie (Reo Fb)  400 g/m2, šíře 1,8m</t>
  </si>
  <si>
    <t>345350539</t>
  </si>
  <si>
    <t>Geotextilie netkaná pro ochranu, separaci nebo filtraci měrná hmotnost přes 300 do 500 g/m2</t>
  </si>
  <si>
    <t>"parkovací pás vlevo" 22,9*3*1,8 "včetně překrytí"</t>
  </si>
  <si>
    <t>"parkovací pás vpravo" 17,3*3*1,8 "včetně překrytí"</t>
  </si>
  <si>
    <t>55</t>
  </si>
  <si>
    <t>919735112</t>
  </si>
  <si>
    <t>Řezání stávajícího živičného krytu hl do 100 mm</t>
  </si>
  <si>
    <t>-665619486</t>
  </si>
  <si>
    <t>Řezání stávajícího živičného krytu nebo podkladu  hloubky přes 50 do 100 mm</t>
  </si>
  <si>
    <t>997</t>
  </si>
  <si>
    <t>Přesun sutě</t>
  </si>
  <si>
    <t>56</t>
  </si>
  <si>
    <t>997221551</t>
  </si>
  <si>
    <t>Vodorovná doprava suti ze sypkých materiálů do 1 km</t>
  </si>
  <si>
    <t>-1784691532</t>
  </si>
  <si>
    <t>Vodorovná doprava suti  bez naložení, ale se složením a s hrubým urovnáním ze sypkých materiálů, na vzdálenost do 1 km</t>
  </si>
  <si>
    <t>"vybouraný asfalt" 0,792</t>
  </si>
  <si>
    <t>57</t>
  </si>
  <si>
    <t>997221559</t>
  </si>
  <si>
    <t>Příplatek ZKD 1 km u vodorovné dopravy suti ze sypkých materiálů</t>
  </si>
  <si>
    <t>1333034247</t>
  </si>
  <si>
    <t>Vodorovná doprava suti  bez naložení, ale se složením a s hrubým urovnáním Příplatek k ceně za každý další i započatý 1 km přes 1 km</t>
  </si>
  <si>
    <t>0,792*9 "uvažováno celkem 10 km"</t>
  </si>
  <si>
    <t>7,128*9 'Přepočtené koeficientem množství</t>
  </si>
  <si>
    <t>58</t>
  </si>
  <si>
    <t>997221611</t>
  </si>
  <si>
    <t>Nakládání suti na dopravní prostředky pro vodorovnou dopravu</t>
  </si>
  <si>
    <t>-290407834</t>
  </si>
  <si>
    <t>Nakládání na dopravní prostředky  pro vodorovnou dopravu suti</t>
  </si>
  <si>
    <t>59</t>
  </si>
  <si>
    <t>997221845</t>
  </si>
  <si>
    <t>Poplatek za uložení na skládce (skládkovné) odpadu asfaltového bez dehtu kód odpadu 170 302</t>
  </si>
  <si>
    <t>720829181</t>
  </si>
  <si>
    <t>Poplatek za uložení stavebního odpadu na skládce (skládkovné) asfaltového bez obsahu dehtu zatříděného do Katalogu odpadů pod kódem 170 302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</si>
  <si>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</si>
  <si>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</si>
  <si>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</si>
  <si>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</si>
  <si>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</si>
  <si>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834294463</t>
  </si>
  <si>
    <t>Přesun hmot pro komunikace s krytem z kameniva, monolitickým betonovým nebo živičným  dopravní vzdálenost do 200 m jakékoliv délky objektu</t>
  </si>
  <si>
    <t>61</t>
  </si>
  <si>
    <t>998225194</t>
  </si>
  <si>
    <t>Příplatek k přesunu hmot pro pozemní komunikace s krytem z kamene, živičným, betonovým do 5000 m</t>
  </si>
  <si>
    <t>-535521919</t>
  </si>
  <si>
    <t>Přesun hmot pro komunikace s krytem z kameniva, monolitickým betonovým nebo živičným  Příplatek k ceně za zvětšený přesun přes vymezenou největší dopravní vzdálenost do 5000 m</t>
  </si>
  <si>
    <t>62</t>
  </si>
  <si>
    <t>998225195</t>
  </si>
  <si>
    <t>Příplatek k přesunu hmot pro pozemní komunikace s krytem z kamene, živičným, betonovým ZKD 5000 m</t>
  </si>
  <si>
    <t>304868926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</si>
  <si>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</si>
  <si>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SEZNAM FIGUR</t>
  </si>
  <si>
    <t>Výměra</t>
  </si>
  <si>
    <t xml:space="preserve"> 001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</si>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</sst>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showZero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8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195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197" t="s">
        <v>15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21</v>
      </c>
      <c r="AK10" s="25" t="s">
        <v>22</v>
      </c>
      <c r="AN10" s="23" t="s">
        <v>23</v>
      </c>
      <c r="AR10" s="19"/>
      <c r="BS10" s="16" t="s">
        <v>6</v>
      </c>
    </row>
    <row r="11" spans="2:71" s="1" customFormat="1" ht="18.4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26</v>
      </c>
      <c r="AK13" s="25" t="s">
        <v>22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28</v>
      </c>
      <c r="AK16" s="25" t="s">
        <v>22</v>
      </c>
      <c r="AN16" s="23" t="s">
        <v>29</v>
      </c>
      <c r="AR16" s="19"/>
      <c r="BS16" s="16" t="s">
        <v>3</v>
      </c>
    </row>
    <row r="17" spans="2:71" s="1" customFormat="1" ht="18.4" customHeight="1">
      <c r="B17" s="19"/>
      <c r="E17" s="23" t="s">
        <v>30</v>
      </c>
      <c r="AK17" s="25" t="s">
        <v>25</v>
      </c>
      <c r="AN17" s="23" t="s">
        <v>1</v>
      </c>
      <c r="AR17" s="19"/>
      <c r="BS17" s="16" t="s">
        <v>31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32</v>
      </c>
      <c r="AK19" s="25" t="s">
        <v>22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27</v>
      </c>
      <c r="AK20" s="25" t="s">
        <v>25</v>
      </c>
      <c r="AN20" s="23" t="s">
        <v>1</v>
      </c>
      <c r="AR20" s="19"/>
      <c r="BS20" s="16" t="s">
        <v>31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33</v>
      </c>
      <c r="AR22" s="19"/>
    </row>
    <row r="23" spans="2:44" s="1" customFormat="1" ht="16.5" customHeight="1">
      <c r="B23" s="19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9">
        <f>ROUND(AG94,2)</f>
        <v>0</v>
      </c>
      <c r="AL26" s="200"/>
      <c r="AM26" s="200"/>
      <c r="AN26" s="200"/>
      <c r="AO26" s="200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1" t="s">
        <v>35</v>
      </c>
      <c r="M28" s="201"/>
      <c r="N28" s="201"/>
      <c r="O28" s="201"/>
      <c r="P28" s="201"/>
      <c r="Q28" s="28"/>
      <c r="R28" s="28"/>
      <c r="S28" s="28"/>
      <c r="T28" s="28"/>
      <c r="U28" s="28"/>
      <c r="V28" s="28"/>
      <c r="W28" s="201" t="s">
        <v>36</v>
      </c>
      <c r="X28" s="201"/>
      <c r="Y28" s="201"/>
      <c r="Z28" s="201"/>
      <c r="AA28" s="201"/>
      <c r="AB28" s="201"/>
      <c r="AC28" s="201"/>
      <c r="AD28" s="201"/>
      <c r="AE28" s="201"/>
      <c r="AF28" s="28"/>
      <c r="AG28" s="28"/>
      <c r="AH28" s="28"/>
      <c r="AI28" s="28"/>
      <c r="AJ28" s="28"/>
      <c r="AK28" s="201" t="s">
        <v>37</v>
      </c>
      <c r="AL28" s="201"/>
      <c r="AM28" s="201"/>
      <c r="AN28" s="201"/>
      <c r="AO28" s="201"/>
      <c r="AP28" s="28"/>
      <c r="AQ28" s="28"/>
      <c r="AR28" s="29"/>
      <c r="BE28" s="28"/>
    </row>
    <row r="29" spans="2:44" s="3" customFormat="1" ht="14.45" customHeight="1">
      <c r="B29" s="33"/>
      <c r="D29" s="25" t="s">
        <v>38</v>
      </c>
      <c r="F29" s="25" t="s">
        <v>39</v>
      </c>
      <c r="L29" s="204">
        <v>0.21</v>
      </c>
      <c r="M29" s="203"/>
      <c r="N29" s="203"/>
      <c r="O29" s="203"/>
      <c r="P29" s="203"/>
      <c r="W29" s="202">
        <f>ROUND(AZ94,2)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ROUND(AV94,2)</f>
        <v>0</v>
      </c>
      <c r="AL29" s="203"/>
      <c r="AM29" s="203"/>
      <c r="AN29" s="203"/>
      <c r="AO29" s="203"/>
      <c r="AR29" s="33"/>
    </row>
    <row r="30" spans="2:44" s="3" customFormat="1" ht="14.45" customHeight="1">
      <c r="B30" s="33"/>
      <c r="F30" s="25" t="s">
        <v>40</v>
      </c>
      <c r="L30" s="204">
        <v>0.15</v>
      </c>
      <c r="M30" s="203"/>
      <c r="N30" s="203"/>
      <c r="O30" s="203"/>
      <c r="P30" s="203"/>
      <c r="W30" s="202">
        <f>ROUND(BA94,2)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ROUND(AW94,2)</f>
        <v>0</v>
      </c>
      <c r="AL30" s="203"/>
      <c r="AM30" s="203"/>
      <c r="AN30" s="203"/>
      <c r="AO30" s="203"/>
      <c r="AR30" s="33"/>
    </row>
    <row r="31" spans="2:44" s="3" customFormat="1" ht="14.45" customHeight="1" hidden="1">
      <c r="B31" s="33"/>
      <c r="F31" s="25" t="s">
        <v>41</v>
      </c>
      <c r="L31" s="204">
        <v>0.21</v>
      </c>
      <c r="M31" s="203"/>
      <c r="N31" s="203"/>
      <c r="O31" s="203"/>
      <c r="P31" s="203"/>
      <c r="W31" s="202">
        <f>ROUND(BB94,2)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3"/>
    </row>
    <row r="32" spans="2:44" s="3" customFormat="1" ht="14.45" customHeight="1" hidden="1">
      <c r="B32" s="33"/>
      <c r="F32" s="25" t="s">
        <v>42</v>
      </c>
      <c r="L32" s="204">
        <v>0.15</v>
      </c>
      <c r="M32" s="203"/>
      <c r="N32" s="203"/>
      <c r="O32" s="203"/>
      <c r="P32" s="203"/>
      <c r="W32" s="202">
        <f>ROUND(BC94,2)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3"/>
    </row>
    <row r="33" spans="2:44" s="3" customFormat="1" ht="14.45" customHeight="1" hidden="1">
      <c r="B33" s="33"/>
      <c r="F33" s="25" t="s">
        <v>43</v>
      </c>
      <c r="L33" s="204">
        <v>0</v>
      </c>
      <c r="M33" s="203"/>
      <c r="N33" s="203"/>
      <c r="O33" s="203"/>
      <c r="P33" s="203"/>
      <c r="W33" s="202">
        <f>ROUND(BD94,2)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205" t="s">
        <v>46</v>
      </c>
      <c r="Y35" s="206"/>
      <c r="Z35" s="206"/>
      <c r="AA35" s="206"/>
      <c r="AB35" s="206"/>
      <c r="AC35" s="36"/>
      <c r="AD35" s="36"/>
      <c r="AE35" s="36"/>
      <c r="AF35" s="36"/>
      <c r="AG35" s="36"/>
      <c r="AH35" s="36"/>
      <c r="AI35" s="36"/>
      <c r="AJ35" s="36"/>
      <c r="AK35" s="207">
        <f>SUM(AK26:AK33)</f>
        <v>0</v>
      </c>
      <c r="AL35" s="206"/>
      <c r="AM35" s="206"/>
      <c r="AN35" s="206"/>
      <c r="AO35" s="208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1.2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>
        <f>K5</f>
        <v>0</v>
      </c>
      <c r="AR84" s="47"/>
    </row>
    <row r="85" spans="2:44" s="5" customFormat="1" ht="36.95" customHeight="1">
      <c r="B85" s="48"/>
      <c r="C85" s="49" t="s">
        <v>14</v>
      </c>
      <c r="L85" s="209" t="str">
        <f>K6</f>
        <v>PARKOVIŠTĚ OSOBNÍCH AUTOMOBILŮ UL. U KOVÁRNY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Petřvald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211" t="str">
        <f>IF(AN8="","",AN8)</f>
        <v/>
      </c>
      <c r="AN87" s="211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Město Petřvald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28</v>
      </c>
      <c r="AJ89" s="28"/>
      <c r="AK89" s="28"/>
      <c r="AL89" s="28"/>
      <c r="AM89" s="212" t="str">
        <f>IF(E17="","",E17)</f>
        <v>Ing. Pavol Lipták</v>
      </c>
      <c r="AN89" s="213"/>
      <c r="AO89" s="213"/>
      <c r="AP89" s="213"/>
      <c r="AQ89" s="28"/>
      <c r="AR89" s="29"/>
      <c r="AS89" s="214" t="s">
        <v>54</v>
      </c>
      <c r="AT89" s="21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32</v>
      </c>
      <c r="AJ90" s="28"/>
      <c r="AK90" s="28"/>
      <c r="AL90" s="28"/>
      <c r="AM90" s="212" t="str">
        <f>IF(E20="","",E20)</f>
        <v xml:space="preserve"> </v>
      </c>
      <c r="AN90" s="213"/>
      <c r="AO90" s="213"/>
      <c r="AP90" s="213"/>
      <c r="AQ90" s="28"/>
      <c r="AR90" s="29"/>
      <c r="AS90" s="216"/>
      <c r="AT90" s="21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6"/>
      <c r="AT91" s="21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18" t="s">
        <v>55</v>
      </c>
      <c r="D92" s="219"/>
      <c r="E92" s="219"/>
      <c r="F92" s="219"/>
      <c r="G92" s="219"/>
      <c r="H92" s="56"/>
      <c r="I92" s="220" t="s">
        <v>56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57</v>
      </c>
      <c r="AH92" s="219"/>
      <c r="AI92" s="219"/>
      <c r="AJ92" s="219"/>
      <c r="AK92" s="219"/>
      <c r="AL92" s="219"/>
      <c r="AM92" s="219"/>
      <c r="AN92" s="220" t="s">
        <v>58</v>
      </c>
      <c r="AO92" s="219"/>
      <c r="AP92" s="222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26">
        <f>ROUND(SUM(AG95:AG96),2)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68" t="s">
        <v>1</v>
      </c>
      <c r="AR94" s="64"/>
      <c r="AS94" s="69">
        <f>ROUND(SUM(AS95:AS96),2)</f>
        <v>0</v>
      </c>
      <c r="AT94" s="70">
        <f>ROUND(SUM(AV94:AW94),2)</f>
        <v>0</v>
      </c>
      <c r="AU94" s="71">
        <f>ROUND(SUM(AU95:AU96),5)</f>
        <v>468.91141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16.5" customHeight="1">
      <c r="A95" s="75" t="s">
        <v>78</v>
      </c>
      <c r="B95" s="76"/>
      <c r="C95" s="77"/>
      <c r="D95" s="225" t="s">
        <v>79</v>
      </c>
      <c r="E95" s="225"/>
      <c r="F95" s="225"/>
      <c r="G95" s="225"/>
      <c r="H95" s="225"/>
      <c r="I95" s="78"/>
      <c r="J95" s="225" t="s">
        <v>80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3">
        <f>'000 - Vedlejší rozpočtové...'!J30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79" t="s">
        <v>81</v>
      </c>
      <c r="AR95" s="76"/>
      <c r="AS95" s="80">
        <v>0</v>
      </c>
      <c r="AT95" s="81">
        <f>ROUND(SUM(AV95:AW95),2)</f>
        <v>0</v>
      </c>
      <c r="AU95" s="82">
        <f>'000 - Vedlejší rozpočtové...'!P116</f>
        <v>0</v>
      </c>
      <c r="AV95" s="81">
        <f>'000 - Vedlejší rozpočtové...'!J33</f>
        <v>0</v>
      </c>
      <c r="AW95" s="81">
        <f>'000 - Vedlejší rozpočtové...'!J34</f>
        <v>0</v>
      </c>
      <c r="AX95" s="81">
        <f>'000 - Vedlejší rozpočtové...'!J35</f>
        <v>0</v>
      </c>
      <c r="AY95" s="81">
        <f>'000 - Vedlejší rozpočtové...'!J36</f>
        <v>0</v>
      </c>
      <c r="AZ95" s="81">
        <f>'000 - Vedlejší rozpočtové...'!F33</f>
        <v>0</v>
      </c>
      <c r="BA95" s="81">
        <f>'000 - Vedlejší rozpočtové...'!F34</f>
        <v>0</v>
      </c>
      <c r="BB95" s="81">
        <f>'000 - Vedlejší rozpočtové...'!F35</f>
        <v>0</v>
      </c>
      <c r="BC95" s="81">
        <f>'000 - Vedlejší rozpočtové...'!F36</f>
        <v>0</v>
      </c>
      <c r="BD95" s="83">
        <f>'000 - Vedlejší rozpočtové...'!F37</f>
        <v>0</v>
      </c>
      <c r="BT95" s="84" t="s">
        <v>82</v>
      </c>
      <c r="BV95" s="84" t="s">
        <v>76</v>
      </c>
      <c r="BW95" s="84" t="s">
        <v>83</v>
      </c>
      <c r="BX95" s="84" t="s">
        <v>4</v>
      </c>
      <c r="CL95" s="84" t="s">
        <v>1</v>
      </c>
      <c r="CM95" s="84" t="s">
        <v>84</v>
      </c>
    </row>
    <row r="96" spans="1:91" s="7" customFormat="1" ht="16.5" customHeight="1">
      <c r="A96" s="75" t="s">
        <v>78</v>
      </c>
      <c r="B96" s="76"/>
      <c r="C96" s="77"/>
      <c r="D96" s="225" t="s">
        <v>85</v>
      </c>
      <c r="E96" s="225"/>
      <c r="F96" s="225"/>
      <c r="G96" s="225"/>
      <c r="H96" s="225"/>
      <c r="I96" s="78"/>
      <c r="J96" s="225" t="s">
        <v>86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3">
        <f>'001 - Stavební část'!J30</f>
        <v>0</v>
      </c>
      <c r="AH96" s="224"/>
      <c r="AI96" s="224"/>
      <c r="AJ96" s="224"/>
      <c r="AK96" s="224"/>
      <c r="AL96" s="224"/>
      <c r="AM96" s="224"/>
      <c r="AN96" s="223">
        <f>SUM(AG96,AT96)</f>
        <v>0</v>
      </c>
      <c r="AO96" s="224"/>
      <c r="AP96" s="224"/>
      <c r="AQ96" s="79" t="s">
        <v>81</v>
      </c>
      <c r="AR96" s="76"/>
      <c r="AS96" s="85">
        <v>0</v>
      </c>
      <c r="AT96" s="86">
        <f>ROUND(SUM(AV96:AW96),2)</f>
        <v>0</v>
      </c>
      <c r="AU96" s="87">
        <f>'001 - Stavební část'!P124</f>
        <v>468.91141200000004</v>
      </c>
      <c r="AV96" s="86">
        <f>'001 - Stavební část'!J33</f>
        <v>0</v>
      </c>
      <c r="AW96" s="86">
        <f>'001 - Stavební část'!J34</f>
        <v>0</v>
      </c>
      <c r="AX96" s="86">
        <f>'001 - Stavební část'!J35</f>
        <v>0</v>
      </c>
      <c r="AY96" s="86">
        <f>'001 - Stavební část'!J36</f>
        <v>0</v>
      </c>
      <c r="AZ96" s="86">
        <f>'001 - Stavební část'!F33</f>
        <v>0</v>
      </c>
      <c r="BA96" s="86">
        <f>'001 - Stavební část'!F34</f>
        <v>0</v>
      </c>
      <c r="BB96" s="86">
        <f>'001 - Stavební část'!F35</f>
        <v>0</v>
      </c>
      <c r="BC96" s="86">
        <f>'001 - Stavební část'!F36</f>
        <v>0</v>
      </c>
      <c r="BD96" s="88">
        <f>'001 - Stavební část'!F37</f>
        <v>0</v>
      </c>
      <c r="BT96" s="84" t="s">
        <v>82</v>
      </c>
      <c r="BV96" s="84" t="s">
        <v>76</v>
      </c>
      <c r="BW96" s="84" t="s">
        <v>87</v>
      </c>
      <c r="BX96" s="84" t="s">
        <v>4</v>
      </c>
      <c r="CL96" s="84" t="s">
        <v>1</v>
      </c>
      <c r="CM96" s="84" t="s">
        <v>84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00 - Vedlejší rozpočtové...'!C2" display="/"/>
    <hyperlink ref="A96" location="'0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showZero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83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 hidden="1">
      <c r="B4" s="19"/>
      <c r="D4" s="20" t="s">
        <v>88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29" t="str">
        <f>'Rekapitulace stavby'!K6</f>
        <v>PARKOVIŠTĚ OSOBNÍCH AUTOMOBILŮ UL. U KOVÁRNY</v>
      </c>
      <c r="F7" s="230"/>
      <c r="G7" s="230"/>
      <c r="H7" s="230"/>
      <c r="L7" s="19"/>
    </row>
    <row r="8" spans="1:31" s="2" customFormat="1" ht="12" customHeight="1" hidden="1">
      <c r="A8" s="28"/>
      <c r="B8" s="29"/>
      <c r="C8" s="28"/>
      <c r="D8" s="25" t="s">
        <v>89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09" t="s">
        <v>90</v>
      </c>
      <c r="F9" s="231"/>
      <c r="G9" s="231"/>
      <c r="H9" s="231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1.25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24</v>
      </c>
      <c r="F15" s="28"/>
      <c r="G15" s="28"/>
      <c r="H15" s="28"/>
      <c r="I15" s="25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22</v>
      </c>
      <c r="J20" s="23" t="s">
        <v>29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30</v>
      </c>
      <c r="F21" s="28"/>
      <c r="G21" s="28"/>
      <c r="H21" s="28"/>
      <c r="I21" s="25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32</v>
      </c>
      <c r="E23" s="28"/>
      <c r="F23" s="28"/>
      <c r="G23" s="28"/>
      <c r="H23" s="28"/>
      <c r="I23" s="25" t="s">
        <v>22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25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34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36</v>
      </c>
      <c r="G32" s="28"/>
      <c r="H32" s="28"/>
      <c r="I32" s="3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38</v>
      </c>
      <c r="E33" s="25" t="s">
        <v>39</v>
      </c>
      <c r="F33" s="96">
        <f>ROUND((SUM(BE116:BE129)),2)</f>
        <v>0</v>
      </c>
      <c r="G33" s="28"/>
      <c r="H33" s="28"/>
      <c r="I33" s="97">
        <v>0.21</v>
      </c>
      <c r="J33" s="96">
        <f>ROUND(((SUM(BE116:BE129))*I33),2)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40</v>
      </c>
      <c r="F34" s="96">
        <f>ROUND((SUM(BF116:BF129)),2)</f>
        <v>0</v>
      </c>
      <c r="G34" s="28"/>
      <c r="H34" s="28"/>
      <c r="I34" s="97">
        <v>0.15</v>
      </c>
      <c r="J34" s="96">
        <f>ROUND(((SUM(BF116:BF129))*I34),2)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41</v>
      </c>
      <c r="F35" s="96">
        <f>ROUND((SUM(BG116:BG129)),2)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42</v>
      </c>
      <c r="F36" s="96">
        <f>ROUND((SUM(BH116:BH129)),2)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43</v>
      </c>
      <c r="F37" s="96">
        <f>ROUND((SUM(BI116:BI129)),2)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44</v>
      </c>
      <c r="E39" s="56"/>
      <c r="F39" s="56"/>
      <c r="G39" s="100" t="s">
        <v>45</v>
      </c>
      <c r="H39" s="101" t="s">
        <v>46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28"/>
      <c r="B61" s="29"/>
      <c r="C61" s="28"/>
      <c r="D61" s="41" t="s">
        <v>49</v>
      </c>
      <c r="E61" s="31"/>
      <c r="F61" s="104" t="s">
        <v>50</v>
      </c>
      <c r="G61" s="41" t="s">
        <v>49</v>
      </c>
      <c r="H61" s="31"/>
      <c r="I61" s="31"/>
      <c r="J61" s="105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28"/>
      <c r="B76" s="29"/>
      <c r="C76" s="28"/>
      <c r="D76" s="41" t="s">
        <v>49</v>
      </c>
      <c r="E76" s="31"/>
      <c r="F76" s="104" t="s">
        <v>50</v>
      </c>
      <c r="G76" s="41" t="s">
        <v>49</v>
      </c>
      <c r="H76" s="31"/>
      <c r="I76" s="31"/>
      <c r="J76" s="105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1.25" hidden="1"/>
    <row r="79" ht="11.25" hidden="1"/>
    <row r="80" ht="11.25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91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9" t="str">
        <f>E7</f>
        <v>PARKOVIŠTĚ OSOBNÍCH AUTOMOBILŮ UL. U KOVÁRNY</v>
      </c>
      <c r="F85" s="230"/>
      <c r="G85" s="230"/>
      <c r="H85" s="23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89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09" t="str">
        <f>E9</f>
        <v>000 - Vedlejší rozpočtové náklady</v>
      </c>
      <c r="F87" s="231"/>
      <c r="G87" s="231"/>
      <c r="H87" s="231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28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32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92</v>
      </c>
      <c r="D94" s="98"/>
      <c r="E94" s="98"/>
      <c r="F94" s="98"/>
      <c r="G94" s="98"/>
      <c r="H94" s="98"/>
      <c r="I94" s="98"/>
      <c r="J94" s="107" t="s">
        <v>93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94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95</v>
      </c>
    </row>
    <row r="97" spans="1:31" s="2" customFormat="1" ht="21.75" customHeight="1" hidden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 hidden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t="11.25" hidden="1"/>
    <row r="100" ht="11.25" hidden="1"/>
    <row r="101" ht="11.25" hidden="1"/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20" t="s">
        <v>96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5" t="s">
        <v>14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29" t="str">
        <f>E7</f>
        <v>PARKOVIŠTĚ OSOBNÍCH AUTOMOBILŮ UL. U KOVÁRNY</v>
      </c>
      <c r="F106" s="230"/>
      <c r="G106" s="230"/>
      <c r="H106" s="230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89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09" t="str">
        <f>E9</f>
        <v>000 - Vedlejší rozpočtové náklady</v>
      </c>
      <c r="F108" s="231"/>
      <c r="G108" s="231"/>
      <c r="H108" s="231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18</v>
      </c>
      <c r="D110" s="28"/>
      <c r="E110" s="28"/>
      <c r="F110" s="23" t="str">
        <f>F12</f>
        <v>Petřvald</v>
      </c>
      <c r="G110" s="28"/>
      <c r="H110" s="28"/>
      <c r="I110" s="25" t="s">
        <v>20</v>
      </c>
      <c r="J110" s="51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5" t="s">
        <v>21</v>
      </c>
      <c r="D112" s="28"/>
      <c r="E112" s="28"/>
      <c r="F112" s="23" t="str">
        <f>E15</f>
        <v>Město Petřvald</v>
      </c>
      <c r="G112" s="28"/>
      <c r="H112" s="28"/>
      <c r="I112" s="25" t="s">
        <v>28</v>
      </c>
      <c r="J112" s="26" t="str">
        <f>E21</f>
        <v>Ing. Pavol Lipták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5" t="s">
        <v>26</v>
      </c>
      <c r="D113" s="28"/>
      <c r="E113" s="28"/>
      <c r="F113" s="23" t="str">
        <f>IF(E18="","",E18)</f>
        <v xml:space="preserve"> </v>
      </c>
      <c r="G113" s="28"/>
      <c r="H113" s="28"/>
      <c r="I113" s="25" t="s">
        <v>32</v>
      </c>
      <c r="J113" s="26" t="str">
        <f>E24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9" customFormat="1" ht="29.25" customHeight="1">
      <c r="A115" s="109"/>
      <c r="B115" s="110"/>
      <c r="C115" s="111" t="s">
        <v>97</v>
      </c>
      <c r="D115" s="112" t="s">
        <v>59</v>
      </c>
      <c r="E115" s="112" t="s">
        <v>55</v>
      </c>
      <c r="F115" s="112" t="s">
        <v>56</v>
      </c>
      <c r="G115" s="112" t="s">
        <v>98</v>
      </c>
      <c r="H115" s="112" t="s">
        <v>99</v>
      </c>
      <c r="I115" s="112" t="s">
        <v>100</v>
      </c>
      <c r="J115" s="113" t="s">
        <v>93</v>
      </c>
      <c r="K115" s="114" t="s">
        <v>101</v>
      </c>
      <c r="L115" s="115"/>
      <c r="M115" s="58" t="s">
        <v>1</v>
      </c>
      <c r="N115" s="59" t="s">
        <v>38</v>
      </c>
      <c r="O115" s="59" t="s">
        <v>102</v>
      </c>
      <c r="P115" s="59" t="s">
        <v>103</v>
      </c>
      <c r="Q115" s="59" t="s">
        <v>104</v>
      </c>
      <c r="R115" s="59" t="s">
        <v>105</v>
      </c>
      <c r="S115" s="59" t="s">
        <v>106</v>
      </c>
      <c r="T115" s="60" t="s">
        <v>107</v>
      </c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63" s="2" customFormat="1" ht="22.9" customHeight="1">
      <c r="A116" s="28"/>
      <c r="B116" s="29"/>
      <c r="C116" s="65" t="s">
        <v>108</v>
      </c>
      <c r="D116" s="28"/>
      <c r="E116" s="28"/>
      <c r="F116" s="28"/>
      <c r="G116" s="28"/>
      <c r="H116" s="28"/>
      <c r="I116" s="28"/>
      <c r="J116" s="116">
        <f>BK116</f>
        <v>0</v>
      </c>
      <c r="K116" s="28"/>
      <c r="L116" s="29"/>
      <c r="M116" s="61"/>
      <c r="N116" s="52"/>
      <c r="O116" s="62"/>
      <c r="P116" s="117">
        <f>SUM(P117:P129)</f>
        <v>0</v>
      </c>
      <c r="Q116" s="62"/>
      <c r="R116" s="117">
        <f>SUM(R117:R129)</f>
        <v>0</v>
      </c>
      <c r="S116" s="62"/>
      <c r="T116" s="118">
        <f>SUM(T117:T129)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6" t="s">
        <v>73</v>
      </c>
      <c r="AU116" s="16" t="s">
        <v>95</v>
      </c>
      <c r="BK116" s="119">
        <f>SUM(BK117:BK129)</f>
        <v>0</v>
      </c>
    </row>
    <row r="117" spans="1:65" s="2" customFormat="1" ht="21.75" customHeight="1">
      <c r="A117" s="28"/>
      <c r="B117" s="120"/>
      <c r="C117" s="121" t="s">
        <v>82</v>
      </c>
      <c r="D117" s="121" t="s">
        <v>109</v>
      </c>
      <c r="E117" s="122" t="s">
        <v>82</v>
      </c>
      <c r="F117" s="123" t="s">
        <v>110</v>
      </c>
      <c r="G117" s="124" t="s">
        <v>111</v>
      </c>
      <c r="H117" s="125">
        <v>1</v>
      </c>
      <c r="I117" s="126"/>
      <c r="J117" s="126">
        <f>ROUND(I117*H117,2)</f>
        <v>0</v>
      </c>
      <c r="K117" s="127"/>
      <c r="L117" s="128"/>
      <c r="M117" s="129" t="s">
        <v>1</v>
      </c>
      <c r="N117" s="130" t="s">
        <v>39</v>
      </c>
      <c r="O117" s="131">
        <v>0</v>
      </c>
      <c r="P117" s="131">
        <f>O117*H117</f>
        <v>0</v>
      </c>
      <c r="Q117" s="131">
        <v>0</v>
      </c>
      <c r="R117" s="131">
        <f>Q117*H117</f>
        <v>0</v>
      </c>
      <c r="S117" s="131">
        <v>0</v>
      </c>
      <c r="T117" s="132">
        <f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33" t="s">
        <v>112</v>
      </c>
      <c r="AT117" s="133" t="s">
        <v>109</v>
      </c>
      <c r="AU117" s="133" t="s">
        <v>74</v>
      </c>
      <c r="AY117" s="16" t="s">
        <v>113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6" t="s">
        <v>82</v>
      </c>
      <c r="BK117" s="134">
        <f>ROUND(I117*H117,2)</f>
        <v>0</v>
      </c>
      <c r="BL117" s="16" t="s">
        <v>114</v>
      </c>
      <c r="BM117" s="133" t="s">
        <v>115</v>
      </c>
    </row>
    <row r="118" spans="1:47" s="2" customFormat="1" ht="11.25">
      <c r="A118" s="28"/>
      <c r="B118" s="29"/>
      <c r="C118" s="28"/>
      <c r="D118" s="135" t="s">
        <v>116</v>
      </c>
      <c r="E118" s="28"/>
      <c r="F118" s="136" t="s">
        <v>117</v>
      </c>
      <c r="G118" s="28"/>
      <c r="H118" s="28"/>
      <c r="I118" s="28"/>
      <c r="J118" s="28"/>
      <c r="K118" s="28"/>
      <c r="L118" s="29"/>
      <c r="M118" s="137"/>
      <c r="N118" s="138"/>
      <c r="O118" s="54"/>
      <c r="P118" s="54"/>
      <c r="Q118" s="54"/>
      <c r="R118" s="54"/>
      <c r="S118" s="54"/>
      <c r="T118" s="55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116</v>
      </c>
      <c r="AU118" s="16" t="s">
        <v>74</v>
      </c>
    </row>
    <row r="119" spans="1:65" s="2" customFormat="1" ht="21.75" customHeight="1">
      <c r="A119" s="28"/>
      <c r="B119" s="120"/>
      <c r="C119" s="121" t="s">
        <v>84</v>
      </c>
      <c r="D119" s="121" t="s">
        <v>109</v>
      </c>
      <c r="E119" s="122" t="s">
        <v>84</v>
      </c>
      <c r="F119" s="123" t="s">
        <v>118</v>
      </c>
      <c r="G119" s="124" t="s">
        <v>111</v>
      </c>
      <c r="H119" s="125">
        <v>1</v>
      </c>
      <c r="I119" s="126"/>
      <c r="J119" s="126">
        <f>ROUND(I119*H119,2)</f>
        <v>0</v>
      </c>
      <c r="K119" s="127"/>
      <c r="L119" s="128"/>
      <c r="M119" s="129" t="s">
        <v>1</v>
      </c>
      <c r="N119" s="130" t="s">
        <v>39</v>
      </c>
      <c r="O119" s="131">
        <v>0</v>
      </c>
      <c r="P119" s="131">
        <f>O119*H119</f>
        <v>0</v>
      </c>
      <c r="Q119" s="131">
        <v>0</v>
      </c>
      <c r="R119" s="131">
        <f>Q119*H119</f>
        <v>0</v>
      </c>
      <c r="S119" s="131">
        <v>0</v>
      </c>
      <c r="T119" s="132">
        <f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3" t="s">
        <v>112</v>
      </c>
      <c r="AT119" s="133" t="s">
        <v>109</v>
      </c>
      <c r="AU119" s="133" t="s">
        <v>74</v>
      </c>
      <c r="AY119" s="16" t="s">
        <v>113</v>
      </c>
      <c r="BE119" s="134">
        <f>IF(N119="základní",J119,0)</f>
        <v>0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6" t="s">
        <v>82</v>
      </c>
      <c r="BK119" s="134">
        <f>ROUND(I119*H119,2)</f>
        <v>0</v>
      </c>
      <c r="BL119" s="16" t="s">
        <v>114</v>
      </c>
      <c r="BM119" s="133" t="s">
        <v>119</v>
      </c>
    </row>
    <row r="120" spans="1:47" s="2" customFormat="1" ht="19.5">
      <c r="A120" s="28"/>
      <c r="B120" s="29"/>
      <c r="C120" s="28"/>
      <c r="D120" s="135" t="s">
        <v>116</v>
      </c>
      <c r="E120" s="28"/>
      <c r="F120" s="136" t="s">
        <v>118</v>
      </c>
      <c r="G120" s="28"/>
      <c r="H120" s="28"/>
      <c r="I120" s="28"/>
      <c r="J120" s="28"/>
      <c r="K120" s="28"/>
      <c r="L120" s="29"/>
      <c r="M120" s="137"/>
      <c r="N120" s="138"/>
      <c r="O120" s="54"/>
      <c r="P120" s="54"/>
      <c r="Q120" s="54"/>
      <c r="R120" s="54"/>
      <c r="S120" s="54"/>
      <c r="T120" s="55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116</v>
      </c>
      <c r="AU120" s="16" t="s">
        <v>74</v>
      </c>
    </row>
    <row r="121" spans="1:65" s="2" customFormat="1" ht="16.5" customHeight="1">
      <c r="A121" s="28"/>
      <c r="B121" s="120"/>
      <c r="C121" s="121" t="s">
        <v>120</v>
      </c>
      <c r="D121" s="121" t="s">
        <v>109</v>
      </c>
      <c r="E121" s="122" t="s">
        <v>120</v>
      </c>
      <c r="F121" s="123" t="s">
        <v>121</v>
      </c>
      <c r="G121" s="124" t="s">
        <v>111</v>
      </c>
      <c r="H121" s="125">
        <v>1</v>
      </c>
      <c r="I121" s="126"/>
      <c r="J121" s="126">
        <f>ROUND(I121*H121,2)</f>
        <v>0</v>
      </c>
      <c r="K121" s="127"/>
      <c r="L121" s="128"/>
      <c r="M121" s="129" t="s">
        <v>1</v>
      </c>
      <c r="N121" s="130" t="s">
        <v>39</v>
      </c>
      <c r="O121" s="131">
        <v>0</v>
      </c>
      <c r="P121" s="131">
        <f>O121*H121</f>
        <v>0</v>
      </c>
      <c r="Q121" s="131">
        <v>0</v>
      </c>
      <c r="R121" s="131">
        <f>Q121*H121</f>
        <v>0</v>
      </c>
      <c r="S121" s="131">
        <v>0</v>
      </c>
      <c r="T121" s="132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3" t="s">
        <v>112</v>
      </c>
      <c r="AT121" s="133" t="s">
        <v>109</v>
      </c>
      <c r="AU121" s="133" t="s">
        <v>74</v>
      </c>
      <c r="AY121" s="16" t="s">
        <v>113</v>
      </c>
      <c r="BE121" s="134">
        <f>IF(N121="základní",J121,0)</f>
        <v>0</v>
      </c>
      <c r="BF121" s="134">
        <f>IF(N121="snížená",J121,0)</f>
        <v>0</v>
      </c>
      <c r="BG121" s="134">
        <f>IF(N121="zákl. přenesená",J121,0)</f>
        <v>0</v>
      </c>
      <c r="BH121" s="134">
        <f>IF(N121="sníž. přenesená",J121,0)</f>
        <v>0</v>
      </c>
      <c r="BI121" s="134">
        <f>IF(N121="nulová",J121,0)</f>
        <v>0</v>
      </c>
      <c r="BJ121" s="16" t="s">
        <v>82</v>
      </c>
      <c r="BK121" s="134">
        <f>ROUND(I121*H121,2)</f>
        <v>0</v>
      </c>
      <c r="BL121" s="16" t="s">
        <v>114</v>
      </c>
      <c r="BM121" s="133" t="s">
        <v>122</v>
      </c>
    </row>
    <row r="122" spans="1:47" s="2" customFormat="1" ht="19.5">
      <c r="A122" s="28"/>
      <c r="B122" s="29"/>
      <c r="C122" s="28"/>
      <c r="D122" s="135" t="s">
        <v>116</v>
      </c>
      <c r="E122" s="28"/>
      <c r="F122" s="136" t="s">
        <v>123</v>
      </c>
      <c r="G122" s="28"/>
      <c r="H122" s="28"/>
      <c r="I122" s="28"/>
      <c r="J122" s="28"/>
      <c r="K122" s="28"/>
      <c r="L122" s="29"/>
      <c r="M122" s="137"/>
      <c r="N122" s="138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116</v>
      </c>
      <c r="AU122" s="16" t="s">
        <v>74</v>
      </c>
    </row>
    <row r="123" spans="1:65" s="2" customFormat="1" ht="16.5" customHeight="1">
      <c r="A123" s="28"/>
      <c r="B123" s="120"/>
      <c r="C123" s="121" t="s">
        <v>114</v>
      </c>
      <c r="D123" s="121" t="s">
        <v>109</v>
      </c>
      <c r="E123" s="122" t="s">
        <v>114</v>
      </c>
      <c r="F123" s="123" t="s">
        <v>124</v>
      </c>
      <c r="G123" s="124" t="s">
        <v>111</v>
      </c>
      <c r="H123" s="125">
        <v>1</v>
      </c>
      <c r="I123" s="126"/>
      <c r="J123" s="126">
        <f>ROUND(I123*H123,2)</f>
        <v>0</v>
      </c>
      <c r="K123" s="127"/>
      <c r="L123" s="128"/>
      <c r="M123" s="129" t="s">
        <v>1</v>
      </c>
      <c r="N123" s="130" t="s">
        <v>39</v>
      </c>
      <c r="O123" s="131">
        <v>0</v>
      </c>
      <c r="P123" s="131">
        <f>O123*H123</f>
        <v>0</v>
      </c>
      <c r="Q123" s="131">
        <v>0</v>
      </c>
      <c r="R123" s="131">
        <f>Q123*H123</f>
        <v>0</v>
      </c>
      <c r="S123" s="131">
        <v>0</v>
      </c>
      <c r="T123" s="132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3" t="s">
        <v>112</v>
      </c>
      <c r="AT123" s="133" t="s">
        <v>109</v>
      </c>
      <c r="AU123" s="133" t="s">
        <v>74</v>
      </c>
      <c r="AY123" s="16" t="s">
        <v>113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6" t="s">
        <v>82</v>
      </c>
      <c r="BK123" s="134">
        <f>ROUND(I123*H123,2)</f>
        <v>0</v>
      </c>
      <c r="BL123" s="16" t="s">
        <v>114</v>
      </c>
      <c r="BM123" s="133" t="s">
        <v>125</v>
      </c>
    </row>
    <row r="124" spans="1:47" s="2" customFormat="1" ht="11.25">
      <c r="A124" s="28"/>
      <c r="B124" s="29"/>
      <c r="C124" s="28"/>
      <c r="D124" s="135" t="s">
        <v>116</v>
      </c>
      <c r="E124" s="28"/>
      <c r="F124" s="136" t="s">
        <v>124</v>
      </c>
      <c r="G124" s="28"/>
      <c r="H124" s="28"/>
      <c r="I124" s="28"/>
      <c r="J124" s="28"/>
      <c r="K124" s="28"/>
      <c r="L124" s="29"/>
      <c r="M124" s="137"/>
      <c r="N124" s="138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116</v>
      </c>
      <c r="AU124" s="16" t="s">
        <v>74</v>
      </c>
    </row>
    <row r="125" spans="1:65" s="2" customFormat="1" ht="16.5" customHeight="1">
      <c r="A125" s="28"/>
      <c r="B125" s="120"/>
      <c r="C125" s="121" t="s">
        <v>126</v>
      </c>
      <c r="D125" s="121" t="s">
        <v>109</v>
      </c>
      <c r="E125" s="122" t="s">
        <v>126</v>
      </c>
      <c r="F125" s="123" t="s">
        <v>127</v>
      </c>
      <c r="G125" s="124" t="s">
        <v>111</v>
      </c>
      <c r="H125" s="125">
        <v>1</v>
      </c>
      <c r="I125" s="126"/>
      <c r="J125" s="126">
        <f>ROUND(I125*H125,2)</f>
        <v>0</v>
      </c>
      <c r="K125" s="127"/>
      <c r="L125" s="128"/>
      <c r="M125" s="129" t="s">
        <v>1</v>
      </c>
      <c r="N125" s="130" t="s">
        <v>39</v>
      </c>
      <c r="O125" s="131">
        <v>0</v>
      </c>
      <c r="P125" s="131">
        <f>O125*H125</f>
        <v>0</v>
      </c>
      <c r="Q125" s="131">
        <v>0</v>
      </c>
      <c r="R125" s="131">
        <f>Q125*H125</f>
        <v>0</v>
      </c>
      <c r="S125" s="131">
        <v>0</v>
      </c>
      <c r="T125" s="13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3" t="s">
        <v>112</v>
      </c>
      <c r="AT125" s="133" t="s">
        <v>109</v>
      </c>
      <c r="AU125" s="133" t="s">
        <v>74</v>
      </c>
      <c r="AY125" s="16" t="s">
        <v>113</v>
      </c>
      <c r="BE125" s="134">
        <f>IF(N125="základní",J125,0)</f>
        <v>0</v>
      </c>
      <c r="BF125" s="134">
        <f>IF(N125="snížená",J125,0)</f>
        <v>0</v>
      </c>
      <c r="BG125" s="134">
        <f>IF(N125="zákl. přenesená",J125,0)</f>
        <v>0</v>
      </c>
      <c r="BH125" s="134">
        <f>IF(N125="sníž. přenesená",J125,0)</f>
        <v>0</v>
      </c>
      <c r="BI125" s="134">
        <f>IF(N125="nulová",J125,0)</f>
        <v>0</v>
      </c>
      <c r="BJ125" s="16" t="s">
        <v>82</v>
      </c>
      <c r="BK125" s="134">
        <f>ROUND(I125*H125,2)</f>
        <v>0</v>
      </c>
      <c r="BL125" s="16" t="s">
        <v>114</v>
      </c>
      <c r="BM125" s="133" t="s">
        <v>128</v>
      </c>
    </row>
    <row r="126" spans="1:47" s="2" customFormat="1" ht="11.25">
      <c r="A126" s="28"/>
      <c r="B126" s="29"/>
      <c r="C126" s="28"/>
      <c r="D126" s="135" t="s">
        <v>116</v>
      </c>
      <c r="E126" s="28"/>
      <c r="F126" s="136" t="s">
        <v>129</v>
      </c>
      <c r="G126" s="28"/>
      <c r="H126" s="28"/>
      <c r="I126" s="28"/>
      <c r="J126" s="28"/>
      <c r="K126" s="28"/>
      <c r="L126" s="29"/>
      <c r="M126" s="137"/>
      <c r="N126" s="138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116</v>
      </c>
      <c r="AU126" s="16" t="s">
        <v>74</v>
      </c>
    </row>
    <row r="127" spans="1:65" s="2" customFormat="1" ht="16.5" customHeight="1">
      <c r="A127" s="28"/>
      <c r="B127" s="120"/>
      <c r="C127" s="121" t="s">
        <v>130</v>
      </c>
      <c r="D127" s="121" t="s">
        <v>109</v>
      </c>
      <c r="E127" s="122" t="s">
        <v>130</v>
      </c>
      <c r="F127" s="123" t="s">
        <v>131</v>
      </c>
      <c r="G127" s="124" t="s">
        <v>111</v>
      </c>
      <c r="H127" s="125">
        <v>1</v>
      </c>
      <c r="I127" s="126"/>
      <c r="J127" s="126">
        <f>ROUND(I127*H127,2)</f>
        <v>0</v>
      </c>
      <c r="K127" s="127"/>
      <c r="L127" s="128"/>
      <c r="M127" s="129" t="s">
        <v>1</v>
      </c>
      <c r="N127" s="130" t="s">
        <v>39</v>
      </c>
      <c r="O127" s="131">
        <v>0</v>
      </c>
      <c r="P127" s="131">
        <f>O127*H127</f>
        <v>0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33" t="s">
        <v>112</v>
      </c>
      <c r="AT127" s="133" t="s">
        <v>109</v>
      </c>
      <c r="AU127" s="133" t="s">
        <v>74</v>
      </c>
      <c r="AY127" s="16" t="s">
        <v>113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6" t="s">
        <v>82</v>
      </c>
      <c r="BK127" s="134">
        <f>ROUND(I127*H127,2)</f>
        <v>0</v>
      </c>
      <c r="BL127" s="16" t="s">
        <v>114</v>
      </c>
      <c r="BM127" s="133" t="s">
        <v>132</v>
      </c>
    </row>
    <row r="128" spans="1:65" s="2" customFormat="1" ht="33" customHeight="1">
      <c r="A128" s="28"/>
      <c r="B128" s="120"/>
      <c r="C128" s="121" t="s">
        <v>133</v>
      </c>
      <c r="D128" s="121" t="s">
        <v>109</v>
      </c>
      <c r="E128" s="122" t="s">
        <v>133</v>
      </c>
      <c r="F128" s="123" t="s">
        <v>134</v>
      </c>
      <c r="G128" s="124" t="s">
        <v>111</v>
      </c>
      <c r="H128" s="125">
        <v>1</v>
      </c>
      <c r="I128" s="126"/>
      <c r="J128" s="126">
        <f>ROUND(I128*H128,2)</f>
        <v>0</v>
      </c>
      <c r="K128" s="127"/>
      <c r="L128" s="128"/>
      <c r="M128" s="129" t="s">
        <v>1</v>
      </c>
      <c r="N128" s="130" t="s">
        <v>39</v>
      </c>
      <c r="O128" s="131">
        <v>0</v>
      </c>
      <c r="P128" s="131">
        <f>O128*H128</f>
        <v>0</v>
      </c>
      <c r="Q128" s="131">
        <v>0</v>
      </c>
      <c r="R128" s="131">
        <f>Q128*H128</f>
        <v>0</v>
      </c>
      <c r="S128" s="131">
        <v>0</v>
      </c>
      <c r="T128" s="13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3" t="s">
        <v>112</v>
      </c>
      <c r="AT128" s="133" t="s">
        <v>109</v>
      </c>
      <c r="AU128" s="133" t="s">
        <v>74</v>
      </c>
      <c r="AY128" s="16" t="s">
        <v>113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6" t="s">
        <v>82</v>
      </c>
      <c r="BK128" s="134">
        <f>ROUND(I128*H128,2)</f>
        <v>0</v>
      </c>
      <c r="BL128" s="16" t="s">
        <v>114</v>
      </c>
      <c r="BM128" s="133" t="s">
        <v>135</v>
      </c>
    </row>
    <row r="129" spans="1:47" s="2" customFormat="1" ht="19.5">
      <c r="A129" s="28"/>
      <c r="B129" s="29"/>
      <c r="C129" s="28"/>
      <c r="D129" s="135" t="s">
        <v>116</v>
      </c>
      <c r="E129" s="28"/>
      <c r="F129" s="136" t="s">
        <v>134</v>
      </c>
      <c r="G129" s="28"/>
      <c r="H129" s="28"/>
      <c r="I129" s="28"/>
      <c r="J129" s="28"/>
      <c r="K129" s="28"/>
      <c r="L129" s="29"/>
      <c r="M129" s="139"/>
      <c r="N129" s="140"/>
      <c r="O129" s="141"/>
      <c r="P129" s="141"/>
      <c r="Q129" s="141"/>
      <c r="R129" s="141"/>
      <c r="S129" s="141"/>
      <c r="T129" s="142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116</v>
      </c>
      <c r="AU129" s="16" t="s">
        <v>74</v>
      </c>
    </row>
    <row r="130" spans="1:31" s="2" customFormat="1" ht="6.95" customHeight="1">
      <c r="A130" s="28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9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autoFilter ref="C115:K129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2"/>
  <sheetViews>
    <sheetView showGridLines="0" showZero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56" s="1" customFormat="1" ht="36.95" customHeight="1">
      <c r="L2" s="22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87</v>
      </c>
      <c r="AZ2" s="143" t="s">
        <v>136</v>
      </c>
      <c r="BA2" s="143" t="s">
        <v>1</v>
      </c>
      <c r="BB2" s="143" t="s">
        <v>1</v>
      </c>
      <c r="BC2" s="143" t="s">
        <v>137</v>
      </c>
      <c r="BD2" s="143" t="s">
        <v>84</v>
      </c>
    </row>
    <row r="3" spans="2:5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  <c r="AZ3" s="143" t="s">
        <v>138</v>
      </c>
      <c r="BA3" s="143" t="s">
        <v>1</v>
      </c>
      <c r="BB3" s="143" t="s">
        <v>1</v>
      </c>
      <c r="BC3" s="143" t="s">
        <v>139</v>
      </c>
      <c r="BD3" s="143" t="s">
        <v>84</v>
      </c>
    </row>
    <row r="4" spans="2:46" s="1" customFormat="1" ht="24.95" customHeight="1" hidden="1">
      <c r="B4" s="19"/>
      <c r="D4" s="20" t="s">
        <v>88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29" t="str">
        <f>'Rekapitulace stavby'!K6</f>
        <v>PARKOVIŠTĚ OSOBNÍCH AUTOMOBILŮ UL. U KOVÁRNY</v>
      </c>
      <c r="F7" s="230"/>
      <c r="G7" s="230"/>
      <c r="H7" s="230"/>
      <c r="L7" s="19"/>
    </row>
    <row r="8" spans="1:31" s="2" customFormat="1" ht="12" customHeight="1" hidden="1">
      <c r="A8" s="28"/>
      <c r="B8" s="29"/>
      <c r="C8" s="28"/>
      <c r="D8" s="25" t="s">
        <v>89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09" t="s">
        <v>140</v>
      </c>
      <c r="F9" s="231"/>
      <c r="G9" s="231"/>
      <c r="H9" s="231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1.25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24</v>
      </c>
      <c r="F15" s="28"/>
      <c r="G15" s="28"/>
      <c r="H15" s="28"/>
      <c r="I15" s="25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22</v>
      </c>
      <c r="J20" s="23" t="s">
        <v>29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30</v>
      </c>
      <c r="F21" s="28"/>
      <c r="G21" s="28"/>
      <c r="H21" s="28"/>
      <c r="I21" s="25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32</v>
      </c>
      <c r="E23" s="28"/>
      <c r="F23" s="28"/>
      <c r="G23" s="28"/>
      <c r="H23" s="28"/>
      <c r="I23" s="25" t="s">
        <v>22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25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34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36</v>
      </c>
      <c r="G32" s="28"/>
      <c r="H32" s="28"/>
      <c r="I32" s="3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38</v>
      </c>
      <c r="E33" s="25" t="s">
        <v>39</v>
      </c>
      <c r="F33" s="96">
        <f>ROUND((SUM(BE124:BE311)),2)</f>
        <v>0</v>
      </c>
      <c r="G33" s="28"/>
      <c r="H33" s="28"/>
      <c r="I33" s="97">
        <v>0.21</v>
      </c>
      <c r="J33" s="96">
        <f>ROUND(((SUM(BE124:BE311))*I33),2)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40</v>
      </c>
      <c r="F34" s="96">
        <f>ROUND((SUM(BF124:BF311)),2)</f>
        <v>0</v>
      </c>
      <c r="G34" s="28"/>
      <c r="H34" s="28"/>
      <c r="I34" s="97">
        <v>0.15</v>
      </c>
      <c r="J34" s="96">
        <f>ROUND(((SUM(BF124:BF311))*I34),2)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41</v>
      </c>
      <c r="F35" s="96">
        <f>ROUND((SUM(BG124:BG311)),2)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42</v>
      </c>
      <c r="F36" s="96">
        <f>ROUND((SUM(BH124:BH311)),2)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43</v>
      </c>
      <c r="F37" s="96">
        <f>ROUND((SUM(BI124:BI311)),2)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44</v>
      </c>
      <c r="E39" s="56"/>
      <c r="F39" s="56"/>
      <c r="G39" s="100" t="s">
        <v>45</v>
      </c>
      <c r="H39" s="101" t="s">
        <v>46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28"/>
      <c r="B61" s="29"/>
      <c r="C61" s="28"/>
      <c r="D61" s="41" t="s">
        <v>49</v>
      </c>
      <c r="E61" s="31"/>
      <c r="F61" s="104" t="s">
        <v>50</v>
      </c>
      <c r="G61" s="41" t="s">
        <v>49</v>
      </c>
      <c r="H61" s="31"/>
      <c r="I61" s="31"/>
      <c r="J61" s="105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28"/>
      <c r="B76" s="29"/>
      <c r="C76" s="28"/>
      <c r="D76" s="41" t="s">
        <v>49</v>
      </c>
      <c r="E76" s="31"/>
      <c r="F76" s="104" t="s">
        <v>50</v>
      </c>
      <c r="G76" s="41" t="s">
        <v>49</v>
      </c>
      <c r="H76" s="31"/>
      <c r="I76" s="31"/>
      <c r="J76" s="105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1.25" hidden="1"/>
    <row r="79" ht="11.25" hidden="1"/>
    <row r="80" ht="11.25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91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9" t="str">
        <f>E7</f>
        <v>PARKOVIŠTĚ OSOBNÍCH AUTOMOBILŮ UL. U KOVÁRNY</v>
      </c>
      <c r="F85" s="230"/>
      <c r="G85" s="230"/>
      <c r="H85" s="23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89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09" t="str">
        <f>E9</f>
        <v>001 - Stavební část</v>
      </c>
      <c r="F87" s="231"/>
      <c r="G87" s="231"/>
      <c r="H87" s="231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28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32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92</v>
      </c>
      <c r="D94" s="98"/>
      <c r="E94" s="98"/>
      <c r="F94" s="98"/>
      <c r="G94" s="98"/>
      <c r="H94" s="98"/>
      <c r="I94" s="98"/>
      <c r="J94" s="107" t="s">
        <v>93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94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95</v>
      </c>
    </row>
    <row r="97" spans="2:12" s="10" customFormat="1" ht="24.95" customHeight="1" hidden="1">
      <c r="B97" s="144"/>
      <c r="D97" s="145" t="s">
        <v>141</v>
      </c>
      <c r="E97" s="146"/>
      <c r="F97" s="146"/>
      <c r="G97" s="146"/>
      <c r="H97" s="146"/>
      <c r="I97" s="146"/>
      <c r="J97" s="147">
        <f>J125</f>
        <v>0</v>
      </c>
      <c r="L97" s="144"/>
    </row>
    <row r="98" spans="2:12" s="11" customFormat="1" ht="19.9" customHeight="1" hidden="1">
      <c r="B98" s="148"/>
      <c r="D98" s="149" t="s">
        <v>142</v>
      </c>
      <c r="E98" s="150"/>
      <c r="F98" s="150"/>
      <c r="G98" s="150"/>
      <c r="H98" s="150"/>
      <c r="I98" s="150"/>
      <c r="J98" s="151">
        <f>J126</f>
        <v>0</v>
      </c>
      <c r="L98" s="148"/>
    </row>
    <row r="99" spans="2:12" s="11" customFormat="1" ht="19.9" customHeight="1" hidden="1">
      <c r="B99" s="148"/>
      <c r="D99" s="149" t="s">
        <v>143</v>
      </c>
      <c r="E99" s="150"/>
      <c r="F99" s="150"/>
      <c r="G99" s="150"/>
      <c r="H99" s="150"/>
      <c r="I99" s="150"/>
      <c r="J99" s="151">
        <f>J176</f>
        <v>0</v>
      </c>
      <c r="L99" s="148"/>
    </row>
    <row r="100" spans="2:12" s="11" customFormat="1" ht="19.9" customHeight="1" hidden="1">
      <c r="B100" s="148"/>
      <c r="D100" s="149" t="s">
        <v>144</v>
      </c>
      <c r="E100" s="150"/>
      <c r="F100" s="150"/>
      <c r="G100" s="150"/>
      <c r="H100" s="150"/>
      <c r="I100" s="150"/>
      <c r="J100" s="151">
        <f>J186</f>
        <v>0</v>
      </c>
      <c r="L100" s="148"/>
    </row>
    <row r="101" spans="2:12" s="11" customFormat="1" ht="19.9" customHeight="1" hidden="1">
      <c r="B101" s="148"/>
      <c r="D101" s="149" t="s">
        <v>145</v>
      </c>
      <c r="E101" s="150"/>
      <c r="F101" s="150"/>
      <c r="G101" s="150"/>
      <c r="H101" s="150"/>
      <c r="I101" s="150"/>
      <c r="J101" s="151">
        <f>J187</f>
        <v>0</v>
      </c>
      <c r="L101" s="148"/>
    </row>
    <row r="102" spans="2:12" s="11" customFormat="1" ht="19.9" customHeight="1" hidden="1">
      <c r="B102" s="148"/>
      <c r="D102" s="149" t="s">
        <v>146</v>
      </c>
      <c r="E102" s="150"/>
      <c r="F102" s="150"/>
      <c r="G102" s="150"/>
      <c r="H102" s="150"/>
      <c r="I102" s="150"/>
      <c r="J102" s="151">
        <f>J225</f>
        <v>0</v>
      </c>
      <c r="L102" s="148"/>
    </row>
    <row r="103" spans="2:12" s="11" customFormat="1" ht="19.9" customHeight="1" hidden="1">
      <c r="B103" s="148"/>
      <c r="D103" s="149" t="s">
        <v>147</v>
      </c>
      <c r="E103" s="150"/>
      <c r="F103" s="150"/>
      <c r="G103" s="150"/>
      <c r="H103" s="150"/>
      <c r="I103" s="150"/>
      <c r="J103" s="151">
        <f>J293</f>
        <v>0</v>
      </c>
      <c r="L103" s="148"/>
    </row>
    <row r="104" spans="2:12" s="11" customFormat="1" ht="19.9" customHeight="1" hidden="1">
      <c r="B104" s="148"/>
      <c r="D104" s="149" t="s">
        <v>148</v>
      </c>
      <c r="E104" s="150"/>
      <c r="F104" s="150"/>
      <c r="G104" s="150"/>
      <c r="H104" s="150"/>
      <c r="I104" s="150"/>
      <c r="J104" s="151">
        <f>J305</f>
        <v>0</v>
      </c>
      <c r="L104" s="148"/>
    </row>
    <row r="105" spans="1:31" s="2" customFormat="1" ht="21.75" customHeight="1" hidden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hidden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ht="11.25" hidden="1"/>
    <row r="108" ht="11.25" hidden="1"/>
    <row r="109" ht="11.25" hidden="1"/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96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29" t="str">
        <f>E7</f>
        <v>PARKOVIŠTĚ OSOBNÍCH AUTOMOBILŮ UL. U KOVÁRNY</v>
      </c>
      <c r="F114" s="230"/>
      <c r="G114" s="230"/>
      <c r="H114" s="23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89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09" t="str">
        <f>E9</f>
        <v>001 - Stavební část</v>
      </c>
      <c r="F116" s="231"/>
      <c r="G116" s="231"/>
      <c r="H116" s="231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18</v>
      </c>
      <c r="D118" s="28"/>
      <c r="E118" s="28"/>
      <c r="F118" s="23" t="str">
        <f>F12</f>
        <v>Petřvald</v>
      </c>
      <c r="G118" s="28"/>
      <c r="H118" s="28"/>
      <c r="I118" s="25" t="s">
        <v>20</v>
      </c>
      <c r="J118" s="51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21</v>
      </c>
      <c r="D120" s="28"/>
      <c r="E120" s="28"/>
      <c r="F120" s="23" t="str">
        <f>E15</f>
        <v>Město Petřvald</v>
      </c>
      <c r="G120" s="28"/>
      <c r="H120" s="28"/>
      <c r="I120" s="25" t="s">
        <v>28</v>
      </c>
      <c r="J120" s="26" t="str">
        <f>E21</f>
        <v>Ing. Pavol Lipták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26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32</v>
      </c>
      <c r="J121" s="26" t="str">
        <f>E24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9" customFormat="1" ht="29.25" customHeight="1">
      <c r="A123" s="109"/>
      <c r="B123" s="110"/>
      <c r="C123" s="111" t="s">
        <v>97</v>
      </c>
      <c r="D123" s="112" t="s">
        <v>59</v>
      </c>
      <c r="E123" s="112" t="s">
        <v>55</v>
      </c>
      <c r="F123" s="112" t="s">
        <v>56</v>
      </c>
      <c r="G123" s="112" t="s">
        <v>98</v>
      </c>
      <c r="H123" s="112" t="s">
        <v>99</v>
      </c>
      <c r="I123" s="112" t="s">
        <v>100</v>
      </c>
      <c r="J123" s="113" t="s">
        <v>93</v>
      </c>
      <c r="K123" s="114" t="s">
        <v>101</v>
      </c>
      <c r="L123" s="115"/>
      <c r="M123" s="58" t="s">
        <v>1</v>
      </c>
      <c r="N123" s="59" t="s">
        <v>38</v>
      </c>
      <c r="O123" s="59" t="s">
        <v>102</v>
      </c>
      <c r="P123" s="59" t="s">
        <v>103</v>
      </c>
      <c r="Q123" s="59" t="s">
        <v>104</v>
      </c>
      <c r="R123" s="59" t="s">
        <v>105</v>
      </c>
      <c r="S123" s="59" t="s">
        <v>106</v>
      </c>
      <c r="T123" s="60" t="s">
        <v>107</v>
      </c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</row>
    <row r="124" spans="1:63" s="2" customFormat="1" ht="22.9" customHeight="1">
      <c r="A124" s="28"/>
      <c r="B124" s="29"/>
      <c r="C124" s="65" t="s">
        <v>108</v>
      </c>
      <c r="D124" s="28"/>
      <c r="E124" s="28"/>
      <c r="F124" s="28"/>
      <c r="G124" s="28"/>
      <c r="H124" s="28"/>
      <c r="I124" s="28"/>
      <c r="J124" s="116">
        <f>BK124</f>
        <v>0</v>
      </c>
      <c r="K124" s="28"/>
      <c r="L124" s="29"/>
      <c r="M124" s="61"/>
      <c r="N124" s="52"/>
      <c r="O124" s="62"/>
      <c r="P124" s="117">
        <f>P125</f>
        <v>468.91141200000004</v>
      </c>
      <c r="Q124" s="62"/>
      <c r="R124" s="117">
        <f>R125</f>
        <v>208.75295745</v>
      </c>
      <c r="S124" s="62"/>
      <c r="T124" s="118">
        <f>T125</f>
        <v>0.7809999999999999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73</v>
      </c>
      <c r="AU124" s="16" t="s">
        <v>95</v>
      </c>
      <c r="BK124" s="119">
        <f>BK125</f>
        <v>0</v>
      </c>
    </row>
    <row r="125" spans="2:63" s="12" customFormat="1" ht="25.9" customHeight="1">
      <c r="B125" s="152"/>
      <c r="D125" s="153" t="s">
        <v>73</v>
      </c>
      <c r="E125" s="154" t="s">
        <v>149</v>
      </c>
      <c r="F125" s="154" t="s">
        <v>150</v>
      </c>
      <c r="J125" s="155">
        <f>BK125</f>
        <v>0</v>
      </c>
      <c r="L125" s="152"/>
      <c r="M125" s="156"/>
      <c r="N125" s="157"/>
      <c r="O125" s="157"/>
      <c r="P125" s="158">
        <f>P126+P176+P186+P187+P225+P293+P305</f>
        <v>468.91141200000004</v>
      </c>
      <c r="Q125" s="157"/>
      <c r="R125" s="158">
        <f>R126+R176+R186+R187+R225+R293+R305</f>
        <v>208.75295745</v>
      </c>
      <c r="S125" s="157"/>
      <c r="T125" s="159">
        <f>T126+T176+T186+T187+T225+T293+T305</f>
        <v>0.7809999999999999</v>
      </c>
      <c r="AR125" s="153" t="s">
        <v>82</v>
      </c>
      <c r="AT125" s="160" t="s">
        <v>73</v>
      </c>
      <c r="AU125" s="160" t="s">
        <v>74</v>
      </c>
      <c r="AY125" s="153" t="s">
        <v>113</v>
      </c>
      <c r="BK125" s="161">
        <f>BK126+BK176+BK186+BK187+BK225+BK293+BK305</f>
        <v>0</v>
      </c>
    </row>
    <row r="126" spans="2:63" s="12" customFormat="1" ht="22.9" customHeight="1">
      <c r="B126" s="152"/>
      <c r="D126" s="153" t="s">
        <v>73</v>
      </c>
      <c r="E126" s="162" t="s">
        <v>82</v>
      </c>
      <c r="F126" s="162" t="s">
        <v>151</v>
      </c>
      <c r="J126" s="163">
        <f>BK126</f>
        <v>0</v>
      </c>
      <c r="L126" s="152"/>
      <c r="M126" s="156"/>
      <c r="N126" s="157"/>
      <c r="O126" s="157"/>
      <c r="P126" s="158">
        <f>SUM(P127:P175)</f>
        <v>204.10096000000004</v>
      </c>
      <c r="Q126" s="157"/>
      <c r="R126" s="158">
        <f>SUM(R127:R175)</f>
        <v>0.3497</v>
      </c>
      <c r="S126" s="157"/>
      <c r="T126" s="159">
        <f>SUM(T127:T175)</f>
        <v>0.7809999999999999</v>
      </c>
      <c r="AR126" s="153" t="s">
        <v>82</v>
      </c>
      <c r="AT126" s="160" t="s">
        <v>73</v>
      </c>
      <c r="AU126" s="160" t="s">
        <v>82</v>
      </c>
      <c r="AY126" s="153" t="s">
        <v>113</v>
      </c>
      <c r="BK126" s="161">
        <f>SUM(BK127:BK175)</f>
        <v>0</v>
      </c>
    </row>
    <row r="127" spans="1:65" s="2" customFormat="1" ht="21.75" customHeight="1">
      <c r="A127" s="28"/>
      <c r="B127" s="120"/>
      <c r="C127" s="164" t="s">
        <v>82</v>
      </c>
      <c r="D127" s="164" t="s">
        <v>152</v>
      </c>
      <c r="E127" s="165" t="s">
        <v>153</v>
      </c>
      <c r="F127" s="166" t="s">
        <v>154</v>
      </c>
      <c r="G127" s="167" t="s">
        <v>155</v>
      </c>
      <c r="H127" s="168">
        <v>1</v>
      </c>
      <c r="I127" s="169"/>
      <c r="J127" s="169">
        <f>ROUND(I127*H127,2)</f>
        <v>0</v>
      </c>
      <c r="K127" s="170"/>
      <c r="L127" s="29"/>
      <c r="M127" s="171" t="s">
        <v>1</v>
      </c>
      <c r="N127" s="172" t="s">
        <v>39</v>
      </c>
      <c r="O127" s="131">
        <v>0.49</v>
      </c>
      <c r="P127" s="131">
        <f>O127*H127</f>
        <v>0.49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33" t="s">
        <v>114</v>
      </c>
      <c r="AT127" s="133" t="s">
        <v>152</v>
      </c>
      <c r="AU127" s="133" t="s">
        <v>84</v>
      </c>
      <c r="AY127" s="16" t="s">
        <v>113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6" t="s">
        <v>82</v>
      </c>
      <c r="BK127" s="134">
        <f>ROUND(I127*H127,2)</f>
        <v>0</v>
      </c>
      <c r="BL127" s="16" t="s">
        <v>114</v>
      </c>
      <c r="BM127" s="133" t="s">
        <v>156</v>
      </c>
    </row>
    <row r="128" spans="1:47" s="2" customFormat="1" ht="19.5">
      <c r="A128" s="28"/>
      <c r="B128" s="29"/>
      <c r="C128" s="28"/>
      <c r="D128" s="135" t="s">
        <v>116</v>
      </c>
      <c r="E128" s="28"/>
      <c r="F128" s="136" t="s">
        <v>157</v>
      </c>
      <c r="G128" s="28"/>
      <c r="H128" s="28"/>
      <c r="I128" s="28"/>
      <c r="J128" s="28"/>
      <c r="K128" s="28"/>
      <c r="L128" s="29"/>
      <c r="M128" s="137"/>
      <c r="N128" s="138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116</v>
      </c>
      <c r="AU128" s="16" t="s">
        <v>84</v>
      </c>
    </row>
    <row r="129" spans="1:65" s="2" customFormat="1" ht="16.5" customHeight="1">
      <c r="A129" s="28"/>
      <c r="B129" s="120"/>
      <c r="C129" s="164" t="s">
        <v>84</v>
      </c>
      <c r="D129" s="164" t="s">
        <v>152</v>
      </c>
      <c r="E129" s="165" t="s">
        <v>158</v>
      </c>
      <c r="F129" s="166" t="s">
        <v>159</v>
      </c>
      <c r="G129" s="167" t="s">
        <v>155</v>
      </c>
      <c r="H129" s="168">
        <v>1</v>
      </c>
      <c r="I129" s="169"/>
      <c r="J129" s="169">
        <f>ROUND(I129*H129,2)</f>
        <v>0</v>
      </c>
      <c r="K129" s="170"/>
      <c r="L129" s="29"/>
      <c r="M129" s="171" t="s">
        <v>1</v>
      </c>
      <c r="N129" s="172" t="s">
        <v>39</v>
      </c>
      <c r="O129" s="131">
        <v>0.659</v>
      </c>
      <c r="P129" s="131">
        <f>O129*H129</f>
        <v>0.659</v>
      </c>
      <c r="Q129" s="131">
        <v>5E-05</v>
      </c>
      <c r="R129" s="131">
        <f>Q129*H129</f>
        <v>5E-05</v>
      </c>
      <c r="S129" s="131">
        <v>0</v>
      </c>
      <c r="T129" s="13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33" t="s">
        <v>114</v>
      </c>
      <c r="AT129" s="133" t="s">
        <v>152</v>
      </c>
      <c r="AU129" s="133" t="s">
        <v>84</v>
      </c>
      <c r="AY129" s="16" t="s">
        <v>113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6" t="s">
        <v>82</v>
      </c>
      <c r="BK129" s="134">
        <f>ROUND(I129*H129,2)</f>
        <v>0</v>
      </c>
      <c r="BL129" s="16" t="s">
        <v>114</v>
      </c>
      <c r="BM129" s="133" t="s">
        <v>160</v>
      </c>
    </row>
    <row r="130" spans="1:47" s="2" customFormat="1" ht="19.5">
      <c r="A130" s="28"/>
      <c r="B130" s="29"/>
      <c r="C130" s="28"/>
      <c r="D130" s="135" t="s">
        <v>116</v>
      </c>
      <c r="E130" s="28"/>
      <c r="F130" s="136" t="s">
        <v>161</v>
      </c>
      <c r="G130" s="28"/>
      <c r="H130" s="28"/>
      <c r="I130" s="28"/>
      <c r="J130" s="28"/>
      <c r="K130" s="28"/>
      <c r="L130" s="29"/>
      <c r="M130" s="137"/>
      <c r="N130" s="138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116</v>
      </c>
      <c r="AU130" s="16" t="s">
        <v>84</v>
      </c>
    </row>
    <row r="131" spans="1:65" s="2" customFormat="1" ht="16.5" customHeight="1">
      <c r="A131" s="28"/>
      <c r="B131" s="120"/>
      <c r="C131" s="164" t="s">
        <v>120</v>
      </c>
      <c r="D131" s="164" t="s">
        <v>152</v>
      </c>
      <c r="E131" s="165" t="s">
        <v>162</v>
      </c>
      <c r="F131" s="166" t="s">
        <v>163</v>
      </c>
      <c r="G131" s="167" t="s">
        <v>164</v>
      </c>
      <c r="H131" s="168">
        <v>3.55</v>
      </c>
      <c r="I131" s="169"/>
      <c r="J131" s="169">
        <f>ROUND(I131*H131,2)</f>
        <v>0</v>
      </c>
      <c r="K131" s="170"/>
      <c r="L131" s="29"/>
      <c r="M131" s="171" t="s">
        <v>1</v>
      </c>
      <c r="N131" s="172" t="s">
        <v>39</v>
      </c>
      <c r="O131" s="131">
        <v>0.412</v>
      </c>
      <c r="P131" s="131">
        <f>O131*H131</f>
        <v>1.4626</v>
      </c>
      <c r="Q131" s="131">
        <v>0</v>
      </c>
      <c r="R131" s="131">
        <f>Q131*H131</f>
        <v>0</v>
      </c>
      <c r="S131" s="131">
        <v>0.22</v>
      </c>
      <c r="T131" s="132">
        <f>S131*H131</f>
        <v>0.7809999999999999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33" t="s">
        <v>114</v>
      </c>
      <c r="AT131" s="133" t="s">
        <v>152</v>
      </c>
      <c r="AU131" s="133" t="s">
        <v>84</v>
      </c>
      <c r="AY131" s="16" t="s">
        <v>113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6" t="s">
        <v>82</v>
      </c>
      <c r="BK131" s="134">
        <f>ROUND(I131*H131,2)</f>
        <v>0</v>
      </c>
      <c r="BL131" s="16" t="s">
        <v>114</v>
      </c>
      <c r="BM131" s="133" t="s">
        <v>165</v>
      </c>
    </row>
    <row r="132" spans="1:47" s="2" customFormat="1" ht="29.25">
      <c r="A132" s="28"/>
      <c r="B132" s="29"/>
      <c r="C132" s="28"/>
      <c r="D132" s="135" t="s">
        <v>116</v>
      </c>
      <c r="E132" s="28"/>
      <c r="F132" s="136" t="s">
        <v>166</v>
      </c>
      <c r="G132" s="28"/>
      <c r="H132" s="28"/>
      <c r="I132" s="28"/>
      <c r="J132" s="28"/>
      <c r="K132" s="28"/>
      <c r="L132" s="29"/>
      <c r="M132" s="137"/>
      <c r="N132" s="138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116</v>
      </c>
      <c r="AU132" s="16" t="s">
        <v>84</v>
      </c>
    </row>
    <row r="133" spans="2:51" s="13" customFormat="1" ht="11.25">
      <c r="B133" s="173"/>
      <c r="D133" s="135" t="s">
        <v>167</v>
      </c>
      <c r="E133" s="174" t="s">
        <v>1</v>
      </c>
      <c r="F133" s="175" t="s">
        <v>168</v>
      </c>
      <c r="H133" s="176">
        <v>3.55</v>
      </c>
      <c r="L133" s="173"/>
      <c r="M133" s="177"/>
      <c r="N133" s="178"/>
      <c r="O133" s="178"/>
      <c r="P133" s="178"/>
      <c r="Q133" s="178"/>
      <c r="R133" s="178"/>
      <c r="S133" s="178"/>
      <c r="T133" s="179"/>
      <c r="AT133" s="174" t="s">
        <v>167</v>
      </c>
      <c r="AU133" s="174" t="s">
        <v>84</v>
      </c>
      <c r="AV133" s="13" t="s">
        <v>84</v>
      </c>
      <c r="AW133" s="13" t="s">
        <v>31</v>
      </c>
      <c r="AX133" s="13" t="s">
        <v>82</v>
      </c>
      <c r="AY133" s="174" t="s">
        <v>113</v>
      </c>
    </row>
    <row r="134" spans="1:65" s="2" customFormat="1" ht="16.5" customHeight="1">
      <c r="A134" s="28"/>
      <c r="B134" s="120"/>
      <c r="C134" s="164" t="s">
        <v>114</v>
      </c>
      <c r="D134" s="164" t="s">
        <v>152</v>
      </c>
      <c r="E134" s="165" t="s">
        <v>169</v>
      </c>
      <c r="F134" s="166" t="s">
        <v>170</v>
      </c>
      <c r="G134" s="167" t="s">
        <v>171</v>
      </c>
      <c r="H134" s="168">
        <v>62</v>
      </c>
      <c r="I134" s="169"/>
      <c r="J134" s="169">
        <f>ROUND(I134*H134,2)</f>
        <v>0</v>
      </c>
      <c r="K134" s="170"/>
      <c r="L134" s="29"/>
      <c r="M134" s="171" t="s">
        <v>1</v>
      </c>
      <c r="N134" s="172" t="s">
        <v>39</v>
      </c>
      <c r="O134" s="131">
        <v>0.021</v>
      </c>
      <c r="P134" s="131">
        <f>O134*H134</f>
        <v>1.302</v>
      </c>
      <c r="Q134" s="131">
        <v>0</v>
      </c>
      <c r="R134" s="131">
        <f>Q134*H134</f>
        <v>0</v>
      </c>
      <c r="S134" s="131">
        <v>0</v>
      </c>
      <c r="T134" s="132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33" t="s">
        <v>114</v>
      </c>
      <c r="AT134" s="133" t="s">
        <v>152</v>
      </c>
      <c r="AU134" s="133" t="s">
        <v>84</v>
      </c>
      <c r="AY134" s="16" t="s">
        <v>113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6" t="s">
        <v>82</v>
      </c>
      <c r="BK134" s="134">
        <f>ROUND(I134*H134,2)</f>
        <v>0</v>
      </c>
      <c r="BL134" s="16" t="s">
        <v>114</v>
      </c>
      <c r="BM134" s="133" t="s">
        <v>172</v>
      </c>
    </row>
    <row r="135" spans="1:47" s="2" customFormat="1" ht="11.25">
      <c r="A135" s="28"/>
      <c r="B135" s="29"/>
      <c r="C135" s="28"/>
      <c r="D135" s="135" t="s">
        <v>116</v>
      </c>
      <c r="E135" s="28"/>
      <c r="F135" s="136" t="s">
        <v>170</v>
      </c>
      <c r="G135" s="28"/>
      <c r="H135" s="28"/>
      <c r="I135" s="28"/>
      <c r="J135" s="28"/>
      <c r="K135" s="28"/>
      <c r="L135" s="29"/>
      <c r="M135" s="137"/>
      <c r="N135" s="138"/>
      <c r="O135" s="54"/>
      <c r="P135" s="54"/>
      <c r="Q135" s="54"/>
      <c r="R135" s="54"/>
      <c r="S135" s="54"/>
      <c r="T135" s="5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116</v>
      </c>
      <c r="AU135" s="16" t="s">
        <v>84</v>
      </c>
    </row>
    <row r="136" spans="2:51" s="13" customFormat="1" ht="11.25">
      <c r="B136" s="173"/>
      <c r="D136" s="135" t="s">
        <v>167</v>
      </c>
      <c r="E136" s="174" t="s">
        <v>1</v>
      </c>
      <c r="F136" s="175" t="s">
        <v>173</v>
      </c>
      <c r="H136" s="176">
        <v>62</v>
      </c>
      <c r="L136" s="173"/>
      <c r="M136" s="177"/>
      <c r="N136" s="178"/>
      <c r="O136" s="178"/>
      <c r="P136" s="178"/>
      <c r="Q136" s="178"/>
      <c r="R136" s="178"/>
      <c r="S136" s="178"/>
      <c r="T136" s="179"/>
      <c r="AT136" s="174" t="s">
        <v>167</v>
      </c>
      <c r="AU136" s="174" t="s">
        <v>84</v>
      </c>
      <c r="AV136" s="13" t="s">
        <v>84</v>
      </c>
      <c r="AW136" s="13" t="s">
        <v>31</v>
      </c>
      <c r="AX136" s="13" t="s">
        <v>82</v>
      </c>
      <c r="AY136" s="174" t="s">
        <v>113</v>
      </c>
    </row>
    <row r="137" spans="1:65" s="2" customFormat="1" ht="21.75" customHeight="1">
      <c r="A137" s="28"/>
      <c r="B137" s="120"/>
      <c r="C137" s="164" t="s">
        <v>126</v>
      </c>
      <c r="D137" s="164" t="s">
        <v>152</v>
      </c>
      <c r="E137" s="165" t="s">
        <v>174</v>
      </c>
      <c r="F137" s="166" t="s">
        <v>175</v>
      </c>
      <c r="G137" s="167" t="s">
        <v>171</v>
      </c>
      <c r="H137" s="168">
        <v>155</v>
      </c>
      <c r="I137" s="169"/>
      <c r="J137" s="169">
        <f>ROUND(I137*H137,2)</f>
        <v>0</v>
      </c>
      <c r="K137" s="170"/>
      <c r="L137" s="29"/>
      <c r="M137" s="171" t="s">
        <v>1</v>
      </c>
      <c r="N137" s="172" t="s">
        <v>39</v>
      </c>
      <c r="O137" s="131">
        <v>0.431</v>
      </c>
      <c r="P137" s="131">
        <f>O137*H137</f>
        <v>66.80499999999999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33" t="s">
        <v>114</v>
      </c>
      <c r="AT137" s="133" t="s">
        <v>152</v>
      </c>
      <c r="AU137" s="133" t="s">
        <v>84</v>
      </c>
      <c r="AY137" s="16" t="s">
        <v>113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6" t="s">
        <v>82</v>
      </c>
      <c r="BK137" s="134">
        <f>ROUND(I137*H137,2)</f>
        <v>0</v>
      </c>
      <c r="BL137" s="16" t="s">
        <v>114</v>
      </c>
      <c r="BM137" s="133" t="s">
        <v>176</v>
      </c>
    </row>
    <row r="138" spans="1:47" s="2" customFormat="1" ht="29.25">
      <c r="A138" s="28"/>
      <c r="B138" s="29"/>
      <c r="C138" s="28"/>
      <c r="D138" s="135" t="s">
        <v>116</v>
      </c>
      <c r="E138" s="28"/>
      <c r="F138" s="136" t="s">
        <v>177</v>
      </c>
      <c r="G138" s="28"/>
      <c r="H138" s="28"/>
      <c r="I138" s="28"/>
      <c r="J138" s="28"/>
      <c r="K138" s="28"/>
      <c r="L138" s="29"/>
      <c r="M138" s="137"/>
      <c r="N138" s="138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116</v>
      </c>
      <c r="AU138" s="16" t="s">
        <v>84</v>
      </c>
    </row>
    <row r="139" spans="2:51" s="13" customFormat="1" ht="22.5">
      <c r="B139" s="173"/>
      <c r="D139" s="135" t="s">
        <v>167</v>
      </c>
      <c r="E139" s="174" t="s">
        <v>1</v>
      </c>
      <c r="F139" s="175" t="s">
        <v>178</v>
      </c>
      <c r="H139" s="176">
        <v>36.5</v>
      </c>
      <c r="L139" s="173"/>
      <c r="M139" s="177"/>
      <c r="N139" s="178"/>
      <c r="O139" s="178"/>
      <c r="P139" s="178"/>
      <c r="Q139" s="178"/>
      <c r="R139" s="178"/>
      <c r="S139" s="178"/>
      <c r="T139" s="179"/>
      <c r="AT139" s="174" t="s">
        <v>167</v>
      </c>
      <c r="AU139" s="174" t="s">
        <v>84</v>
      </c>
      <c r="AV139" s="13" t="s">
        <v>84</v>
      </c>
      <c r="AW139" s="13" t="s">
        <v>31</v>
      </c>
      <c r="AX139" s="13" t="s">
        <v>74</v>
      </c>
      <c r="AY139" s="174" t="s">
        <v>113</v>
      </c>
    </row>
    <row r="140" spans="2:51" s="13" customFormat="1" ht="11.25">
      <c r="B140" s="173"/>
      <c r="D140" s="135" t="s">
        <v>167</v>
      </c>
      <c r="E140" s="174" t="s">
        <v>1</v>
      </c>
      <c r="F140" s="175" t="s">
        <v>179</v>
      </c>
      <c r="H140" s="176">
        <v>118.5</v>
      </c>
      <c r="L140" s="173"/>
      <c r="M140" s="177"/>
      <c r="N140" s="178"/>
      <c r="O140" s="178"/>
      <c r="P140" s="178"/>
      <c r="Q140" s="178"/>
      <c r="R140" s="178"/>
      <c r="S140" s="178"/>
      <c r="T140" s="179"/>
      <c r="AT140" s="174" t="s">
        <v>167</v>
      </c>
      <c r="AU140" s="174" t="s">
        <v>84</v>
      </c>
      <c r="AV140" s="13" t="s">
        <v>84</v>
      </c>
      <c r="AW140" s="13" t="s">
        <v>31</v>
      </c>
      <c r="AX140" s="13" t="s">
        <v>74</v>
      </c>
      <c r="AY140" s="174" t="s">
        <v>113</v>
      </c>
    </row>
    <row r="141" spans="2:51" s="14" customFormat="1" ht="11.25">
      <c r="B141" s="180"/>
      <c r="D141" s="135" t="s">
        <v>167</v>
      </c>
      <c r="E141" s="181" t="s">
        <v>138</v>
      </c>
      <c r="F141" s="182" t="s">
        <v>180</v>
      </c>
      <c r="H141" s="183">
        <v>155</v>
      </c>
      <c r="L141" s="180"/>
      <c r="M141" s="184"/>
      <c r="N141" s="185"/>
      <c r="O141" s="185"/>
      <c r="P141" s="185"/>
      <c r="Q141" s="185"/>
      <c r="R141" s="185"/>
      <c r="S141" s="185"/>
      <c r="T141" s="186"/>
      <c r="AT141" s="181" t="s">
        <v>167</v>
      </c>
      <c r="AU141" s="181" t="s">
        <v>84</v>
      </c>
      <c r="AV141" s="14" t="s">
        <v>114</v>
      </c>
      <c r="AW141" s="14" t="s">
        <v>31</v>
      </c>
      <c r="AX141" s="14" t="s">
        <v>82</v>
      </c>
      <c r="AY141" s="181" t="s">
        <v>113</v>
      </c>
    </row>
    <row r="142" spans="1:65" s="2" customFormat="1" ht="21.75" customHeight="1">
      <c r="A142" s="28"/>
      <c r="B142" s="120"/>
      <c r="C142" s="164" t="s">
        <v>130</v>
      </c>
      <c r="D142" s="164" t="s">
        <v>152</v>
      </c>
      <c r="E142" s="165" t="s">
        <v>181</v>
      </c>
      <c r="F142" s="166" t="s">
        <v>182</v>
      </c>
      <c r="G142" s="167" t="s">
        <v>171</v>
      </c>
      <c r="H142" s="168">
        <v>155</v>
      </c>
      <c r="I142" s="169"/>
      <c r="J142" s="169">
        <f>ROUND(I142*H142,2)</f>
        <v>0</v>
      </c>
      <c r="K142" s="170"/>
      <c r="L142" s="29"/>
      <c r="M142" s="171" t="s">
        <v>1</v>
      </c>
      <c r="N142" s="172" t="s">
        <v>39</v>
      </c>
      <c r="O142" s="131">
        <v>0.083</v>
      </c>
      <c r="P142" s="131">
        <f>O142*H142</f>
        <v>12.865</v>
      </c>
      <c r="Q142" s="131">
        <v>0</v>
      </c>
      <c r="R142" s="131">
        <f>Q142*H142</f>
        <v>0</v>
      </c>
      <c r="S142" s="131">
        <v>0</v>
      </c>
      <c r="T142" s="132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33" t="s">
        <v>114</v>
      </c>
      <c r="AT142" s="133" t="s">
        <v>152</v>
      </c>
      <c r="AU142" s="133" t="s">
        <v>84</v>
      </c>
      <c r="AY142" s="16" t="s">
        <v>113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6" t="s">
        <v>82</v>
      </c>
      <c r="BK142" s="134">
        <f>ROUND(I142*H142,2)</f>
        <v>0</v>
      </c>
      <c r="BL142" s="16" t="s">
        <v>114</v>
      </c>
      <c r="BM142" s="133" t="s">
        <v>183</v>
      </c>
    </row>
    <row r="143" spans="1:65" s="2" customFormat="1" ht="21.75" customHeight="1">
      <c r="A143" s="28"/>
      <c r="B143" s="120"/>
      <c r="C143" s="164" t="s">
        <v>133</v>
      </c>
      <c r="D143" s="164" t="s">
        <v>152</v>
      </c>
      <c r="E143" s="165" t="s">
        <v>184</v>
      </c>
      <c r="F143" s="166" t="s">
        <v>185</v>
      </c>
      <c r="G143" s="167" t="s">
        <v>171</v>
      </c>
      <c r="H143" s="168">
        <v>0.2</v>
      </c>
      <c r="I143" s="169"/>
      <c r="J143" s="169">
        <f>ROUND(I143*H143,2)</f>
        <v>0</v>
      </c>
      <c r="K143" s="170"/>
      <c r="L143" s="29"/>
      <c r="M143" s="171" t="s">
        <v>1</v>
      </c>
      <c r="N143" s="172" t="s">
        <v>39</v>
      </c>
      <c r="O143" s="131">
        <v>2.343</v>
      </c>
      <c r="P143" s="131">
        <f>O143*H143</f>
        <v>0.4686</v>
      </c>
      <c r="Q143" s="131">
        <v>0</v>
      </c>
      <c r="R143" s="131">
        <f>Q143*H143</f>
        <v>0</v>
      </c>
      <c r="S143" s="131">
        <v>0</v>
      </c>
      <c r="T143" s="13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33" t="s">
        <v>114</v>
      </c>
      <c r="AT143" s="133" t="s">
        <v>152</v>
      </c>
      <c r="AU143" s="133" t="s">
        <v>84</v>
      </c>
      <c r="AY143" s="16" t="s">
        <v>113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6" t="s">
        <v>82</v>
      </c>
      <c r="BK143" s="134">
        <f>ROUND(I143*H143,2)</f>
        <v>0</v>
      </c>
      <c r="BL143" s="16" t="s">
        <v>114</v>
      </c>
      <c r="BM143" s="133" t="s">
        <v>186</v>
      </c>
    </row>
    <row r="144" spans="1:47" s="2" customFormat="1" ht="29.25">
      <c r="A144" s="28"/>
      <c r="B144" s="29"/>
      <c r="C144" s="28"/>
      <c r="D144" s="135" t="s">
        <v>116</v>
      </c>
      <c r="E144" s="28"/>
      <c r="F144" s="136" t="s">
        <v>187</v>
      </c>
      <c r="G144" s="28"/>
      <c r="H144" s="28"/>
      <c r="I144" s="28"/>
      <c r="J144" s="28"/>
      <c r="K144" s="28"/>
      <c r="L144" s="29"/>
      <c r="M144" s="137"/>
      <c r="N144" s="138"/>
      <c r="O144" s="54"/>
      <c r="P144" s="54"/>
      <c r="Q144" s="54"/>
      <c r="R144" s="54"/>
      <c r="S144" s="54"/>
      <c r="T144" s="55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T144" s="16" t="s">
        <v>116</v>
      </c>
      <c r="AU144" s="16" t="s">
        <v>84</v>
      </c>
    </row>
    <row r="145" spans="2:51" s="13" customFormat="1" ht="11.25">
      <c r="B145" s="173"/>
      <c r="D145" s="135" t="s">
        <v>167</v>
      </c>
      <c r="E145" s="174" t="s">
        <v>1</v>
      </c>
      <c r="F145" s="175" t="s">
        <v>188</v>
      </c>
      <c r="H145" s="176">
        <v>0.2</v>
      </c>
      <c r="L145" s="173"/>
      <c r="M145" s="177"/>
      <c r="N145" s="178"/>
      <c r="O145" s="178"/>
      <c r="P145" s="178"/>
      <c r="Q145" s="178"/>
      <c r="R145" s="178"/>
      <c r="S145" s="178"/>
      <c r="T145" s="179"/>
      <c r="AT145" s="174" t="s">
        <v>167</v>
      </c>
      <c r="AU145" s="174" t="s">
        <v>84</v>
      </c>
      <c r="AV145" s="13" t="s">
        <v>84</v>
      </c>
      <c r="AW145" s="13" t="s">
        <v>31</v>
      </c>
      <c r="AX145" s="13" t="s">
        <v>82</v>
      </c>
      <c r="AY145" s="174" t="s">
        <v>113</v>
      </c>
    </row>
    <row r="146" spans="1:65" s="2" customFormat="1" ht="21.75" customHeight="1">
      <c r="A146" s="28"/>
      <c r="B146" s="120"/>
      <c r="C146" s="164" t="s">
        <v>112</v>
      </c>
      <c r="D146" s="164" t="s">
        <v>152</v>
      </c>
      <c r="E146" s="165" t="s">
        <v>189</v>
      </c>
      <c r="F146" s="166" t="s">
        <v>190</v>
      </c>
      <c r="G146" s="167" t="s">
        <v>171</v>
      </c>
      <c r="H146" s="168">
        <v>0.2</v>
      </c>
      <c r="I146" s="169"/>
      <c r="J146" s="169">
        <f>ROUND(I146*H146,2)</f>
        <v>0</v>
      </c>
      <c r="K146" s="170"/>
      <c r="L146" s="29"/>
      <c r="M146" s="171" t="s">
        <v>1</v>
      </c>
      <c r="N146" s="172" t="s">
        <v>39</v>
      </c>
      <c r="O146" s="131">
        <v>0.549</v>
      </c>
      <c r="P146" s="131">
        <f>O146*H146</f>
        <v>0.10980000000000001</v>
      </c>
      <c r="Q146" s="131">
        <v>0</v>
      </c>
      <c r="R146" s="131">
        <f>Q146*H146</f>
        <v>0</v>
      </c>
      <c r="S146" s="131">
        <v>0</v>
      </c>
      <c r="T146" s="13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33" t="s">
        <v>114</v>
      </c>
      <c r="AT146" s="133" t="s">
        <v>152</v>
      </c>
      <c r="AU146" s="133" t="s">
        <v>84</v>
      </c>
      <c r="AY146" s="16" t="s">
        <v>113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6" t="s">
        <v>82</v>
      </c>
      <c r="BK146" s="134">
        <f>ROUND(I146*H146,2)</f>
        <v>0</v>
      </c>
      <c r="BL146" s="16" t="s">
        <v>114</v>
      </c>
      <c r="BM146" s="133" t="s">
        <v>191</v>
      </c>
    </row>
    <row r="147" spans="1:47" s="2" customFormat="1" ht="39">
      <c r="A147" s="28"/>
      <c r="B147" s="29"/>
      <c r="C147" s="28"/>
      <c r="D147" s="135" t="s">
        <v>116</v>
      </c>
      <c r="E147" s="28"/>
      <c r="F147" s="136" t="s">
        <v>192</v>
      </c>
      <c r="G147" s="28"/>
      <c r="H147" s="28"/>
      <c r="I147" s="28"/>
      <c r="J147" s="28"/>
      <c r="K147" s="28"/>
      <c r="L147" s="29"/>
      <c r="M147" s="137"/>
      <c r="N147" s="138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116</v>
      </c>
      <c r="AU147" s="16" t="s">
        <v>84</v>
      </c>
    </row>
    <row r="148" spans="1:65" s="2" customFormat="1" ht="21.75" customHeight="1">
      <c r="A148" s="28"/>
      <c r="B148" s="120"/>
      <c r="C148" s="164" t="s">
        <v>193</v>
      </c>
      <c r="D148" s="164" t="s">
        <v>152</v>
      </c>
      <c r="E148" s="165" t="s">
        <v>194</v>
      </c>
      <c r="F148" s="166" t="s">
        <v>195</v>
      </c>
      <c r="G148" s="167" t="s">
        <v>171</v>
      </c>
      <c r="H148" s="168">
        <v>23.48</v>
      </c>
      <c r="I148" s="169"/>
      <c r="J148" s="169">
        <f>ROUND(I148*H148,2)</f>
        <v>0</v>
      </c>
      <c r="K148" s="170"/>
      <c r="L148" s="29"/>
      <c r="M148" s="171" t="s">
        <v>1</v>
      </c>
      <c r="N148" s="172" t="s">
        <v>39</v>
      </c>
      <c r="O148" s="131">
        <v>2.32</v>
      </c>
      <c r="P148" s="131">
        <f>O148*H148</f>
        <v>54.4736</v>
      </c>
      <c r="Q148" s="131">
        <v>0</v>
      </c>
      <c r="R148" s="131">
        <f>Q148*H148</f>
        <v>0</v>
      </c>
      <c r="S148" s="131">
        <v>0</v>
      </c>
      <c r="T148" s="13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33" t="s">
        <v>114</v>
      </c>
      <c r="AT148" s="133" t="s">
        <v>152</v>
      </c>
      <c r="AU148" s="133" t="s">
        <v>84</v>
      </c>
      <c r="AY148" s="16" t="s">
        <v>113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6" t="s">
        <v>82</v>
      </c>
      <c r="BK148" s="134">
        <f>ROUND(I148*H148,2)</f>
        <v>0</v>
      </c>
      <c r="BL148" s="16" t="s">
        <v>114</v>
      </c>
      <c r="BM148" s="133" t="s">
        <v>196</v>
      </c>
    </row>
    <row r="149" spans="2:51" s="13" customFormat="1" ht="11.25">
      <c r="B149" s="173"/>
      <c r="D149" s="135" t="s">
        <v>167</v>
      </c>
      <c r="E149" s="174" t="s">
        <v>136</v>
      </c>
      <c r="F149" s="175" t="s">
        <v>197</v>
      </c>
      <c r="H149" s="176">
        <v>23.48</v>
      </c>
      <c r="L149" s="173"/>
      <c r="M149" s="177"/>
      <c r="N149" s="178"/>
      <c r="O149" s="178"/>
      <c r="P149" s="178"/>
      <c r="Q149" s="178"/>
      <c r="R149" s="178"/>
      <c r="S149" s="178"/>
      <c r="T149" s="179"/>
      <c r="AT149" s="174" t="s">
        <v>167</v>
      </c>
      <c r="AU149" s="174" t="s">
        <v>84</v>
      </c>
      <c r="AV149" s="13" t="s">
        <v>84</v>
      </c>
      <c r="AW149" s="13" t="s">
        <v>31</v>
      </c>
      <c r="AX149" s="13" t="s">
        <v>82</v>
      </c>
      <c r="AY149" s="174" t="s">
        <v>113</v>
      </c>
    </row>
    <row r="150" spans="1:65" s="2" customFormat="1" ht="21.75" customHeight="1">
      <c r="A150" s="28"/>
      <c r="B150" s="120"/>
      <c r="C150" s="164" t="s">
        <v>198</v>
      </c>
      <c r="D150" s="164" t="s">
        <v>152</v>
      </c>
      <c r="E150" s="165" t="s">
        <v>199</v>
      </c>
      <c r="F150" s="166" t="s">
        <v>200</v>
      </c>
      <c r="G150" s="167" t="s">
        <v>171</v>
      </c>
      <c r="H150" s="168">
        <v>23.48</v>
      </c>
      <c r="I150" s="169"/>
      <c r="J150" s="169">
        <f>ROUND(I150*H150,2)</f>
        <v>0</v>
      </c>
      <c r="K150" s="170"/>
      <c r="L150" s="29"/>
      <c r="M150" s="171" t="s">
        <v>1</v>
      </c>
      <c r="N150" s="172" t="s">
        <v>39</v>
      </c>
      <c r="O150" s="131">
        <v>0.654</v>
      </c>
      <c r="P150" s="131">
        <f>O150*H150</f>
        <v>15.355920000000001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33" t="s">
        <v>114</v>
      </c>
      <c r="AT150" s="133" t="s">
        <v>152</v>
      </c>
      <c r="AU150" s="133" t="s">
        <v>84</v>
      </c>
      <c r="AY150" s="16" t="s">
        <v>113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6" t="s">
        <v>82</v>
      </c>
      <c r="BK150" s="134">
        <f>ROUND(I150*H150,2)</f>
        <v>0</v>
      </c>
      <c r="BL150" s="16" t="s">
        <v>114</v>
      </c>
      <c r="BM150" s="133" t="s">
        <v>201</v>
      </c>
    </row>
    <row r="151" spans="1:65" s="2" customFormat="1" ht="21.75" customHeight="1">
      <c r="A151" s="28"/>
      <c r="B151" s="120"/>
      <c r="C151" s="164" t="s">
        <v>202</v>
      </c>
      <c r="D151" s="164" t="s">
        <v>152</v>
      </c>
      <c r="E151" s="165" t="s">
        <v>203</v>
      </c>
      <c r="F151" s="166" t="s">
        <v>204</v>
      </c>
      <c r="G151" s="167" t="s">
        <v>171</v>
      </c>
      <c r="H151" s="168">
        <v>24</v>
      </c>
      <c r="I151" s="169"/>
      <c r="J151" s="169">
        <f>ROUND(I151*H151,2)</f>
        <v>0</v>
      </c>
      <c r="K151" s="170"/>
      <c r="L151" s="29"/>
      <c r="M151" s="171" t="s">
        <v>1</v>
      </c>
      <c r="N151" s="172" t="s">
        <v>39</v>
      </c>
      <c r="O151" s="131">
        <v>0.074</v>
      </c>
      <c r="P151" s="131">
        <f>O151*H151</f>
        <v>1.7759999999999998</v>
      </c>
      <c r="Q151" s="131">
        <v>0</v>
      </c>
      <c r="R151" s="131">
        <f>Q151*H151</f>
        <v>0</v>
      </c>
      <c r="S151" s="131">
        <v>0</v>
      </c>
      <c r="T151" s="13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33" t="s">
        <v>114</v>
      </c>
      <c r="AT151" s="133" t="s">
        <v>152</v>
      </c>
      <c r="AU151" s="133" t="s">
        <v>84</v>
      </c>
      <c r="AY151" s="16" t="s">
        <v>113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6" t="s">
        <v>82</v>
      </c>
      <c r="BK151" s="134">
        <f>ROUND(I151*H151,2)</f>
        <v>0</v>
      </c>
      <c r="BL151" s="16" t="s">
        <v>114</v>
      </c>
      <c r="BM151" s="133" t="s">
        <v>205</v>
      </c>
    </row>
    <row r="152" spans="1:47" s="2" customFormat="1" ht="39">
      <c r="A152" s="28"/>
      <c r="B152" s="29"/>
      <c r="C152" s="28"/>
      <c r="D152" s="135" t="s">
        <v>116</v>
      </c>
      <c r="E152" s="28"/>
      <c r="F152" s="136" t="s">
        <v>206</v>
      </c>
      <c r="G152" s="28"/>
      <c r="H152" s="28"/>
      <c r="I152" s="28"/>
      <c r="J152" s="28"/>
      <c r="K152" s="28"/>
      <c r="L152" s="29"/>
      <c r="M152" s="137"/>
      <c r="N152" s="138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116</v>
      </c>
      <c r="AU152" s="16" t="s">
        <v>84</v>
      </c>
    </row>
    <row r="153" spans="2:51" s="13" customFormat="1" ht="11.25">
      <c r="B153" s="173"/>
      <c r="D153" s="135" t="s">
        <v>167</v>
      </c>
      <c r="E153" s="174" t="s">
        <v>1</v>
      </c>
      <c r="F153" s="175" t="s">
        <v>207</v>
      </c>
      <c r="H153" s="176">
        <v>24</v>
      </c>
      <c r="L153" s="173"/>
      <c r="M153" s="177"/>
      <c r="N153" s="178"/>
      <c r="O153" s="178"/>
      <c r="P153" s="178"/>
      <c r="Q153" s="178"/>
      <c r="R153" s="178"/>
      <c r="S153" s="178"/>
      <c r="T153" s="179"/>
      <c r="AT153" s="174" t="s">
        <v>167</v>
      </c>
      <c r="AU153" s="174" t="s">
        <v>84</v>
      </c>
      <c r="AV153" s="13" t="s">
        <v>84</v>
      </c>
      <c r="AW153" s="13" t="s">
        <v>31</v>
      </c>
      <c r="AX153" s="13" t="s">
        <v>82</v>
      </c>
      <c r="AY153" s="174" t="s">
        <v>113</v>
      </c>
    </row>
    <row r="154" spans="1:65" s="2" customFormat="1" ht="21.75" customHeight="1">
      <c r="A154" s="28"/>
      <c r="B154" s="120"/>
      <c r="C154" s="164" t="s">
        <v>208</v>
      </c>
      <c r="D154" s="164" t="s">
        <v>152</v>
      </c>
      <c r="E154" s="165" t="s">
        <v>209</v>
      </c>
      <c r="F154" s="166" t="s">
        <v>210</v>
      </c>
      <c r="G154" s="167" t="s">
        <v>155</v>
      </c>
      <c r="H154" s="168">
        <v>1</v>
      </c>
      <c r="I154" s="169"/>
      <c r="J154" s="169">
        <f>ROUND(I154*H154,2)</f>
        <v>0</v>
      </c>
      <c r="K154" s="170"/>
      <c r="L154" s="29"/>
      <c r="M154" s="171" t="s">
        <v>1</v>
      </c>
      <c r="N154" s="172" t="s">
        <v>39</v>
      </c>
      <c r="O154" s="131">
        <v>0.623</v>
      </c>
      <c r="P154" s="131">
        <f>O154*H154</f>
        <v>0.623</v>
      </c>
      <c r="Q154" s="131">
        <v>0</v>
      </c>
      <c r="R154" s="131">
        <f>Q154*H154</f>
        <v>0</v>
      </c>
      <c r="S154" s="131">
        <v>0</v>
      </c>
      <c r="T154" s="13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33" t="s">
        <v>114</v>
      </c>
      <c r="AT154" s="133" t="s">
        <v>152</v>
      </c>
      <c r="AU154" s="133" t="s">
        <v>84</v>
      </c>
      <c r="AY154" s="16" t="s">
        <v>113</v>
      </c>
      <c r="BE154" s="134">
        <f>IF(N154="základní",J154,0)</f>
        <v>0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16" t="s">
        <v>82</v>
      </c>
      <c r="BK154" s="134">
        <f>ROUND(I154*H154,2)</f>
        <v>0</v>
      </c>
      <c r="BL154" s="16" t="s">
        <v>114</v>
      </c>
      <c r="BM154" s="133" t="s">
        <v>211</v>
      </c>
    </row>
    <row r="155" spans="1:47" s="2" customFormat="1" ht="29.25">
      <c r="A155" s="28"/>
      <c r="B155" s="29"/>
      <c r="C155" s="28"/>
      <c r="D155" s="135" t="s">
        <v>116</v>
      </c>
      <c r="E155" s="28"/>
      <c r="F155" s="136" t="s">
        <v>212</v>
      </c>
      <c r="G155" s="28"/>
      <c r="H155" s="28"/>
      <c r="I155" s="28"/>
      <c r="J155" s="28"/>
      <c r="K155" s="28"/>
      <c r="L155" s="29"/>
      <c r="M155" s="137"/>
      <c r="N155" s="138"/>
      <c r="O155" s="54"/>
      <c r="P155" s="54"/>
      <c r="Q155" s="54"/>
      <c r="R155" s="54"/>
      <c r="S155" s="54"/>
      <c r="T155" s="55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6" t="s">
        <v>116</v>
      </c>
      <c r="AU155" s="16" t="s">
        <v>84</v>
      </c>
    </row>
    <row r="156" spans="1:65" s="2" customFormat="1" ht="16.5" customHeight="1">
      <c r="A156" s="28"/>
      <c r="B156" s="120"/>
      <c r="C156" s="164" t="s">
        <v>213</v>
      </c>
      <c r="D156" s="164" t="s">
        <v>152</v>
      </c>
      <c r="E156" s="165" t="s">
        <v>214</v>
      </c>
      <c r="F156" s="166" t="s">
        <v>215</v>
      </c>
      <c r="G156" s="167" t="s">
        <v>155</v>
      </c>
      <c r="H156" s="168">
        <v>1</v>
      </c>
      <c r="I156" s="169"/>
      <c r="J156" s="169">
        <f>ROUND(I156*H156,2)</f>
        <v>0</v>
      </c>
      <c r="K156" s="170"/>
      <c r="L156" s="29"/>
      <c r="M156" s="171" t="s">
        <v>1</v>
      </c>
      <c r="N156" s="172" t="s">
        <v>39</v>
      </c>
      <c r="O156" s="131">
        <v>0.102</v>
      </c>
      <c r="P156" s="131">
        <f>O156*H156</f>
        <v>0.102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33" t="s">
        <v>114</v>
      </c>
      <c r="AT156" s="133" t="s">
        <v>152</v>
      </c>
      <c r="AU156" s="133" t="s">
        <v>84</v>
      </c>
      <c r="AY156" s="16" t="s">
        <v>113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82</v>
      </c>
      <c r="BK156" s="134">
        <f>ROUND(I156*H156,2)</f>
        <v>0</v>
      </c>
      <c r="BL156" s="16" t="s">
        <v>114</v>
      </c>
      <c r="BM156" s="133" t="s">
        <v>216</v>
      </c>
    </row>
    <row r="157" spans="1:47" s="2" customFormat="1" ht="29.25">
      <c r="A157" s="28"/>
      <c r="B157" s="29"/>
      <c r="C157" s="28"/>
      <c r="D157" s="135" t="s">
        <v>116</v>
      </c>
      <c r="E157" s="28"/>
      <c r="F157" s="136" t="s">
        <v>217</v>
      </c>
      <c r="G157" s="28"/>
      <c r="H157" s="28"/>
      <c r="I157" s="28"/>
      <c r="J157" s="28"/>
      <c r="K157" s="28"/>
      <c r="L157" s="29"/>
      <c r="M157" s="137"/>
      <c r="N157" s="138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116</v>
      </c>
      <c r="AU157" s="16" t="s">
        <v>84</v>
      </c>
    </row>
    <row r="158" spans="1:65" s="2" customFormat="1" ht="21.75" customHeight="1">
      <c r="A158" s="28"/>
      <c r="B158" s="120"/>
      <c r="C158" s="164" t="s">
        <v>218</v>
      </c>
      <c r="D158" s="164" t="s">
        <v>152</v>
      </c>
      <c r="E158" s="165" t="s">
        <v>219</v>
      </c>
      <c r="F158" s="166" t="s">
        <v>220</v>
      </c>
      <c r="G158" s="167" t="s">
        <v>171</v>
      </c>
      <c r="H158" s="168">
        <v>142.68</v>
      </c>
      <c r="I158" s="169"/>
      <c r="J158" s="169">
        <f>ROUND(I158*H158,2)</f>
        <v>0</v>
      </c>
      <c r="K158" s="170"/>
      <c r="L158" s="29"/>
      <c r="M158" s="171" t="s">
        <v>1</v>
      </c>
      <c r="N158" s="172" t="s">
        <v>39</v>
      </c>
      <c r="O158" s="131">
        <v>0.083</v>
      </c>
      <c r="P158" s="131">
        <f>O158*H158</f>
        <v>11.842440000000002</v>
      </c>
      <c r="Q158" s="131">
        <v>0</v>
      </c>
      <c r="R158" s="131">
        <f>Q158*H158</f>
        <v>0</v>
      </c>
      <c r="S158" s="131">
        <v>0</v>
      </c>
      <c r="T158" s="13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33" t="s">
        <v>114</v>
      </c>
      <c r="AT158" s="133" t="s">
        <v>152</v>
      </c>
      <c r="AU158" s="133" t="s">
        <v>84</v>
      </c>
      <c r="AY158" s="16" t="s">
        <v>113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6" t="s">
        <v>82</v>
      </c>
      <c r="BK158" s="134">
        <f>ROUND(I158*H158,2)</f>
        <v>0</v>
      </c>
      <c r="BL158" s="16" t="s">
        <v>114</v>
      </c>
      <c r="BM158" s="133" t="s">
        <v>221</v>
      </c>
    </row>
    <row r="159" spans="1:47" s="2" customFormat="1" ht="39">
      <c r="A159" s="28"/>
      <c r="B159" s="29"/>
      <c r="C159" s="28"/>
      <c r="D159" s="135" t="s">
        <v>116</v>
      </c>
      <c r="E159" s="28"/>
      <c r="F159" s="136" t="s">
        <v>222</v>
      </c>
      <c r="G159" s="28"/>
      <c r="H159" s="28"/>
      <c r="I159" s="28"/>
      <c r="J159" s="28"/>
      <c r="K159" s="28"/>
      <c r="L159" s="29"/>
      <c r="M159" s="137"/>
      <c r="N159" s="138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116</v>
      </c>
      <c r="AU159" s="16" t="s">
        <v>84</v>
      </c>
    </row>
    <row r="160" spans="2:51" s="13" customFormat="1" ht="11.25">
      <c r="B160" s="173"/>
      <c r="D160" s="135" t="s">
        <v>167</v>
      </c>
      <c r="E160" s="174" t="s">
        <v>1</v>
      </c>
      <c r="F160" s="175" t="s">
        <v>223</v>
      </c>
      <c r="H160" s="176">
        <v>142.68</v>
      </c>
      <c r="L160" s="173"/>
      <c r="M160" s="177"/>
      <c r="N160" s="178"/>
      <c r="O160" s="178"/>
      <c r="P160" s="178"/>
      <c r="Q160" s="178"/>
      <c r="R160" s="178"/>
      <c r="S160" s="178"/>
      <c r="T160" s="179"/>
      <c r="AT160" s="174" t="s">
        <v>167</v>
      </c>
      <c r="AU160" s="174" t="s">
        <v>84</v>
      </c>
      <c r="AV160" s="13" t="s">
        <v>84</v>
      </c>
      <c r="AW160" s="13" t="s">
        <v>31</v>
      </c>
      <c r="AX160" s="13" t="s">
        <v>82</v>
      </c>
      <c r="AY160" s="174" t="s">
        <v>113</v>
      </c>
    </row>
    <row r="161" spans="1:65" s="2" customFormat="1" ht="16.5" customHeight="1">
      <c r="A161" s="28"/>
      <c r="B161" s="120"/>
      <c r="C161" s="164" t="s">
        <v>8</v>
      </c>
      <c r="D161" s="164" t="s">
        <v>152</v>
      </c>
      <c r="E161" s="165" t="s">
        <v>224</v>
      </c>
      <c r="F161" s="166" t="s">
        <v>225</v>
      </c>
      <c r="G161" s="167" t="s">
        <v>171</v>
      </c>
      <c r="H161" s="168">
        <v>36</v>
      </c>
      <c r="I161" s="169"/>
      <c r="J161" s="169">
        <f>ROUND(I161*H161,2)</f>
        <v>0</v>
      </c>
      <c r="K161" s="170"/>
      <c r="L161" s="29"/>
      <c r="M161" s="171" t="s">
        <v>1</v>
      </c>
      <c r="N161" s="172" t="s">
        <v>39</v>
      </c>
      <c r="O161" s="131">
        <v>0.031</v>
      </c>
      <c r="P161" s="131">
        <f>O161*H161</f>
        <v>1.116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33" t="s">
        <v>114</v>
      </c>
      <c r="AT161" s="133" t="s">
        <v>152</v>
      </c>
      <c r="AU161" s="133" t="s">
        <v>84</v>
      </c>
      <c r="AY161" s="16" t="s">
        <v>113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6" t="s">
        <v>82</v>
      </c>
      <c r="BK161" s="134">
        <f>ROUND(I161*H161,2)</f>
        <v>0</v>
      </c>
      <c r="BL161" s="16" t="s">
        <v>114</v>
      </c>
      <c r="BM161" s="133" t="s">
        <v>226</v>
      </c>
    </row>
    <row r="162" spans="1:47" s="2" customFormat="1" ht="19.5">
      <c r="A162" s="28"/>
      <c r="B162" s="29"/>
      <c r="C162" s="28"/>
      <c r="D162" s="135" t="s">
        <v>116</v>
      </c>
      <c r="E162" s="28"/>
      <c r="F162" s="136" t="s">
        <v>227</v>
      </c>
      <c r="G162" s="28"/>
      <c r="H162" s="28"/>
      <c r="I162" s="28"/>
      <c r="J162" s="28"/>
      <c r="K162" s="28"/>
      <c r="L162" s="29"/>
      <c r="M162" s="137"/>
      <c r="N162" s="138"/>
      <c r="O162" s="54"/>
      <c r="P162" s="54"/>
      <c r="Q162" s="54"/>
      <c r="R162" s="54"/>
      <c r="S162" s="54"/>
      <c r="T162" s="55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T162" s="16" t="s">
        <v>116</v>
      </c>
      <c r="AU162" s="16" t="s">
        <v>84</v>
      </c>
    </row>
    <row r="163" spans="2:51" s="13" customFormat="1" ht="11.25">
      <c r="B163" s="173"/>
      <c r="D163" s="135" t="s">
        <v>167</v>
      </c>
      <c r="E163" s="174" t="s">
        <v>1</v>
      </c>
      <c r="F163" s="175" t="s">
        <v>228</v>
      </c>
      <c r="H163" s="176">
        <v>36</v>
      </c>
      <c r="L163" s="173"/>
      <c r="M163" s="177"/>
      <c r="N163" s="178"/>
      <c r="O163" s="178"/>
      <c r="P163" s="178"/>
      <c r="Q163" s="178"/>
      <c r="R163" s="178"/>
      <c r="S163" s="178"/>
      <c r="T163" s="179"/>
      <c r="AT163" s="174" t="s">
        <v>167</v>
      </c>
      <c r="AU163" s="174" t="s">
        <v>84</v>
      </c>
      <c r="AV163" s="13" t="s">
        <v>84</v>
      </c>
      <c r="AW163" s="13" t="s">
        <v>31</v>
      </c>
      <c r="AX163" s="13" t="s">
        <v>82</v>
      </c>
      <c r="AY163" s="174" t="s">
        <v>113</v>
      </c>
    </row>
    <row r="164" spans="1:65" s="2" customFormat="1" ht="21.75" customHeight="1">
      <c r="A164" s="28"/>
      <c r="B164" s="120"/>
      <c r="C164" s="164" t="s">
        <v>229</v>
      </c>
      <c r="D164" s="164" t="s">
        <v>152</v>
      </c>
      <c r="E164" s="165" t="s">
        <v>230</v>
      </c>
      <c r="F164" s="166" t="s">
        <v>231</v>
      </c>
      <c r="G164" s="167" t="s">
        <v>232</v>
      </c>
      <c r="H164" s="168">
        <v>285.36</v>
      </c>
      <c r="I164" s="169"/>
      <c r="J164" s="169">
        <f>ROUND(I164*H164,2)</f>
        <v>0</v>
      </c>
      <c r="K164" s="170"/>
      <c r="L164" s="29"/>
      <c r="M164" s="171" t="s">
        <v>1</v>
      </c>
      <c r="N164" s="172" t="s">
        <v>39</v>
      </c>
      <c r="O164" s="131">
        <v>0</v>
      </c>
      <c r="P164" s="131">
        <f>O164*H164</f>
        <v>0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3" t="s">
        <v>114</v>
      </c>
      <c r="AT164" s="133" t="s">
        <v>152</v>
      </c>
      <c r="AU164" s="133" t="s">
        <v>84</v>
      </c>
      <c r="AY164" s="16" t="s">
        <v>113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82</v>
      </c>
      <c r="BK164" s="134">
        <f>ROUND(I164*H164,2)</f>
        <v>0</v>
      </c>
      <c r="BL164" s="16" t="s">
        <v>114</v>
      </c>
      <c r="BM164" s="133" t="s">
        <v>233</v>
      </c>
    </row>
    <row r="165" spans="1:47" s="2" customFormat="1" ht="29.25">
      <c r="A165" s="28"/>
      <c r="B165" s="29"/>
      <c r="C165" s="28"/>
      <c r="D165" s="135" t="s">
        <v>116</v>
      </c>
      <c r="E165" s="28"/>
      <c r="F165" s="136" t="s">
        <v>234</v>
      </c>
      <c r="G165" s="28"/>
      <c r="H165" s="28"/>
      <c r="I165" s="28"/>
      <c r="J165" s="28"/>
      <c r="K165" s="28"/>
      <c r="L165" s="29"/>
      <c r="M165" s="137"/>
      <c r="N165" s="138"/>
      <c r="O165" s="54"/>
      <c r="P165" s="54"/>
      <c r="Q165" s="54"/>
      <c r="R165" s="54"/>
      <c r="S165" s="54"/>
      <c r="T165" s="55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T165" s="16" t="s">
        <v>116</v>
      </c>
      <c r="AU165" s="16" t="s">
        <v>84</v>
      </c>
    </row>
    <row r="166" spans="1:65" s="2" customFormat="1" ht="21.75" customHeight="1">
      <c r="A166" s="28"/>
      <c r="B166" s="120"/>
      <c r="C166" s="164" t="s">
        <v>235</v>
      </c>
      <c r="D166" s="164" t="s">
        <v>152</v>
      </c>
      <c r="E166" s="165" t="s">
        <v>236</v>
      </c>
      <c r="F166" s="166" t="s">
        <v>237</v>
      </c>
      <c r="G166" s="167" t="s">
        <v>164</v>
      </c>
      <c r="H166" s="168">
        <v>270</v>
      </c>
      <c r="I166" s="169"/>
      <c r="J166" s="169">
        <f>ROUND(I166*H166,2)</f>
        <v>0</v>
      </c>
      <c r="K166" s="170"/>
      <c r="L166" s="29"/>
      <c r="M166" s="171" t="s">
        <v>1</v>
      </c>
      <c r="N166" s="172" t="s">
        <v>39</v>
      </c>
      <c r="O166" s="131">
        <v>0.09</v>
      </c>
      <c r="P166" s="131">
        <f>O166*H166</f>
        <v>24.3</v>
      </c>
      <c r="Q166" s="131">
        <v>0</v>
      </c>
      <c r="R166" s="131">
        <f>Q166*H166</f>
        <v>0</v>
      </c>
      <c r="S166" s="131">
        <v>0</v>
      </c>
      <c r="T166" s="13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3" t="s">
        <v>114</v>
      </c>
      <c r="AT166" s="133" t="s">
        <v>152</v>
      </c>
      <c r="AU166" s="133" t="s">
        <v>84</v>
      </c>
      <c r="AY166" s="16" t="s">
        <v>113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82</v>
      </c>
      <c r="BK166" s="134">
        <f>ROUND(I166*H166,2)</f>
        <v>0</v>
      </c>
      <c r="BL166" s="16" t="s">
        <v>114</v>
      </c>
      <c r="BM166" s="133" t="s">
        <v>238</v>
      </c>
    </row>
    <row r="167" spans="1:47" s="2" customFormat="1" ht="29.25">
      <c r="A167" s="28"/>
      <c r="B167" s="29"/>
      <c r="C167" s="28"/>
      <c r="D167" s="135" t="s">
        <v>116</v>
      </c>
      <c r="E167" s="28"/>
      <c r="F167" s="136" t="s">
        <v>239</v>
      </c>
      <c r="G167" s="28"/>
      <c r="H167" s="28"/>
      <c r="I167" s="28"/>
      <c r="J167" s="28"/>
      <c r="K167" s="28"/>
      <c r="L167" s="29"/>
      <c r="M167" s="137"/>
      <c r="N167" s="138"/>
      <c r="O167" s="54"/>
      <c r="P167" s="54"/>
      <c r="Q167" s="54"/>
      <c r="R167" s="54"/>
      <c r="S167" s="54"/>
      <c r="T167" s="5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116</v>
      </c>
      <c r="AU167" s="16" t="s">
        <v>84</v>
      </c>
    </row>
    <row r="168" spans="2:51" s="13" customFormat="1" ht="11.25">
      <c r="B168" s="173"/>
      <c r="D168" s="135" t="s">
        <v>167</v>
      </c>
      <c r="E168" s="174" t="s">
        <v>1</v>
      </c>
      <c r="F168" s="175" t="s">
        <v>240</v>
      </c>
      <c r="H168" s="176">
        <v>270</v>
      </c>
      <c r="L168" s="173"/>
      <c r="M168" s="177"/>
      <c r="N168" s="178"/>
      <c r="O168" s="178"/>
      <c r="P168" s="178"/>
      <c r="Q168" s="178"/>
      <c r="R168" s="178"/>
      <c r="S168" s="178"/>
      <c r="T168" s="179"/>
      <c r="AT168" s="174" t="s">
        <v>167</v>
      </c>
      <c r="AU168" s="174" t="s">
        <v>84</v>
      </c>
      <c r="AV168" s="13" t="s">
        <v>84</v>
      </c>
      <c r="AW168" s="13" t="s">
        <v>31</v>
      </c>
      <c r="AX168" s="13" t="s">
        <v>82</v>
      </c>
      <c r="AY168" s="174" t="s">
        <v>113</v>
      </c>
    </row>
    <row r="169" spans="1:65" s="2" customFormat="1" ht="16.5" customHeight="1">
      <c r="A169" s="28"/>
      <c r="B169" s="120"/>
      <c r="C169" s="164" t="s">
        <v>241</v>
      </c>
      <c r="D169" s="164" t="s">
        <v>152</v>
      </c>
      <c r="E169" s="165" t="s">
        <v>242</v>
      </c>
      <c r="F169" s="166" t="s">
        <v>243</v>
      </c>
      <c r="G169" s="167" t="s">
        <v>164</v>
      </c>
      <c r="H169" s="168">
        <v>395</v>
      </c>
      <c r="I169" s="169"/>
      <c r="J169" s="169">
        <f>ROUND(I169*H169,2)</f>
        <v>0</v>
      </c>
      <c r="K169" s="170"/>
      <c r="L169" s="29"/>
      <c r="M169" s="171" t="s">
        <v>1</v>
      </c>
      <c r="N169" s="172" t="s">
        <v>39</v>
      </c>
      <c r="O169" s="131">
        <v>0.018</v>
      </c>
      <c r="P169" s="131">
        <f>O169*H169</f>
        <v>7.109999999999999</v>
      </c>
      <c r="Q169" s="131">
        <v>0</v>
      </c>
      <c r="R169" s="131">
        <f>Q169*H169</f>
        <v>0</v>
      </c>
      <c r="S169" s="131">
        <v>0</v>
      </c>
      <c r="T169" s="13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33" t="s">
        <v>114</v>
      </c>
      <c r="AT169" s="133" t="s">
        <v>152</v>
      </c>
      <c r="AU169" s="133" t="s">
        <v>84</v>
      </c>
      <c r="AY169" s="16" t="s">
        <v>113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6" t="s">
        <v>82</v>
      </c>
      <c r="BK169" s="134">
        <f>ROUND(I169*H169,2)</f>
        <v>0</v>
      </c>
      <c r="BL169" s="16" t="s">
        <v>114</v>
      </c>
      <c r="BM169" s="133" t="s">
        <v>244</v>
      </c>
    </row>
    <row r="170" spans="1:47" s="2" customFormat="1" ht="11.25">
      <c r="A170" s="28"/>
      <c r="B170" s="29"/>
      <c r="C170" s="28"/>
      <c r="D170" s="135" t="s">
        <v>116</v>
      </c>
      <c r="E170" s="28"/>
      <c r="F170" s="136" t="s">
        <v>243</v>
      </c>
      <c r="G170" s="28"/>
      <c r="H170" s="28"/>
      <c r="I170" s="28"/>
      <c r="J170" s="28"/>
      <c r="K170" s="28"/>
      <c r="L170" s="29"/>
      <c r="M170" s="137"/>
      <c r="N170" s="138"/>
      <c r="O170" s="54"/>
      <c r="P170" s="54"/>
      <c r="Q170" s="54"/>
      <c r="R170" s="54"/>
      <c r="S170" s="54"/>
      <c r="T170" s="55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T170" s="16" t="s">
        <v>116</v>
      </c>
      <c r="AU170" s="16" t="s">
        <v>84</v>
      </c>
    </row>
    <row r="171" spans="1:65" s="2" customFormat="1" ht="16.5" customHeight="1">
      <c r="A171" s="28"/>
      <c r="B171" s="120"/>
      <c r="C171" s="164" t="s">
        <v>245</v>
      </c>
      <c r="D171" s="164" t="s">
        <v>152</v>
      </c>
      <c r="E171" s="165" t="s">
        <v>246</v>
      </c>
      <c r="F171" s="166" t="s">
        <v>247</v>
      </c>
      <c r="G171" s="167" t="s">
        <v>164</v>
      </c>
      <c r="H171" s="168">
        <v>270</v>
      </c>
      <c r="I171" s="169"/>
      <c r="J171" s="169">
        <f>ROUND(I171*H171,2)</f>
        <v>0</v>
      </c>
      <c r="K171" s="170"/>
      <c r="L171" s="29"/>
      <c r="M171" s="171" t="s">
        <v>1</v>
      </c>
      <c r="N171" s="172" t="s">
        <v>39</v>
      </c>
      <c r="O171" s="131">
        <v>0.012</v>
      </c>
      <c r="P171" s="131">
        <f>O171*H171</f>
        <v>3.24</v>
      </c>
      <c r="Q171" s="131">
        <v>0.00127</v>
      </c>
      <c r="R171" s="131">
        <f>Q171*H171</f>
        <v>0.34290000000000004</v>
      </c>
      <c r="S171" s="131">
        <v>0</v>
      </c>
      <c r="T171" s="132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33" t="s">
        <v>114</v>
      </c>
      <c r="AT171" s="133" t="s">
        <v>152</v>
      </c>
      <c r="AU171" s="133" t="s">
        <v>84</v>
      </c>
      <c r="AY171" s="16" t="s">
        <v>113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6" t="s">
        <v>82</v>
      </c>
      <c r="BK171" s="134">
        <f>ROUND(I171*H171,2)</f>
        <v>0</v>
      </c>
      <c r="BL171" s="16" t="s">
        <v>114</v>
      </c>
      <c r="BM171" s="133" t="s">
        <v>248</v>
      </c>
    </row>
    <row r="172" spans="1:47" s="2" customFormat="1" ht="11.25">
      <c r="A172" s="28"/>
      <c r="B172" s="29"/>
      <c r="C172" s="28"/>
      <c r="D172" s="135" t="s">
        <v>116</v>
      </c>
      <c r="E172" s="28"/>
      <c r="F172" s="136" t="s">
        <v>249</v>
      </c>
      <c r="G172" s="28"/>
      <c r="H172" s="28"/>
      <c r="I172" s="28"/>
      <c r="J172" s="28"/>
      <c r="K172" s="28"/>
      <c r="L172" s="29"/>
      <c r="M172" s="137"/>
      <c r="N172" s="138"/>
      <c r="O172" s="54"/>
      <c r="P172" s="54"/>
      <c r="Q172" s="54"/>
      <c r="R172" s="54"/>
      <c r="S172" s="54"/>
      <c r="T172" s="55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T172" s="16" t="s">
        <v>116</v>
      </c>
      <c r="AU172" s="16" t="s">
        <v>84</v>
      </c>
    </row>
    <row r="173" spans="1:65" s="2" customFormat="1" ht="16.5" customHeight="1">
      <c r="A173" s="28"/>
      <c r="B173" s="120"/>
      <c r="C173" s="121" t="s">
        <v>250</v>
      </c>
      <c r="D173" s="121" t="s">
        <v>109</v>
      </c>
      <c r="E173" s="122" t="s">
        <v>251</v>
      </c>
      <c r="F173" s="123" t="s">
        <v>252</v>
      </c>
      <c r="G173" s="124" t="s">
        <v>253</v>
      </c>
      <c r="H173" s="125">
        <v>6.75</v>
      </c>
      <c r="I173" s="126"/>
      <c r="J173" s="126">
        <f>ROUND(I173*H173,2)</f>
        <v>0</v>
      </c>
      <c r="K173" s="127"/>
      <c r="L173" s="128"/>
      <c r="M173" s="129" t="s">
        <v>1</v>
      </c>
      <c r="N173" s="130" t="s">
        <v>39</v>
      </c>
      <c r="O173" s="131">
        <v>0</v>
      </c>
      <c r="P173" s="131">
        <f>O173*H173</f>
        <v>0</v>
      </c>
      <c r="Q173" s="131">
        <v>0.001</v>
      </c>
      <c r="R173" s="131">
        <f>Q173*H173</f>
        <v>0.00675</v>
      </c>
      <c r="S173" s="131">
        <v>0</v>
      </c>
      <c r="T173" s="132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33" t="s">
        <v>112</v>
      </c>
      <c r="AT173" s="133" t="s">
        <v>109</v>
      </c>
      <c r="AU173" s="133" t="s">
        <v>84</v>
      </c>
      <c r="AY173" s="16" t="s">
        <v>113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6" t="s">
        <v>82</v>
      </c>
      <c r="BK173" s="134">
        <f>ROUND(I173*H173,2)</f>
        <v>0</v>
      </c>
      <c r="BL173" s="16" t="s">
        <v>114</v>
      </c>
      <c r="BM173" s="133" t="s">
        <v>254</v>
      </c>
    </row>
    <row r="174" spans="1:47" s="2" customFormat="1" ht="11.25">
      <c r="A174" s="28"/>
      <c r="B174" s="29"/>
      <c r="C174" s="28"/>
      <c r="D174" s="135" t="s">
        <v>116</v>
      </c>
      <c r="E174" s="28"/>
      <c r="F174" s="136" t="s">
        <v>252</v>
      </c>
      <c r="G174" s="28"/>
      <c r="H174" s="28"/>
      <c r="I174" s="28"/>
      <c r="J174" s="28"/>
      <c r="K174" s="28"/>
      <c r="L174" s="29"/>
      <c r="M174" s="137"/>
      <c r="N174" s="138"/>
      <c r="O174" s="54"/>
      <c r="P174" s="54"/>
      <c r="Q174" s="54"/>
      <c r="R174" s="54"/>
      <c r="S174" s="54"/>
      <c r="T174" s="55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T174" s="16" t="s">
        <v>116</v>
      </c>
      <c r="AU174" s="16" t="s">
        <v>84</v>
      </c>
    </row>
    <row r="175" spans="2:51" s="13" customFormat="1" ht="11.25">
      <c r="B175" s="173"/>
      <c r="D175" s="135" t="s">
        <v>167</v>
      </c>
      <c r="E175" s="174" t="s">
        <v>1</v>
      </c>
      <c r="F175" s="175" t="s">
        <v>255</v>
      </c>
      <c r="H175" s="176">
        <v>6.75</v>
      </c>
      <c r="L175" s="173"/>
      <c r="M175" s="177"/>
      <c r="N175" s="178"/>
      <c r="O175" s="178"/>
      <c r="P175" s="178"/>
      <c r="Q175" s="178"/>
      <c r="R175" s="178"/>
      <c r="S175" s="178"/>
      <c r="T175" s="179"/>
      <c r="AT175" s="174" t="s">
        <v>167</v>
      </c>
      <c r="AU175" s="174" t="s">
        <v>84</v>
      </c>
      <c r="AV175" s="13" t="s">
        <v>84</v>
      </c>
      <c r="AW175" s="13" t="s">
        <v>31</v>
      </c>
      <c r="AX175" s="13" t="s">
        <v>82</v>
      </c>
      <c r="AY175" s="174" t="s">
        <v>113</v>
      </c>
    </row>
    <row r="176" spans="2:63" s="12" customFormat="1" ht="22.9" customHeight="1">
      <c r="B176" s="152"/>
      <c r="D176" s="153" t="s">
        <v>73</v>
      </c>
      <c r="E176" s="162" t="s">
        <v>84</v>
      </c>
      <c r="F176" s="162" t="s">
        <v>256</v>
      </c>
      <c r="J176" s="163">
        <f>BK176</f>
        <v>0</v>
      </c>
      <c r="L176" s="152"/>
      <c r="M176" s="156"/>
      <c r="N176" s="157"/>
      <c r="O176" s="157"/>
      <c r="P176" s="158">
        <f>SUM(P177:P185)</f>
        <v>38.54242000000001</v>
      </c>
      <c r="Q176" s="157"/>
      <c r="R176" s="158">
        <f>SUM(R177:R185)</f>
        <v>0.08127015000000001</v>
      </c>
      <c r="S176" s="157"/>
      <c r="T176" s="159">
        <f>SUM(T177:T185)</f>
        <v>0</v>
      </c>
      <c r="AR176" s="153" t="s">
        <v>82</v>
      </c>
      <c r="AT176" s="160" t="s">
        <v>73</v>
      </c>
      <c r="AU176" s="160" t="s">
        <v>82</v>
      </c>
      <c r="AY176" s="153" t="s">
        <v>113</v>
      </c>
      <c r="BK176" s="161">
        <f>SUM(BK177:BK185)</f>
        <v>0</v>
      </c>
    </row>
    <row r="177" spans="1:65" s="2" customFormat="1" ht="21.75" customHeight="1">
      <c r="A177" s="28"/>
      <c r="B177" s="120"/>
      <c r="C177" s="164" t="s">
        <v>7</v>
      </c>
      <c r="D177" s="164" t="s">
        <v>152</v>
      </c>
      <c r="E177" s="165" t="s">
        <v>257</v>
      </c>
      <c r="F177" s="166" t="s">
        <v>258</v>
      </c>
      <c r="G177" s="167" t="s">
        <v>171</v>
      </c>
      <c r="H177" s="168">
        <v>23.48</v>
      </c>
      <c r="I177" s="169"/>
      <c r="J177" s="169">
        <f>ROUND(I177*H177,2)</f>
        <v>0</v>
      </c>
      <c r="K177" s="170"/>
      <c r="L177" s="29"/>
      <c r="M177" s="171" t="s">
        <v>1</v>
      </c>
      <c r="N177" s="172" t="s">
        <v>39</v>
      </c>
      <c r="O177" s="131">
        <v>0.92</v>
      </c>
      <c r="P177" s="131">
        <f>O177*H177</f>
        <v>21.6016</v>
      </c>
      <c r="Q177" s="131">
        <v>0</v>
      </c>
      <c r="R177" s="131">
        <f>Q177*H177</f>
        <v>0</v>
      </c>
      <c r="S177" s="131">
        <v>0</v>
      </c>
      <c r="T177" s="13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33" t="s">
        <v>114</v>
      </c>
      <c r="AT177" s="133" t="s">
        <v>152</v>
      </c>
      <c r="AU177" s="133" t="s">
        <v>84</v>
      </c>
      <c r="AY177" s="16" t="s">
        <v>113</v>
      </c>
      <c r="BE177" s="134">
        <f>IF(N177="základní",J177,0)</f>
        <v>0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16" t="s">
        <v>82</v>
      </c>
      <c r="BK177" s="134">
        <f>ROUND(I177*H177,2)</f>
        <v>0</v>
      </c>
      <c r="BL177" s="16" t="s">
        <v>114</v>
      </c>
      <c r="BM177" s="133" t="s">
        <v>259</v>
      </c>
    </row>
    <row r="178" spans="1:47" s="2" customFormat="1" ht="29.25">
      <c r="A178" s="28"/>
      <c r="B178" s="29"/>
      <c r="C178" s="28"/>
      <c r="D178" s="135" t="s">
        <v>116</v>
      </c>
      <c r="E178" s="28"/>
      <c r="F178" s="136" t="s">
        <v>260</v>
      </c>
      <c r="G178" s="28"/>
      <c r="H178" s="28"/>
      <c r="I178" s="28"/>
      <c r="J178" s="28"/>
      <c r="K178" s="28"/>
      <c r="L178" s="29"/>
      <c r="M178" s="137"/>
      <c r="N178" s="138"/>
      <c r="O178" s="54"/>
      <c r="P178" s="54"/>
      <c r="Q178" s="54"/>
      <c r="R178" s="54"/>
      <c r="S178" s="54"/>
      <c r="T178" s="55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T178" s="16" t="s">
        <v>116</v>
      </c>
      <c r="AU178" s="16" t="s">
        <v>84</v>
      </c>
    </row>
    <row r="179" spans="1:65" s="2" customFormat="1" ht="21.75" customHeight="1">
      <c r="A179" s="28"/>
      <c r="B179" s="120"/>
      <c r="C179" s="164" t="s">
        <v>261</v>
      </c>
      <c r="D179" s="164" t="s">
        <v>152</v>
      </c>
      <c r="E179" s="165" t="s">
        <v>262</v>
      </c>
      <c r="F179" s="166" t="s">
        <v>263</v>
      </c>
      <c r="G179" s="167" t="s">
        <v>164</v>
      </c>
      <c r="H179" s="168">
        <v>152.62</v>
      </c>
      <c r="I179" s="169"/>
      <c r="J179" s="169">
        <f>ROUND(I179*H179,2)</f>
        <v>0</v>
      </c>
      <c r="K179" s="170"/>
      <c r="L179" s="29"/>
      <c r="M179" s="171" t="s">
        <v>1</v>
      </c>
      <c r="N179" s="172" t="s">
        <v>39</v>
      </c>
      <c r="O179" s="131">
        <v>0.111</v>
      </c>
      <c r="P179" s="131">
        <f>O179*H179</f>
        <v>16.940820000000002</v>
      </c>
      <c r="Q179" s="131">
        <v>0.00027</v>
      </c>
      <c r="R179" s="131">
        <f>Q179*H179</f>
        <v>0.041207400000000005</v>
      </c>
      <c r="S179" s="131">
        <v>0</v>
      </c>
      <c r="T179" s="13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33" t="s">
        <v>114</v>
      </c>
      <c r="AT179" s="133" t="s">
        <v>152</v>
      </c>
      <c r="AU179" s="133" t="s">
        <v>84</v>
      </c>
      <c r="AY179" s="16" t="s">
        <v>113</v>
      </c>
      <c r="BE179" s="134">
        <f>IF(N179="základní",J179,0)</f>
        <v>0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6" t="s">
        <v>82</v>
      </c>
      <c r="BK179" s="134">
        <f>ROUND(I179*H179,2)</f>
        <v>0</v>
      </c>
      <c r="BL179" s="16" t="s">
        <v>114</v>
      </c>
      <c r="BM179" s="133" t="s">
        <v>264</v>
      </c>
    </row>
    <row r="180" spans="1:47" s="2" customFormat="1" ht="29.25">
      <c r="A180" s="28"/>
      <c r="B180" s="29"/>
      <c r="C180" s="28"/>
      <c r="D180" s="135" t="s">
        <v>116</v>
      </c>
      <c r="E180" s="28"/>
      <c r="F180" s="136" t="s">
        <v>265</v>
      </c>
      <c r="G180" s="28"/>
      <c r="H180" s="28"/>
      <c r="I180" s="28"/>
      <c r="J180" s="28"/>
      <c r="K180" s="28"/>
      <c r="L180" s="29"/>
      <c r="M180" s="137"/>
      <c r="N180" s="138"/>
      <c r="O180" s="54"/>
      <c r="P180" s="54"/>
      <c r="Q180" s="54"/>
      <c r="R180" s="54"/>
      <c r="S180" s="54"/>
      <c r="T180" s="55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T180" s="16" t="s">
        <v>116</v>
      </c>
      <c r="AU180" s="16" t="s">
        <v>84</v>
      </c>
    </row>
    <row r="181" spans="2:51" s="13" customFormat="1" ht="11.25">
      <c r="B181" s="173"/>
      <c r="D181" s="135" t="s">
        <v>167</v>
      </c>
      <c r="E181" s="174" t="s">
        <v>1</v>
      </c>
      <c r="F181" s="175" t="s">
        <v>266</v>
      </c>
      <c r="H181" s="176">
        <v>152.62</v>
      </c>
      <c r="L181" s="173"/>
      <c r="M181" s="177"/>
      <c r="N181" s="178"/>
      <c r="O181" s="178"/>
      <c r="P181" s="178"/>
      <c r="Q181" s="178"/>
      <c r="R181" s="178"/>
      <c r="S181" s="178"/>
      <c r="T181" s="179"/>
      <c r="AT181" s="174" t="s">
        <v>167</v>
      </c>
      <c r="AU181" s="174" t="s">
        <v>84</v>
      </c>
      <c r="AV181" s="13" t="s">
        <v>84</v>
      </c>
      <c r="AW181" s="13" t="s">
        <v>31</v>
      </c>
      <c r="AX181" s="13" t="s">
        <v>82</v>
      </c>
      <c r="AY181" s="174" t="s">
        <v>113</v>
      </c>
    </row>
    <row r="182" spans="1:65" s="2" customFormat="1" ht="21.75" customHeight="1">
      <c r="A182" s="28"/>
      <c r="B182" s="120"/>
      <c r="C182" s="121" t="s">
        <v>267</v>
      </c>
      <c r="D182" s="121" t="s">
        <v>109</v>
      </c>
      <c r="E182" s="122" t="s">
        <v>268</v>
      </c>
      <c r="F182" s="123" t="s">
        <v>269</v>
      </c>
      <c r="G182" s="124" t="s">
        <v>164</v>
      </c>
      <c r="H182" s="125">
        <v>160.251</v>
      </c>
      <c r="I182" s="126"/>
      <c r="J182" s="126">
        <f>ROUND(I182*H182,2)</f>
        <v>0</v>
      </c>
      <c r="K182" s="127"/>
      <c r="L182" s="128"/>
      <c r="M182" s="129" t="s">
        <v>1</v>
      </c>
      <c r="N182" s="130" t="s">
        <v>39</v>
      </c>
      <c r="O182" s="131">
        <v>0</v>
      </c>
      <c r="P182" s="131">
        <f>O182*H182</f>
        <v>0</v>
      </c>
      <c r="Q182" s="131">
        <v>0.00025</v>
      </c>
      <c r="R182" s="131">
        <f>Q182*H182</f>
        <v>0.04006275</v>
      </c>
      <c r="S182" s="131">
        <v>0</v>
      </c>
      <c r="T182" s="13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33" t="s">
        <v>112</v>
      </c>
      <c r="AT182" s="133" t="s">
        <v>109</v>
      </c>
      <c r="AU182" s="133" t="s">
        <v>84</v>
      </c>
      <c r="AY182" s="16" t="s">
        <v>113</v>
      </c>
      <c r="BE182" s="134">
        <f>IF(N182="základní",J182,0)</f>
        <v>0</v>
      </c>
      <c r="BF182" s="134">
        <f>IF(N182="snížená",J182,0)</f>
        <v>0</v>
      </c>
      <c r="BG182" s="134">
        <f>IF(N182="zákl. přenesená",J182,0)</f>
        <v>0</v>
      </c>
      <c r="BH182" s="134">
        <f>IF(N182="sníž. přenesená",J182,0)</f>
        <v>0</v>
      </c>
      <c r="BI182" s="134">
        <f>IF(N182="nulová",J182,0)</f>
        <v>0</v>
      </c>
      <c r="BJ182" s="16" t="s">
        <v>82</v>
      </c>
      <c r="BK182" s="134">
        <f>ROUND(I182*H182,2)</f>
        <v>0</v>
      </c>
      <c r="BL182" s="16" t="s">
        <v>114</v>
      </c>
      <c r="BM182" s="133" t="s">
        <v>270</v>
      </c>
    </row>
    <row r="183" spans="1:47" s="2" customFormat="1" ht="19.5">
      <c r="A183" s="28"/>
      <c r="B183" s="29"/>
      <c r="C183" s="28"/>
      <c r="D183" s="135" t="s">
        <v>116</v>
      </c>
      <c r="E183" s="28"/>
      <c r="F183" s="136" t="s">
        <v>269</v>
      </c>
      <c r="G183" s="28"/>
      <c r="H183" s="28"/>
      <c r="I183" s="28"/>
      <c r="J183" s="28"/>
      <c r="K183" s="28"/>
      <c r="L183" s="29"/>
      <c r="M183" s="137"/>
      <c r="N183" s="138"/>
      <c r="O183" s="54"/>
      <c r="P183" s="54"/>
      <c r="Q183" s="54"/>
      <c r="R183" s="54"/>
      <c r="S183" s="54"/>
      <c r="T183" s="55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T183" s="16" t="s">
        <v>116</v>
      </c>
      <c r="AU183" s="16" t="s">
        <v>84</v>
      </c>
    </row>
    <row r="184" spans="2:51" s="13" customFormat="1" ht="11.25">
      <c r="B184" s="173"/>
      <c r="D184" s="135" t="s">
        <v>167</v>
      </c>
      <c r="E184" s="174" t="s">
        <v>1</v>
      </c>
      <c r="F184" s="175" t="s">
        <v>271</v>
      </c>
      <c r="H184" s="176">
        <v>152.62</v>
      </c>
      <c r="L184" s="173"/>
      <c r="M184" s="177"/>
      <c r="N184" s="178"/>
      <c r="O184" s="178"/>
      <c r="P184" s="178"/>
      <c r="Q184" s="178"/>
      <c r="R184" s="178"/>
      <c r="S184" s="178"/>
      <c r="T184" s="179"/>
      <c r="AT184" s="174" t="s">
        <v>167</v>
      </c>
      <c r="AU184" s="174" t="s">
        <v>84</v>
      </c>
      <c r="AV184" s="13" t="s">
        <v>84</v>
      </c>
      <c r="AW184" s="13" t="s">
        <v>31</v>
      </c>
      <c r="AX184" s="13" t="s">
        <v>82</v>
      </c>
      <c r="AY184" s="174" t="s">
        <v>113</v>
      </c>
    </row>
    <row r="185" spans="2:51" s="13" customFormat="1" ht="11.25">
      <c r="B185" s="173"/>
      <c r="D185" s="135" t="s">
        <v>167</v>
      </c>
      <c r="F185" s="175" t="s">
        <v>272</v>
      </c>
      <c r="H185" s="176">
        <v>160.251</v>
      </c>
      <c r="L185" s="173"/>
      <c r="M185" s="177"/>
      <c r="N185" s="178"/>
      <c r="O185" s="178"/>
      <c r="P185" s="178"/>
      <c r="Q185" s="178"/>
      <c r="R185" s="178"/>
      <c r="S185" s="178"/>
      <c r="T185" s="179"/>
      <c r="AT185" s="174" t="s">
        <v>167</v>
      </c>
      <c r="AU185" s="174" t="s">
        <v>84</v>
      </c>
      <c r="AV185" s="13" t="s">
        <v>84</v>
      </c>
      <c r="AW185" s="13" t="s">
        <v>3</v>
      </c>
      <c r="AX185" s="13" t="s">
        <v>82</v>
      </c>
      <c r="AY185" s="174" t="s">
        <v>113</v>
      </c>
    </row>
    <row r="186" spans="2:63" s="12" customFormat="1" ht="22.9" customHeight="1">
      <c r="B186" s="152"/>
      <c r="D186" s="153" t="s">
        <v>73</v>
      </c>
      <c r="E186" s="162" t="s">
        <v>114</v>
      </c>
      <c r="F186" s="162" t="s">
        <v>273</v>
      </c>
      <c r="J186" s="163">
        <f>BK186</f>
        <v>0</v>
      </c>
      <c r="L186" s="152"/>
      <c r="M186" s="156"/>
      <c r="N186" s="157"/>
      <c r="O186" s="157"/>
      <c r="P186" s="158">
        <v>0</v>
      </c>
      <c r="Q186" s="157"/>
      <c r="R186" s="158">
        <v>0</v>
      </c>
      <c r="S186" s="157"/>
      <c r="T186" s="159">
        <v>0</v>
      </c>
      <c r="AR186" s="153" t="s">
        <v>82</v>
      </c>
      <c r="AT186" s="160" t="s">
        <v>73</v>
      </c>
      <c r="AU186" s="160" t="s">
        <v>82</v>
      </c>
      <c r="AY186" s="153" t="s">
        <v>113</v>
      </c>
      <c r="BK186" s="161">
        <v>0</v>
      </c>
    </row>
    <row r="187" spans="2:63" s="12" customFormat="1" ht="22.9" customHeight="1">
      <c r="B187" s="152"/>
      <c r="D187" s="153" t="s">
        <v>73</v>
      </c>
      <c r="E187" s="162" t="s">
        <v>126</v>
      </c>
      <c r="F187" s="162" t="s">
        <v>274</v>
      </c>
      <c r="J187" s="163">
        <f>BK187</f>
        <v>0</v>
      </c>
      <c r="L187" s="152"/>
      <c r="M187" s="156"/>
      <c r="N187" s="157"/>
      <c r="O187" s="157"/>
      <c r="P187" s="158">
        <f>SUM(P188:P224)</f>
        <v>102.01747499999999</v>
      </c>
      <c r="Q187" s="157"/>
      <c r="R187" s="158">
        <f>SUM(R188:R224)</f>
        <v>180.7020316</v>
      </c>
      <c r="S187" s="157"/>
      <c r="T187" s="159">
        <f>SUM(T188:T224)</f>
        <v>0</v>
      </c>
      <c r="AR187" s="153" t="s">
        <v>82</v>
      </c>
      <c r="AT187" s="160" t="s">
        <v>73</v>
      </c>
      <c r="AU187" s="160" t="s">
        <v>82</v>
      </c>
      <c r="AY187" s="153" t="s">
        <v>113</v>
      </c>
      <c r="BK187" s="161">
        <f>SUM(BK188:BK224)</f>
        <v>0</v>
      </c>
    </row>
    <row r="188" spans="1:65" s="2" customFormat="1" ht="16.5" customHeight="1">
      <c r="A188" s="28"/>
      <c r="B188" s="120"/>
      <c r="C188" s="164" t="s">
        <v>275</v>
      </c>
      <c r="D188" s="164" t="s">
        <v>152</v>
      </c>
      <c r="E188" s="165" t="s">
        <v>276</v>
      </c>
      <c r="F188" s="166" t="s">
        <v>277</v>
      </c>
      <c r="G188" s="167" t="s">
        <v>164</v>
      </c>
      <c r="H188" s="168">
        <v>337</v>
      </c>
      <c r="I188" s="169"/>
      <c r="J188" s="169">
        <f>ROUND(I188*H188,2)</f>
        <v>0</v>
      </c>
      <c r="K188" s="170"/>
      <c r="L188" s="29"/>
      <c r="M188" s="171" t="s">
        <v>1</v>
      </c>
      <c r="N188" s="172" t="s">
        <v>39</v>
      </c>
      <c r="O188" s="131">
        <v>0.026</v>
      </c>
      <c r="P188" s="131">
        <f>O188*H188</f>
        <v>8.762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33" t="s">
        <v>114</v>
      </c>
      <c r="AT188" s="133" t="s">
        <v>152</v>
      </c>
      <c r="AU188" s="133" t="s">
        <v>84</v>
      </c>
      <c r="AY188" s="16" t="s">
        <v>113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6" t="s">
        <v>82</v>
      </c>
      <c r="BK188" s="134">
        <f>ROUND(I188*H188,2)</f>
        <v>0</v>
      </c>
      <c r="BL188" s="16" t="s">
        <v>114</v>
      </c>
      <c r="BM188" s="133" t="s">
        <v>278</v>
      </c>
    </row>
    <row r="189" spans="1:47" s="2" customFormat="1" ht="19.5">
      <c r="A189" s="28"/>
      <c r="B189" s="29"/>
      <c r="C189" s="28"/>
      <c r="D189" s="135" t="s">
        <v>116</v>
      </c>
      <c r="E189" s="28"/>
      <c r="F189" s="136" t="s">
        <v>279</v>
      </c>
      <c r="G189" s="28"/>
      <c r="H189" s="28"/>
      <c r="I189" s="28"/>
      <c r="J189" s="28"/>
      <c r="K189" s="28"/>
      <c r="L189" s="29"/>
      <c r="M189" s="137"/>
      <c r="N189" s="138"/>
      <c r="O189" s="54"/>
      <c r="P189" s="54"/>
      <c r="Q189" s="54"/>
      <c r="R189" s="54"/>
      <c r="S189" s="54"/>
      <c r="T189" s="55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T189" s="16" t="s">
        <v>116</v>
      </c>
      <c r="AU189" s="16" t="s">
        <v>84</v>
      </c>
    </row>
    <row r="190" spans="2:51" s="13" customFormat="1" ht="11.25">
      <c r="B190" s="173"/>
      <c r="D190" s="135" t="s">
        <v>167</v>
      </c>
      <c r="E190" s="174" t="s">
        <v>1</v>
      </c>
      <c r="F190" s="175" t="s">
        <v>280</v>
      </c>
      <c r="H190" s="176">
        <v>161.8</v>
      </c>
      <c r="L190" s="173"/>
      <c r="M190" s="177"/>
      <c r="N190" s="178"/>
      <c r="O190" s="178"/>
      <c r="P190" s="178"/>
      <c r="Q190" s="178"/>
      <c r="R190" s="178"/>
      <c r="S190" s="178"/>
      <c r="T190" s="179"/>
      <c r="AT190" s="174" t="s">
        <v>167</v>
      </c>
      <c r="AU190" s="174" t="s">
        <v>84</v>
      </c>
      <c r="AV190" s="13" t="s">
        <v>84</v>
      </c>
      <c r="AW190" s="13" t="s">
        <v>31</v>
      </c>
      <c r="AX190" s="13" t="s">
        <v>74</v>
      </c>
      <c r="AY190" s="174" t="s">
        <v>113</v>
      </c>
    </row>
    <row r="191" spans="2:51" s="13" customFormat="1" ht="11.25">
      <c r="B191" s="173"/>
      <c r="D191" s="135" t="s">
        <v>167</v>
      </c>
      <c r="E191" s="174" t="s">
        <v>1</v>
      </c>
      <c r="F191" s="175" t="s">
        <v>281</v>
      </c>
      <c r="H191" s="176">
        <v>99.9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167</v>
      </c>
      <c r="AU191" s="174" t="s">
        <v>84</v>
      </c>
      <c r="AV191" s="13" t="s">
        <v>84</v>
      </c>
      <c r="AW191" s="13" t="s">
        <v>31</v>
      </c>
      <c r="AX191" s="13" t="s">
        <v>74</v>
      </c>
      <c r="AY191" s="174" t="s">
        <v>113</v>
      </c>
    </row>
    <row r="192" spans="2:51" s="13" customFormat="1" ht="11.25">
      <c r="B192" s="173"/>
      <c r="D192" s="135" t="s">
        <v>167</v>
      </c>
      <c r="E192" s="174" t="s">
        <v>1</v>
      </c>
      <c r="F192" s="175" t="s">
        <v>282</v>
      </c>
      <c r="H192" s="176">
        <v>75.3</v>
      </c>
      <c r="L192" s="173"/>
      <c r="M192" s="177"/>
      <c r="N192" s="178"/>
      <c r="O192" s="178"/>
      <c r="P192" s="178"/>
      <c r="Q192" s="178"/>
      <c r="R192" s="178"/>
      <c r="S192" s="178"/>
      <c r="T192" s="179"/>
      <c r="AT192" s="174" t="s">
        <v>167</v>
      </c>
      <c r="AU192" s="174" t="s">
        <v>84</v>
      </c>
      <c r="AV192" s="13" t="s">
        <v>84</v>
      </c>
      <c r="AW192" s="13" t="s">
        <v>31</v>
      </c>
      <c r="AX192" s="13" t="s">
        <v>74</v>
      </c>
      <c r="AY192" s="174" t="s">
        <v>113</v>
      </c>
    </row>
    <row r="193" spans="2:51" s="14" customFormat="1" ht="11.25">
      <c r="B193" s="180"/>
      <c r="D193" s="135" t="s">
        <v>167</v>
      </c>
      <c r="E193" s="181" t="s">
        <v>1</v>
      </c>
      <c r="F193" s="182" t="s">
        <v>180</v>
      </c>
      <c r="H193" s="183">
        <v>337</v>
      </c>
      <c r="L193" s="180"/>
      <c r="M193" s="184"/>
      <c r="N193" s="185"/>
      <c r="O193" s="185"/>
      <c r="P193" s="185"/>
      <c r="Q193" s="185"/>
      <c r="R193" s="185"/>
      <c r="S193" s="185"/>
      <c r="T193" s="186"/>
      <c r="AT193" s="181" t="s">
        <v>167</v>
      </c>
      <c r="AU193" s="181" t="s">
        <v>84</v>
      </c>
      <c r="AV193" s="14" t="s">
        <v>114</v>
      </c>
      <c r="AW193" s="14" t="s">
        <v>31</v>
      </c>
      <c r="AX193" s="14" t="s">
        <v>82</v>
      </c>
      <c r="AY193" s="181" t="s">
        <v>113</v>
      </c>
    </row>
    <row r="194" spans="1:65" s="2" customFormat="1" ht="21.75" customHeight="1">
      <c r="A194" s="28"/>
      <c r="B194" s="120"/>
      <c r="C194" s="164" t="s">
        <v>283</v>
      </c>
      <c r="D194" s="164" t="s">
        <v>152</v>
      </c>
      <c r="E194" s="165" t="s">
        <v>284</v>
      </c>
      <c r="F194" s="166" t="s">
        <v>285</v>
      </c>
      <c r="G194" s="167" t="s">
        <v>164</v>
      </c>
      <c r="H194" s="168">
        <v>175.2</v>
      </c>
      <c r="I194" s="169"/>
      <c r="J194" s="169">
        <f>ROUND(I194*H194,2)</f>
        <v>0</v>
      </c>
      <c r="K194" s="170"/>
      <c r="L194" s="29"/>
      <c r="M194" s="171" t="s">
        <v>1</v>
      </c>
      <c r="N194" s="172" t="s">
        <v>39</v>
      </c>
      <c r="O194" s="131">
        <v>0.05</v>
      </c>
      <c r="P194" s="131">
        <f>O194*H194</f>
        <v>8.76</v>
      </c>
      <c r="Q194" s="131">
        <v>0</v>
      </c>
      <c r="R194" s="131">
        <f>Q194*H194</f>
        <v>0</v>
      </c>
      <c r="S194" s="131">
        <v>0</v>
      </c>
      <c r="T194" s="132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33" t="s">
        <v>114</v>
      </c>
      <c r="AT194" s="133" t="s">
        <v>152</v>
      </c>
      <c r="AU194" s="133" t="s">
        <v>84</v>
      </c>
      <c r="AY194" s="16" t="s">
        <v>113</v>
      </c>
      <c r="BE194" s="134">
        <f>IF(N194="základní",J194,0)</f>
        <v>0</v>
      </c>
      <c r="BF194" s="134">
        <f>IF(N194="snížená",J194,0)</f>
        <v>0</v>
      </c>
      <c r="BG194" s="134">
        <f>IF(N194="zákl. přenesená",J194,0)</f>
        <v>0</v>
      </c>
      <c r="BH194" s="134">
        <f>IF(N194="sníž. přenesená",J194,0)</f>
        <v>0</v>
      </c>
      <c r="BI194" s="134">
        <f>IF(N194="nulová",J194,0)</f>
        <v>0</v>
      </c>
      <c r="BJ194" s="16" t="s">
        <v>82</v>
      </c>
      <c r="BK194" s="134">
        <f>ROUND(I194*H194,2)</f>
        <v>0</v>
      </c>
      <c r="BL194" s="16" t="s">
        <v>114</v>
      </c>
      <c r="BM194" s="133" t="s">
        <v>286</v>
      </c>
    </row>
    <row r="195" spans="1:47" s="2" customFormat="1" ht="19.5">
      <c r="A195" s="28"/>
      <c r="B195" s="29"/>
      <c r="C195" s="28"/>
      <c r="D195" s="135" t="s">
        <v>116</v>
      </c>
      <c r="E195" s="28"/>
      <c r="F195" s="136" t="s">
        <v>287</v>
      </c>
      <c r="G195" s="28"/>
      <c r="H195" s="28"/>
      <c r="I195" s="28"/>
      <c r="J195" s="28"/>
      <c r="K195" s="28"/>
      <c r="L195" s="29"/>
      <c r="M195" s="137"/>
      <c r="N195" s="138"/>
      <c r="O195" s="54"/>
      <c r="P195" s="54"/>
      <c r="Q195" s="54"/>
      <c r="R195" s="54"/>
      <c r="S195" s="54"/>
      <c r="T195" s="55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T195" s="16" t="s">
        <v>116</v>
      </c>
      <c r="AU195" s="16" t="s">
        <v>84</v>
      </c>
    </row>
    <row r="196" spans="2:51" s="13" customFormat="1" ht="11.25">
      <c r="B196" s="173"/>
      <c r="D196" s="135" t="s">
        <v>167</v>
      </c>
      <c r="E196" s="174" t="s">
        <v>1</v>
      </c>
      <c r="F196" s="175" t="s">
        <v>281</v>
      </c>
      <c r="H196" s="176">
        <v>99.9</v>
      </c>
      <c r="L196" s="173"/>
      <c r="M196" s="177"/>
      <c r="N196" s="178"/>
      <c r="O196" s="178"/>
      <c r="P196" s="178"/>
      <c r="Q196" s="178"/>
      <c r="R196" s="178"/>
      <c r="S196" s="178"/>
      <c r="T196" s="179"/>
      <c r="AT196" s="174" t="s">
        <v>167</v>
      </c>
      <c r="AU196" s="174" t="s">
        <v>84</v>
      </c>
      <c r="AV196" s="13" t="s">
        <v>84</v>
      </c>
      <c r="AW196" s="13" t="s">
        <v>31</v>
      </c>
      <c r="AX196" s="13" t="s">
        <v>74</v>
      </c>
      <c r="AY196" s="174" t="s">
        <v>113</v>
      </c>
    </row>
    <row r="197" spans="2:51" s="13" customFormat="1" ht="11.25">
      <c r="B197" s="173"/>
      <c r="D197" s="135" t="s">
        <v>167</v>
      </c>
      <c r="E197" s="174" t="s">
        <v>1</v>
      </c>
      <c r="F197" s="175" t="s">
        <v>282</v>
      </c>
      <c r="H197" s="176">
        <v>75.3</v>
      </c>
      <c r="L197" s="173"/>
      <c r="M197" s="177"/>
      <c r="N197" s="178"/>
      <c r="O197" s="178"/>
      <c r="P197" s="178"/>
      <c r="Q197" s="178"/>
      <c r="R197" s="178"/>
      <c r="S197" s="178"/>
      <c r="T197" s="179"/>
      <c r="AT197" s="174" t="s">
        <v>167</v>
      </c>
      <c r="AU197" s="174" t="s">
        <v>84</v>
      </c>
      <c r="AV197" s="13" t="s">
        <v>84</v>
      </c>
      <c r="AW197" s="13" t="s">
        <v>31</v>
      </c>
      <c r="AX197" s="13" t="s">
        <v>74</v>
      </c>
      <c r="AY197" s="174" t="s">
        <v>113</v>
      </c>
    </row>
    <row r="198" spans="2:51" s="14" customFormat="1" ht="11.25">
      <c r="B198" s="180"/>
      <c r="D198" s="135" t="s">
        <v>167</v>
      </c>
      <c r="E198" s="181" t="s">
        <v>1</v>
      </c>
      <c r="F198" s="182" t="s">
        <v>180</v>
      </c>
      <c r="H198" s="183">
        <v>175.2</v>
      </c>
      <c r="L198" s="180"/>
      <c r="M198" s="184"/>
      <c r="N198" s="185"/>
      <c r="O198" s="185"/>
      <c r="P198" s="185"/>
      <c r="Q198" s="185"/>
      <c r="R198" s="185"/>
      <c r="S198" s="185"/>
      <c r="T198" s="186"/>
      <c r="AT198" s="181" t="s">
        <v>167</v>
      </c>
      <c r="AU198" s="181" t="s">
        <v>84</v>
      </c>
      <c r="AV198" s="14" t="s">
        <v>114</v>
      </c>
      <c r="AW198" s="14" t="s">
        <v>31</v>
      </c>
      <c r="AX198" s="14" t="s">
        <v>82</v>
      </c>
      <c r="AY198" s="181" t="s">
        <v>113</v>
      </c>
    </row>
    <row r="199" spans="1:65" s="2" customFormat="1" ht="16.5" customHeight="1">
      <c r="A199" s="28"/>
      <c r="B199" s="120"/>
      <c r="C199" s="164" t="s">
        <v>288</v>
      </c>
      <c r="D199" s="164" t="s">
        <v>152</v>
      </c>
      <c r="E199" s="165" t="s">
        <v>289</v>
      </c>
      <c r="F199" s="166" t="s">
        <v>290</v>
      </c>
      <c r="G199" s="167" t="s">
        <v>164</v>
      </c>
      <c r="H199" s="168">
        <v>286.775</v>
      </c>
      <c r="I199" s="169"/>
      <c r="J199" s="169">
        <f>ROUND(I199*H199,2)</f>
        <v>0</v>
      </c>
      <c r="K199" s="170"/>
      <c r="L199" s="29"/>
      <c r="M199" s="171" t="s">
        <v>1</v>
      </c>
      <c r="N199" s="172" t="s">
        <v>39</v>
      </c>
      <c r="O199" s="131">
        <v>0.029</v>
      </c>
      <c r="P199" s="131">
        <f>O199*H199</f>
        <v>8.316475</v>
      </c>
      <c r="Q199" s="131">
        <v>0.378</v>
      </c>
      <c r="R199" s="131">
        <f>Q199*H199</f>
        <v>108.40095</v>
      </c>
      <c r="S199" s="131">
        <v>0</v>
      </c>
      <c r="T199" s="13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33" t="s">
        <v>114</v>
      </c>
      <c r="AT199" s="133" t="s">
        <v>152</v>
      </c>
      <c r="AU199" s="133" t="s">
        <v>84</v>
      </c>
      <c r="AY199" s="16" t="s">
        <v>113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6" t="s">
        <v>82</v>
      </c>
      <c r="BK199" s="134">
        <f>ROUND(I199*H199,2)</f>
        <v>0</v>
      </c>
      <c r="BL199" s="16" t="s">
        <v>114</v>
      </c>
      <c r="BM199" s="133" t="s">
        <v>291</v>
      </c>
    </row>
    <row r="200" spans="1:47" s="2" customFormat="1" ht="11.25">
      <c r="A200" s="28"/>
      <c r="B200" s="29"/>
      <c r="C200" s="28"/>
      <c r="D200" s="135" t="s">
        <v>116</v>
      </c>
      <c r="E200" s="28"/>
      <c r="F200" s="136" t="s">
        <v>292</v>
      </c>
      <c r="G200" s="28"/>
      <c r="H200" s="28"/>
      <c r="I200" s="28"/>
      <c r="J200" s="28"/>
      <c r="K200" s="28"/>
      <c r="L200" s="29"/>
      <c r="M200" s="137"/>
      <c r="N200" s="138"/>
      <c r="O200" s="54"/>
      <c r="P200" s="54"/>
      <c r="Q200" s="54"/>
      <c r="R200" s="54"/>
      <c r="S200" s="54"/>
      <c r="T200" s="55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T200" s="16" t="s">
        <v>116</v>
      </c>
      <c r="AU200" s="16" t="s">
        <v>84</v>
      </c>
    </row>
    <row r="201" spans="2:51" s="13" customFormat="1" ht="11.25">
      <c r="B201" s="173"/>
      <c r="D201" s="135" t="s">
        <v>167</v>
      </c>
      <c r="E201" s="174" t="s">
        <v>1</v>
      </c>
      <c r="F201" s="175" t="s">
        <v>293</v>
      </c>
      <c r="H201" s="176">
        <v>161.8</v>
      </c>
      <c r="L201" s="173"/>
      <c r="M201" s="177"/>
      <c r="N201" s="178"/>
      <c r="O201" s="178"/>
      <c r="P201" s="178"/>
      <c r="Q201" s="178"/>
      <c r="R201" s="178"/>
      <c r="S201" s="178"/>
      <c r="T201" s="179"/>
      <c r="AT201" s="174" t="s">
        <v>167</v>
      </c>
      <c r="AU201" s="174" t="s">
        <v>84</v>
      </c>
      <c r="AV201" s="13" t="s">
        <v>84</v>
      </c>
      <c r="AW201" s="13" t="s">
        <v>31</v>
      </c>
      <c r="AX201" s="13" t="s">
        <v>74</v>
      </c>
      <c r="AY201" s="174" t="s">
        <v>113</v>
      </c>
    </row>
    <row r="202" spans="2:51" s="13" customFormat="1" ht="22.5">
      <c r="B202" s="173"/>
      <c r="D202" s="135" t="s">
        <v>167</v>
      </c>
      <c r="E202" s="174" t="s">
        <v>1</v>
      </c>
      <c r="F202" s="175" t="s">
        <v>294</v>
      </c>
      <c r="H202" s="176">
        <v>8.775</v>
      </c>
      <c r="L202" s="173"/>
      <c r="M202" s="177"/>
      <c r="N202" s="178"/>
      <c r="O202" s="178"/>
      <c r="P202" s="178"/>
      <c r="Q202" s="178"/>
      <c r="R202" s="178"/>
      <c r="S202" s="178"/>
      <c r="T202" s="179"/>
      <c r="AT202" s="174" t="s">
        <v>167</v>
      </c>
      <c r="AU202" s="174" t="s">
        <v>84</v>
      </c>
      <c r="AV202" s="13" t="s">
        <v>84</v>
      </c>
      <c r="AW202" s="13" t="s">
        <v>31</v>
      </c>
      <c r="AX202" s="13" t="s">
        <v>74</v>
      </c>
      <c r="AY202" s="174" t="s">
        <v>113</v>
      </c>
    </row>
    <row r="203" spans="2:51" s="13" customFormat="1" ht="11.25">
      <c r="B203" s="173"/>
      <c r="D203" s="135" t="s">
        <v>167</v>
      </c>
      <c r="E203" s="174" t="s">
        <v>1</v>
      </c>
      <c r="F203" s="175" t="s">
        <v>295</v>
      </c>
      <c r="H203" s="176">
        <v>15</v>
      </c>
      <c r="L203" s="173"/>
      <c r="M203" s="177"/>
      <c r="N203" s="178"/>
      <c r="O203" s="178"/>
      <c r="P203" s="178"/>
      <c r="Q203" s="178"/>
      <c r="R203" s="178"/>
      <c r="S203" s="178"/>
      <c r="T203" s="179"/>
      <c r="AT203" s="174" t="s">
        <v>167</v>
      </c>
      <c r="AU203" s="174" t="s">
        <v>84</v>
      </c>
      <c r="AV203" s="13" t="s">
        <v>84</v>
      </c>
      <c r="AW203" s="13" t="s">
        <v>31</v>
      </c>
      <c r="AX203" s="13" t="s">
        <v>74</v>
      </c>
      <c r="AY203" s="174" t="s">
        <v>113</v>
      </c>
    </row>
    <row r="204" spans="2:51" s="13" customFormat="1" ht="11.25">
      <c r="B204" s="173"/>
      <c r="D204" s="135" t="s">
        <v>167</v>
      </c>
      <c r="E204" s="174" t="s">
        <v>1</v>
      </c>
      <c r="F204" s="175" t="s">
        <v>296</v>
      </c>
      <c r="H204" s="176">
        <v>101.2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167</v>
      </c>
      <c r="AU204" s="174" t="s">
        <v>84</v>
      </c>
      <c r="AV204" s="13" t="s">
        <v>84</v>
      </c>
      <c r="AW204" s="13" t="s">
        <v>31</v>
      </c>
      <c r="AX204" s="13" t="s">
        <v>74</v>
      </c>
      <c r="AY204" s="174" t="s">
        <v>113</v>
      </c>
    </row>
    <row r="205" spans="2:51" s="14" customFormat="1" ht="11.25">
      <c r="B205" s="180"/>
      <c r="D205" s="135" t="s">
        <v>167</v>
      </c>
      <c r="E205" s="181" t="s">
        <v>1</v>
      </c>
      <c r="F205" s="182" t="s">
        <v>180</v>
      </c>
      <c r="H205" s="183">
        <v>286.775</v>
      </c>
      <c r="L205" s="180"/>
      <c r="M205" s="184"/>
      <c r="N205" s="185"/>
      <c r="O205" s="185"/>
      <c r="P205" s="185"/>
      <c r="Q205" s="185"/>
      <c r="R205" s="185"/>
      <c r="S205" s="185"/>
      <c r="T205" s="186"/>
      <c r="AT205" s="181" t="s">
        <v>167</v>
      </c>
      <c r="AU205" s="181" t="s">
        <v>84</v>
      </c>
      <c r="AV205" s="14" t="s">
        <v>114</v>
      </c>
      <c r="AW205" s="14" t="s">
        <v>31</v>
      </c>
      <c r="AX205" s="14" t="s">
        <v>82</v>
      </c>
      <c r="AY205" s="181" t="s">
        <v>113</v>
      </c>
    </row>
    <row r="206" spans="1:65" s="2" customFormat="1" ht="16.5" customHeight="1">
      <c r="A206" s="28"/>
      <c r="B206" s="120"/>
      <c r="C206" s="164" t="s">
        <v>297</v>
      </c>
      <c r="D206" s="164" t="s">
        <v>152</v>
      </c>
      <c r="E206" s="165" t="s">
        <v>298</v>
      </c>
      <c r="F206" s="166" t="s">
        <v>299</v>
      </c>
      <c r="G206" s="167" t="s">
        <v>164</v>
      </c>
      <c r="H206" s="168">
        <v>134</v>
      </c>
      <c r="I206" s="169"/>
      <c r="J206" s="169">
        <f>ROUND(I206*H206,2)</f>
        <v>0</v>
      </c>
      <c r="K206" s="170"/>
      <c r="L206" s="29"/>
      <c r="M206" s="171" t="s">
        <v>1</v>
      </c>
      <c r="N206" s="172" t="s">
        <v>39</v>
      </c>
      <c r="O206" s="131">
        <v>0.029</v>
      </c>
      <c r="P206" s="131">
        <f>O206*H206</f>
        <v>3.886</v>
      </c>
      <c r="Q206" s="131">
        <v>0.473</v>
      </c>
      <c r="R206" s="131">
        <f>Q206*H206</f>
        <v>63.382</v>
      </c>
      <c r="S206" s="131">
        <v>0</v>
      </c>
      <c r="T206" s="13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33" t="s">
        <v>114</v>
      </c>
      <c r="AT206" s="133" t="s">
        <v>152</v>
      </c>
      <c r="AU206" s="133" t="s">
        <v>84</v>
      </c>
      <c r="AY206" s="16" t="s">
        <v>113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6" t="s">
        <v>82</v>
      </c>
      <c r="BK206" s="134">
        <f>ROUND(I206*H206,2)</f>
        <v>0</v>
      </c>
      <c r="BL206" s="16" t="s">
        <v>114</v>
      </c>
      <c r="BM206" s="133" t="s">
        <v>300</v>
      </c>
    </row>
    <row r="207" spans="1:47" s="2" customFormat="1" ht="11.25">
      <c r="A207" s="28"/>
      <c r="B207" s="29"/>
      <c r="C207" s="28"/>
      <c r="D207" s="135" t="s">
        <v>116</v>
      </c>
      <c r="E207" s="28"/>
      <c r="F207" s="136" t="s">
        <v>292</v>
      </c>
      <c r="G207" s="28"/>
      <c r="H207" s="28"/>
      <c r="I207" s="28"/>
      <c r="J207" s="28"/>
      <c r="K207" s="28"/>
      <c r="L207" s="29"/>
      <c r="M207" s="137"/>
      <c r="N207" s="138"/>
      <c r="O207" s="54"/>
      <c r="P207" s="54"/>
      <c r="Q207" s="54"/>
      <c r="R207" s="54"/>
      <c r="S207" s="54"/>
      <c r="T207" s="55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T207" s="16" t="s">
        <v>116</v>
      </c>
      <c r="AU207" s="16" t="s">
        <v>84</v>
      </c>
    </row>
    <row r="208" spans="2:51" s="13" customFormat="1" ht="22.5">
      <c r="B208" s="173"/>
      <c r="D208" s="135" t="s">
        <v>167</v>
      </c>
      <c r="E208" s="174" t="s">
        <v>1</v>
      </c>
      <c r="F208" s="175" t="s">
        <v>301</v>
      </c>
      <c r="H208" s="176">
        <v>134</v>
      </c>
      <c r="L208" s="173"/>
      <c r="M208" s="177"/>
      <c r="N208" s="178"/>
      <c r="O208" s="178"/>
      <c r="P208" s="178"/>
      <c r="Q208" s="178"/>
      <c r="R208" s="178"/>
      <c r="S208" s="178"/>
      <c r="T208" s="179"/>
      <c r="AT208" s="174" t="s">
        <v>167</v>
      </c>
      <c r="AU208" s="174" t="s">
        <v>84</v>
      </c>
      <c r="AV208" s="13" t="s">
        <v>84</v>
      </c>
      <c r="AW208" s="13" t="s">
        <v>31</v>
      </c>
      <c r="AX208" s="13" t="s">
        <v>82</v>
      </c>
      <c r="AY208" s="174" t="s">
        <v>113</v>
      </c>
    </row>
    <row r="209" spans="1:65" s="2" customFormat="1" ht="16.5" customHeight="1">
      <c r="A209" s="28"/>
      <c r="B209" s="120"/>
      <c r="C209" s="164" t="s">
        <v>302</v>
      </c>
      <c r="D209" s="164" t="s">
        <v>152</v>
      </c>
      <c r="E209" s="165" t="s">
        <v>303</v>
      </c>
      <c r="F209" s="166" t="s">
        <v>304</v>
      </c>
      <c r="G209" s="167" t="s">
        <v>164</v>
      </c>
      <c r="H209" s="168">
        <v>395</v>
      </c>
      <c r="I209" s="169"/>
      <c r="J209" s="169">
        <f>ROUND(I209*H209,2)</f>
        <v>0</v>
      </c>
      <c r="K209" s="170"/>
      <c r="L209" s="29"/>
      <c r="M209" s="171" t="s">
        <v>1</v>
      </c>
      <c r="N209" s="172" t="s">
        <v>39</v>
      </c>
      <c r="O209" s="131">
        <v>0.031</v>
      </c>
      <c r="P209" s="131">
        <f>O209*H209</f>
        <v>12.245</v>
      </c>
      <c r="Q209" s="131">
        <v>0</v>
      </c>
      <c r="R209" s="131">
        <f>Q209*H209</f>
        <v>0</v>
      </c>
      <c r="S209" s="131">
        <v>0</v>
      </c>
      <c r="T209" s="13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33" t="s">
        <v>114</v>
      </c>
      <c r="AT209" s="133" t="s">
        <v>152</v>
      </c>
      <c r="AU209" s="133" t="s">
        <v>84</v>
      </c>
      <c r="AY209" s="16" t="s">
        <v>113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6" t="s">
        <v>82</v>
      </c>
      <c r="BK209" s="134">
        <f>ROUND(I209*H209,2)</f>
        <v>0</v>
      </c>
      <c r="BL209" s="16" t="s">
        <v>114</v>
      </c>
      <c r="BM209" s="133" t="s">
        <v>305</v>
      </c>
    </row>
    <row r="210" spans="1:47" s="2" customFormat="1" ht="19.5">
      <c r="A210" s="28"/>
      <c r="B210" s="29"/>
      <c r="C210" s="28"/>
      <c r="D210" s="135" t="s">
        <v>116</v>
      </c>
      <c r="E210" s="28"/>
      <c r="F210" s="136" t="s">
        <v>306</v>
      </c>
      <c r="G210" s="28"/>
      <c r="H210" s="28"/>
      <c r="I210" s="28"/>
      <c r="J210" s="28"/>
      <c r="K210" s="28"/>
      <c r="L210" s="29"/>
      <c r="M210" s="137"/>
      <c r="N210" s="138"/>
      <c r="O210" s="54"/>
      <c r="P210" s="54"/>
      <c r="Q210" s="54"/>
      <c r="R210" s="54"/>
      <c r="S210" s="54"/>
      <c r="T210" s="55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T210" s="16" t="s">
        <v>116</v>
      </c>
      <c r="AU210" s="16" t="s">
        <v>84</v>
      </c>
    </row>
    <row r="211" spans="2:51" s="13" customFormat="1" ht="11.25">
      <c r="B211" s="173"/>
      <c r="D211" s="135" t="s">
        <v>167</v>
      </c>
      <c r="E211" s="174" t="s">
        <v>1</v>
      </c>
      <c r="F211" s="175" t="s">
        <v>307</v>
      </c>
      <c r="H211" s="176">
        <v>395</v>
      </c>
      <c r="L211" s="173"/>
      <c r="M211" s="177"/>
      <c r="N211" s="178"/>
      <c r="O211" s="178"/>
      <c r="P211" s="178"/>
      <c r="Q211" s="178"/>
      <c r="R211" s="178"/>
      <c r="S211" s="178"/>
      <c r="T211" s="179"/>
      <c r="AT211" s="174" t="s">
        <v>167</v>
      </c>
      <c r="AU211" s="174" t="s">
        <v>84</v>
      </c>
      <c r="AV211" s="13" t="s">
        <v>84</v>
      </c>
      <c r="AW211" s="13" t="s">
        <v>31</v>
      </c>
      <c r="AX211" s="13" t="s">
        <v>82</v>
      </c>
      <c r="AY211" s="174" t="s">
        <v>113</v>
      </c>
    </row>
    <row r="212" spans="1:65" s="2" customFormat="1" ht="21.75" customHeight="1">
      <c r="A212" s="28"/>
      <c r="B212" s="120"/>
      <c r="C212" s="164" t="s">
        <v>308</v>
      </c>
      <c r="D212" s="164" t="s">
        <v>152</v>
      </c>
      <c r="E212" s="165" t="s">
        <v>309</v>
      </c>
      <c r="F212" s="166" t="s">
        <v>310</v>
      </c>
      <c r="G212" s="167" t="s">
        <v>164</v>
      </c>
      <c r="H212" s="168">
        <v>165.3</v>
      </c>
      <c r="I212" s="169"/>
      <c r="J212" s="169">
        <f>ROUND(I212*H212,2)</f>
        <v>0</v>
      </c>
      <c r="K212" s="170"/>
      <c r="L212" s="29"/>
      <c r="M212" s="171" t="s">
        <v>1</v>
      </c>
      <c r="N212" s="172" t="s">
        <v>39</v>
      </c>
      <c r="O212" s="131">
        <v>0.017</v>
      </c>
      <c r="P212" s="131">
        <f>O212*H212</f>
        <v>2.8101000000000003</v>
      </c>
      <c r="Q212" s="131">
        <v>0</v>
      </c>
      <c r="R212" s="131">
        <f>Q212*H212</f>
        <v>0</v>
      </c>
      <c r="S212" s="131">
        <v>0</v>
      </c>
      <c r="T212" s="13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33" t="s">
        <v>114</v>
      </c>
      <c r="AT212" s="133" t="s">
        <v>152</v>
      </c>
      <c r="AU212" s="133" t="s">
        <v>84</v>
      </c>
      <c r="AY212" s="16" t="s">
        <v>113</v>
      </c>
      <c r="BE212" s="134">
        <f>IF(N212="základní",J212,0)</f>
        <v>0</v>
      </c>
      <c r="BF212" s="134">
        <f>IF(N212="snížená",J212,0)</f>
        <v>0</v>
      </c>
      <c r="BG212" s="134">
        <f>IF(N212="zákl. přenesená",J212,0)</f>
        <v>0</v>
      </c>
      <c r="BH212" s="134">
        <f>IF(N212="sníž. přenesená",J212,0)</f>
        <v>0</v>
      </c>
      <c r="BI212" s="134">
        <f>IF(N212="nulová",J212,0)</f>
        <v>0</v>
      </c>
      <c r="BJ212" s="16" t="s">
        <v>82</v>
      </c>
      <c r="BK212" s="134">
        <f>ROUND(I212*H212,2)</f>
        <v>0</v>
      </c>
      <c r="BL212" s="16" t="s">
        <v>114</v>
      </c>
      <c r="BM212" s="133" t="s">
        <v>311</v>
      </c>
    </row>
    <row r="213" spans="1:47" s="2" customFormat="1" ht="29.25">
      <c r="A213" s="28"/>
      <c r="B213" s="29"/>
      <c r="C213" s="28"/>
      <c r="D213" s="135" t="s">
        <v>116</v>
      </c>
      <c r="E213" s="28"/>
      <c r="F213" s="136" t="s">
        <v>312</v>
      </c>
      <c r="G213" s="28"/>
      <c r="H213" s="28"/>
      <c r="I213" s="28"/>
      <c r="J213" s="28"/>
      <c r="K213" s="28"/>
      <c r="L213" s="29"/>
      <c r="M213" s="137"/>
      <c r="N213" s="138"/>
      <c r="O213" s="54"/>
      <c r="P213" s="54"/>
      <c r="Q213" s="54"/>
      <c r="R213" s="54"/>
      <c r="S213" s="54"/>
      <c r="T213" s="55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T213" s="16" t="s">
        <v>116</v>
      </c>
      <c r="AU213" s="16" t="s">
        <v>84</v>
      </c>
    </row>
    <row r="214" spans="1:65" s="2" customFormat="1" ht="21.75" customHeight="1">
      <c r="A214" s="28"/>
      <c r="B214" s="120"/>
      <c r="C214" s="164" t="s">
        <v>313</v>
      </c>
      <c r="D214" s="164" t="s">
        <v>152</v>
      </c>
      <c r="E214" s="165" t="s">
        <v>314</v>
      </c>
      <c r="F214" s="166" t="s">
        <v>315</v>
      </c>
      <c r="G214" s="167" t="s">
        <v>164</v>
      </c>
      <c r="H214" s="168">
        <v>165.3</v>
      </c>
      <c r="I214" s="169"/>
      <c r="J214" s="169">
        <f>ROUND(I214*H214,2)</f>
        <v>0</v>
      </c>
      <c r="K214" s="170"/>
      <c r="L214" s="29"/>
      <c r="M214" s="171" t="s">
        <v>1</v>
      </c>
      <c r="N214" s="172" t="s">
        <v>39</v>
      </c>
      <c r="O214" s="131">
        <v>0.008</v>
      </c>
      <c r="P214" s="131">
        <f>O214*H214</f>
        <v>1.3224</v>
      </c>
      <c r="Q214" s="131">
        <v>0</v>
      </c>
      <c r="R214" s="131">
        <f>Q214*H214</f>
        <v>0</v>
      </c>
      <c r="S214" s="131">
        <v>0</v>
      </c>
      <c r="T214" s="13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33" t="s">
        <v>114</v>
      </c>
      <c r="AT214" s="133" t="s">
        <v>152</v>
      </c>
      <c r="AU214" s="133" t="s">
        <v>84</v>
      </c>
      <c r="AY214" s="16" t="s">
        <v>113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82</v>
      </c>
      <c r="BK214" s="134">
        <f>ROUND(I214*H214,2)</f>
        <v>0</v>
      </c>
      <c r="BL214" s="16" t="s">
        <v>114</v>
      </c>
      <c r="BM214" s="133" t="s">
        <v>316</v>
      </c>
    </row>
    <row r="215" spans="1:47" s="2" customFormat="1" ht="11.25">
      <c r="A215" s="28"/>
      <c r="B215" s="29"/>
      <c r="C215" s="28"/>
      <c r="D215" s="135" t="s">
        <v>116</v>
      </c>
      <c r="E215" s="28"/>
      <c r="F215" s="136" t="s">
        <v>317</v>
      </c>
      <c r="G215" s="28"/>
      <c r="H215" s="28"/>
      <c r="I215" s="28"/>
      <c r="J215" s="28"/>
      <c r="K215" s="28"/>
      <c r="L215" s="29"/>
      <c r="M215" s="137"/>
      <c r="N215" s="138"/>
      <c r="O215" s="54"/>
      <c r="P215" s="54"/>
      <c r="Q215" s="54"/>
      <c r="R215" s="54"/>
      <c r="S215" s="54"/>
      <c r="T215" s="55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T215" s="16" t="s">
        <v>116</v>
      </c>
      <c r="AU215" s="16" t="s">
        <v>84</v>
      </c>
    </row>
    <row r="216" spans="1:65" s="2" customFormat="1" ht="16.5" customHeight="1">
      <c r="A216" s="28"/>
      <c r="B216" s="120"/>
      <c r="C216" s="164" t="s">
        <v>13</v>
      </c>
      <c r="D216" s="164" t="s">
        <v>152</v>
      </c>
      <c r="E216" s="165" t="s">
        <v>318</v>
      </c>
      <c r="F216" s="166" t="s">
        <v>319</v>
      </c>
      <c r="G216" s="167" t="s">
        <v>164</v>
      </c>
      <c r="H216" s="168">
        <v>165.3</v>
      </c>
      <c r="I216" s="169"/>
      <c r="J216" s="169">
        <f>ROUND(I216*H216,2)</f>
        <v>0</v>
      </c>
      <c r="K216" s="170"/>
      <c r="L216" s="29"/>
      <c r="M216" s="171" t="s">
        <v>1</v>
      </c>
      <c r="N216" s="172" t="s">
        <v>39</v>
      </c>
      <c r="O216" s="131">
        <v>0.002</v>
      </c>
      <c r="P216" s="131">
        <f>O216*H216</f>
        <v>0.3306</v>
      </c>
      <c r="Q216" s="131">
        <v>0</v>
      </c>
      <c r="R216" s="131">
        <f>Q216*H216</f>
        <v>0</v>
      </c>
      <c r="S216" s="131">
        <v>0</v>
      </c>
      <c r="T216" s="132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33" t="s">
        <v>114</v>
      </c>
      <c r="AT216" s="133" t="s">
        <v>152</v>
      </c>
      <c r="AU216" s="133" t="s">
        <v>84</v>
      </c>
      <c r="AY216" s="16" t="s">
        <v>113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6" t="s">
        <v>82</v>
      </c>
      <c r="BK216" s="134">
        <f>ROUND(I216*H216,2)</f>
        <v>0</v>
      </c>
      <c r="BL216" s="16" t="s">
        <v>114</v>
      </c>
      <c r="BM216" s="133" t="s">
        <v>320</v>
      </c>
    </row>
    <row r="217" spans="1:47" s="2" customFormat="1" ht="19.5">
      <c r="A217" s="28"/>
      <c r="B217" s="29"/>
      <c r="C217" s="28"/>
      <c r="D217" s="135" t="s">
        <v>116</v>
      </c>
      <c r="E217" s="28"/>
      <c r="F217" s="136" t="s">
        <v>321</v>
      </c>
      <c r="G217" s="28"/>
      <c r="H217" s="28"/>
      <c r="I217" s="28"/>
      <c r="J217" s="28"/>
      <c r="K217" s="28"/>
      <c r="L217" s="29"/>
      <c r="M217" s="137"/>
      <c r="N217" s="138"/>
      <c r="O217" s="54"/>
      <c r="P217" s="54"/>
      <c r="Q217" s="54"/>
      <c r="R217" s="54"/>
      <c r="S217" s="54"/>
      <c r="T217" s="55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T217" s="16" t="s">
        <v>116</v>
      </c>
      <c r="AU217" s="16" t="s">
        <v>84</v>
      </c>
    </row>
    <row r="218" spans="1:65" s="2" customFormat="1" ht="21.75" customHeight="1">
      <c r="A218" s="28"/>
      <c r="B218" s="120"/>
      <c r="C218" s="164" t="s">
        <v>322</v>
      </c>
      <c r="D218" s="164" t="s">
        <v>152</v>
      </c>
      <c r="E218" s="165" t="s">
        <v>323</v>
      </c>
      <c r="F218" s="166" t="s">
        <v>324</v>
      </c>
      <c r="G218" s="167" t="s">
        <v>164</v>
      </c>
      <c r="H218" s="168">
        <v>165.3</v>
      </c>
      <c r="I218" s="169"/>
      <c r="J218" s="169">
        <f>ROUND(I218*H218,2)</f>
        <v>0</v>
      </c>
      <c r="K218" s="170"/>
      <c r="L218" s="29"/>
      <c r="M218" s="171" t="s">
        <v>1</v>
      </c>
      <c r="N218" s="172" t="s">
        <v>39</v>
      </c>
      <c r="O218" s="131">
        <v>0.013</v>
      </c>
      <c r="P218" s="131">
        <f>O218*H218</f>
        <v>2.1489000000000003</v>
      </c>
      <c r="Q218" s="131">
        <v>0</v>
      </c>
      <c r="R218" s="131">
        <f>Q218*H218</f>
        <v>0</v>
      </c>
      <c r="S218" s="131">
        <v>0</v>
      </c>
      <c r="T218" s="13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33" t="s">
        <v>114</v>
      </c>
      <c r="AT218" s="133" t="s">
        <v>152</v>
      </c>
      <c r="AU218" s="133" t="s">
        <v>84</v>
      </c>
      <c r="AY218" s="16" t="s">
        <v>113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6" t="s">
        <v>82</v>
      </c>
      <c r="BK218" s="134">
        <f>ROUND(I218*H218,2)</f>
        <v>0</v>
      </c>
      <c r="BL218" s="16" t="s">
        <v>114</v>
      </c>
      <c r="BM218" s="133" t="s">
        <v>325</v>
      </c>
    </row>
    <row r="219" spans="1:47" s="2" customFormat="1" ht="29.25">
      <c r="A219" s="28"/>
      <c r="B219" s="29"/>
      <c r="C219" s="28"/>
      <c r="D219" s="135" t="s">
        <v>116</v>
      </c>
      <c r="E219" s="28"/>
      <c r="F219" s="136" t="s">
        <v>326</v>
      </c>
      <c r="G219" s="28"/>
      <c r="H219" s="28"/>
      <c r="I219" s="28"/>
      <c r="J219" s="28"/>
      <c r="K219" s="28"/>
      <c r="L219" s="29"/>
      <c r="M219" s="137"/>
      <c r="N219" s="138"/>
      <c r="O219" s="54"/>
      <c r="P219" s="54"/>
      <c r="Q219" s="54"/>
      <c r="R219" s="54"/>
      <c r="S219" s="54"/>
      <c r="T219" s="55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T219" s="16" t="s">
        <v>116</v>
      </c>
      <c r="AU219" s="16" t="s">
        <v>84</v>
      </c>
    </row>
    <row r="220" spans="1:65" s="2" customFormat="1" ht="33" customHeight="1">
      <c r="A220" s="28"/>
      <c r="B220" s="120"/>
      <c r="C220" s="164" t="s">
        <v>327</v>
      </c>
      <c r="D220" s="164" t="s">
        <v>152</v>
      </c>
      <c r="E220" s="165" t="s">
        <v>328</v>
      </c>
      <c r="F220" s="166" t="s">
        <v>329</v>
      </c>
      <c r="G220" s="167" t="s">
        <v>164</v>
      </c>
      <c r="H220" s="168">
        <v>175.2</v>
      </c>
      <c r="I220" s="169"/>
      <c r="J220" s="169">
        <f>ROUND(I220*H220,2)</f>
        <v>0</v>
      </c>
      <c r="K220" s="170"/>
      <c r="L220" s="29"/>
      <c r="M220" s="171" t="s">
        <v>1</v>
      </c>
      <c r="N220" s="172" t="s">
        <v>39</v>
      </c>
      <c r="O220" s="131">
        <v>0.305</v>
      </c>
      <c r="P220" s="131">
        <f>O220*H220</f>
        <v>53.43599999999999</v>
      </c>
      <c r="Q220" s="131">
        <v>0.04</v>
      </c>
      <c r="R220" s="131">
        <f>Q220*H220</f>
        <v>7.008</v>
      </c>
      <c r="S220" s="131">
        <v>0</v>
      </c>
      <c r="T220" s="13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33" t="s">
        <v>114</v>
      </c>
      <c r="AT220" s="133" t="s">
        <v>152</v>
      </c>
      <c r="AU220" s="133" t="s">
        <v>84</v>
      </c>
      <c r="AY220" s="16" t="s">
        <v>113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6" t="s">
        <v>82</v>
      </c>
      <c r="BK220" s="134">
        <f>ROUND(I220*H220,2)</f>
        <v>0</v>
      </c>
      <c r="BL220" s="16" t="s">
        <v>114</v>
      </c>
      <c r="BM220" s="133" t="s">
        <v>330</v>
      </c>
    </row>
    <row r="221" spans="1:47" s="2" customFormat="1" ht="39">
      <c r="A221" s="28"/>
      <c r="B221" s="29"/>
      <c r="C221" s="28"/>
      <c r="D221" s="135" t="s">
        <v>116</v>
      </c>
      <c r="E221" s="28"/>
      <c r="F221" s="136" t="s">
        <v>331</v>
      </c>
      <c r="G221" s="28"/>
      <c r="H221" s="28"/>
      <c r="I221" s="28"/>
      <c r="J221" s="28"/>
      <c r="K221" s="28"/>
      <c r="L221" s="29"/>
      <c r="M221" s="137"/>
      <c r="N221" s="138"/>
      <c r="O221" s="54"/>
      <c r="P221" s="54"/>
      <c r="Q221" s="54"/>
      <c r="R221" s="54"/>
      <c r="S221" s="54"/>
      <c r="T221" s="55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T221" s="16" t="s">
        <v>116</v>
      </c>
      <c r="AU221" s="16" t="s">
        <v>84</v>
      </c>
    </row>
    <row r="222" spans="1:65" s="2" customFormat="1" ht="21.75" customHeight="1">
      <c r="A222" s="28"/>
      <c r="B222" s="120"/>
      <c r="C222" s="121" t="s">
        <v>332</v>
      </c>
      <c r="D222" s="121" t="s">
        <v>109</v>
      </c>
      <c r="E222" s="122" t="s">
        <v>333</v>
      </c>
      <c r="F222" s="123" t="s">
        <v>334</v>
      </c>
      <c r="G222" s="124" t="s">
        <v>164</v>
      </c>
      <c r="H222" s="125">
        <v>176.952</v>
      </c>
      <c r="I222" s="126"/>
      <c r="J222" s="126">
        <f>ROUND(I222*H222,2)</f>
        <v>0</v>
      </c>
      <c r="K222" s="127"/>
      <c r="L222" s="128"/>
      <c r="M222" s="129" t="s">
        <v>1</v>
      </c>
      <c r="N222" s="130" t="s">
        <v>39</v>
      </c>
      <c r="O222" s="131">
        <v>0</v>
      </c>
      <c r="P222" s="131">
        <f>O222*H222</f>
        <v>0</v>
      </c>
      <c r="Q222" s="131">
        <v>0.0108</v>
      </c>
      <c r="R222" s="131">
        <f>Q222*H222</f>
        <v>1.9110816000000002</v>
      </c>
      <c r="S222" s="131">
        <v>0</v>
      </c>
      <c r="T222" s="13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33" t="s">
        <v>112</v>
      </c>
      <c r="AT222" s="133" t="s">
        <v>109</v>
      </c>
      <c r="AU222" s="133" t="s">
        <v>84</v>
      </c>
      <c r="AY222" s="16" t="s">
        <v>113</v>
      </c>
      <c r="BE222" s="134">
        <f>IF(N222="základní",J222,0)</f>
        <v>0</v>
      </c>
      <c r="BF222" s="134">
        <f>IF(N222="snížená",J222,0)</f>
        <v>0</v>
      </c>
      <c r="BG222" s="134">
        <f>IF(N222="zákl. přenesená",J222,0)</f>
        <v>0</v>
      </c>
      <c r="BH222" s="134">
        <f>IF(N222="sníž. přenesená",J222,0)</f>
        <v>0</v>
      </c>
      <c r="BI222" s="134">
        <f>IF(N222="nulová",J222,0)</f>
        <v>0</v>
      </c>
      <c r="BJ222" s="16" t="s">
        <v>82</v>
      </c>
      <c r="BK222" s="134">
        <f>ROUND(I222*H222,2)</f>
        <v>0</v>
      </c>
      <c r="BL222" s="16" t="s">
        <v>114</v>
      </c>
      <c r="BM222" s="133" t="s">
        <v>335</v>
      </c>
    </row>
    <row r="223" spans="1:47" s="2" customFormat="1" ht="19.5">
      <c r="A223" s="28"/>
      <c r="B223" s="29"/>
      <c r="C223" s="28"/>
      <c r="D223" s="135" t="s">
        <v>116</v>
      </c>
      <c r="E223" s="28"/>
      <c r="F223" s="136" t="s">
        <v>334</v>
      </c>
      <c r="G223" s="28"/>
      <c r="H223" s="28"/>
      <c r="I223" s="28"/>
      <c r="J223" s="28"/>
      <c r="K223" s="28"/>
      <c r="L223" s="29"/>
      <c r="M223" s="137"/>
      <c r="N223" s="138"/>
      <c r="O223" s="54"/>
      <c r="P223" s="54"/>
      <c r="Q223" s="54"/>
      <c r="R223" s="54"/>
      <c r="S223" s="54"/>
      <c r="T223" s="55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T223" s="16" t="s">
        <v>116</v>
      </c>
      <c r="AU223" s="16" t="s">
        <v>84</v>
      </c>
    </row>
    <row r="224" spans="2:51" s="13" customFormat="1" ht="11.25">
      <c r="B224" s="173"/>
      <c r="D224" s="135" t="s">
        <v>167</v>
      </c>
      <c r="F224" s="175" t="s">
        <v>336</v>
      </c>
      <c r="H224" s="176">
        <v>176.952</v>
      </c>
      <c r="L224" s="173"/>
      <c r="M224" s="177"/>
      <c r="N224" s="178"/>
      <c r="O224" s="178"/>
      <c r="P224" s="178"/>
      <c r="Q224" s="178"/>
      <c r="R224" s="178"/>
      <c r="S224" s="178"/>
      <c r="T224" s="179"/>
      <c r="AT224" s="174" t="s">
        <v>167</v>
      </c>
      <c r="AU224" s="174" t="s">
        <v>84</v>
      </c>
      <c r="AV224" s="13" t="s">
        <v>84</v>
      </c>
      <c r="AW224" s="13" t="s">
        <v>3</v>
      </c>
      <c r="AX224" s="13" t="s">
        <v>82</v>
      </c>
      <c r="AY224" s="174" t="s">
        <v>113</v>
      </c>
    </row>
    <row r="225" spans="2:63" s="12" customFormat="1" ht="22.9" customHeight="1">
      <c r="B225" s="152"/>
      <c r="D225" s="153" t="s">
        <v>73</v>
      </c>
      <c r="E225" s="162" t="s">
        <v>193</v>
      </c>
      <c r="F225" s="162" t="s">
        <v>337</v>
      </c>
      <c r="J225" s="163">
        <f>BK225</f>
        <v>0</v>
      </c>
      <c r="L225" s="152"/>
      <c r="M225" s="156"/>
      <c r="N225" s="157"/>
      <c r="O225" s="157"/>
      <c r="P225" s="158">
        <f>SUM(P226:P292)</f>
        <v>102.05350000000001</v>
      </c>
      <c r="Q225" s="157"/>
      <c r="R225" s="158">
        <f>SUM(R226:R292)</f>
        <v>27.6199557</v>
      </c>
      <c r="S225" s="157"/>
      <c r="T225" s="159">
        <f>SUM(T226:T292)</f>
        <v>0</v>
      </c>
      <c r="AR225" s="153" t="s">
        <v>82</v>
      </c>
      <c r="AT225" s="160" t="s">
        <v>73</v>
      </c>
      <c r="AU225" s="160" t="s">
        <v>82</v>
      </c>
      <c r="AY225" s="153" t="s">
        <v>113</v>
      </c>
      <c r="BK225" s="161">
        <f>SUM(BK226:BK292)</f>
        <v>0</v>
      </c>
    </row>
    <row r="226" spans="1:65" s="2" customFormat="1" ht="21.75" customHeight="1">
      <c r="A226" s="28"/>
      <c r="B226" s="120"/>
      <c r="C226" s="164" t="s">
        <v>338</v>
      </c>
      <c r="D226" s="164" t="s">
        <v>152</v>
      </c>
      <c r="E226" s="165" t="s">
        <v>339</v>
      </c>
      <c r="F226" s="166" t="s">
        <v>340</v>
      </c>
      <c r="G226" s="167" t="s">
        <v>155</v>
      </c>
      <c r="H226" s="168">
        <v>5</v>
      </c>
      <c r="I226" s="169"/>
      <c r="J226" s="169">
        <f>ROUND(I226*H226,2)</f>
        <v>0</v>
      </c>
      <c r="K226" s="170"/>
      <c r="L226" s="29"/>
      <c r="M226" s="171" t="s">
        <v>1</v>
      </c>
      <c r="N226" s="172" t="s">
        <v>39</v>
      </c>
      <c r="O226" s="131">
        <v>0.2</v>
      </c>
      <c r="P226" s="131">
        <f>O226*H226</f>
        <v>1</v>
      </c>
      <c r="Q226" s="131">
        <v>0.0007</v>
      </c>
      <c r="R226" s="131">
        <f>Q226*H226</f>
        <v>0.0035</v>
      </c>
      <c r="S226" s="131">
        <v>0</v>
      </c>
      <c r="T226" s="13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33" t="s">
        <v>114</v>
      </c>
      <c r="AT226" s="133" t="s">
        <v>152</v>
      </c>
      <c r="AU226" s="133" t="s">
        <v>84</v>
      </c>
      <c r="AY226" s="16" t="s">
        <v>113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6" t="s">
        <v>82</v>
      </c>
      <c r="BK226" s="134">
        <f>ROUND(I226*H226,2)</f>
        <v>0</v>
      </c>
      <c r="BL226" s="16" t="s">
        <v>114</v>
      </c>
      <c r="BM226" s="133" t="s">
        <v>341</v>
      </c>
    </row>
    <row r="227" spans="1:47" s="2" customFormat="1" ht="19.5">
      <c r="A227" s="28"/>
      <c r="B227" s="29"/>
      <c r="C227" s="28"/>
      <c r="D227" s="135" t="s">
        <v>116</v>
      </c>
      <c r="E227" s="28"/>
      <c r="F227" s="136" t="s">
        <v>342</v>
      </c>
      <c r="G227" s="28"/>
      <c r="H227" s="28"/>
      <c r="I227" s="28"/>
      <c r="J227" s="28"/>
      <c r="K227" s="28"/>
      <c r="L227" s="29"/>
      <c r="M227" s="137"/>
      <c r="N227" s="138"/>
      <c r="O227" s="54"/>
      <c r="P227" s="54"/>
      <c r="Q227" s="54"/>
      <c r="R227" s="54"/>
      <c r="S227" s="54"/>
      <c r="T227" s="55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T227" s="16" t="s">
        <v>116</v>
      </c>
      <c r="AU227" s="16" t="s">
        <v>84</v>
      </c>
    </row>
    <row r="228" spans="2:51" s="13" customFormat="1" ht="11.25">
      <c r="B228" s="173"/>
      <c r="D228" s="135" t="s">
        <v>167</v>
      </c>
      <c r="F228" s="175" t="s">
        <v>343</v>
      </c>
      <c r="H228" s="176">
        <v>5</v>
      </c>
      <c r="L228" s="173"/>
      <c r="M228" s="177"/>
      <c r="N228" s="178"/>
      <c r="O228" s="178"/>
      <c r="P228" s="178"/>
      <c r="Q228" s="178"/>
      <c r="R228" s="178"/>
      <c r="S228" s="178"/>
      <c r="T228" s="179"/>
      <c r="AT228" s="174" t="s">
        <v>167</v>
      </c>
      <c r="AU228" s="174" t="s">
        <v>84</v>
      </c>
      <c r="AV228" s="13" t="s">
        <v>84</v>
      </c>
      <c r="AW228" s="13" t="s">
        <v>3</v>
      </c>
      <c r="AX228" s="13" t="s">
        <v>82</v>
      </c>
      <c r="AY228" s="174" t="s">
        <v>113</v>
      </c>
    </row>
    <row r="229" spans="1:65" s="2" customFormat="1" ht="16.5" customHeight="1">
      <c r="A229" s="28"/>
      <c r="B229" s="120"/>
      <c r="C229" s="121" t="s">
        <v>344</v>
      </c>
      <c r="D229" s="121" t="s">
        <v>109</v>
      </c>
      <c r="E229" s="122" t="s">
        <v>345</v>
      </c>
      <c r="F229" s="123" t="s">
        <v>346</v>
      </c>
      <c r="G229" s="124" t="s">
        <v>155</v>
      </c>
      <c r="H229" s="125">
        <v>3</v>
      </c>
      <c r="I229" s="126"/>
      <c r="J229" s="126">
        <f>ROUND(I229*H229,2)</f>
        <v>0</v>
      </c>
      <c r="K229" s="127"/>
      <c r="L229" s="128"/>
      <c r="M229" s="129" t="s">
        <v>1</v>
      </c>
      <c r="N229" s="130" t="s">
        <v>39</v>
      </c>
      <c r="O229" s="131">
        <v>0</v>
      </c>
      <c r="P229" s="131">
        <f>O229*H229</f>
        <v>0</v>
      </c>
      <c r="Q229" s="131">
        <v>0.004</v>
      </c>
      <c r="R229" s="131">
        <f>Q229*H229</f>
        <v>0.012</v>
      </c>
      <c r="S229" s="131">
        <v>0</v>
      </c>
      <c r="T229" s="132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33" t="s">
        <v>112</v>
      </c>
      <c r="AT229" s="133" t="s">
        <v>109</v>
      </c>
      <c r="AU229" s="133" t="s">
        <v>84</v>
      </c>
      <c r="AY229" s="16" t="s">
        <v>113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6" t="s">
        <v>82</v>
      </c>
      <c r="BK229" s="134">
        <f>ROUND(I229*H229,2)</f>
        <v>0</v>
      </c>
      <c r="BL229" s="16" t="s">
        <v>114</v>
      </c>
      <c r="BM229" s="133" t="s">
        <v>347</v>
      </c>
    </row>
    <row r="230" spans="1:47" s="2" customFormat="1" ht="11.25">
      <c r="A230" s="28"/>
      <c r="B230" s="29"/>
      <c r="C230" s="28"/>
      <c r="D230" s="135" t="s">
        <v>116</v>
      </c>
      <c r="E230" s="28"/>
      <c r="F230" s="136" t="s">
        <v>346</v>
      </c>
      <c r="G230" s="28"/>
      <c r="H230" s="28"/>
      <c r="I230" s="28"/>
      <c r="J230" s="28"/>
      <c r="K230" s="28"/>
      <c r="L230" s="29"/>
      <c r="M230" s="137"/>
      <c r="N230" s="138"/>
      <c r="O230" s="54"/>
      <c r="P230" s="54"/>
      <c r="Q230" s="54"/>
      <c r="R230" s="54"/>
      <c r="S230" s="54"/>
      <c r="T230" s="55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T230" s="16" t="s">
        <v>116</v>
      </c>
      <c r="AU230" s="16" t="s">
        <v>84</v>
      </c>
    </row>
    <row r="231" spans="2:51" s="13" customFormat="1" ht="11.25">
      <c r="B231" s="173"/>
      <c r="D231" s="135" t="s">
        <v>167</v>
      </c>
      <c r="E231" s="174" t="s">
        <v>1</v>
      </c>
      <c r="F231" s="175" t="s">
        <v>348</v>
      </c>
      <c r="H231" s="176">
        <v>1</v>
      </c>
      <c r="L231" s="173"/>
      <c r="M231" s="177"/>
      <c r="N231" s="178"/>
      <c r="O231" s="178"/>
      <c r="P231" s="178"/>
      <c r="Q231" s="178"/>
      <c r="R231" s="178"/>
      <c r="S231" s="178"/>
      <c r="T231" s="179"/>
      <c r="AT231" s="174" t="s">
        <v>167</v>
      </c>
      <c r="AU231" s="174" t="s">
        <v>84</v>
      </c>
      <c r="AV231" s="13" t="s">
        <v>84</v>
      </c>
      <c r="AW231" s="13" t="s">
        <v>31</v>
      </c>
      <c r="AX231" s="13" t="s">
        <v>74</v>
      </c>
      <c r="AY231" s="174" t="s">
        <v>113</v>
      </c>
    </row>
    <row r="232" spans="2:51" s="13" customFormat="1" ht="11.25">
      <c r="B232" s="173"/>
      <c r="D232" s="135" t="s">
        <v>167</v>
      </c>
      <c r="E232" s="174" t="s">
        <v>1</v>
      </c>
      <c r="F232" s="175" t="s">
        <v>349</v>
      </c>
      <c r="H232" s="176">
        <v>1</v>
      </c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167</v>
      </c>
      <c r="AU232" s="174" t="s">
        <v>84</v>
      </c>
      <c r="AV232" s="13" t="s">
        <v>84</v>
      </c>
      <c r="AW232" s="13" t="s">
        <v>31</v>
      </c>
      <c r="AX232" s="13" t="s">
        <v>74</v>
      </c>
      <c r="AY232" s="174" t="s">
        <v>113</v>
      </c>
    </row>
    <row r="233" spans="2:51" s="13" customFormat="1" ht="11.25">
      <c r="B233" s="173"/>
      <c r="D233" s="135" t="s">
        <v>167</v>
      </c>
      <c r="E233" s="174" t="s">
        <v>1</v>
      </c>
      <c r="F233" s="175" t="s">
        <v>350</v>
      </c>
      <c r="H233" s="176">
        <v>1</v>
      </c>
      <c r="L233" s="173"/>
      <c r="M233" s="177"/>
      <c r="N233" s="178"/>
      <c r="O233" s="178"/>
      <c r="P233" s="178"/>
      <c r="Q233" s="178"/>
      <c r="R233" s="178"/>
      <c r="S233" s="178"/>
      <c r="T233" s="179"/>
      <c r="AT233" s="174" t="s">
        <v>167</v>
      </c>
      <c r="AU233" s="174" t="s">
        <v>84</v>
      </c>
      <c r="AV233" s="13" t="s">
        <v>84</v>
      </c>
      <c r="AW233" s="13" t="s">
        <v>31</v>
      </c>
      <c r="AX233" s="13" t="s">
        <v>74</v>
      </c>
      <c r="AY233" s="174" t="s">
        <v>113</v>
      </c>
    </row>
    <row r="234" spans="2:51" s="14" customFormat="1" ht="11.25">
      <c r="B234" s="180"/>
      <c r="D234" s="135" t="s">
        <v>167</v>
      </c>
      <c r="E234" s="181" t="s">
        <v>1</v>
      </c>
      <c r="F234" s="182" t="s">
        <v>180</v>
      </c>
      <c r="H234" s="183">
        <v>3</v>
      </c>
      <c r="L234" s="180"/>
      <c r="M234" s="184"/>
      <c r="N234" s="185"/>
      <c r="O234" s="185"/>
      <c r="P234" s="185"/>
      <c r="Q234" s="185"/>
      <c r="R234" s="185"/>
      <c r="S234" s="185"/>
      <c r="T234" s="186"/>
      <c r="AT234" s="181" t="s">
        <v>167</v>
      </c>
      <c r="AU234" s="181" t="s">
        <v>84</v>
      </c>
      <c r="AV234" s="14" t="s">
        <v>114</v>
      </c>
      <c r="AW234" s="14" t="s">
        <v>31</v>
      </c>
      <c r="AX234" s="14" t="s">
        <v>82</v>
      </c>
      <c r="AY234" s="181" t="s">
        <v>113</v>
      </c>
    </row>
    <row r="235" spans="1:65" s="2" customFormat="1" ht="16.5" customHeight="1">
      <c r="A235" s="28"/>
      <c r="B235" s="120"/>
      <c r="C235" s="121" t="s">
        <v>351</v>
      </c>
      <c r="D235" s="121" t="s">
        <v>109</v>
      </c>
      <c r="E235" s="122" t="s">
        <v>352</v>
      </c>
      <c r="F235" s="123" t="s">
        <v>353</v>
      </c>
      <c r="G235" s="124" t="s">
        <v>155</v>
      </c>
      <c r="H235" s="125">
        <v>1</v>
      </c>
      <c r="I235" s="126"/>
      <c r="J235" s="126">
        <f>ROUND(I235*H235,2)</f>
        <v>0</v>
      </c>
      <c r="K235" s="127"/>
      <c r="L235" s="128"/>
      <c r="M235" s="129" t="s">
        <v>1</v>
      </c>
      <c r="N235" s="130" t="s">
        <v>39</v>
      </c>
      <c r="O235" s="131">
        <v>0</v>
      </c>
      <c r="P235" s="131">
        <f>O235*H235</f>
        <v>0</v>
      </c>
      <c r="Q235" s="131">
        <v>0.004</v>
      </c>
      <c r="R235" s="131">
        <f>Q235*H235</f>
        <v>0.004</v>
      </c>
      <c r="S235" s="131">
        <v>0</v>
      </c>
      <c r="T235" s="132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33" t="s">
        <v>112</v>
      </c>
      <c r="AT235" s="133" t="s">
        <v>109</v>
      </c>
      <c r="AU235" s="133" t="s">
        <v>84</v>
      </c>
      <c r="AY235" s="16" t="s">
        <v>113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6" t="s">
        <v>82</v>
      </c>
      <c r="BK235" s="134">
        <f>ROUND(I235*H235,2)</f>
        <v>0</v>
      </c>
      <c r="BL235" s="16" t="s">
        <v>114</v>
      </c>
      <c r="BM235" s="133" t="s">
        <v>354</v>
      </c>
    </row>
    <row r="236" spans="1:47" s="2" customFormat="1" ht="11.25">
      <c r="A236" s="28"/>
      <c r="B236" s="29"/>
      <c r="C236" s="28"/>
      <c r="D236" s="135" t="s">
        <v>116</v>
      </c>
      <c r="E236" s="28"/>
      <c r="F236" s="136" t="s">
        <v>353</v>
      </c>
      <c r="G236" s="28"/>
      <c r="H236" s="28"/>
      <c r="I236" s="28"/>
      <c r="J236" s="28"/>
      <c r="K236" s="28"/>
      <c r="L236" s="29"/>
      <c r="M236" s="137"/>
      <c r="N236" s="138"/>
      <c r="O236" s="54"/>
      <c r="P236" s="54"/>
      <c r="Q236" s="54"/>
      <c r="R236" s="54"/>
      <c r="S236" s="54"/>
      <c r="T236" s="55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T236" s="16" t="s">
        <v>116</v>
      </c>
      <c r="AU236" s="16" t="s">
        <v>84</v>
      </c>
    </row>
    <row r="237" spans="2:51" s="13" customFormat="1" ht="11.25">
      <c r="B237" s="173"/>
      <c r="D237" s="135" t="s">
        <v>167</v>
      </c>
      <c r="E237" s="174" t="s">
        <v>1</v>
      </c>
      <c r="F237" s="175" t="s">
        <v>355</v>
      </c>
      <c r="H237" s="176">
        <v>1</v>
      </c>
      <c r="L237" s="173"/>
      <c r="M237" s="177"/>
      <c r="N237" s="178"/>
      <c r="O237" s="178"/>
      <c r="P237" s="178"/>
      <c r="Q237" s="178"/>
      <c r="R237" s="178"/>
      <c r="S237" s="178"/>
      <c r="T237" s="179"/>
      <c r="AT237" s="174" t="s">
        <v>167</v>
      </c>
      <c r="AU237" s="174" t="s">
        <v>84</v>
      </c>
      <c r="AV237" s="13" t="s">
        <v>84</v>
      </c>
      <c r="AW237" s="13" t="s">
        <v>31</v>
      </c>
      <c r="AX237" s="13" t="s">
        <v>82</v>
      </c>
      <c r="AY237" s="174" t="s">
        <v>113</v>
      </c>
    </row>
    <row r="238" spans="1:65" s="2" customFormat="1" ht="16.5" customHeight="1">
      <c r="A238" s="28"/>
      <c r="B238" s="120"/>
      <c r="C238" s="121" t="s">
        <v>356</v>
      </c>
      <c r="D238" s="121" t="s">
        <v>109</v>
      </c>
      <c r="E238" s="122" t="s">
        <v>357</v>
      </c>
      <c r="F238" s="123" t="s">
        <v>358</v>
      </c>
      <c r="G238" s="124" t="s">
        <v>155</v>
      </c>
      <c r="H238" s="125">
        <v>1</v>
      </c>
      <c r="I238" s="126"/>
      <c r="J238" s="126">
        <f>ROUND(I238*H238,2)</f>
        <v>0</v>
      </c>
      <c r="K238" s="127"/>
      <c r="L238" s="128"/>
      <c r="M238" s="129" t="s">
        <v>1</v>
      </c>
      <c r="N238" s="130" t="s">
        <v>39</v>
      </c>
      <c r="O238" s="131">
        <v>0</v>
      </c>
      <c r="P238" s="131">
        <f>O238*H238</f>
        <v>0</v>
      </c>
      <c r="Q238" s="131">
        <v>0.006</v>
      </c>
      <c r="R238" s="131">
        <f>Q238*H238</f>
        <v>0.006</v>
      </c>
      <c r="S238" s="131">
        <v>0</v>
      </c>
      <c r="T238" s="132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33" t="s">
        <v>112</v>
      </c>
      <c r="AT238" s="133" t="s">
        <v>109</v>
      </c>
      <c r="AU238" s="133" t="s">
        <v>84</v>
      </c>
      <c r="AY238" s="16" t="s">
        <v>113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6" t="s">
        <v>82</v>
      </c>
      <c r="BK238" s="134">
        <f>ROUND(I238*H238,2)</f>
        <v>0</v>
      </c>
      <c r="BL238" s="16" t="s">
        <v>114</v>
      </c>
      <c r="BM238" s="133" t="s">
        <v>359</v>
      </c>
    </row>
    <row r="239" spans="1:47" s="2" customFormat="1" ht="11.25">
      <c r="A239" s="28"/>
      <c r="B239" s="29"/>
      <c r="C239" s="28"/>
      <c r="D239" s="135" t="s">
        <v>116</v>
      </c>
      <c r="E239" s="28"/>
      <c r="F239" s="136" t="s">
        <v>358</v>
      </c>
      <c r="G239" s="28"/>
      <c r="H239" s="28"/>
      <c r="I239" s="28"/>
      <c r="J239" s="28"/>
      <c r="K239" s="28"/>
      <c r="L239" s="29"/>
      <c r="M239" s="137"/>
      <c r="N239" s="138"/>
      <c r="O239" s="54"/>
      <c r="P239" s="54"/>
      <c r="Q239" s="54"/>
      <c r="R239" s="54"/>
      <c r="S239" s="54"/>
      <c r="T239" s="55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T239" s="16" t="s">
        <v>116</v>
      </c>
      <c r="AU239" s="16" t="s">
        <v>84</v>
      </c>
    </row>
    <row r="240" spans="2:51" s="13" customFormat="1" ht="11.25">
      <c r="B240" s="173"/>
      <c r="D240" s="135" t="s">
        <v>167</v>
      </c>
      <c r="E240" s="174" t="s">
        <v>1</v>
      </c>
      <c r="F240" s="175" t="s">
        <v>360</v>
      </c>
      <c r="H240" s="176">
        <v>1</v>
      </c>
      <c r="L240" s="173"/>
      <c r="M240" s="177"/>
      <c r="N240" s="178"/>
      <c r="O240" s="178"/>
      <c r="P240" s="178"/>
      <c r="Q240" s="178"/>
      <c r="R240" s="178"/>
      <c r="S240" s="178"/>
      <c r="T240" s="179"/>
      <c r="AT240" s="174" t="s">
        <v>167</v>
      </c>
      <c r="AU240" s="174" t="s">
        <v>84</v>
      </c>
      <c r="AV240" s="13" t="s">
        <v>84</v>
      </c>
      <c r="AW240" s="13" t="s">
        <v>31</v>
      </c>
      <c r="AX240" s="13" t="s">
        <v>82</v>
      </c>
      <c r="AY240" s="174" t="s">
        <v>113</v>
      </c>
    </row>
    <row r="241" spans="1:65" s="2" customFormat="1" ht="21.75" customHeight="1">
      <c r="A241" s="28"/>
      <c r="B241" s="120"/>
      <c r="C241" s="164" t="s">
        <v>361</v>
      </c>
      <c r="D241" s="164" t="s">
        <v>152</v>
      </c>
      <c r="E241" s="165" t="s">
        <v>362</v>
      </c>
      <c r="F241" s="166" t="s">
        <v>363</v>
      </c>
      <c r="G241" s="167" t="s">
        <v>155</v>
      </c>
      <c r="H241" s="168">
        <v>4</v>
      </c>
      <c r="I241" s="169"/>
      <c r="J241" s="169">
        <f>ROUND(I241*H241,2)</f>
        <v>0</v>
      </c>
      <c r="K241" s="170"/>
      <c r="L241" s="29"/>
      <c r="M241" s="171" t="s">
        <v>1</v>
      </c>
      <c r="N241" s="172" t="s">
        <v>39</v>
      </c>
      <c r="O241" s="131">
        <v>0.549</v>
      </c>
      <c r="P241" s="131">
        <f>O241*H241</f>
        <v>2.196</v>
      </c>
      <c r="Q241" s="131">
        <v>0.11241</v>
      </c>
      <c r="R241" s="131">
        <f>Q241*H241</f>
        <v>0.44964</v>
      </c>
      <c r="S241" s="131">
        <v>0</v>
      </c>
      <c r="T241" s="13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33" t="s">
        <v>114</v>
      </c>
      <c r="AT241" s="133" t="s">
        <v>152</v>
      </c>
      <c r="AU241" s="133" t="s">
        <v>84</v>
      </c>
      <c r="AY241" s="16" t="s">
        <v>113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6" t="s">
        <v>82</v>
      </c>
      <c r="BK241" s="134">
        <f>ROUND(I241*H241,2)</f>
        <v>0</v>
      </c>
      <c r="BL241" s="16" t="s">
        <v>114</v>
      </c>
      <c r="BM241" s="133" t="s">
        <v>364</v>
      </c>
    </row>
    <row r="242" spans="1:47" s="2" customFormat="1" ht="19.5">
      <c r="A242" s="28"/>
      <c r="B242" s="29"/>
      <c r="C242" s="28"/>
      <c r="D242" s="135" t="s">
        <v>116</v>
      </c>
      <c r="E242" s="28"/>
      <c r="F242" s="136" t="s">
        <v>365</v>
      </c>
      <c r="G242" s="28"/>
      <c r="H242" s="28"/>
      <c r="I242" s="28"/>
      <c r="J242" s="28"/>
      <c r="K242" s="28"/>
      <c r="L242" s="29"/>
      <c r="M242" s="137"/>
      <c r="N242" s="138"/>
      <c r="O242" s="54"/>
      <c r="P242" s="54"/>
      <c r="Q242" s="54"/>
      <c r="R242" s="54"/>
      <c r="S242" s="54"/>
      <c r="T242" s="55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T242" s="16" t="s">
        <v>116</v>
      </c>
      <c r="AU242" s="16" t="s">
        <v>84</v>
      </c>
    </row>
    <row r="243" spans="1:65" s="2" customFormat="1" ht="16.5" customHeight="1">
      <c r="A243" s="28"/>
      <c r="B243" s="120"/>
      <c r="C243" s="121" t="s">
        <v>366</v>
      </c>
      <c r="D243" s="121" t="s">
        <v>109</v>
      </c>
      <c r="E243" s="122" t="s">
        <v>367</v>
      </c>
      <c r="F243" s="123" t="s">
        <v>368</v>
      </c>
      <c r="G243" s="124" t="s">
        <v>155</v>
      </c>
      <c r="H243" s="125">
        <v>4</v>
      </c>
      <c r="I243" s="126"/>
      <c r="J243" s="126">
        <f>ROUND(I243*H243,2)</f>
        <v>0</v>
      </c>
      <c r="K243" s="127"/>
      <c r="L243" s="128"/>
      <c r="M243" s="129" t="s">
        <v>1</v>
      </c>
      <c r="N243" s="130" t="s">
        <v>39</v>
      </c>
      <c r="O243" s="131">
        <v>0</v>
      </c>
      <c r="P243" s="131">
        <f>O243*H243</f>
        <v>0</v>
      </c>
      <c r="Q243" s="131">
        <v>0.0061</v>
      </c>
      <c r="R243" s="131">
        <f>Q243*H243</f>
        <v>0.0244</v>
      </c>
      <c r="S243" s="131">
        <v>0</v>
      </c>
      <c r="T243" s="132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33" t="s">
        <v>112</v>
      </c>
      <c r="AT243" s="133" t="s">
        <v>109</v>
      </c>
      <c r="AU243" s="133" t="s">
        <v>84</v>
      </c>
      <c r="AY243" s="16" t="s">
        <v>113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6" t="s">
        <v>82</v>
      </c>
      <c r="BK243" s="134">
        <f>ROUND(I243*H243,2)</f>
        <v>0</v>
      </c>
      <c r="BL243" s="16" t="s">
        <v>114</v>
      </c>
      <c r="BM243" s="133" t="s">
        <v>369</v>
      </c>
    </row>
    <row r="244" spans="1:47" s="2" customFormat="1" ht="11.25">
      <c r="A244" s="28"/>
      <c r="B244" s="29"/>
      <c r="C244" s="28"/>
      <c r="D244" s="135" t="s">
        <v>116</v>
      </c>
      <c r="E244" s="28"/>
      <c r="F244" s="136" t="s">
        <v>368</v>
      </c>
      <c r="G244" s="28"/>
      <c r="H244" s="28"/>
      <c r="I244" s="28"/>
      <c r="J244" s="28"/>
      <c r="K244" s="28"/>
      <c r="L244" s="29"/>
      <c r="M244" s="137"/>
      <c r="N244" s="138"/>
      <c r="O244" s="54"/>
      <c r="P244" s="54"/>
      <c r="Q244" s="54"/>
      <c r="R244" s="54"/>
      <c r="S244" s="54"/>
      <c r="T244" s="55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T244" s="16" t="s">
        <v>116</v>
      </c>
      <c r="AU244" s="16" t="s">
        <v>84</v>
      </c>
    </row>
    <row r="245" spans="1:65" s="2" customFormat="1" ht="16.5" customHeight="1">
      <c r="A245" s="28"/>
      <c r="B245" s="120"/>
      <c r="C245" s="121" t="s">
        <v>370</v>
      </c>
      <c r="D245" s="121" t="s">
        <v>109</v>
      </c>
      <c r="E245" s="122" t="s">
        <v>371</v>
      </c>
      <c r="F245" s="123" t="s">
        <v>372</v>
      </c>
      <c r="G245" s="124" t="s">
        <v>155</v>
      </c>
      <c r="H245" s="125">
        <v>4</v>
      </c>
      <c r="I245" s="126"/>
      <c r="J245" s="126">
        <f>ROUND(I245*H245,2)</f>
        <v>0</v>
      </c>
      <c r="K245" s="127"/>
      <c r="L245" s="128"/>
      <c r="M245" s="129" t="s">
        <v>1</v>
      </c>
      <c r="N245" s="130" t="s">
        <v>39</v>
      </c>
      <c r="O245" s="131">
        <v>0</v>
      </c>
      <c r="P245" s="131">
        <f>O245*H245</f>
        <v>0</v>
      </c>
      <c r="Q245" s="131">
        <v>0.003</v>
      </c>
      <c r="R245" s="131">
        <f>Q245*H245</f>
        <v>0.012</v>
      </c>
      <c r="S245" s="131">
        <v>0</v>
      </c>
      <c r="T245" s="132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33" t="s">
        <v>112</v>
      </c>
      <c r="AT245" s="133" t="s">
        <v>109</v>
      </c>
      <c r="AU245" s="133" t="s">
        <v>84</v>
      </c>
      <c r="AY245" s="16" t="s">
        <v>113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16" t="s">
        <v>82</v>
      </c>
      <c r="BK245" s="134">
        <f>ROUND(I245*H245,2)</f>
        <v>0</v>
      </c>
      <c r="BL245" s="16" t="s">
        <v>114</v>
      </c>
      <c r="BM245" s="133" t="s">
        <v>373</v>
      </c>
    </row>
    <row r="246" spans="1:47" s="2" customFormat="1" ht="11.25">
      <c r="A246" s="28"/>
      <c r="B246" s="29"/>
      <c r="C246" s="28"/>
      <c r="D246" s="135" t="s">
        <v>116</v>
      </c>
      <c r="E246" s="28"/>
      <c r="F246" s="136" t="s">
        <v>372</v>
      </c>
      <c r="G246" s="28"/>
      <c r="H246" s="28"/>
      <c r="I246" s="28"/>
      <c r="J246" s="28"/>
      <c r="K246" s="28"/>
      <c r="L246" s="29"/>
      <c r="M246" s="137"/>
      <c r="N246" s="138"/>
      <c r="O246" s="54"/>
      <c r="P246" s="54"/>
      <c r="Q246" s="54"/>
      <c r="R246" s="54"/>
      <c r="S246" s="54"/>
      <c r="T246" s="55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T246" s="16" t="s">
        <v>116</v>
      </c>
      <c r="AU246" s="16" t="s">
        <v>84</v>
      </c>
    </row>
    <row r="247" spans="1:65" s="2" customFormat="1" ht="21.75" customHeight="1">
      <c r="A247" s="28"/>
      <c r="B247" s="120"/>
      <c r="C247" s="164" t="s">
        <v>374</v>
      </c>
      <c r="D247" s="164" t="s">
        <v>152</v>
      </c>
      <c r="E247" s="165" t="s">
        <v>375</v>
      </c>
      <c r="F247" s="166" t="s">
        <v>376</v>
      </c>
      <c r="G247" s="167" t="s">
        <v>377</v>
      </c>
      <c r="H247" s="168">
        <v>9.8</v>
      </c>
      <c r="I247" s="169"/>
      <c r="J247" s="169">
        <f>ROUND(I247*H247,2)</f>
        <v>0</v>
      </c>
      <c r="K247" s="170"/>
      <c r="L247" s="29"/>
      <c r="M247" s="171" t="s">
        <v>1</v>
      </c>
      <c r="N247" s="172" t="s">
        <v>39</v>
      </c>
      <c r="O247" s="131">
        <v>0.003</v>
      </c>
      <c r="P247" s="131">
        <f>O247*H247</f>
        <v>0.029400000000000003</v>
      </c>
      <c r="Q247" s="131">
        <v>0.0002</v>
      </c>
      <c r="R247" s="131">
        <f>Q247*H247</f>
        <v>0.0019600000000000004</v>
      </c>
      <c r="S247" s="131">
        <v>0</v>
      </c>
      <c r="T247" s="132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33" t="s">
        <v>114</v>
      </c>
      <c r="AT247" s="133" t="s">
        <v>152</v>
      </c>
      <c r="AU247" s="133" t="s">
        <v>84</v>
      </c>
      <c r="AY247" s="16" t="s">
        <v>113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6" t="s">
        <v>82</v>
      </c>
      <c r="BK247" s="134">
        <f>ROUND(I247*H247,2)</f>
        <v>0</v>
      </c>
      <c r="BL247" s="16" t="s">
        <v>114</v>
      </c>
      <c r="BM247" s="133" t="s">
        <v>378</v>
      </c>
    </row>
    <row r="248" spans="1:47" s="2" customFormat="1" ht="19.5">
      <c r="A248" s="28"/>
      <c r="B248" s="29"/>
      <c r="C248" s="28"/>
      <c r="D248" s="135" t="s">
        <v>116</v>
      </c>
      <c r="E248" s="28"/>
      <c r="F248" s="136" t="s">
        <v>379</v>
      </c>
      <c r="G248" s="28"/>
      <c r="H248" s="28"/>
      <c r="I248" s="28"/>
      <c r="J248" s="28"/>
      <c r="K248" s="28"/>
      <c r="L248" s="29"/>
      <c r="M248" s="137"/>
      <c r="N248" s="138"/>
      <c r="O248" s="54"/>
      <c r="P248" s="54"/>
      <c r="Q248" s="54"/>
      <c r="R248" s="54"/>
      <c r="S248" s="54"/>
      <c r="T248" s="55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T248" s="16" t="s">
        <v>116</v>
      </c>
      <c r="AU248" s="16" t="s">
        <v>84</v>
      </c>
    </row>
    <row r="249" spans="2:51" s="13" customFormat="1" ht="11.25">
      <c r="B249" s="173"/>
      <c r="D249" s="135" t="s">
        <v>167</v>
      </c>
      <c r="E249" s="174" t="s">
        <v>1</v>
      </c>
      <c r="F249" s="175" t="s">
        <v>380</v>
      </c>
      <c r="H249" s="176">
        <v>3.6</v>
      </c>
      <c r="L249" s="173"/>
      <c r="M249" s="177"/>
      <c r="N249" s="178"/>
      <c r="O249" s="178"/>
      <c r="P249" s="178"/>
      <c r="Q249" s="178"/>
      <c r="R249" s="178"/>
      <c r="S249" s="178"/>
      <c r="T249" s="179"/>
      <c r="AT249" s="174" t="s">
        <v>167</v>
      </c>
      <c r="AU249" s="174" t="s">
        <v>84</v>
      </c>
      <c r="AV249" s="13" t="s">
        <v>84</v>
      </c>
      <c r="AW249" s="13" t="s">
        <v>31</v>
      </c>
      <c r="AX249" s="13" t="s">
        <v>74</v>
      </c>
      <c r="AY249" s="174" t="s">
        <v>113</v>
      </c>
    </row>
    <row r="250" spans="2:51" s="13" customFormat="1" ht="11.25">
      <c r="B250" s="173"/>
      <c r="D250" s="135" t="s">
        <v>167</v>
      </c>
      <c r="E250" s="174" t="s">
        <v>1</v>
      </c>
      <c r="F250" s="175" t="s">
        <v>381</v>
      </c>
      <c r="H250" s="176">
        <v>6.2</v>
      </c>
      <c r="L250" s="173"/>
      <c r="M250" s="177"/>
      <c r="N250" s="178"/>
      <c r="O250" s="178"/>
      <c r="P250" s="178"/>
      <c r="Q250" s="178"/>
      <c r="R250" s="178"/>
      <c r="S250" s="178"/>
      <c r="T250" s="179"/>
      <c r="AT250" s="174" t="s">
        <v>167</v>
      </c>
      <c r="AU250" s="174" t="s">
        <v>84</v>
      </c>
      <c r="AV250" s="13" t="s">
        <v>84</v>
      </c>
      <c r="AW250" s="13" t="s">
        <v>31</v>
      </c>
      <c r="AX250" s="13" t="s">
        <v>74</v>
      </c>
      <c r="AY250" s="174" t="s">
        <v>113</v>
      </c>
    </row>
    <row r="251" spans="2:51" s="14" customFormat="1" ht="11.25">
      <c r="B251" s="180"/>
      <c r="D251" s="135" t="s">
        <v>167</v>
      </c>
      <c r="E251" s="181" t="s">
        <v>1</v>
      </c>
      <c r="F251" s="182" t="s">
        <v>180</v>
      </c>
      <c r="H251" s="183">
        <v>9.8</v>
      </c>
      <c r="L251" s="180"/>
      <c r="M251" s="184"/>
      <c r="N251" s="185"/>
      <c r="O251" s="185"/>
      <c r="P251" s="185"/>
      <c r="Q251" s="185"/>
      <c r="R251" s="185"/>
      <c r="S251" s="185"/>
      <c r="T251" s="186"/>
      <c r="AT251" s="181" t="s">
        <v>167</v>
      </c>
      <c r="AU251" s="181" t="s">
        <v>84</v>
      </c>
      <c r="AV251" s="14" t="s">
        <v>114</v>
      </c>
      <c r="AW251" s="14" t="s">
        <v>31</v>
      </c>
      <c r="AX251" s="14" t="s">
        <v>82</v>
      </c>
      <c r="AY251" s="181" t="s">
        <v>113</v>
      </c>
    </row>
    <row r="252" spans="1:65" s="2" customFormat="1" ht="21.75" customHeight="1">
      <c r="A252" s="28"/>
      <c r="B252" s="120"/>
      <c r="C252" s="164" t="s">
        <v>382</v>
      </c>
      <c r="D252" s="164" t="s">
        <v>152</v>
      </c>
      <c r="E252" s="165" t="s">
        <v>383</v>
      </c>
      <c r="F252" s="166" t="s">
        <v>384</v>
      </c>
      <c r="G252" s="167" t="s">
        <v>377</v>
      </c>
      <c r="H252" s="168">
        <v>4</v>
      </c>
      <c r="I252" s="169"/>
      <c r="J252" s="169">
        <f>ROUND(I252*H252,2)</f>
        <v>0</v>
      </c>
      <c r="K252" s="170"/>
      <c r="L252" s="29"/>
      <c r="M252" s="171" t="s">
        <v>1</v>
      </c>
      <c r="N252" s="172" t="s">
        <v>39</v>
      </c>
      <c r="O252" s="131">
        <v>0.003</v>
      </c>
      <c r="P252" s="131">
        <f>O252*H252</f>
        <v>0.012</v>
      </c>
      <c r="Q252" s="131">
        <v>0.0004</v>
      </c>
      <c r="R252" s="131">
        <f>Q252*H252</f>
        <v>0.0016</v>
      </c>
      <c r="S252" s="131">
        <v>0</v>
      </c>
      <c r="T252" s="132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33" t="s">
        <v>114</v>
      </c>
      <c r="AT252" s="133" t="s">
        <v>152</v>
      </c>
      <c r="AU252" s="133" t="s">
        <v>84</v>
      </c>
      <c r="AY252" s="16" t="s">
        <v>113</v>
      </c>
      <c r="BE252" s="134">
        <f>IF(N252="základní",J252,0)</f>
        <v>0</v>
      </c>
      <c r="BF252" s="134">
        <f>IF(N252="snížená",J252,0)</f>
        <v>0</v>
      </c>
      <c r="BG252" s="134">
        <f>IF(N252="zákl. přenesená",J252,0)</f>
        <v>0</v>
      </c>
      <c r="BH252" s="134">
        <f>IF(N252="sníž. přenesená",J252,0)</f>
        <v>0</v>
      </c>
      <c r="BI252" s="134">
        <f>IF(N252="nulová",J252,0)</f>
        <v>0</v>
      </c>
      <c r="BJ252" s="16" t="s">
        <v>82</v>
      </c>
      <c r="BK252" s="134">
        <f>ROUND(I252*H252,2)</f>
        <v>0</v>
      </c>
      <c r="BL252" s="16" t="s">
        <v>114</v>
      </c>
      <c r="BM252" s="133" t="s">
        <v>385</v>
      </c>
    </row>
    <row r="253" spans="1:47" s="2" customFormat="1" ht="19.5">
      <c r="A253" s="28"/>
      <c r="B253" s="29"/>
      <c r="C253" s="28"/>
      <c r="D253" s="135" t="s">
        <v>116</v>
      </c>
      <c r="E253" s="28"/>
      <c r="F253" s="136" t="s">
        <v>386</v>
      </c>
      <c r="G253" s="28"/>
      <c r="H253" s="28"/>
      <c r="I253" s="28"/>
      <c r="J253" s="28"/>
      <c r="K253" s="28"/>
      <c r="L253" s="29"/>
      <c r="M253" s="137"/>
      <c r="N253" s="138"/>
      <c r="O253" s="54"/>
      <c r="P253" s="54"/>
      <c r="Q253" s="54"/>
      <c r="R253" s="54"/>
      <c r="S253" s="54"/>
      <c r="T253" s="55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T253" s="16" t="s">
        <v>116</v>
      </c>
      <c r="AU253" s="16" t="s">
        <v>84</v>
      </c>
    </row>
    <row r="254" spans="2:51" s="13" customFormat="1" ht="11.25">
      <c r="B254" s="173"/>
      <c r="D254" s="135" t="s">
        <v>167</v>
      </c>
      <c r="E254" s="174" t="s">
        <v>1</v>
      </c>
      <c r="F254" s="175" t="s">
        <v>387</v>
      </c>
      <c r="H254" s="176">
        <v>4</v>
      </c>
      <c r="L254" s="173"/>
      <c r="M254" s="177"/>
      <c r="N254" s="178"/>
      <c r="O254" s="178"/>
      <c r="P254" s="178"/>
      <c r="Q254" s="178"/>
      <c r="R254" s="178"/>
      <c r="S254" s="178"/>
      <c r="T254" s="179"/>
      <c r="AT254" s="174" t="s">
        <v>167</v>
      </c>
      <c r="AU254" s="174" t="s">
        <v>84</v>
      </c>
      <c r="AV254" s="13" t="s">
        <v>84</v>
      </c>
      <c r="AW254" s="13" t="s">
        <v>31</v>
      </c>
      <c r="AX254" s="13" t="s">
        <v>82</v>
      </c>
      <c r="AY254" s="174" t="s">
        <v>113</v>
      </c>
    </row>
    <row r="255" spans="1:65" s="2" customFormat="1" ht="21.75" customHeight="1">
      <c r="A255" s="28"/>
      <c r="B255" s="120"/>
      <c r="C255" s="164" t="s">
        <v>388</v>
      </c>
      <c r="D255" s="164" t="s">
        <v>152</v>
      </c>
      <c r="E255" s="165" t="s">
        <v>389</v>
      </c>
      <c r="F255" s="166" t="s">
        <v>390</v>
      </c>
      <c r="G255" s="167" t="s">
        <v>377</v>
      </c>
      <c r="H255" s="168">
        <v>18</v>
      </c>
      <c r="I255" s="169"/>
      <c r="J255" s="169">
        <f>ROUND(I255*H255,2)</f>
        <v>0</v>
      </c>
      <c r="K255" s="170"/>
      <c r="L255" s="29"/>
      <c r="M255" s="171" t="s">
        <v>1</v>
      </c>
      <c r="N255" s="172" t="s">
        <v>39</v>
      </c>
      <c r="O255" s="131">
        <v>0.003</v>
      </c>
      <c r="P255" s="131">
        <f>O255*H255</f>
        <v>0.054</v>
      </c>
      <c r="Q255" s="131">
        <v>0.00013</v>
      </c>
      <c r="R255" s="131">
        <f>Q255*H255</f>
        <v>0.0023399999999999996</v>
      </c>
      <c r="S255" s="131">
        <v>0</v>
      </c>
      <c r="T255" s="132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33" t="s">
        <v>114</v>
      </c>
      <c r="AT255" s="133" t="s">
        <v>152</v>
      </c>
      <c r="AU255" s="133" t="s">
        <v>84</v>
      </c>
      <c r="AY255" s="16" t="s">
        <v>113</v>
      </c>
      <c r="BE255" s="134">
        <f>IF(N255="základní",J255,0)</f>
        <v>0</v>
      </c>
      <c r="BF255" s="134">
        <f>IF(N255="snížená",J255,0)</f>
        <v>0</v>
      </c>
      <c r="BG255" s="134">
        <f>IF(N255="zákl. přenesená",J255,0)</f>
        <v>0</v>
      </c>
      <c r="BH255" s="134">
        <f>IF(N255="sníž. přenesená",J255,0)</f>
        <v>0</v>
      </c>
      <c r="BI255" s="134">
        <f>IF(N255="nulová",J255,0)</f>
        <v>0</v>
      </c>
      <c r="BJ255" s="16" t="s">
        <v>82</v>
      </c>
      <c r="BK255" s="134">
        <f>ROUND(I255*H255,2)</f>
        <v>0</v>
      </c>
      <c r="BL255" s="16" t="s">
        <v>114</v>
      </c>
      <c r="BM255" s="133" t="s">
        <v>391</v>
      </c>
    </row>
    <row r="256" spans="1:47" s="2" customFormat="1" ht="19.5">
      <c r="A256" s="28"/>
      <c r="B256" s="29"/>
      <c r="C256" s="28"/>
      <c r="D256" s="135" t="s">
        <v>116</v>
      </c>
      <c r="E256" s="28"/>
      <c r="F256" s="136" t="s">
        <v>392</v>
      </c>
      <c r="G256" s="28"/>
      <c r="H256" s="28"/>
      <c r="I256" s="28"/>
      <c r="J256" s="28"/>
      <c r="K256" s="28"/>
      <c r="L256" s="29"/>
      <c r="M256" s="137"/>
      <c r="N256" s="138"/>
      <c r="O256" s="54"/>
      <c r="P256" s="54"/>
      <c r="Q256" s="54"/>
      <c r="R256" s="54"/>
      <c r="S256" s="54"/>
      <c r="T256" s="55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T256" s="16" t="s">
        <v>116</v>
      </c>
      <c r="AU256" s="16" t="s">
        <v>84</v>
      </c>
    </row>
    <row r="257" spans="2:51" s="13" customFormat="1" ht="11.25">
      <c r="B257" s="173"/>
      <c r="D257" s="135" t="s">
        <v>167</v>
      </c>
      <c r="E257" s="174" t="s">
        <v>1</v>
      </c>
      <c r="F257" s="175" t="s">
        <v>393</v>
      </c>
      <c r="H257" s="176">
        <v>18</v>
      </c>
      <c r="L257" s="173"/>
      <c r="M257" s="177"/>
      <c r="N257" s="178"/>
      <c r="O257" s="178"/>
      <c r="P257" s="178"/>
      <c r="Q257" s="178"/>
      <c r="R257" s="178"/>
      <c r="S257" s="178"/>
      <c r="T257" s="179"/>
      <c r="AT257" s="174" t="s">
        <v>167</v>
      </c>
      <c r="AU257" s="174" t="s">
        <v>84</v>
      </c>
      <c r="AV257" s="13" t="s">
        <v>84</v>
      </c>
      <c r="AW257" s="13" t="s">
        <v>31</v>
      </c>
      <c r="AX257" s="13" t="s">
        <v>82</v>
      </c>
      <c r="AY257" s="174" t="s">
        <v>113</v>
      </c>
    </row>
    <row r="258" spans="1:65" s="2" customFormat="1" ht="21.75" customHeight="1">
      <c r="A258" s="28"/>
      <c r="B258" s="120"/>
      <c r="C258" s="164" t="s">
        <v>394</v>
      </c>
      <c r="D258" s="164" t="s">
        <v>152</v>
      </c>
      <c r="E258" s="165" t="s">
        <v>395</v>
      </c>
      <c r="F258" s="166" t="s">
        <v>396</v>
      </c>
      <c r="G258" s="167" t="s">
        <v>164</v>
      </c>
      <c r="H258" s="168">
        <v>0.25</v>
      </c>
      <c r="I258" s="169"/>
      <c r="J258" s="169">
        <f>ROUND(I258*H258,2)</f>
        <v>0</v>
      </c>
      <c r="K258" s="170"/>
      <c r="L258" s="29"/>
      <c r="M258" s="171" t="s">
        <v>1</v>
      </c>
      <c r="N258" s="172" t="s">
        <v>39</v>
      </c>
      <c r="O258" s="131">
        <v>0.119</v>
      </c>
      <c r="P258" s="131">
        <f>O258*H258</f>
        <v>0.02975</v>
      </c>
      <c r="Q258" s="131">
        <v>0.0016</v>
      </c>
      <c r="R258" s="131">
        <f>Q258*H258</f>
        <v>0.0004</v>
      </c>
      <c r="S258" s="131">
        <v>0</v>
      </c>
      <c r="T258" s="132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33" t="s">
        <v>114</v>
      </c>
      <c r="AT258" s="133" t="s">
        <v>152</v>
      </c>
      <c r="AU258" s="133" t="s">
        <v>84</v>
      </c>
      <c r="AY258" s="16" t="s">
        <v>113</v>
      </c>
      <c r="BE258" s="134">
        <f>IF(N258="základní",J258,0)</f>
        <v>0</v>
      </c>
      <c r="BF258" s="134">
        <f>IF(N258="snížená",J258,0)</f>
        <v>0</v>
      </c>
      <c r="BG258" s="134">
        <f>IF(N258="zákl. přenesená",J258,0)</f>
        <v>0</v>
      </c>
      <c r="BH258" s="134">
        <f>IF(N258="sníž. přenesená",J258,0)</f>
        <v>0</v>
      </c>
      <c r="BI258" s="134">
        <f>IF(N258="nulová",J258,0)</f>
        <v>0</v>
      </c>
      <c r="BJ258" s="16" t="s">
        <v>82</v>
      </c>
      <c r="BK258" s="134">
        <f>ROUND(I258*H258,2)</f>
        <v>0</v>
      </c>
      <c r="BL258" s="16" t="s">
        <v>114</v>
      </c>
      <c r="BM258" s="133" t="s">
        <v>397</v>
      </c>
    </row>
    <row r="259" spans="1:47" s="2" customFormat="1" ht="19.5">
      <c r="A259" s="28"/>
      <c r="B259" s="29"/>
      <c r="C259" s="28"/>
      <c r="D259" s="135" t="s">
        <v>116</v>
      </c>
      <c r="E259" s="28"/>
      <c r="F259" s="136" t="s">
        <v>398</v>
      </c>
      <c r="G259" s="28"/>
      <c r="H259" s="28"/>
      <c r="I259" s="28"/>
      <c r="J259" s="28"/>
      <c r="K259" s="28"/>
      <c r="L259" s="29"/>
      <c r="M259" s="137"/>
      <c r="N259" s="138"/>
      <c r="O259" s="54"/>
      <c r="P259" s="54"/>
      <c r="Q259" s="54"/>
      <c r="R259" s="54"/>
      <c r="S259" s="54"/>
      <c r="T259" s="55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T259" s="16" t="s">
        <v>116</v>
      </c>
      <c r="AU259" s="16" t="s">
        <v>84</v>
      </c>
    </row>
    <row r="260" spans="2:51" s="13" customFormat="1" ht="11.25">
      <c r="B260" s="173"/>
      <c r="D260" s="135" t="s">
        <v>167</v>
      </c>
      <c r="E260" s="174" t="s">
        <v>1</v>
      </c>
      <c r="F260" s="175" t="s">
        <v>399</v>
      </c>
      <c r="H260" s="176">
        <v>0.25</v>
      </c>
      <c r="L260" s="173"/>
      <c r="M260" s="177"/>
      <c r="N260" s="178"/>
      <c r="O260" s="178"/>
      <c r="P260" s="178"/>
      <c r="Q260" s="178"/>
      <c r="R260" s="178"/>
      <c r="S260" s="178"/>
      <c r="T260" s="179"/>
      <c r="AT260" s="174" t="s">
        <v>167</v>
      </c>
      <c r="AU260" s="174" t="s">
        <v>84</v>
      </c>
      <c r="AV260" s="13" t="s">
        <v>84</v>
      </c>
      <c r="AW260" s="13" t="s">
        <v>31</v>
      </c>
      <c r="AX260" s="13" t="s">
        <v>82</v>
      </c>
      <c r="AY260" s="174" t="s">
        <v>113</v>
      </c>
    </row>
    <row r="261" spans="1:65" s="2" customFormat="1" ht="33" customHeight="1">
      <c r="A261" s="28"/>
      <c r="B261" s="120"/>
      <c r="C261" s="164" t="s">
        <v>400</v>
      </c>
      <c r="D261" s="164" t="s">
        <v>152</v>
      </c>
      <c r="E261" s="165" t="s">
        <v>401</v>
      </c>
      <c r="F261" s="166" t="s">
        <v>402</v>
      </c>
      <c r="G261" s="167" t="s">
        <v>403</v>
      </c>
      <c r="H261" s="168">
        <v>144</v>
      </c>
      <c r="I261" s="169"/>
      <c r="J261" s="169">
        <f>ROUND(I261*H261,2)</f>
        <v>0</v>
      </c>
      <c r="K261" s="170"/>
      <c r="L261" s="29"/>
      <c r="M261" s="171" t="s">
        <v>1</v>
      </c>
      <c r="N261" s="172" t="s">
        <v>39</v>
      </c>
      <c r="O261" s="131">
        <v>0.089</v>
      </c>
      <c r="P261" s="131">
        <f>O261*H261</f>
        <v>12.815999999999999</v>
      </c>
      <c r="Q261" s="131">
        <v>2E-05</v>
      </c>
      <c r="R261" s="131">
        <f>Q261*H261</f>
        <v>0.00288</v>
      </c>
      <c r="S261" s="131">
        <v>0</v>
      </c>
      <c r="T261" s="132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33" t="s">
        <v>114</v>
      </c>
      <c r="AT261" s="133" t="s">
        <v>152</v>
      </c>
      <c r="AU261" s="133" t="s">
        <v>84</v>
      </c>
      <c r="AY261" s="16" t="s">
        <v>113</v>
      </c>
      <c r="BE261" s="134">
        <f>IF(N261="základní",J261,0)</f>
        <v>0</v>
      </c>
      <c r="BF261" s="134">
        <f>IF(N261="snížená",J261,0)</f>
        <v>0</v>
      </c>
      <c r="BG261" s="134">
        <f>IF(N261="zákl. přenesená",J261,0)</f>
        <v>0</v>
      </c>
      <c r="BH261" s="134">
        <f>IF(N261="sníž. přenesená",J261,0)</f>
        <v>0</v>
      </c>
      <c r="BI261" s="134">
        <f>IF(N261="nulová",J261,0)</f>
        <v>0</v>
      </c>
      <c r="BJ261" s="16" t="s">
        <v>82</v>
      </c>
      <c r="BK261" s="134">
        <f>ROUND(I261*H261,2)</f>
        <v>0</v>
      </c>
      <c r="BL261" s="16" t="s">
        <v>114</v>
      </c>
      <c r="BM261" s="133" t="s">
        <v>404</v>
      </c>
    </row>
    <row r="262" spans="1:47" s="2" customFormat="1" ht="29.25">
      <c r="A262" s="28"/>
      <c r="B262" s="29"/>
      <c r="C262" s="28"/>
      <c r="D262" s="135" t="s">
        <v>116</v>
      </c>
      <c r="E262" s="28"/>
      <c r="F262" s="136" t="s">
        <v>405</v>
      </c>
      <c r="G262" s="28"/>
      <c r="H262" s="28"/>
      <c r="I262" s="28"/>
      <c r="J262" s="28"/>
      <c r="K262" s="28"/>
      <c r="L262" s="29"/>
      <c r="M262" s="137"/>
      <c r="N262" s="138"/>
      <c r="O262" s="54"/>
      <c r="P262" s="54"/>
      <c r="Q262" s="54"/>
      <c r="R262" s="54"/>
      <c r="S262" s="54"/>
      <c r="T262" s="55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T262" s="16" t="s">
        <v>116</v>
      </c>
      <c r="AU262" s="16" t="s">
        <v>84</v>
      </c>
    </row>
    <row r="263" spans="2:51" s="13" customFormat="1" ht="11.25">
      <c r="B263" s="173"/>
      <c r="D263" s="135" t="s">
        <v>167</v>
      </c>
      <c r="E263" s="174" t="s">
        <v>1</v>
      </c>
      <c r="F263" s="175" t="s">
        <v>406</v>
      </c>
      <c r="H263" s="176">
        <v>144</v>
      </c>
      <c r="L263" s="173"/>
      <c r="M263" s="177"/>
      <c r="N263" s="178"/>
      <c r="O263" s="178"/>
      <c r="P263" s="178"/>
      <c r="Q263" s="178"/>
      <c r="R263" s="178"/>
      <c r="S263" s="178"/>
      <c r="T263" s="179"/>
      <c r="AT263" s="174" t="s">
        <v>167</v>
      </c>
      <c r="AU263" s="174" t="s">
        <v>84</v>
      </c>
      <c r="AV263" s="13" t="s">
        <v>84</v>
      </c>
      <c r="AW263" s="13" t="s">
        <v>31</v>
      </c>
      <c r="AX263" s="13" t="s">
        <v>82</v>
      </c>
      <c r="AY263" s="174" t="s">
        <v>113</v>
      </c>
    </row>
    <row r="264" spans="1:65" s="2" customFormat="1" ht="16.5" customHeight="1">
      <c r="A264" s="28"/>
      <c r="B264" s="120"/>
      <c r="C264" s="164" t="s">
        <v>407</v>
      </c>
      <c r="D264" s="164" t="s">
        <v>152</v>
      </c>
      <c r="E264" s="165" t="s">
        <v>408</v>
      </c>
      <c r="F264" s="166" t="s">
        <v>409</v>
      </c>
      <c r="G264" s="167" t="s">
        <v>377</v>
      </c>
      <c r="H264" s="168">
        <v>31.8</v>
      </c>
      <c r="I264" s="169"/>
      <c r="J264" s="169">
        <f>ROUND(I264*H264,2)</f>
        <v>0</v>
      </c>
      <c r="K264" s="170"/>
      <c r="L264" s="29"/>
      <c r="M264" s="171" t="s">
        <v>1</v>
      </c>
      <c r="N264" s="172" t="s">
        <v>39</v>
      </c>
      <c r="O264" s="131">
        <v>0.016</v>
      </c>
      <c r="P264" s="131">
        <f>O264*H264</f>
        <v>0.5088</v>
      </c>
      <c r="Q264" s="131">
        <v>0</v>
      </c>
      <c r="R264" s="131">
        <f>Q264*H264</f>
        <v>0</v>
      </c>
      <c r="S264" s="131">
        <v>0</v>
      </c>
      <c r="T264" s="132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33" t="s">
        <v>114</v>
      </c>
      <c r="AT264" s="133" t="s">
        <v>152</v>
      </c>
      <c r="AU264" s="133" t="s">
        <v>84</v>
      </c>
      <c r="AY264" s="16" t="s">
        <v>113</v>
      </c>
      <c r="BE264" s="134">
        <f>IF(N264="základní",J264,0)</f>
        <v>0</v>
      </c>
      <c r="BF264" s="134">
        <f>IF(N264="snížená",J264,0)</f>
        <v>0</v>
      </c>
      <c r="BG264" s="134">
        <f>IF(N264="zákl. přenesená",J264,0)</f>
        <v>0</v>
      </c>
      <c r="BH264" s="134">
        <f>IF(N264="sníž. přenesená",J264,0)</f>
        <v>0</v>
      </c>
      <c r="BI264" s="134">
        <f>IF(N264="nulová",J264,0)</f>
        <v>0</v>
      </c>
      <c r="BJ264" s="16" t="s">
        <v>82</v>
      </c>
      <c r="BK264" s="134">
        <f>ROUND(I264*H264,2)</f>
        <v>0</v>
      </c>
      <c r="BL264" s="16" t="s">
        <v>114</v>
      </c>
      <c r="BM264" s="133" t="s">
        <v>410</v>
      </c>
    </row>
    <row r="265" spans="1:47" s="2" customFormat="1" ht="19.5">
      <c r="A265" s="28"/>
      <c r="B265" s="29"/>
      <c r="C265" s="28"/>
      <c r="D265" s="135" t="s">
        <v>116</v>
      </c>
      <c r="E265" s="28"/>
      <c r="F265" s="136" t="s">
        <v>411</v>
      </c>
      <c r="G265" s="28"/>
      <c r="H265" s="28"/>
      <c r="I265" s="28"/>
      <c r="J265" s="28"/>
      <c r="K265" s="28"/>
      <c r="L265" s="29"/>
      <c r="M265" s="137"/>
      <c r="N265" s="138"/>
      <c r="O265" s="54"/>
      <c r="P265" s="54"/>
      <c r="Q265" s="54"/>
      <c r="R265" s="54"/>
      <c r="S265" s="54"/>
      <c r="T265" s="55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T265" s="16" t="s">
        <v>116</v>
      </c>
      <c r="AU265" s="16" t="s">
        <v>84</v>
      </c>
    </row>
    <row r="266" spans="1:65" s="2" customFormat="1" ht="16.5" customHeight="1">
      <c r="A266" s="28"/>
      <c r="B266" s="120"/>
      <c r="C266" s="164" t="s">
        <v>412</v>
      </c>
      <c r="D266" s="164" t="s">
        <v>152</v>
      </c>
      <c r="E266" s="165" t="s">
        <v>413</v>
      </c>
      <c r="F266" s="166" t="s">
        <v>414</v>
      </c>
      <c r="G266" s="167" t="s">
        <v>164</v>
      </c>
      <c r="H266" s="168">
        <v>0.25</v>
      </c>
      <c r="I266" s="169"/>
      <c r="J266" s="169">
        <f>ROUND(I266*H266,2)</f>
        <v>0</v>
      </c>
      <c r="K266" s="170"/>
      <c r="L266" s="29"/>
      <c r="M266" s="171" t="s">
        <v>1</v>
      </c>
      <c r="N266" s="172" t="s">
        <v>39</v>
      </c>
      <c r="O266" s="131">
        <v>0.083</v>
      </c>
      <c r="P266" s="131">
        <f>O266*H266</f>
        <v>0.02075</v>
      </c>
      <c r="Q266" s="131">
        <v>1E-05</v>
      </c>
      <c r="R266" s="131">
        <f>Q266*H266</f>
        <v>2.5E-06</v>
      </c>
      <c r="S266" s="131">
        <v>0</v>
      </c>
      <c r="T266" s="132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33" t="s">
        <v>114</v>
      </c>
      <c r="AT266" s="133" t="s">
        <v>152</v>
      </c>
      <c r="AU266" s="133" t="s">
        <v>84</v>
      </c>
      <c r="AY266" s="16" t="s">
        <v>113</v>
      </c>
      <c r="BE266" s="134">
        <f>IF(N266="základní",J266,0)</f>
        <v>0</v>
      </c>
      <c r="BF266" s="134">
        <f>IF(N266="snížená",J266,0)</f>
        <v>0</v>
      </c>
      <c r="BG266" s="134">
        <f>IF(N266="zákl. přenesená",J266,0)</f>
        <v>0</v>
      </c>
      <c r="BH266" s="134">
        <f>IF(N266="sníž. přenesená",J266,0)</f>
        <v>0</v>
      </c>
      <c r="BI266" s="134">
        <f>IF(N266="nulová",J266,0)</f>
        <v>0</v>
      </c>
      <c r="BJ266" s="16" t="s">
        <v>82</v>
      </c>
      <c r="BK266" s="134">
        <f>ROUND(I266*H266,2)</f>
        <v>0</v>
      </c>
      <c r="BL266" s="16" t="s">
        <v>114</v>
      </c>
      <c r="BM266" s="133" t="s">
        <v>415</v>
      </c>
    </row>
    <row r="267" spans="1:47" s="2" customFormat="1" ht="19.5">
      <c r="A267" s="28"/>
      <c r="B267" s="29"/>
      <c r="C267" s="28"/>
      <c r="D267" s="135" t="s">
        <v>116</v>
      </c>
      <c r="E267" s="28"/>
      <c r="F267" s="136" t="s">
        <v>416</v>
      </c>
      <c r="G267" s="28"/>
      <c r="H267" s="28"/>
      <c r="I267" s="28"/>
      <c r="J267" s="28"/>
      <c r="K267" s="28"/>
      <c r="L267" s="29"/>
      <c r="M267" s="137"/>
      <c r="N267" s="138"/>
      <c r="O267" s="54"/>
      <c r="P267" s="54"/>
      <c r="Q267" s="54"/>
      <c r="R267" s="54"/>
      <c r="S267" s="54"/>
      <c r="T267" s="55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T267" s="16" t="s">
        <v>116</v>
      </c>
      <c r="AU267" s="16" t="s">
        <v>84</v>
      </c>
    </row>
    <row r="268" spans="1:65" s="2" customFormat="1" ht="21.75" customHeight="1">
      <c r="A268" s="28"/>
      <c r="B268" s="120"/>
      <c r="C268" s="164" t="s">
        <v>417</v>
      </c>
      <c r="D268" s="164" t="s">
        <v>152</v>
      </c>
      <c r="E268" s="165" t="s">
        <v>418</v>
      </c>
      <c r="F268" s="166" t="s">
        <v>419</v>
      </c>
      <c r="G268" s="167" t="s">
        <v>377</v>
      </c>
      <c r="H268" s="168">
        <v>90.1</v>
      </c>
      <c r="I268" s="169"/>
      <c r="J268" s="169">
        <f>ROUND(I268*H268,2)</f>
        <v>0</v>
      </c>
      <c r="K268" s="170"/>
      <c r="L268" s="29"/>
      <c r="M268" s="171" t="s">
        <v>1</v>
      </c>
      <c r="N268" s="172" t="s">
        <v>39</v>
      </c>
      <c r="O268" s="131">
        <v>0.268</v>
      </c>
      <c r="P268" s="131">
        <f>O268*H268</f>
        <v>24.1468</v>
      </c>
      <c r="Q268" s="131">
        <v>0.1554</v>
      </c>
      <c r="R268" s="131">
        <f>Q268*H268</f>
        <v>14.00154</v>
      </c>
      <c r="S268" s="131">
        <v>0</v>
      </c>
      <c r="T268" s="132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33" t="s">
        <v>114</v>
      </c>
      <c r="AT268" s="133" t="s">
        <v>152</v>
      </c>
      <c r="AU268" s="133" t="s">
        <v>84</v>
      </c>
      <c r="AY268" s="16" t="s">
        <v>113</v>
      </c>
      <c r="BE268" s="134">
        <f>IF(N268="základní",J268,0)</f>
        <v>0</v>
      </c>
      <c r="BF268" s="134">
        <f>IF(N268="snížená",J268,0)</f>
        <v>0</v>
      </c>
      <c r="BG268" s="134">
        <f>IF(N268="zákl. přenesená",J268,0)</f>
        <v>0</v>
      </c>
      <c r="BH268" s="134">
        <f>IF(N268="sníž. přenesená",J268,0)</f>
        <v>0</v>
      </c>
      <c r="BI268" s="134">
        <f>IF(N268="nulová",J268,0)</f>
        <v>0</v>
      </c>
      <c r="BJ268" s="16" t="s">
        <v>82</v>
      </c>
      <c r="BK268" s="134">
        <f>ROUND(I268*H268,2)</f>
        <v>0</v>
      </c>
      <c r="BL268" s="16" t="s">
        <v>114</v>
      </c>
      <c r="BM268" s="133" t="s">
        <v>420</v>
      </c>
    </row>
    <row r="269" spans="1:47" s="2" customFormat="1" ht="29.25">
      <c r="A269" s="28"/>
      <c r="B269" s="29"/>
      <c r="C269" s="28"/>
      <c r="D269" s="135" t="s">
        <v>116</v>
      </c>
      <c r="E269" s="28"/>
      <c r="F269" s="136" t="s">
        <v>421</v>
      </c>
      <c r="G269" s="28"/>
      <c r="H269" s="28"/>
      <c r="I269" s="28"/>
      <c r="J269" s="28"/>
      <c r="K269" s="28"/>
      <c r="L269" s="29"/>
      <c r="M269" s="137"/>
      <c r="N269" s="138"/>
      <c r="O269" s="54"/>
      <c r="P269" s="54"/>
      <c r="Q269" s="54"/>
      <c r="R269" s="54"/>
      <c r="S269" s="54"/>
      <c r="T269" s="55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T269" s="16" t="s">
        <v>116</v>
      </c>
      <c r="AU269" s="16" t="s">
        <v>84</v>
      </c>
    </row>
    <row r="270" spans="2:51" s="13" customFormat="1" ht="11.25">
      <c r="B270" s="173"/>
      <c r="D270" s="135" t="s">
        <v>167</v>
      </c>
      <c r="E270" s="174" t="s">
        <v>1</v>
      </c>
      <c r="F270" s="175" t="s">
        <v>422</v>
      </c>
      <c r="H270" s="176">
        <v>83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167</v>
      </c>
      <c r="AU270" s="174" t="s">
        <v>84</v>
      </c>
      <c r="AV270" s="13" t="s">
        <v>84</v>
      </c>
      <c r="AW270" s="13" t="s">
        <v>31</v>
      </c>
      <c r="AX270" s="13" t="s">
        <v>74</v>
      </c>
      <c r="AY270" s="174" t="s">
        <v>113</v>
      </c>
    </row>
    <row r="271" spans="2:51" s="13" customFormat="1" ht="11.25">
      <c r="B271" s="173"/>
      <c r="D271" s="135" t="s">
        <v>167</v>
      </c>
      <c r="E271" s="174" t="s">
        <v>1</v>
      </c>
      <c r="F271" s="175" t="s">
        <v>423</v>
      </c>
      <c r="H271" s="176">
        <v>7.1</v>
      </c>
      <c r="L271" s="173"/>
      <c r="M271" s="177"/>
      <c r="N271" s="178"/>
      <c r="O271" s="178"/>
      <c r="P271" s="178"/>
      <c r="Q271" s="178"/>
      <c r="R271" s="178"/>
      <c r="S271" s="178"/>
      <c r="T271" s="179"/>
      <c r="AT271" s="174" t="s">
        <v>167</v>
      </c>
      <c r="AU271" s="174" t="s">
        <v>84</v>
      </c>
      <c r="AV271" s="13" t="s">
        <v>84</v>
      </c>
      <c r="AW271" s="13" t="s">
        <v>31</v>
      </c>
      <c r="AX271" s="13" t="s">
        <v>74</v>
      </c>
      <c r="AY271" s="174" t="s">
        <v>113</v>
      </c>
    </row>
    <row r="272" spans="2:51" s="14" customFormat="1" ht="11.25">
      <c r="B272" s="180"/>
      <c r="D272" s="135" t="s">
        <v>167</v>
      </c>
      <c r="E272" s="181" t="s">
        <v>1</v>
      </c>
      <c r="F272" s="182" t="s">
        <v>180</v>
      </c>
      <c r="H272" s="183">
        <v>90.1</v>
      </c>
      <c r="L272" s="180"/>
      <c r="M272" s="184"/>
      <c r="N272" s="185"/>
      <c r="O272" s="185"/>
      <c r="P272" s="185"/>
      <c r="Q272" s="185"/>
      <c r="R272" s="185"/>
      <c r="S272" s="185"/>
      <c r="T272" s="186"/>
      <c r="AT272" s="181" t="s">
        <v>167</v>
      </c>
      <c r="AU272" s="181" t="s">
        <v>84</v>
      </c>
      <c r="AV272" s="14" t="s">
        <v>114</v>
      </c>
      <c r="AW272" s="14" t="s">
        <v>31</v>
      </c>
      <c r="AX272" s="14" t="s">
        <v>82</v>
      </c>
      <c r="AY272" s="181" t="s">
        <v>113</v>
      </c>
    </row>
    <row r="273" spans="1:65" s="2" customFormat="1" ht="16.5" customHeight="1">
      <c r="A273" s="28"/>
      <c r="B273" s="120"/>
      <c r="C273" s="121" t="s">
        <v>424</v>
      </c>
      <c r="D273" s="121" t="s">
        <v>109</v>
      </c>
      <c r="E273" s="122" t="s">
        <v>425</v>
      </c>
      <c r="F273" s="123" t="s">
        <v>426</v>
      </c>
      <c r="G273" s="124" t="s">
        <v>377</v>
      </c>
      <c r="H273" s="125">
        <v>92.803</v>
      </c>
      <c r="I273" s="126"/>
      <c r="J273" s="126">
        <f>ROUND(I273*H273,2)</f>
        <v>0</v>
      </c>
      <c r="K273" s="127"/>
      <c r="L273" s="128"/>
      <c r="M273" s="129" t="s">
        <v>1</v>
      </c>
      <c r="N273" s="130" t="s">
        <v>39</v>
      </c>
      <c r="O273" s="131">
        <v>0</v>
      </c>
      <c r="P273" s="131">
        <f>O273*H273</f>
        <v>0</v>
      </c>
      <c r="Q273" s="131">
        <v>0.046</v>
      </c>
      <c r="R273" s="131">
        <f>Q273*H273</f>
        <v>4.2689379999999995</v>
      </c>
      <c r="S273" s="131">
        <v>0</v>
      </c>
      <c r="T273" s="132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33" t="s">
        <v>112</v>
      </c>
      <c r="AT273" s="133" t="s">
        <v>109</v>
      </c>
      <c r="AU273" s="133" t="s">
        <v>84</v>
      </c>
      <c r="AY273" s="16" t="s">
        <v>113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6" t="s">
        <v>82</v>
      </c>
      <c r="BK273" s="134">
        <f>ROUND(I273*H273,2)</f>
        <v>0</v>
      </c>
      <c r="BL273" s="16" t="s">
        <v>114</v>
      </c>
      <c r="BM273" s="133" t="s">
        <v>427</v>
      </c>
    </row>
    <row r="274" spans="1:47" s="2" customFormat="1" ht="11.25">
      <c r="A274" s="28"/>
      <c r="B274" s="29"/>
      <c r="C274" s="28"/>
      <c r="D274" s="135" t="s">
        <v>116</v>
      </c>
      <c r="E274" s="28"/>
      <c r="F274" s="136" t="s">
        <v>426</v>
      </c>
      <c r="G274" s="28"/>
      <c r="H274" s="28"/>
      <c r="I274" s="28"/>
      <c r="J274" s="28"/>
      <c r="K274" s="28"/>
      <c r="L274" s="29"/>
      <c r="M274" s="137"/>
      <c r="N274" s="138"/>
      <c r="O274" s="54"/>
      <c r="P274" s="54"/>
      <c r="Q274" s="54"/>
      <c r="R274" s="54"/>
      <c r="S274" s="54"/>
      <c r="T274" s="55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T274" s="16" t="s">
        <v>116</v>
      </c>
      <c r="AU274" s="16" t="s">
        <v>84</v>
      </c>
    </row>
    <row r="275" spans="2:51" s="13" customFormat="1" ht="11.25">
      <c r="B275" s="173"/>
      <c r="D275" s="135" t="s">
        <v>167</v>
      </c>
      <c r="F275" s="175" t="s">
        <v>428</v>
      </c>
      <c r="H275" s="176">
        <v>92.803</v>
      </c>
      <c r="L275" s="173"/>
      <c r="M275" s="177"/>
      <c r="N275" s="178"/>
      <c r="O275" s="178"/>
      <c r="P275" s="178"/>
      <c r="Q275" s="178"/>
      <c r="R275" s="178"/>
      <c r="S275" s="178"/>
      <c r="T275" s="179"/>
      <c r="AT275" s="174" t="s">
        <v>167</v>
      </c>
      <c r="AU275" s="174" t="s">
        <v>84</v>
      </c>
      <c r="AV275" s="13" t="s">
        <v>84</v>
      </c>
      <c r="AW275" s="13" t="s">
        <v>3</v>
      </c>
      <c r="AX275" s="13" t="s">
        <v>82</v>
      </c>
      <c r="AY275" s="174" t="s">
        <v>113</v>
      </c>
    </row>
    <row r="276" spans="1:65" s="2" customFormat="1" ht="33" customHeight="1">
      <c r="A276" s="28"/>
      <c r="B276" s="120"/>
      <c r="C276" s="164" t="s">
        <v>429</v>
      </c>
      <c r="D276" s="164" t="s">
        <v>152</v>
      </c>
      <c r="E276" s="165" t="s">
        <v>430</v>
      </c>
      <c r="F276" s="166" t="s">
        <v>431</v>
      </c>
      <c r="G276" s="167" t="s">
        <v>377</v>
      </c>
      <c r="H276" s="168">
        <v>39.8</v>
      </c>
      <c r="I276" s="169"/>
      <c r="J276" s="169">
        <f>ROUND(I276*H276,2)</f>
        <v>0</v>
      </c>
      <c r="K276" s="170"/>
      <c r="L276" s="29"/>
      <c r="M276" s="171" t="s">
        <v>1</v>
      </c>
      <c r="N276" s="172" t="s">
        <v>39</v>
      </c>
      <c r="O276" s="131">
        <v>0.268</v>
      </c>
      <c r="P276" s="131">
        <f>O276*H276</f>
        <v>10.6664</v>
      </c>
      <c r="Q276" s="131">
        <v>0.1554</v>
      </c>
      <c r="R276" s="131">
        <f>Q276*H276</f>
        <v>6.18492</v>
      </c>
      <c r="S276" s="131">
        <v>0</v>
      </c>
      <c r="T276" s="13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33" t="s">
        <v>114</v>
      </c>
      <c r="AT276" s="133" t="s">
        <v>152</v>
      </c>
      <c r="AU276" s="133" t="s">
        <v>84</v>
      </c>
      <c r="AY276" s="16" t="s">
        <v>113</v>
      </c>
      <c r="BE276" s="134">
        <f>IF(N276="základní",J276,0)</f>
        <v>0</v>
      </c>
      <c r="BF276" s="134">
        <f>IF(N276="snížená",J276,0)</f>
        <v>0</v>
      </c>
      <c r="BG276" s="134">
        <f>IF(N276="zákl. přenesená",J276,0)</f>
        <v>0</v>
      </c>
      <c r="BH276" s="134">
        <f>IF(N276="sníž. přenesená",J276,0)</f>
        <v>0</v>
      </c>
      <c r="BI276" s="134">
        <f>IF(N276="nulová",J276,0)</f>
        <v>0</v>
      </c>
      <c r="BJ276" s="16" t="s">
        <v>82</v>
      </c>
      <c r="BK276" s="134">
        <f>ROUND(I276*H276,2)</f>
        <v>0</v>
      </c>
      <c r="BL276" s="16" t="s">
        <v>114</v>
      </c>
      <c r="BM276" s="133" t="s">
        <v>432</v>
      </c>
    </row>
    <row r="277" spans="1:47" s="2" customFormat="1" ht="19.5">
      <c r="A277" s="28"/>
      <c r="B277" s="29"/>
      <c r="C277" s="28"/>
      <c r="D277" s="135" t="s">
        <v>116</v>
      </c>
      <c r="E277" s="28"/>
      <c r="F277" s="136" t="s">
        <v>419</v>
      </c>
      <c r="G277" s="28"/>
      <c r="H277" s="28"/>
      <c r="I277" s="28"/>
      <c r="J277" s="28"/>
      <c r="K277" s="28"/>
      <c r="L277" s="29"/>
      <c r="M277" s="137"/>
      <c r="N277" s="138"/>
      <c r="O277" s="54"/>
      <c r="P277" s="54"/>
      <c r="Q277" s="54"/>
      <c r="R277" s="54"/>
      <c r="S277" s="54"/>
      <c r="T277" s="55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T277" s="16" t="s">
        <v>116</v>
      </c>
      <c r="AU277" s="16" t="s">
        <v>84</v>
      </c>
    </row>
    <row r="278" spans="2:51" s="13" customFormat="1" ht="22.5">
      <c r="B278" s="173"/>
      <c r="D278" s="135" t="s">
        <v>167</v>
      </c>
      <c r="E278" s="174" t="s">
        <v>1</v>
      </c>
      <c r="F278" s="175" t="s">
        <v>433</v>
      </c>
      <c r="H278" s="176">
        <v>22.7</v>
      </c>
      <c r="L278" s="173"/>
      <c r="M278" s="177"/>
      <c r="N278" s="178"/>
      <c r="O278" s="178"/>
      <c r="P278" s="178"/>
      <c r="Q278" s="178"/>
      <c r="R278" s="178"/>
      <c r="S278" s="178"/>
      <c r="T278" s="179"/>
      <c r="AT278" s="174" t="s">
        <v>167</v>
      </c>
      <c r="AU278" s="174" t="s">
        <v>84</v>
      </c>
      <c r="AV278" s="13" t="s">
        <v>84</v>
      </c>
      <c r="AW278" s="13" t="s">
        <v>31</v>
      </c>
      <c r="AX278" s="13" t="s">
        <v>74</v>
      </c>
      <c r="AY278" s="174" t="s">
        <v>113</v>
      </c>
    </row>
    <row r="279" spans="2:51" s="13" customFormat="1" ht="22.5">
      <c r="B279" s="173"/>
      <c r="D279" s="135" t="s">
        <v>167</v>
      </c>
      <c r="E279" s="174" t="s">
        <v>1</v>
      </c>
      <c r="F279" s="175" t="s">
        <v>434</v>
      </c>
      <c r="H279" s="176">
        <v>17.1</v>
      </c>
      <c r="L279" s="173"/>
      <c r="M279" s="177"/>
      <c r="N279" s="178"/>
      <c r="O279" s="178"/>
      <c r="P279" s="178"/>
      <c r="Q279" s="178"/>
      <c r="R279" s="178"/>
      <c r="S279" s="178"/>
      <c r="T279" s="179"/>
      <c r="AT279" s="174" t="s">
        <v>167</v>
      </c>
      <c r="AU279" s="174" t="s">
        <v>84</v>
      </c>
      <c r="AV279" s="13" t="s">
        <v>84</v>
      </c>
      <c r="AW279" s="13" t="s">
        <v>31</v>
      </c>
      <c r="AX279" s="13" t="s">
        <v>74</v>
      </c>
      <c r="AY279" s="174" t="s">
        <v>113</v>
      </c>
    </row>
    <row r="280" spans="2:51" s="14" customFormat="1" ht="11.25">
      <c r="B280" s="180"/>
      <c r="D280" s="135" t="s">
        <v>167</v>
      </c>
      <c r="E280" s="181" t="s">
        <v>1</v>
      </c>
      <c r="F280" s="182" t="s">
        <v>180</v>
      </c>
      <c r="H280" s="183">
        <v>39.8</v>
      </c>
      <c r="L280" s="180"/>
      <c r="M280" s="184"/>
      <c r="N280" s="185"/>
      <c r="O280" s="185"/>
      <c r="P280" s="185"/>
      <c r="Q280" s="185"/>
      <c r="R280" s="185"/>
      <c r="S280" s="185"/>
      <c r="T280" s="186"/>
      <c r="AT280" s="181" t="s">
        <v>167</v>
      </c>
      <c r="AU280" s="181" t="s">
        <v>84</v>
      </c>
      <c r="AV280" s="14" t="s">
        <v>114</v>
      </c>
      <c r="AW280" s="14" t="s">
        <v>31</v>
      </c>
      <c r="AX280" s="14" t="s">
        <v>82</v>
      </c>
      <c r="AY280" s="181" t="s">
        <v>113</v>
      </c>
    </row>
    <row r="281" spans="1:65" s="2" customFormat="1" ht="21.75" customHeight="1">
      <c r="A281" s="28"/>
      <c r="B281" s="120"/>
      <c r="C281" s="121" t="s">
        <v>435</v>
      </c>
      <c r="D281" s="121" t="s">
        <v>109</v>
      </c>
      <c r="E281" s="122" t="s">
        <v>436</v>
      </c>
      <c r="F281" s="123" t="s">
        <v>437</v>
      </c>
      <c r="G281" s="124" t="s">
        <v>155</v>
      </c>
      <c r="H281" s="125">
        <v>39.8</v>
      </c>
      <c r="I281" s="126"/>
      <c r="J281" s="126">
        <f>ROUND(I281*H281,2)</f>
        <v>0</v>
      </c>
      <c r="K281" s="127"/>
      <c r="L281" s="128"/>
      <c r="M281" s="129" t="s">
        <v>1</v>
      </c>
      <c r="N281" s="130" t="s">
        <v>39</v>
      </c>
      <c r="O281" s="131">
        <v>0</v>
      </c>
      <c r="P281" s="131">
        <f>O281*H281</f>
        <v>0</v>
      </c>
      <c r="Q281" s="131">
        <v>0.058</v>
      </c>
      <c r="R281" s="131">
        <f>Q281*H281</f>
        <v>2.3084</v>
      </c>
      <c r="S281" s="131">
        <v>0</v>
      </c>
      <c r="T281" s="132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33" t="s">
        <v>112</v>
      </c>
      <c r="AT281" s="133" t="s">
        <v>109</v>
      </c>
      <c r="AU281" s="133" t="s">
        <v>84</v>
      </c>
      <c r="AY281" s="16" t="s">
        <v>113</v>
      </c>
      <c r="BE281" s="134">
        <f>IF(N281="základní",J281,0)</f>
        <v>0</v>
      </c>
      <c r="BF281" s="134">
        <f>IF(N281="snížená",J281,0)</f>
        <v>0</v>
      </c>
      <c r="BG281" s="134">
        <f>IF(N281="zákl. přenesená",J281,0)</f>
        <v>0</v>
      </c>
      <c r="BH281" s="134">
        <f>IF(N281="sníž. přenesená",J281,0)</f>
        <v>0</v>
      </c>
      <c r="BI281" s="134">
        <f>IF(N281="nulová",J281,0)</f>
        <v>0</v>
      </c>
      <c r="BJ281" s="16" t="s">
        <v>82</v>
      </c>
      <c r="BK281" s="134">
        <f>ROUND(I281*H281,2)</f>
        <v>0</v>
      </c>
      <c r="BL281" s="16" t="s">
        <v>114</v>
      </c>
      <c r="BM281" s="133" t="s">
        <v>438</v>
      </c>
    </row>
    <row r="282" spans="1:47" s="2" customFormat="1" ht="11.25">
      <c r="A282" s="28"/>
      <c r="B282" s="29"/>
      <c r="C282" s="28"/>
      <c r="D282" s="135" t="s">
        <v>116</v>
      </c>
      <c r="E282" s="28"/>
      <c r="F282" s="136" t="s">
        <v>437</v>
      </c>
      <c r="G282" s="28"/>
      <c r="H282" s="28"/>
      <c r="I282" s="28"/>
      <c r="J282" s="28"/>
      <c r="K282" s="28"/>
      <c r="L282" s="29"/>
      <c r="M282" s="137"/>
      <c r="N282" s="138"/>
      <c r="O282" s="54"/>
      <c r="P282" s="54"/>
      <c r="Q282" s="54"/>
      <c r="R282" s="54"/>
      <c r="S282" s="54"/>
      <c r="T282" s="55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T282" s="16" t="s">
        <v>116</v>
      </c>
      <c r="AU282" s="16" t="s">
        <v>84</v>
      </c>
    </row>
    <row r="283" spans="2:51" s="13" customFormat="1" ht="11.25">
      <c r="B283" s="173"/>
      <c r="D283" s="135" t="s">
        <v>167</v>
      </c>
      <c r="E283" s="174" t="s">
        <v>1</v>
      </c>
      <c r="F283" s="175" t="s">
        <v>439</v>
      </c>
      <c r="H283" s="176">
        <v>39.8</v>
      </c>
      <c r="L283" s="173"/>
      <c r="M283" s="177"/>
      <c r="N283" s="178"/>
      <c r="O283" s="178"/>
      <c r="P283" s="178"/>
      <c r="Q283" s="178"/>
      <c r="R283" s="178"/>
      <c r="S283" s="178"/>
      <c r="T283" s="179"/>
      <c r="AT283" s="174" t="s">
        <v>167</v>
      </c>
      <c r="AU283" s="174" t="s">
        <v>84</v>
      </c>
      <c r="AV283" s="13" t="s">
        <v>84</v>
      </c>
      <c r="AW283" s="13" t="s">
        <v>31</v>
      </c>
      <c r="AX283" s="13" t="s">
        <v>82</v>
      </c>
      <c r="AY283" s="174" t="s">
        <v>113</v>
      </c>
    </row>
    <row r="284" spans="1:65" s="2" customFormat="1" ht="21.75" customHeight="1">
      <c r="A284" s="28"/>
      <c r="B284" s="120"/>
      <c r="C284" s="164" t="s">
        <v>440</v>
      </c>
      <c r="D284" s="164" t="s">
        <v>152</v>
      </c>
      <c r="E284" s="165" t="s">
        <v>441</v>
      </c>
      <c r="F284" s="166" t="s">
        <v>442</v>
      </c>
      <c r="G284" s="167" t="s">
        <v>164</v>
      </c>
      <c r="H284" s="168">
        <v>395</v>
      </c>
      <c r="I284" s="169"/>
      <c r="J284" s="169">
        <f>ROUND(I284*H284,2)</f>
        <v>0</v>
      </c>
      <c r="K284" s="170"/>
      <c r="L284" s="29"/>
      <c r="M284" s="171" t="s">
        <v>1</v>
      </c>
      <c r="N284" s="172" t="s">
        <v>39</v>
      </c>
      <c r="O284" s="131">
        <v>0.08</v>
      </c>
      <c r="P284" s="131">
        <f>O284*H284</f>
        <v>31.6</v>
      </c>
      <c r="Q284" s="131">
        <v>0.00047</v>
      </c>
      <c r="R284" s="131">
        <f>Q284*H284</f>
        <v>0.18564999999999998</v>
      </c>
      <c r="S284" s="131">
        <v>0</v>
      </c>
      <c r="T284" s="132">
        <f>S284*H284</f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33" t="s">
        <v>114</v>
      </c>
      <c r="AT284" s="133" t="s">
        <v>152</v>
      </c>
      <c r="AU284" s="133" t="s">
        <v>84</v>
      </c>
      <c r="AY284" s="16" t="s">
        <v>113</v>
      </c>
      <c r="BE284" s="134">
        <f>IF(N284="základní",J284,0)</f>
        <v>0</v>
      </c>
      <c r="BF284" s="134">
        <f>IF(N284="snížená",J284,0)</f>
        <v>0</v>
      </c>
      <c r="BG284" s="134">
        <f>IF(N284="zákl. přenesená",J284,0)</f>
        <v>0</v>
      </c>
      <c r="BH284" s="134">
        <f>IF(N284="sníž. přenesená",J284,0)</f>
        <v>0</v>
      </c>
      <c r="BI284" s="134">
        <f>IF(N284="nulová",J284,0)</f>
        <v>0</v>
      </c>
      <c r="BJ284" s="16" t="s">
        <v>82</v>
      </c>
      <c r="BK284" s="134">
        <f>ROUND(I284*H284,2)</f>
        <v>0</v>
      </c>
      <c r="BL284" s="16" t="s">
        <v>114</v>
      </c>
      <c r="BM284" s="133" t="s">
        <v>443</v>
      </c>
    </row>
    <row r="285" spans="1:47" s="2" customFormat="1" ht="19.5">
      <c r="A285" s="28"/>
      <c r="B285" s="29"/>
      <c r="C285" s="28"/>
      <c r="D285" s="135" t="s">
        <v>116</v>
      </c>
      <c r="E285" s="28"/>
      <c r="F285" s="136" t="s">
        <v>442</v>
      </c>
      <c r="G285" s="28"/>
      <c r="H285" s="28"/>
      <c r="I285" s="28"/>
      <c r="J285" s="28"/>
      <c r="K285" s="28"/>
      <c r="L285" s="29"/>
      <c r="M285" s="137"/>
      <c r="N285" s="138"/>
      <c r="O285" s="54"/>
      <c r="P285" s="54"/>
      <c r="Q285" s="54"/>
      <c r="R285" s="54"/>
      <c r="S285" s="54"/>
      <c r="T285" s="55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T285" s="16" t="s">
        <v>116</v>
      </c>
      <c r="AU285" s="16" t="s">
        <v>84</v>
      </c>
    </row>
    <row r="286" spans="1:65" s="2" customFormat="1" ht="16.5" customHeight="1">
      <c r="A286" s="28"/>
      <c r="B286" s="120"/>
      <c r="C286" s="164" t="s">
        <v>444</v>
      </c>
      <c r="D286" s="164" t="s">
        <v>152</v>
      </c>
      <c r="E286" s="165" t="s">
        <v>445</v>
      </c>
      <c r="F286" s="166" t="s">
        <v>446</v>
      </c>
      <c r="G286" s="167" t="s">
        <v>164</v>
      </c>
      <c r="H286" s="168">
        <v>217.08</v>
      </c>
      <c r="I286" s="169"/>
      <c r="J286" s="169">
        <f>ROUND(I286*H286,2)</f>
        <v>0</v>
      </c>
      <c r="K286" s="170"/>
      <c r="L286" s="29"/>
      <c r="M286" s="171" t="s">
        <v>1</v>
      </c>
      <c r="N286" s="172" t="s">
        <v>39</v>
      </c>
      <c r="O286" s="131">
        <v>0.08</v>
      </c>
      <c r="P286" s="131">
        <f>O286*H286</f>
        <v>17.366400000000002</v>
      </c>
      <c r="Q286" s="131">
        <v>0.00069</v>
      </c>
      <c r="R286" s="131">
        <f>Q286*H286</f>
        <v>0.1497852</v>
      </c>
      <c r="S286" s="131">
        <v>0</v>
      </c>
      <c r="T286" s="132">
        <f>S286*H286</f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33" t="s">
        <v>114</v>
      </c>
      <c r="AT286" s="133" t="s">
        <v>152</v>
      </c>
      <c r="AU286" s="133" t="s">
        <v>84</v>
      </c>
      <c r="AY286" s="16" t="s">
        <v>113</v>
      </c>
      <c r="BE286" s="134">
        <f>IF(N286="základní",J286,0)</f>
        <v>0</v>
      </c>
      <c r="BF286" s="134">
        <f>IF(N286="snížená",J286,0)</f>
        <v>0</v>
      </c>
      <c r="BG286" s="134">
        <f>IF(N286="zákl. přenesená",J286,0)</f>
        <v>0</v>
      </c>
      <c r="BH286" s="134">
        <f>IF(N286="sníž. přenesená",J286,0)</f>
        <v>0</v>
      </c>
      <c r="BI286" s="134">
        <f>IF(N286="nulová",J286,0)</f>
        <v>0</v>
      </c>
      <c r="BJ286" s="16" t="s">
        <v>82</v>
      </c>
      <c r="BK286" s="134">
        <f>ROUND(I286*H286,2)</f>
        <v>0</v>
      </c>
      <c r="BL286" s="16" t="s">
        <v>114</v>
      </c>
      <c r="BM286" s="133" t="s">
        <v>447</v>
      </c>
    </row>
    <row r="287" spans="1:47" s="2" customFormat="1" ht="19.5">
      <c r="A287" s="28"/>
      <c r="B287" s="29"/>
      <c r="C287" s="28"/>
      <c r="D287" s="135" t="s">
        <v>116</v>
      </c>
      <c r="E287" s="28"/>
      <c r="F287" s="136" t="s">
        <v>448</v>
      </c>
      <c r="G287" s="28"/>
      <c r="H287" s="28"/>
      <c r="I287" s="28"/>
      <c r="J287" s="28"/>
      <c r="K287" s="28"/>
      <c r="L287" s="29"/>
      <c r="M287" s="137"/>
      <c r="N287" s="138"/>
      <c r="O287" s="54"/>
      <c r="P287" s="54"/>
      <c r="Q287" s="54"/>
      <c r="R287" s="54"/>
      <c r="S287" s="54"/>
      <c r="T287" s="55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T287" s="16" t="s">
        <v>116</v>
      </c>
      <c r="AU287" s="16" t="s">
        <v>84</v>
      </c>
    </row>
    <row r="288" spans="2:51" s="13" customFormat="1" ht="11.25">
      <c r="B288" s="173"/>
      <c r="D288" s="135" t="s">
        <v>167</v>
      </c>
      <c r="E288" s="174" t="s">
        <v>1</v>
      </c>
      <c r="F288" s="175" t="s">
        <v>449</v>
      </c>
      <c r="H288" s="176">
        <v>123.66</v>
      </c>
      <c r="L288" s="173"/>
      <c r="M288" s="177"/>
      <c r="N288" s="178"/>
      <c r="O288" s="178"/>
      <c r="P288" s="178"/>
      <c r="Q288" s="178"/>
      <c r="R288" s="178"/>
      <c r="S288" s="178"/>
      <c r="T288" s="179"/>
      <c r="AT288" s="174" t="s">
        <v>167</v>
      </c>
      <c r="AU288" s="174" t="s">
        <v>84</v>
      </c>
      <c r="AV288" s="13" t="s">
        <v>84</v>
      </c>
      <c r="AW288" s="13" t="s">
        <v>31</v>
      </c>
      <c r="AX288" s="13" t="s">
        <v>74</v>
      </c>
      <c r="AY288" s="174" t="s">
        <v>113</v>
      </c>
    </row>
    <row r="289" spans="2:51" s="13" customFormat="1" ht="11.25">
      <c r="B289" s="173"/>
      <c r="D289" s="135" t="s">
        <v>167</v>
      </c>
      <c r="E289" s="174" t="s">
        <v>1</v>
      </c>
      <c r="F289" s="175" t="s">
        <v>450</v>
      </c>
      <c r="H289" s="176">
        <v>93.42</v>
      </c>
      <c r="L289" s="173"/>
      <c r="M289" s="177"/>
      <c r="N289" s="178"/>
      <c r="O289" s="178"/>
      <c r="P289" s="178"/>
      <c r="Q289" s="178"/>
      <c r="R289" s="178"/>
      <c r="S289" s="178"/>
      <c r="T289" s="179"/>
      <c r="AT289" s="174" t="s">
        <v>167</v>
      </c>
      <c r="AU289" s="174" t="s">
        <v>84</v>
      </c>
      <c r="AV289" s="13" t="s">
        <v>84</v>
      </c>
      <c r="AW289" s="13" t="s">
        <v>31</v>
      </c>
      <c r="AX289" s="13" t="s">
        <v>74</v>
      </c>
      <c r="AY289" s="174" t="s">
        <v>113</v>
      </c>
    </row>
    <row r="290" spans="2:51" s="14" customFormat="1" ht="11.25">
      <c r="B290" s="180"/>
      <c r="D290" s="135" t="s">
        <v>167</v>
      </c>
      <c r="E290" s="181" t="s">
        <v>1</v>
      </c>
      <c r="F290" s="182" t="s">
        <v>180</v>
      </c>
      <c r="H290" s="183">
        <v>217.08</v>
      </c>
      <c r="L290" s="180"/>
      <c r="M290" s="184"/>
      <c r="N290" s="185"/>
      <c r="O290" s="185"/>
      <c r="P290" s="185"/>
      <c r="Q290" s="185"/>
      <c r="R290" s="185"/>
      <c r="S290" s="185"/>
      <c r="T290" s="186"/>
      <c r="AT290" s="181" t="s">
        <v>167</v>
      </c>
      <c r="AU290" s="181" t="s">
        <v>84</v>
      </c>
      <c r="AV290" s="14" t="s">
        <v>114</v>
      </c>
      <c r="AW290" s="14" t="s">
        <v>31</v>
      </c>
      <c r="AX290" s="14" t="s">
        <v>82</v>
      </c>
      <c r="AY290" s="181" t="s">
        <v>113</v>
      </c>
    </row>
    <row r="291" spans="1:65" s="2" customFormat="1" ht="16.5" customHeight="1">
      <c r="A291" s="28"/>
      <c r="B291" s="120"/>
      <c r="C291" s="164" t="s">
        <v>451</v>
      </c>
      <c r="D291" s="164" t="s">
        <v>152</v>
      </c>
      <c r="E291" s="165" t="s">
        <v>452</v>
      </c>
      <c r="F291" s="166" t="s">
        <v>453</v>
      </c>
      <c r="G291" s="167" t="s">
        <v>377</v>
      </c>
      <c r="H291" s="168">
        <v>8.2</v>
      </c>
      <c r="I291" s="169"/>
      <c r="J291" s="169">
        <f>ROUND(I291*H291,2)</f>
        <v>0</v>
      </c>
      <c r="K291" s="170"/>
      <c r="L291" s="29"/>
      <c r="M291" s="171" t="s">
        <v>1</v>
      </c>
      <c r="N291" s="172" t="s">
        <v>39</v>
      </c>
      <c r="O291" s="131">
        <v>0.196</v>
      </c>
      <c r="P291" s="131">
        <f>O291*H291</f>
        <v>1.6072</v>
      </c>
      <c r="Q291" s="131">
        <v>0</v>
      </c>
      <c r="R291" s="131">
        <f>Q291*H291</f>
        <v>0</v>
      </c>
      <c r="S291" s="131">
        <v>0</v>
      </c>
      <c r="T291" s="132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33" t="s">
        <v>114</v>
      </c>
      <c r="AT291" s="133" t="s">
        <v>152</v>
      </c>
      <c r="AU291" s="133" t="s">
        <v>84</v>
      </c>
      <c r="AY291" s="16" t="s">
        <v>113</v>
      </c>
      <c r="BE291" s="134">
        <f>IF(N291="základní",J291,0)</f>
        <v>0</v>
      </c>
      <c r="BF291" s="134">
        <f>IF(N291="snížená",J291,0)</f>
        <v>0</v>
      </c>
      <c r="BG291" s="134">
        <f>IF(N291="zákl. přenesená",J291,0)</f>
        <v>0</v>
      </c>
      <c r="BH291" s="134">
        <f>IF(N291="sníž. přenesená",J291,0)</f>
        <v>0</v>
      </c>
      <c r="BI291" s="134">
        <f>IF(N291="nulová",J291,0)</f>
        <v>0</v>
      </c>
      <c r="BJ291" s="16" t="s">
        <v>82</v>
      </c>
      <c r="BK291" s="134">
        <f>ROUND(I291*H291,2)</f>
        <v>0</v>
      </c>
      <c r="BL291" s="16" t="s">
        <v>114</v>
      </c>
      <c r="BM291" s="133" t="s">
        <v>454</v>
      </c>
    </row>
    <row r="292" spans="1:47" s="2" customFormat="1" ht="19.5">
      <c r="A292" s="28"/>
      <c r="B292" s="29"/>
      <c r="C292" s="28"/>
      <c r="D292" s="135" t="s">
        <v>116</v>
      </c>
      <c r="E292" s="28"/>
      <c r="F292" s="136" t="s">
        <v>455</v>
      </c>
      <c r="G292" s="28"/>
      <c r="H292" s="28"/>
      <c r="I292" s="28"/>
      <c r="J292" s="28"/>
      <c r="K292" s="28"/>
      <c r="L292" s="29"/>
      <c r="M292" s="137"/>
      <c r="N292" s="138"/>
      <c r="O292" s="54"/>
      <c r="P292" s="54"/>
      <c r="Q292" s="54"/>
      <c r="R292" s="54"/>
      <c r="S292" s="54"/>
      <c r="T292" s="55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T292" s="16" t="s">
        <v>116</v>
      </c>
      <c r="AU292" s="16" t="s">
        <v>84</v>
      </c>
    </row>
    <row r="293" spans="2:63" s="12" customFormat="1" ht="22.9" customHeight="1">
      <c r="B293" s="152"/>
      <c r="D293" s="153" t="s">
        <v>73</v>
      </c>
      <c r="E293" s="162" t="s">
        <v>456</v>
      </c>
      <c r="F293" s="162" t="s">
        <v>457</v>
      </c>
      <c r="J293" s="163">
        <f>BK293</f>
        <v>0</v>
      </c>
      <c r="L293" s="152"/>
      <c r="M293" s="156"/>
      <c r="N293" s="157"/>
      <c r="O293" s="157"/>
      <c r="P293" s="158">
        <f>SUM(P294:P304)</f>
        <v>0.277992</v>
      </c>
      <c r="Q293" s="157"/>
      <c r="R293" s="158">
        <f>SUM(R294:R304)</f>
        <v>0</v>
      </c>
      <c r="S293" s="157"/>
      <c r="T293" s="159">
        <f>SUM(T294:T304)</f>
        <v>0</v>
      </c>
      <c r="AR293" s="153" t="s">
        <v>82</v>
      </c>
      <c r="AT293" s="160" t="s">
        <v>73</v>
      </c>
      <c r="AU293" s="160" t="s">
        <v>82</v>
      </c>
      <c r="AY293" s="153" t="s">
        <v>113</v>
      </c>
      <c r="BK293" s="161">
        <f>SUM(BK294:BK304)</f>
        <v>0</v>
      </c>
    </row>
    <row r="294" spans="1:65" s="2" customFormat="1" ht="16.5" customHeight="1">
      <c r="A294" s="28"/>
      <c r="B294" s="120"/>
      <c r="C294" s="164" t="s">
        <v>458</v>
      </c>
      <c r="D294" s="164" t="s">
        <v>152</v>
      </c>
      <c r="E294" s="165" t="s">
        <v>459</v>
      </c>
      <c r="F294" s="166" t="s">
        <v>460</v>
      </c>
      <c r="G294" s="167" t="s">
        <v>232</v>
      </c>
      <c r="H294" s="168">
        <v>0.792</v>
      </c>
      <c r="I294" s="169"/>
      <c r="J294" s="169">
        <f>ROUND(I294*H294,2)</f>
        <v>0</v>
      </c>
      <c r="K294" s="170"/>
      <c r="L294" s="29"/>
      <c r="M294" s="171" t="s">
        <v>1</v>
      </c>
      <c r="N294" s="172" t="s">
        <v>39</v>
      </c>
      <c r="O294" s="131">
        <v>0.03</v>
      </c>
      <c r="P294" s="131">
        <f>O294*H294</f>
        <v>0.02376</v>
      </c>
      <c r="Q294" s="131">
        <v>0</v>
      </c>
      <c r="R294" s="131">
        <f>Q294*H294</f>
        <v>0</v>
      </c>
      <c r="S294" s="131">
        <v>0</v>
      </c>
      <c r="T294" s="132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33" t="s">
        <v>114</v>
      </c>
      <c r="AT294" s="133" t="s">
        <v>152</v>
      </c>
      <c r="AU294" s="133" t="s">
        <v>84</v>
      </c>
      <c r="AY294" s="16" t="s">
        <v>113</v>
      </c>
      <c r="BE294" s="134">
        <f>IF(N294="základní",J294,0)</f>
        <v>0</v>
      </c>
      <c r="BF294" s="134">
        <f>IF(N294="snížená",J294,0)</f>
        <v>0</v>
      </c>
      <c r="BG294" s="134">
        <f>IF(N294="zákl. přenesená",J294,0)</f>
        <v>0</v>
      </c>
      <c r="BH294" s="134">
        <f>IF(N294="sníž. přenesená",J294,0)</f>
        <v>0</v>
      </c>
      <c r="BI294" s="134">
        <f>IF(N294="nulová",J294,0)</f>
        <v>0</v>
      </c>
      <c r="BJ294" s="16" t="s">
        <v>82</v>
      </c>
      <c r="BK294" s="134">
        <f>ROUND(I294*H294,2)</f>
        <v>0</v>
      </c>
      <c r="BL294" s="16" t="s">
        <v>114</v>
      </c>
      <c r="BM294" s="133" t="s">
        <v>461</v>
      </c>
    </row>
    <row r="295" spans="1:47" s="2" customFormat="1" ht="19.5">
      <c r="A295" s="28"/>
      <c r="B295" s="29"/>
      <c r="C295" s="28"/>
      <c r="D295" s="135" t="s">
        <v>116</v>
      </c>
      <c r="E295" s="28"/>
      <c r="F295" s="136" t="s">
        <v>462</v>
      </c>
      <c r="G295" s="28"/>
      <c r="H295" s="28"/>
      <c r="I295" s="28"/>
      <c r="J295" s="28"/>
      <c r="K295" s="28"/>
      <c r="L295" s="29"/>
      <c r="M295" s="137"/>
      <c r="N295" s="138"/>
      <c r="O295" s="54"/>
      <c r="P295" s="54"/>
      <c r="Q295" s="54"/>
      <c r="R295" s="54"/>
      <c r="S295" s="54"/>
      <c r="T295" s="55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T295" s="16" t="s">
        <v>116</v>
      </c>
      <c r="AU295" s="16" t="s">
        <v>84</v>
      </c>
    </row>
    <row r="296" spans="2:51" s="13" customFormat="1" ht="11.25">
      <c r="B296" s="173"/>
      <c r="D296" s="135" t="s">
        <v>167</v>
      </c>
      <c r="E296" s="174" t="s">
        <v>1</v>
      </c>
      <c r="F296" s="175" t="s">
        <v>463</v>
      </c>
      <c r="H296" s="176">
        <v>0.792</v>
      </c>
      <c r="L296" s="173"/>
      <c r="M296" s="177"/>
      <c r="N296" s="178"/>
      <c r="O296" s="178"/>
      <c r="P296" s="178"/>
      <c r="Q296" s="178"/>
      <c r="R296" s="178"/>
      <c r="S296" s="178"/>
      <c r="T296" s="179"/>
      <c r="AT296" s="174" t="s">
        <v>167</v>
      </c>
      <c r="AU296" s="174" t="s">
        <v>84</v>
      </c>
      <c r="AV296" s="13" t="s">
        <v>84</v>
      </c>
      <c r="AW296" s="13" t="s">
        <v>31</v>
      </c>
      <c r="AX296" s="13" t="s">
        <v>82</v>
      </c>
      <c r="AY296" s="174" t="s">
        <v>113</v>
      </c>
    </row>
    <row r="297" spans="1:65" s="2" customFormat="1" ht="21.75" customHeight="1">
      <c r="A297" s="28"/>
      <c r="B297" s="120"/>
      <c r="C297" s="164" t="s">
        <v>464</v>
      </c>
      <c r="D297" s="164" t="s">
        <v>152</v>
      </c>
      <c r="E297" s="165" t="s">
        <v>465</v>
      </c>
      <c r="F297" s="166" t="s">
        <v>466</v>
      </c>
      <c r="G297" s="167" t="s">
        <v>232</v>
      </c>
      <c r="H297" s="168">
        <v>64.152</v>
      </c>
      <c r="I297" s="169"/>
      <c r="J297" s="169">
        <f>ROUND(I297*H297,2)</f>
        <v>0</v>
      </c>
      <c r="K297" s="170"/>
      <c r="L297" s="29"/>
      <c r="M297" s="171" t="s">
        <v>1</v>
      </c>
      <c r="N297" s="172" t="s">
        <v>39</v>
      </c>
      <c r="O297" s="131">
        <v>0.002</v>
      </c>
      <c r="P297" s="131">
        <f>O297*H297</f>
        <v>0.128304</v>
      </c>
      <c r="Q297" s="131">
        <v>0</v>
      </c>
      <c r="R297" s="131">
        <f>Q297*H297</f>
        <v>0</v>
      </c>
      <c r="S297" s="131">
        <v>0</v>
      </c>
      <c r="T297" s="132">
        <f>S297*H297</f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33" t="s">
        <v>114</v>
      </c>
      <c r="AT297" s="133" t="s">
        <v>152</v>
      </c>
      <c r="AU297" s="133" t="s">
        <v>84</v>
      </c>
      <c r="AY297" s="16" t="s">
        <v>113</v>
      </c>
      <c r="BE297" s="134">
        <f>IF(N297="základní",J297,0)</f>
        <v>0</v>
      </c>
      <c r="BF297" s="134">
        <f>IF(N297="snížená",J297,0)</f>
        <v>0</v>
      </c>
      <c r="BG297" s="134">
        <f>IF(N297="zákl. přenesená",J297,0)</f>
        <v>0</v>
      </c>
      <c r="BH297" s="134">
        <f>IF(N297="sníž. přenesená",J297,0)</f>
        <v>0</v>
      </c>
      <c r="BI297" s="134">
        <f>IF(N297="nulová",J297,0)</f>
        <v>0</v>
      </c>
      <c r="BJ297" s="16" t="s">
        <v>82</v>
      </c>
      <c r="BK297" s="134">
        <f>ROUND(I297*H297,2)</f>
        <v>0</v>
      </c>
      <c r="BL297" s="16" t="s">
        <v>114</v>
      </c>
      <c r="BM297" s="133" t="s">
        <v>467</v>
      </c>
    </row>
    <row r="298" spans="1:47" s="2" customFormat="1" ht="29.25">
      <c r="A298" s="28"/>
      <c r="B298" s="29"/>
      <c r="C298" s="28"/>
      <c r="D298" s="135" t="s">
        <v>116</v>
      </c>
      <c r="E298" s="28"/>
      <c r="F298" s="136" t="s">
        <v>468</v>
      </c>
      <c r="G298" s="28"/>
      <c r="H298" s="28"/>
      <c r="I298" s="28"/>
      <c r="J298" s="28"/>
      <c r="K298" s="28"/>
      <c r="L298" s="29"/>
      <c r="M298" s="137"/>
      <c r="N298" s="138"/>
      <c r="O298" s="54"/>
      <c r="P298" s="54"/>
      <c r="Q298" s="54"/>
      <c r="R298" s="54"/>
      <c r="S298" s="54"/>
      <c r="T298" s="55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T298" s="16" t="s">
        <v>116</v>
      </c>
      <c r="AU298" s="16" t="s">
        <v>84</v>
      </c>
    </row>
    <row r="299" spans="2:51" s="13" customFormat="1" ht="11.25">
      <c r="B299" s="173"/>
      <c r="D299" s="135" t="s">
        <v>167</v>
      </c>
      <c r="E299" s="174" t="s">
        <v>1</v>
      </c>
      <c r="F299" s="175" t="s">
        <v>469</v>
      </c>
      <c r="H299" s="176">
        <v>7.128</v>
      </c>
      <c r="L299" s="173"/>
      <c r="M299" s="177"/>
      <c r="N299" s="178"/>
      <c r="O299" s="178"/>
      <c r="P299" s="178"/>
      <c r="Q299" s="178"/>
      <c r="R299" s="178"/>
      <c r="S299" s="178"/>
      <c r="T299" s="179"/>
      <c r="AT299" s="174" t="s">
        <v>167</v>
      </c>
      <c r="AU299" s="174" t="s">
        <v>84</v>
      </c>
      <c r="AV299" s="13" t="s">
        <v>84</v>
      </c>
      <c r="AW299" s="13" t="s">
        <v>31</v>
      </c>
      <c r="AX299" s="13" t="s">
        <v>82</v>
      </c>
      <c r="AY299" s="174" t="s">
        <v>113</v>
      </c>
    </row>
    <row r="300" spans="2:51" s="13" customFormat="1" ht="11.25">
      <c r="B300" s="173"/>
      <c r="D300" s="135" t="s">
        <v>167</v>
      </c>
      <c r="F300" s="175" t="s">
        <v>470</v>
      </c>
      <c r="H300" s="176">
        <v>64.152</v>
      </c>
      <c r="L300" s="173"/>
      <c r="M300" s="177"/>
      <c r="N300" s="178"/>
      <c r="O300" s="178"/>
      <c r="P300" s="178"/>
      <c r="Q300" s="178"/>
      <c r="R300" s="178"/>
      <c r="S300" s="178"/>
      <c r="T300" s="179"/>
      <c r="AT300" s="174" t="s">
        <v>167</v>
      </c>
      <c r="AU300" s="174" t="s">
        <v>84</v>
      </c>
      <c r="AV300" s="13" t="s">
        <v>84</v>
      </c>
      <c r="AW300" s="13" t="s">
        <v>3</v>
      </c>
      <c r="AX300" s="13" t="s">
        <v>82</v>
      </c>
      <c r="AY300" s="174" t="s">
        <v>113</v>
      </c>
    </row>
    <row r="301" spans="1:65" s="2" customFormat="1" ht="21.75" customHeight="1">
      <c r="A301" s="28"/>
      <c r="B301" s="120"/>
      <c r="C301" s="164" t="s">
        <v>471</v>
      </c>
      <c r="D301" s="164" t="s">
        <v>152</v>
      </c>
      <c r="E301" s="165" t="s">
        <v>472</v>
      </c>
      <c r="F301" s="166" t="s">
        <v>473</v>
      </c>
      <c r="G301" s="167" t="s">
        <v>232</v>
      </c>
      <c r="H301" s="168">
        <v>0.792</v>
      </c>
      <c r="I301" s="169"/>
      <c r="J301" s="169">
        <f>ROUND(I301*H301,2)</f>
        <v>0</v>
      </c>
      <c r="K301" s="170"/>
      <c r="L301" s="29"/>
      <c r="M301" s="171" t="s">
        <v>1</v>
      </c>
      <c r="N301" s="172" t="s">
        <v>39</v>
      </c>
      <c r="O301" s="131">
        <v>0.159</v>
      </c>
      <c r="P301" s="131">
        <f>O301*H301</f>
        <v>0.125928</v>
      </c>
      <c r="Q301" s="131">
        <v>0</v>
      </c>
      <c r="R301" s="131">
        <f>Q301*H301</f>
        <v>0</v>
      </c>
      <c r="S301" s="131">
        <v>0</v>
      </c>
      <c r="T301" s="132">
        <f>S301*H301</f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33" t="s">
        <v>114</v>
      </c>
      <c r="AT301" s="133" t="s">
        <v>152</v>
      </c>
      <c r="AU301" s="133" t="s">
        <v>84</v>
      </c>
      <c r="AY301" s="16" t="s">
        <v>113</v>
      </c>
      <c r="BE301" s="134">
        <f>IF(N301="základní",J301,0)</f>
        <v>0</v>
      </c>
      <c r="BF301" s="134">
        <f>IF(N301="snížená",J301,0)</f>
        <v>0</v>
      </c>
      <c r="BG301" s="134">
        <f>IF(N301="zákl. přenesená",J301,0)</f>
        <v>0</v>
      </c>
      <c r="BH301" s="134">
        <f>IF(N301="sníž. přenesená",J301,0)</f>
        <v>0</v>
      </c>
      <c r="BI301" s="134">
        <f>IF(N301="nulová",J301,0)</f>
        <v>0</v>
      </c>
      <c r="BJ301" s="16" t="s">
        <v>82</v>
      </c>
      <c r="BK301" s="134">
        <f>ROUND(I301*H301,2)</f>
        <v>0</v>
      </c>
      <c r="BL301" s="16" t="s">
        <v>114</v>
      </c>
      <c r="BM301" s="133" t="s">
        <v>474</v>
      </c>
    </row>
    <row r="302" spans="1:47" s="2" customFormat="1" ht="11.25">
      <c r="A302" s="28"/>
      <c r="B302" s="29"/>
      <c r="C302" s="28"/>
      <c r="D302" s="135" t="s">
        <v>116</v>
      </c>
      <c r="E302" s="28"/>
      <c r="F302" s="136" t="s">
        <v>475</v>
      </c>
      <c r="G302" s="28"/>
      <c r="H302" s="28"/>
      <c r="I302" s="28"/>
      <c r="J302" s="28"/>
      <c r="K302" s="28"/>
      <c r="L302" s="29"/>
      <c r="M302" s="137"/>
      <c r="N302" s="138"/>
      <c r="O302" s="54"/>
      <c r="P302" s="54"/>
      <c r="Q302" s="54"/>
      <c r="R302" s="54"/>
      <c r="S302" s="54"/>
      <c r="T302" s="55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T302" s="16" t="s">
        <v>116</v>
      </c>
      <c r="AU302" s="16" t="s">
        <v>84</v>
      </c>
    </row>
    <row r="303" spans="1:65" s="2" customFormat="1" ht="21.75" customHeight="1">
      <c r="A303" s="28"/>
      <c r="B303" s="120"/>
      <c r="C303" s="164" t="s">
        <v>476</v>
      </c>
      <c r="D303" s="164" t="s">
        <v>152</v>
      </c>
      <c r="E303" s="165" t="s">
        <v>477</v>
      </c>
      <c r="F303" s="166" t="s">
        <v>478</v>
      </c>
      <c r="G303" s="167" t="s">
        <v>232</v>
      </c>
      <c r="H303" s="168">
        <v>0.792</v>
      </c>
      <c r="I303" s="169"/>
      <c r="J303" s="169">
        <f>ROUND(I303*H303,2)</f>
        <v>0</v>
      </c>
      <c r="K303" s="170"/>
      <c r="L303" s="29"/>
      <c r="M303" s="171" t="s">
        <v>1</v>
      </c>
      <c r="N303" s="172" t="s">
        <v>39</v>
      </c>
      <c r="O303" s="131">
        <v>0</v>
      </c>
      <c r="P303" s="131">
        <f>O303*H303</f>
        <v>0</v>
      </c>
      <c r="Q303" s="131">
        <v>0</v>
      </c>
      <c r="R303" s="131">
        <f>Q303*H303</f>
        <v>0</v>
      </c>
      <c r="S303" s="131">
        <v>0</v>
      </c>
      <c r="T303" s="132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33" t="s">
        <v>114</v>
      </c>
      <c r="AT303" s="133" t="s">
        <v>152</v>
      </c>
      <c r="AU303" s="133" t="s">
        <v>84</v>
      </c>
      <c r="AY303" s="16" t="s">
        <v>113</v>
      </c>
      <c r="BE303" s="134">
        <f>IF(N303="základní",J303,0)</f>
        <v>0</v>
      </c>
      <c r="BF303" s="134">
        <f>IF(N303="snížená",J303,0)</f>
        <v>0</v>
      </c>
      <c r="BG303" s="134">
        <f>IF(N303="zákl. přenesená",J303,0)</f>
        <v>0</v>
      </c>
      <c r="BH303" s="134">
        <f>IF(N303="sníž. přenesená",J303,0)</f>
        <v>0</v>
      </c>
      <c r="BI303" s="134">
        <f>IF(N303="nulová",J303,0)</f>
        <v>0</v>
      </c>
      <c r="BJ303" s="16" t="s">
        <v>82</v>
      </c>
      <c r="BK303" s="134">
        <f>ROUND(I303*H303,2)</f>
        <v>0</v>
      </c>
      <c r="BL303" s="16" t="s">
        <v>114</v>
      </c>
      <c r="BM303" s="133" t="s">
        <v>479</v>
      </c>
    </row>
    <row r="304" spans="1:47" s="2" customFormat="1" ht="29.25">
      <c r="A304" s="28"/>
      <c r="B304" s="29"/>
      <c r="C304" s="28"/>
      <c r="D304" s="135" t="s">
        <v>116</v>
      </c>
      <c r="E304" s="28"/>
      <c r="F304" s="136" t="s">
        <v>480</v>
      </c>
      <c r="G304" s="28"/>
      <c r="H304" s="28"/>
      <c r="I304" s="28"/>
      <c r="J304" s="28"/>
      <c r="K304" s="28"/>
      <c r="L304" s="29"/>
      <c r="M304" s="137"/>
      <c r="N304" s="138"/>
      <c r="O304" s="54"/>
      <c r="P304" s="54"/>
      <c r="Q304" s="54"/>
      <c r="R304" s="54"/>
      <c r="S304" s="54"/>
      <c r="T304" s="55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T304" s="16" t="s">
        <v>116</v>
      </c>
      <c r="AU304" s="16" t="s">
        <v>84</v>
      </c>
    </row>
    <row r="305" spans="2:63" s="12" customFormat="1" ht="22.9" customHeight="1">
      <c r="B305" s="152"/>
      <c r="D305" s="153" t="s">
        <v>73</v>
      </c>
      <c r="E305" s="162" t="s">
        <v>481</v>
      </c>
      <c r="F305" s="162" t="s">
        <v>482</v>
      </c>
      <c r="J305" s="163">
        <f>BK305</f>
        <v>0</v>
      </c>
      <c r="L305" s="152"/>
      <c r="M305" s="156"/>
      <c r="N305" s="157"/>
      <c r="O305" s="157"/>
      <c r="P305" s="158">
        <f>SUM(P306:P311)</f>
        <v>21.919065</v>
      </c>
      <c r="Q305" s="157"/>
      <c r="R305" s="158">
        <f>SUM(R306:R311)</f>
        <v>0</v>
      </c>
      <c r="S305" s="157"/>
      <c r="T305" s="159">
        <f>SUM(T306:T311)</f>
        <v>0</v>
      </c>
      <c r="AR305" s="153" t="s">
        <v>82</v>
      </c>
      <c r="AT305" s="160" t="s">
        <v>73</v>
      </c>
      <c r="AU305" s="160" t="s">
        <v>82</v>
      </c>
      <c r="AY305" s="153" t="s">
        <v>113</v>
      </c>
      <c r="BK305" s="161">
        <f>SUM(BK306:BK311)</f>
        <v>0</v>
      </c>
    </row>
    <row r="306" spans="1:65" s="2" customFormat="1" ht="21.75" customHeight="1">
      <c r="A306" s="28"/>
      <c r="B306" s="120"/>
      <c r="C306" s="164" t="s">
        <v>483</v>
      </c>
      <c r="D306" s="164" t="s">
        <v>152</v>
      </c>
      <c r="E306" s="165" t="s">
        <v>484</v>
      </c>
      <c r="F306" s="166" t="s">
        <v>485</v>
      </c>
      <c r="G306" s="167" t="s">
        <v>232</v>
      </c>
      <c r="H306" s="168">
        <v>208.753</v>
      </c>
      <c r="I306" s="169"/>
      <c r="J306" s="169">
        <f>ROUND(I306*H306,2)</f>
        <v>0</v>
      </c>
      <c r="K306" s="170"/>
      <c r="L306" s="29"/>
      <c r="M306" s="171" t="s">
        <v>1</v>
      </c>
      <c r="N306" s="172" t="s">
        <v>39</v>
      </c>
      <c r="O306" s="131">
        <v>0.066</v>
      </c>
      <c r="P306" s="131">
        <f>O306*H306</f>
        <v>13.777698</v>
      </c>
      <c r="Q306" s="131">
        <v>0</v>
      </c>
      <c r="R306" s="131">
        <f>Q306*H306</f>
        <v>0</v>
      </c>
      <c r="S306" s="131">
        <v>0</v>
      </c>
      <c r="T306" s="132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33" t="s">
        <v>114</v>
      </c>
      <c r="AT306" s="133" t="s">
        <v>152</v>
      </c>
      <c r="AU306" s="133" t="s">
        <v>84</v>
      </c>
      <c r="AY306" s="16" t="s">
        <v>113</v>
      </c>
      <c r="BE306" s="134">
        <f>IF(N306="základní",J306,0)</f>
        <v>0</v>
      </c>
      <c r="BF306" s="134">
        <f>IF(N306="snížená",J306,0)</f>
        <v>0</v>
      </c>
      <c r="BG306" s="134">
        <f>IF(N306="zákl. přenesená",J306,0)</f>
        <v>0</v>
      </c>
      <c r="BH306" s="134">
        <f>IF(N306="sníž. přenesená",J306,0)</f>
        <v>0</v>
      </c>
      <c r="BI306" s="134">
        <f>IF(N306="nulová",J306,0)</f>
        <v>0</v>
      </c>
      <c r="BJ306" s="16" t="s">
        <v>82</v>
      </c>
      <c r="BK306" s="134">
        <f>ROUND(I306*H306,2)</f>
        <v>0</v>
      </c>
      <c r="BL306" s="16" t="s">
        <v>114</v>
      </c>
      <c r="BM306" s="133" t="s">
        <v>486</v>
      </c>
    </row>
    <row r="307" spans="1:47" s="2" customFormat="1" ht="29.25">
      <c r="A307" s="28"/>
      <c r="B307" s="29"/>
      <c r="C307" s="28"/>
      <c r="D307" s="135" t="s">
        <v>116</v>
      </c>
      <c r="E307" s="28"/>
      <c r="F307" s="136" t="s">
        <v>487</v>
      </c>
      <c r="G307" s="28"/>
      <c r="H307" s="28"/>
      <c r="I307" s="28"/>
      <c r="J307" s="28"/>
      <c r="K307" s="28"/>
      <c r="L307" s="29"/>
      <c r="M307" s="137"/>
      <c r="N307" s="138"/>
      <c r="O307" s="54"/>
      <c r="P307" s="54"/>
      <c r="Q307" s="54"/>
      <c r="R307" s="54"/>
      <c r="S307" s="54"/>
      <c r="T307" s="55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T307" s="16" t="s">
        <v>116</v>
      </c>
      <c r="AU307" s="16" t="s">
        <v>84</v>
      </c>
    </row>
    <row r="308" spans="1:65" s="2" customFormat="1" ht="21.75" customHeight="1">
      <c r="A308" s="28"/>
      <c r="B308" s="120"/>
      <c r="C308" s="164" t="s">
        <v>488</v>
      </c>
      <c r="D308" s="164" t="s">
        <v>152</v>
      </c>
      <c r="E308" s="165" t="s">
        <v>489</v>
      </c>
      <c r="F308" s="166" t="s">
        <v>490</v>
      </c>
      <c r="G308" s="167" t="s">
        <v>232</v>
      </c>
      <c r="H308" s="168">
        <v>208.753</v>
      </c>
      <c r="I308" s="169"/>
      <c r="J308" s="169">
        <f>ROUND(I308*H308,2)</f>
        <v>0</v>
      </c>
      <c r="K308" s="170"/>
      <c r="L308" s="29"/>
      <c r="M308" s="171" t="s">
        <v>1</v>
      </c>
      <c r="N308" s="172" t="s">
        <v>39</v>
      </c>
      <c r="O308" s="131">
        <v>0.02</v>
      </c>
      <c r="P308" s="131">
        <f>O308*H308</f>
        <v>4.17506</v>
      </c>
      <c r="Q308" s="131">
        <v>0</v>
      </c>
      <c r="R308" s="131">
        <f>Q308*H308</f>
        <v>0</v>
      </c>
      <c r="S308" s="131">
        <v>0</v>
      </c>
      <c r="T308" s="132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33" t="s">
        <v>114</v>
      </c>
      <c r="AT308" s="133" t="s">
        <v>152</v>
      </c>
      <c r="AU308" s="133" t="s">
        <v>84</v>
      </c>
      <c r="AY308" s="16" t="s">
        <v>113</v>
      </c>
      <c r="BE308" s="134">
        <f>IF(N308="základní",J308,0)</f>
        <v>0</v>
      </c>
      <c r="BF308" s="134">
        <f>IF(N308="snížená",J308,0)</f>
        <v>0</v>
      </c>
      <c r="BG308" s="134">
        <f>IF(N308="zákl. přenesená",J308,0)</f>
        <v>0</v>
      </c>
      <c r="BH308" s="134">
        <f>IF(N308="sníž. přenesená",J308,0)</f>
        <v>0</v>
      </c>
      <c r="BI308" s="134">
        <f>IF(N308="nulová",J308,0)</f>
        <v>0</v>
      </c>
      <c r="BJ308" s="16" t="s">
        <v>82</v>
      </c>
      <c r="BK308" s="134">
        <f>ROUND(I308*H308,2)</f>
        <v>0</v>
      </c>
      <c r="BL308" s="16" t="s">
        <v>114</v>
      </c>
      <c r="BM308" s="133" t="s">
        <v>491</v>
      </c>
    </row>
    <row r="309" spans="1:47" s="2" customFormat="1" ht="29.25">
      <c r="A309" s="28"/>
      <c r="B309" s="29"/>
      <c r="C309" s="28"/>
      <c r="D309" s="135" t="s">
        <v>116</v>
      </c>
      <c r="E309" s="28"/>
      <c r="F309" s="136" t="s">
        <v>492</v>
      </c>
      <c r="G309" s="28"/>
      <c r="H309" s="28"/>
      <c r="I309" s="28"/>
      <c r="J309" s="28"/>
      <c r="K309" s="28"/>
      <c r="L309" s="29"/>
      <c r="M309" s="137"/>
      <c r="N309" s="138"/>
      <c r="O309" s="54"/>
      <c r="P309" s="54"/>
      <c r="Q309" s="54"/>
      <c r="R309" s="54"/>
      <c r="S309" s="54"/>
      <c r="T309" s="55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T309" s="16" t="s">
        <v>116</v>
      </c>
      <c r="AU309" s="16" t="s">
        <v>84</v>
      </c>
    </row>
    <row r="310" spans="1:65" s="2" customFormat="1" ht="21.75" customHeight="1">
      <c r="A310" s="28"/>
      <c r="B310" s="120"/>
      <c r="C310" s="164" t="s">
        <v>493</v>
      </c>
      <c r="D310" s="164" t="s">
        <v>152</v>
      </c>
      <c r="E310" s="165" t="s">
        <v>494</v>
      </c>
      <c r="F310" s="166" t="s">
        <v>495</v>
      </c>
      <c r="G310" s="167" t="s">
        <v>232</v>
      </c>
      <c r="H310" s="168">
        <v>208.753</v>
      </c>
      <c r="I310" s="169"/>
      <c r="J310" s="169">
        <f>ROUND(I310*H310,2)</f>
        <v>0</v>
      </c>
      <c r="K310" s="170"/>
      <c r="L310" s="29"/>
      <c r="M310" s="171" t="s">
        <v>1</v>
      </c>
      <c r="N310" s="172" t="s">
        <v>39</v>
      </c>
      <c r="O310" s="131">
        <v>0.019</v>
      </c>
      <c r="P310" s="131">
        <f>O310*H310</f>
        <v>3.9663069999999996</v>
      </c>
      <c r="Q310" s="131">
        <v>0</v>
      </c>
      <c r="R310" s="131">
        <f>Q310*H310</f>
        <v>0</v>
      </c>
      <c r="S310" s="131">
        <v>0</v>
      </c>
      <c r="T310" s="132">
        <f>S310*H310</f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33" t="s">
        <v>114</v>
      </c>
      <c r="AT310" s="133" t="s">
        <v>152</v>
      </c>
      <c r="AU310" s="133" t="s">
        <v>84</v>
      </c>
      <c r="AY310" s="16" t="s">
        <v>113</v>
      </c>
      <c r="BE310" s="134">
        <f>IF(N310="základní",J310,0)</f>
        <v>0</v>
      </c>
      <c r="BF310" s="134">
        <f>IF(N310="snížená",J310,0)</f>
        <v>0</v>
      </c>
      <c r="BG310" s="134">
        <f>IF(N310="zákl. přenesená",J310,0)</f>
        <v>0</v>
      </c>
      <c r="BH310" s="134">
        <f>IF(N310="sníž. přenesená",J310,0)</f>
        <v>0</v>
      </c>
      <c r="BI310" s="134">
        <f>IF(N310="nulová",J310,0)</f>
        <v>0</v>
      </c>
      <c r="BJ310" s="16" t="s">
        <v>82</v>
      </c>
      <c r="BK310" s="134">
        <f>ROUND(I310*H310,2)</f>
        <v>0</v>
      </c>
      <c r="BL310" s="16" t="s">
        <v>114</v>
      </c>
      <c r="BM310" s="133" t="s">
        <v>496</v>
      </c>
    </row>
    <row r="311" spans="1:47" s="2" customFormat="1" ht="39">
      <c r="A311" s="28"/>
      <c r="B311" s="29"/>
      <c r="C311" s="28"/>
      <c r="D311" s="135" t="s">
        <v>116</v>
      </c>
      <c r="E311" s="28"/>
      <c r="F311" s="136" t="s">
        <v>497</v>
      </c>
      <c r="G311" s="28"/>
      <c r="H311" s="28"/>
      <c r="I311" s="28"/>
      <c r="J311" s="28"/>
      <c r="K311" s="28"/>
      <c r="L311" s="29"/>
      <c r="M311" s="139"/>
      <c r="N311" s="140"/>
      <c r="O311" s="141"/>
      <c r="P311" s="141"/>
      <c r="Q311" s="141"/>
      <c r="R311" s="141"/>
      <c r="S311" s="141"/>
      <c r="T311" s="142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T311" s="16" t="s">
        <v>116</v>
      </c>
      <c r="AU311" s="16" t="s">
        <v>84</v>
      </c>
    </row>
    <row r="312" spans="1:31" s="2" customFormat="1" ht="6.95" customHeight="1">
      <c r="A312" s="28"/>
      <c r="B312" s="43"/>
      <c r="C312" s="44"/>
      <c r="D312" s="44"/>
      <c r="E312" s="44"/>
      <c r="F312" s="44"/>
      <c r="G312" s="44"/>
      <c r="H312" s="44"/>
      <c r="I312" s="44"/>
      <c r="J312" s="44"/>
      <c r="K312" s="44"/>
      <c r="L312" s="29"/>
      <c r="M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</sheetData>
  <autoFilter ref="C123:K31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showGridLines="0" showZero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7"/>
      <c r="C3" s="18"/>
      <c r="D3" s="18"/>
      <c r="E3" s="18"/>
      <c r="F3" s="18"/>
      <c r="G3" s="18"/>
      <c r="H3" s="19"/>
    </row>
    <row r="4" spans="2:8" s="1" customFormat="1" ht="24.95" customHeight="1">
      <c r="B4" s="19"/>
      <c r="C4" s="20" t="s">
        <v>498</v>
      </c>
      <c r="H4" s="19"/>
    </row>
    <row r="5" spans="2:8" s="1" customFormat="1" ht="12" customHeight="1">
      <c r="B5" s="19"/>
      <c r="C5" s="22" t="s">
        <v>12</v>
      </c>
      <c r="D5" s="198"/>
      <c r="E5" s="196"/>
      <c r="F5" s="196"/>
      <c r="H5" s="19"/>
    </row>
    <row r="6" spans="2:8" s="1" customFormat="1" ht="36.95" customHeight="1">
      <c r="B6" s="19"/>
      <c r="C6" s="24" t="s">
        <v>14</v>
      </c>
      <c r="D6" s="197" t="s">
        <v>15</v>
      </c>
      <c r="E6" s="196"/>
      <c r="F6" s="196"/>
      <c r="H6" s="19"/>
    </row>
    <row r="7" spans="2:8" s="1" customFormat="1" ht="16.5" customHeight="1">
      <c r="B7" s="19"/>
      <c r="C7" s="25" t="s">
        <v>20</v>
      </c>
      <c r="D7" s="51"/>
      <c r="H7" s="19"/>
    </row>
    <row r="8" spans="1:8" s="2" customFormat="1" ht="10.9" customHeight="1">
      <c r="A8" s="28"/>
      <c r="B8" s="29"/>
      <c r="C8" s="28"/>
      <c r="D8" s="28"/>
      <c r="E8" s="28"/>
      <c r="F8" s="28"/>
      <c r="G8" s="28"/>
      <c r="H8" s="29"/>
    </row>
    <row r="9" spans="1:8" s="9" customFormat="1" ht="29.25" customHeight="1">
      <c r="A9" s="109"/>
      <c r="B9" s="110"/>
      <c r="C9" s="111" t="s">
        <v>55</v>
      </c>
      <c r="D9" s="112" t="s">
        <v>56</v>
      </c>
      <c r="E9" s="112" t="s">
        <v>98</v>
      </c>
      <c r="F9" s="113" t="s">
        <v>499</v>
      </c>
      <c r="G9" s="109"/>
      <c r="H9" s="110"/>
    </row>
    <row r="10" spans="1:8" s="2" customFormat="1" ht="26.45" customHeight="1">
      <c r="A10" s="28"/>
      <c r="B10" s="29"/>
      <c r="C10" s="187" t="s">
        <v>500</v>
      </c>
      <c r="D10" s="187" t="s">
        <v>86</v>
      </c>
      <c r="E10" s="28"/>
      <c r="F10" s="28"/>
      <c r="G10" s="28"/>
      <c r="H10" s="29"/>
    </row>
    <row r="11" spans="1:8" s="2" customFormat="1" ht="16.9" customHeight="1">
      <c r="A11" s="28"/>
      <c r="B11" s="29"/>
      <c r="C11" s="188" t="s">
        <v>136</v>
      </c>
      <c r="D11" s="189" t="s">
        <v>1</v>
      </c>
      <c r="E11" s="190" t="s">
        <v>1</v>
      </c>
      <c r="F11" s="191">
        <v>23.48</v>
      </c>
      <c r="G11" s="28"/>
      <c r="H11" s="29"/>
    </row>
    <row r="12" spans="1:8" s="2" customFormat="1" ht="16.9" customHeight="1">
      <c r="A12" s="28"/>
      <c r="B12" s="29"/>
      <c r="C12" s="192" t="s">
        <v>136</v>
      </c>
      <c r="D12" s="192" t="s">
        <v>197</v>
      </c>
      <c r="E12" s="16" t="s">
        <v>1</v>
      </c>
      <c r="F12" s="193">
        <v>23.48</v>
      </c>
      <c r="G12" s="28"/>
      <c r="H12" s="29"/>
    </row>
    <row r="13" spans="1:8" s="2" customFormat="1" ht="16.9" customHeight="1">
      <c r="A13" s="28"/>
      <c r="B13" s="29"/>
      <c r="C13" s="194" t="s">
        <v>501</v>
      </c>
      <c r="D13" s="28"/>
      <c r="E13" s="28"/>
      <c r="F13" s="28"/>
      <c r="G13" s="28"/>
      <c r="H13" s="29"/>
    </row>
    <row r="14" spans="1:8" s="2" customFormat="1" ht="16.9" customHeight="1">
      <c r="A14" s="28"/>
      <c r="B14" s="29"/>
      <c r="C14" s="192" t="s">
        <v>194</v>
      </c>
      <c r="D14" s="192" t="s">
        <v>195</v>
      </c>
      <c r="E14" s="16" t="s">
        <v>171</v>
      </c>
      <c r="F14" s="193">
        <v>23.48</v>
      </c>
      <c r="G14" s="28"/>
      <c r="H14" s="29"/>
    </row>
    <row r="15" spans="1:8" s="2" customFormat="1" ht="16.9" customHeight="1">
      <c r="A15" s="28"/>
      <c r="B15" s="29"/>
      <c r="C15" s="192" t="s">
        <v>219</v>
      </c>
      <c r="D15" s="192" t="s">
        <v>220</v>
      </c>
      <c r="E15" s="16" t="s">
        <v>171</v>
      </c>
      <c r="F15" s="193">
        <v>142.68</v>
      </c>
      <c r="G15" s="28"/>
      <c r="H15" s="29"/>
    </row>
    <row r="16" spans="1:8" s="2" customFormat="1" ht="16.9" customHeight="1">
      <c r="A16" s="28"/>
      <c r="B16" s="29"/>
      <c r="C16" s="188" t="s">
        <v>138</v>
      </c>
      <c r="D16" s="189" t="s">
        <v>1</v>
      </c>
      <c r="E16" s="190" t="s">
        <v>1</v>
      </c>
      <c r="F16" s="191">
        <v>155</v>
      </c>
      <c r="G16" s="28"/>
      <c r="H16" s="29"/>
    </row>
    <row r="17" spans="1:8" s="2" customFormat="1" ht="16.9" customHeight="1">
      <c r="A17" s="28"/>
      <c r="B17" s="29"/>
      <c r="C17" s="192" t="s">
        <v>1</v>
      </c>
      <c r="D17" s="192" t="s">
        <v>178</v>
      </c>
      <c r="E17" s="16" t="s">
        <v>1</v>
      </c>
      <c r="F17" s="193">
        <v>36.5</v>
      </c>
      <c r="G17" s="28"/>
      <c r="H17" s="29"/>
    </row>
    <row r="18" spans="1:8" s="2" customFormat="1" ht="16.9" customHeight="1">
      <c r="A18" s="28"/>
      <c r="B18" s="29"/>
      <c r="C18" s="192" t="s">
        <v>1</v>
      </c>
      <c r="D18" s="192" t="s">
        <v>179</v>
      </c>
      <c r="E18" s="16" t="s">
        <v>1</v>
      </c>
      <c r="F18" s="193">
        <v>118.5</v>
      </c>
      <c r="G18" s="28"/>
      <c r="H18" s="29"/>
    </row>
    <row r="19" spans="1:8" s="2" customFormat="1" ht="16.9" customHeight="1">
      <c r="A19" s="28"/>
      <c r="B19" s="29"/>
      <c r="C19" s="192" t="s">
        <v>138</v>
      </c>
      <c r="D19" s="192" t="s">
        <v>180</v>
      </c>
      <c r="E19" s="16" t="s">
        <v>1</v>
      </c>
      <c r="F19" s="193">
        <v>155</v>
      </c>
      <c r="G19" s="28"/>
      <c r="H19" s="29"/>
    </row>
    <row r="20" spans="1:8" s="2" customFormat="1" ht="16.9" customHeight="1">
      <c r="A20" s="28"/>
      <c r="B20" s="29"/>
      <c r="C20" s="194" t="s">
        <v>501</v>
      </c>
      <c r="D20" s="28"/>
      <c r="E20" s="28"/>
      <c r="F20" s="28"/>
      <c r="G20" s="28"/>
      <c r="H20" s="29"/>
    </row>
    <row r="21" spans="1:8" s="2" customFormat="1" ht="16.9" customHeight="1">
      <c r="A21" s="28"/>
      <c r="B21" s="29"/>
      <c r="C21" s="192" t="s">
        <v>174</v>
      </c>
      <c r="D21" s="192" t="s">
        <v>175</v>
      </c>
      <c r="E21" s="16" t="s">
        <v>171</v>
      </c>
      <c r="F21" s="193">
        <v>155</v>
      </c>
      <c r="G21" s="28"/>
      <c r="H21" s="29"/>
    </row>
    <row r="22" spans="1:8" s="2" customFormat="1" ht="16.9" customHeight="1">
      <c r="A22" s="28"/>
      <c r="B22" s="29"/>
      <c r="C22" s="192" t="s">
        <v>219</v>
      </c>
      <c r="D22" s="192" t="s">
        <v>220</v>
      </c>
      <c r="E22" s="16" t="s">
        <v>171</v>
      </c>
      <c r="F22" s="193">
        <v>142.68</v>
      </c>
      <c r="G22" s="28"/>
      <c r="H22" s="29"/>
    </row>
    <row r="23" spans="1:8" s="2" customFormat="1" ht="7.35" customHeight="1">
      <c r="A23" s="28"/>
      <c r="B23" s="43"/>
      <c r="C23" s="44"/>
      <c r="D23" s="44"/>
      <c r="E23" s="44"/>
      <c r="F23" s="44"/>
      <c r="G23" s="44"/>
      <c r="H23" s="29"/>
    </row>
    <row r="24" spans="1:8" s="2" customFormat="1" ht="11.25">
      <c r="A24" s="28"/>
      <c r="B24" s="28"/>
      <c r="C24" s="28"/>
      <c r="D24" s="28"/>
      <c r="E24" s="28"/>
      <c r="F24" s="28"/>
      <c r="G24" s="28"/>
      <c r="H24" s="28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cp:lastPrinted>2020-12-17T08:14:00Z</cp:lastPrinted>
  <dcterms:created xsi:type="dcterms:W3CDTF">2020-12-17T08:10:51Z</dcterms:created>
  <dcterms:modified xsi:type="dcterms:W3CDTF">2020-12-17T08:14:32Z</dcterms:modified>
  <cp:category/>
  <cp:version/>
  <cp:contentType/>
  <cp:contentStatus/>
</cp:coreProperties>
</file>