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00" activeTab="3"/>
  </bookViews>
  <sheets>
    <sheet name="Rekapitulace stavby" sheetId="1" r:id="rId1"/>
    <sheet name="SO101_VRN - Vedlejší rozp..." sheetId="2" r:id="rId2"/>
    <sheet name="SO101 - REKONSTRUKCE PANE..." sheetId="3" r:id="rId3"/>
    <sheet name="SO102_VRN - Vedlejší rozp..." sheetId="4" r:id="rId4"/>
    <sheet name="SO102 - ODSTAVNÉ PARKOVAC..." sheetId="5" r:id="rId5"/>
    <sheet name="SO103_VRN - Vedlejší rozp..." sheetId="6" r:id="rId6"/>
    <sheet name="SO103 - PŘÍSTUPOVÉ CHODNÍ..." sheetId="7" r:id="rId7"/>
  </sheets>
  <definedNames>
    <definedName name="_xlnm._FilterDatabase" localSheetId="2" hidden="1">'SO101 - REKONSTRUKCE PANE...'!$C$122:$K$278</definedName>
    <definedName name="_xlnm._FilterDatabase" localSheetId="1" hidden="1">'SO101_VRN - Vedlejší rozp...'!$C$115:$K$125</definedName>
    <definedName name="_xlnm._FilterDatabase" localSheetId="4" hidden="1">'SO102 - ODSTAVNÉ PARKOVAC...'!$C$122:$K$223</definedName>
    <definedName name="_xlnm._FilterDatabase" localSheetId="3" hidden="1">'SO102_VRN - Vedlejší rozp...'!$C$115:$K$125</definedName>
    <definedName name="_xlnm._FilterDatabase" localSheetId="6" hidden="1">'SO103 - PŘÍSTUPOVÉ CHODNÍ...'!$C$124:$K$236</definedName>
    <definedName name="_xlnm._FilterDatabase" localSheetId="5" hidden="1">'SO103_VRN - Vedlejší rozp...'!$C$115:$K$124</definedName>
    <definedName name="_xlnm.Print_Area" localSheetId="0">'Rekapitulace stavby'!$D$4:$AO$76,'Rekapitulace stavby'!$C$82:$AQ$101</definedName>
    <definedName name="_xlnm.Print_Area" localSheetId="2">'SO101 - REKONSTRUKCE PANE...'!$C$110:$K$278</definedName>
    <definedName name="_xlnm.Print_Area" localSheetId="1">'SO101_VRN - Vedlejší rozp...'!$C$103:$K$125</definedName>
    <definedName name="_xlnm.Print_Area" localSheetId="4">'SO102 - ODSTAVNÉ PARKOVAC...'!$C$110:$K$223</definedName>
    <definedName name="_xlnm.Print_Area" localSheetId="3">'SO102_VRN - Vedlejší rozp...'!$C$103:$K$125</definedName>
    <definedName name="_xlnm.Print_Area" localSheetId="6">'SO103 - PŘÍSTUPOVÉ CHODNÍ...'!$C$112:$K$236</definedName>
    <definedName name="_xlnm.Print_Area" localSheetId="5">'SO103_VRN - Vedlejší rozp...'!$C$103:$K$124</definedName>
    <definedName name="_xlnm.Print_Titles" localSheetId="0">'Rekapitulace stavby'!$92:$92</definedName>
    <definedName name="_xlnm.Print_Titles" localSheetId="1">'SO101_VRN - Vedlejší rozp...'!$115:$115</definedName>
    <definedName name="_xlnm.Print_Titles" localSheetId="2">'SO101 - REKONSTRUKCE PANE...'!$122:$122</definedName>
    <definedName name="_xlnm.Print_Titles" localSheetId="3">'SO102_VRN - Vedlejší rozp...'!$115:$115</definedName>
    <definedName name="_xlnm.Print_Titles" localSheetId="4">'SO102 - ODSTAVNÉ PARKOVAC...'!$122:$122</definedName>
    <definedName name="_xlnm.Print_Titles" localSheetId="5">'SO103_VRN - Vedlejší rozp...'!$115:$115</definedName>
    <definedName name="_xlnm.Print_Titles" localSheetId="6">'SO103 - PŘÍSTUPOVÉ CHODNÍ...'!$124:$124</definedName>
  </definedNames>
  <calcPr calcId="162913"/>
</workbook>
</file>

<file path=xl/sharedStrings.xml><?xml version="1.0" encoding="utf-8"?>
<sst xmlns="http://schemas.openxmlformats.org/spreadsheetml/2006/main" count="5310" uniqueCount="732">
  <si>
    <t>Export Komplet</t>
  </si>
  <si>
    <t/>
  </si>
  <si>
    <t>2.0</t>
  </si>
  <si>
    <t>False</t>
  </si>
  <si>
    <t>{4c1aa091-d329-4224-8822-9bfe03e2df46}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</si>
  <si>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</si>
  <si>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</si>
  <si>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</si>
  <si>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</si>
  <si>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</si>
  <si>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</si>
  <si>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</si>
  <si>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</si>
  <si>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</si>
  <si>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ZPEVNĚNÉ PLOCHY V LOKALITĚ BŘEZINSKÁ</t>
  </si>
  <si>
    <t>KSO:</t>
  </si>
  <si>
    <t>CC-CZ:</t>
  </si>
  <si>
    <t>Místo:</t>
  </si>
  <si>
    <t>Petřvald</t>
  </si>
  <si>
    <t>Datum:</t>
  </si>
  <si>
    <t>Zadavatel:</t>
  </si>
  <si>
    <t>IČ:</t>
  </si>
  <si>
    <t>00297593</t>
  </si>
  <si>
    <t>Město Petřvald</t>
  </si>
  <si>
    <t>DIČ:</t>
  </si>
  <si>
    <t>Zhotovitel:</t>
  </si>
  <si>
    <t xml:space="preserve"> </t>
  </si>
  <si>
    <t>Projektant:</t>
  </si>
  <si>
    <t>01081608</t>
  </si>
  <si>
    <t>Ing. Pavol Lipták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</si>
  <si>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</si>
  <si>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</si>
  <si>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</si>
  <si>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</si>
  <si>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</si>
  <si>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</si>
  <si>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</si>
  <si>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</si>
  <si>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</si>
  <si>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</si>
  <si>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</si>
  <si>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</si>
  <si>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</si>
  <si>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</si>
  <si>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</si>
  <si>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</si>
  <si>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</si>
  <si>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</si>
  <si>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</si>
  <si>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</si>
  <si>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</si>
  <si>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</si>
  <si>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</si>
  <si>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</si>
  <si>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</si>
  <si>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</si>
  <si>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</si>
  <si>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</si>
  <si>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</si>
  <si>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</si>
  <si>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</si>
  <si>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</si>
  <si>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</si>
  <si>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</si>
  <si>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</si>
  <si>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</si>
  <si>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</si>
  <si>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</si>
  <si>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</si>
  <si>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</si>
  <si>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</si>
  <si>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</si>
  <si>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</si>
  <si>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</si>
  <si>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</si>
  <si>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</si>
  <si>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</si>
  <si>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</si>
  <si>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SO101_VRN</t>
  </si>
  <si>
    <t>Vedlejší rozpočtové náklady</t>
  </si>
  <si>
    <t>STA</t>
  </si>
  <si>
    <t>1</t>
  </si>
  <si>
    <t>{51da7d12-bbf1-4780-bf0b-112e6576159f}</t>
  </si>
  <si>
    <t>2</t>
  </si>
  <si>
    <t>SO101</t>
  </si>
  <si>
    <t>REKONSTRUKCE PANELOVÉHO PARKOVIŠTĚ</t>
  </si>
  <si>
    <t>{59925cf8-8760-41ba-ba18-782f3ddbd7ac}</t>
  </si>
  <si>
    <t>SO102_VRN</t>
  </si>
  <si>
    <t>{626f661a-a238-4405-9dc2-dea227e20e31}</t>
  </si>
  <si>
    <t>SO102</t>
  </si>
  <si>
    <t>ODSTAVNÉ PARKOVACÍ PLOCHY (plocha P2)</t>
  </si>
  <si>
    <t>{b5e74038-018d-4ed9-abce-d3e6046dbc70}</t>
  </si>
  <si>
    <t>SO103_VRN</t>
  </si>
  <si>
    <t>{95f07603-c9d4-4c09-a8c2-373796b2dc7a}</t>
  </si>
  <si>
    <t>SO103</t>
  </si>
  <si>
    <t>PŘÍSTUPOVÉ CHODNÍKY A STÁNÍ KONTEJNERŮ (stání T1)</t>
  </si>
  <si>
    <t>{5d60859d-00ff-4fc7-b786-e6db5388bc61}</t>
  </si>
  <si>
    <t>KRYCÍ LIST SOUPISU PRACÍ</t>
  </si>
  <si>
    <t>Objekt:</t>
  </si>
  <si>
    <t>SO101_VRN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</si>
  <si>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</si>
  <si>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</si>
  <si>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</si>
  <si>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</si>
  <si>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</si>
  <si>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</si>
  <si>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</si>
  <si>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</si>
  <si>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</si>
  <si>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</si>
  <si>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</si>
  <si>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</si>
  <si>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</si>
  <si>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</si>
  <si>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</si>
  <si>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</si>
  <si>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</si>
  <si>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</si>
  <si>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</si>
  <si>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aktualizace dokladových částí  projektové  dokumentace</t>
  </si>
  <si>
    <t>kpl</t>
  </si>
  <si>
    <t>8</t>
  </si>
  <si>
    <t>ROZPOCET</t>
  </si>
  <si>
    <t>4</t>
  </si>
  <si>
    <t>-709398186</t>
  </si>
  <si>
    <t>Dočasné dopravní značení a čištění tohoto značení po dobu realizace akce</t>
  </si>
  <si>
    <t>-177968878</t>
  </si>
  <si>
    <t>3</t>
  </si>
  <si>
    <t xml:space="preserve">zařízení staveniště zhotovitele - chemické WC+kancelář+sklady, ochraná stromů dle ČSN 83 9061 </t>
  </si>
  <si>
    <t>772531214</t>
  </si>
  <si>
    <t xml:space="preserve">Statické zatěžovací zkoušky zhutnění, min. 2 ks
</t>
  </si>
  <si>
    <t>821703492</t>
  </si>
  <si>
    <t>5</t>
  </si>
  <si>
    <t>Geodetické zaměření realizovaných objektů</t>
  </si>
  <si>
    <t>1534709409</t>
  </si>
  <si>
    <t>6</t>
  </si>
  <si>
    <t>Vyhotovení geometrického plánů pro vklad do KN</t>
  </si>
  <si>
    <t>-796534979</t>
  </si>
  <si>
    <t>7</t>
  </si>
  <si>
    <t xml:space="preserve">Zpracování dokumentace skutečného provedení stavby včetně zpracování podkladů pro vklad novostavby do katastru nemovitostí </t>
  </si>
  <si>
    <t>1495415857</t>
  </si>
  <si>
    <t>Zajištění stanovení trvalého dopravního značení</t>
  </si>
  <si>
    <t>-418049262</t>
  </si>
  <si>
    <t>9</t>
  </si>
  <si>
    <t>Vytýčení stávajících inženýrských sítí.</t>
  </si>
  <si>
    <t>2039980535</t>
  </si>
  <si>
    <t>SO101 - REKONSTRUKCE PANELOVÉHO PARKOVIŠTĚ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</si>
  <si>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</si>
  <si>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</si>
  <si>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</si>
  <si>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</si>
  <si>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</si>
  <si>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</si>
  <si>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</si>
  <si>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</si>
  <si>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</si>
  <si>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</si>
  <si>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K</t>
  </si>
  <si>
    <t>112101101</t>
  </si>
  <si>
    <t>Odstranění stromů s odřezáním kmene a s odvětvením listnatých, průměru kmene přes 100 do 300 mm</t>
  </si>
  <si>
    <t>kus</t>
  </si>
  <si>
    <t>1331425482</t>
  </si>
  <si>
    <t>VV</t>
  </si>
  <si>
    <t>"slivoň - 13 kmínků" 1</t>
  </si>
  <si>
    <t>112101102</t>
  </si>
  <si>
    <t>Odstranění stromů s odřezáním kmene a s odvětvením listnatých, průměru kmene přes 300 do 500 mm</t>
  </si>
  <si>
    <t>1136128465</t>
  </si>
  <si>
    <t>"břízy" 3</t>
  </si>
  <si>
    <t>112201101</t>
  </si>
  <si>
    <t>Odstranění pařezů  s jejich vykopáním, vytrháním nebo odstřelením, s přesekáním kořenů průměru přes 100 do 300 mm</t>
  </si>
  <si>
    <t>-881822747</t>
  </si>
  <si>
    <t>112251102</t>
  </si>
  <si>
    <t>Odstranění pařezů strojně s jejich vykopáním, vytrháním nebo odstřelením průměru přes 300 do 500 mm</t>
  </si>
  <si>
    <t>1474185907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</si>
  <si>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</si>
  <si>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</si>
  <si>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</si>
  <si>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-87405346</t>
  </si>
  <si>
    <t>113106242</t>
  </si>
  <si>
    <t>Rozebrání dlažeb a dílců vozovek a ploch s přemístěním hmot na skládku na vzdálenost do 3 m nebo s naložením na dopravní prostředek, s jakoukoliv výplní spár strojně plochy jednotlivě přes 200 m2 ze silničních dílců jakýchkoliv rozměrů, s ložem z kameniva nebo živice se spárami zalitými cementovou maltou</t>
  </si>
  <si>
    <t>1085296739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</si>
  <si>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</si>
  <si>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</si>
  <si>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1053116965</t>
  </si>
  <si>
    <t>"odstranění krytu mimo panely" 35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</si>
  <si>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</si>
  <si>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</si>
  <si>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449585948</t>
  </si>
  <si>
    <t>"mezi pracovní spárou a panely" 8,2</t>
  </si>
  <si>
    <t>113202111</t>
  </si>
  <si>
    <t>Vytrhání obrub krajníků obrubníků stojatých</t>
  </si>
  <si>
    <t>m</t>
  </si>
  <si>
    <t>337426935</t>
  </si>
  <si>
    <t>2,5 "konec chodníku"</t>
  </si>
  <si>
    <t>10</t>
  </si>
  <si>
    <t>122202201</t>
  </si>
  <si>
    <t>Odkopávky a prokopávky nezapažené pro silnice  s přemístěním výkopku v příčných profilech na vzdálenost do 15 m nebo s naložením na dopravní prostředek v hornině tř. 3 do 100 m3</t>
  </si>
  <si>
    <t>m3</t>
  </si>
  <si>
    <t>239486270</t>
  </si>
  <si>
    <t>"odkop pro asf.vozovku, park. stání a manip. plochu z LD-PE vč. obrub pod panely" 478"m2"*0,31 "m"</t>
  </si>
  <si>
    <t>"odkop pro man. plochu a chodník" 28,9 "m2" *0,12 "m"</t>
  </si>
  <si>
    <t>"rezerva pro odkop sanační vrstvy, uvažováno 50% plochy" 0,5*489,4 "m2" *0,3 "m"</t>
  </si>
  <si>
    <t>Součet</t>
  </si>
  <si>
    <t>11</t>
  </si>
  <si>
    <t>122202209</t>
  </si>
  <si>
    <t>Příplatek k odkopávkám a prokopávkám pro silnice v hornině tř. 3 za lepivost</t>
  </si>
  <si>
    <t>312665826</t>
  </si>
  <si>
    <t>12</t>
  </si>
  <si>
    <t>120001101</t>
  </si>
  <si>
    <t>Příplatek za ztížení odkopávky nebo prokkopávky v blízkosti inženýrských sítí</t>
  </si>
  <si>
    <t>796266667</t>
  </si>
  <si>
    <t>"ruční výkop nad vodovodem" 6*2,1*0,36</t>
  </si>
  <si>
    <t>13</t>
  </si>
  <si>
    <t>132201101</t>
  </si>
  <si>
    <t>Hloubení rýh š do 600 mm v hornině tř. 3 objemu do 100 m3</t>
  </si>
  <si>
    <t>-158537459</t>
  </si>
  <si>
    <t>"vsakovací rýhy" (27,9 + 8,5 + 17,7)*0,8*0,5</t>
  </si>
  <si>
    <t>14</t>
  </si>
  <si>
    <t>132201109</t>
  </si>
  <si>
    <t>Příplatek za lepivost k hloubení rýh š do 600 mm v hornině tř. 3</t>
  </si>
  <si>
    <t>-1693540908</t>
  </si>
  <si>
    <t>162201411R01</t>
  </si>
  <si>
    <t>Vodorovné přemístění větví, kmenů nebo pařezů s naložením, složením a dopravou do 1000 m kmenů stromů listnatých, průměru přes 100 do 300 mm</t>
  </si>
  <si>
    <t>1207202897</t>
  </si>
  <si>
    <t>16</t>
  </si>
  <si>
    <t>162201412R01</t>
  </si>
  <si>
    <t>Vodorovné přemístění větví, kmenů nebo pařezů s naložením, složením a dopravou do 1000 m kmenů stromů listnatých, průměru přes 300 do 500 mm</t>
  </si>
  <si>
    <t>-1649466917</t>
  </si>
  <si>
    <t>17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</si>
  <si>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</si>
  <si>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</si>
  <si>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-1133486764</t>
  </si>
  <si>
    <t>"odkopávky" 225,058 + "odstranění štěrk. krytu mimo panely" 35"m2"*0,15 "m" + "hloubení rýh" 21,64</t>
  </si>
  <si>
    <t>18</t>
  </si>
  <si>
    <t>171201211</t>
  </si>
  <si>
    <t>Poplatek za uložení stavebního odpadu na skládce (skládkovné) zeminy a kameniva zatříděného do Katalogu odpadů pod kódem 170 504</t>
  </si>
  <si>
    <t>t</t>
  </si>
  <si>
    <t>-1701304030</t>
  </si>
  <si>
    <t>19</t>
  </si>
  <si>
    <t>181951102</t>
  </si>
  <si>
    <t>Úprava pláně v hornině tř. 1 až 4 se zhutněním</t>
  </si>
  <si>
    <t>1261862108</t>
  </si>
  <si>
    <t>20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</si>
  <si>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</si>
  <si>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</si>
  <si>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1719975201</t>
  </si>
  <si>
    <t>183405211</t>
  </si>
  <si>
    <t>Výsev trávníku hydroosevem  na ornici</t>
  </si>
  <si>
    <t>-1483445785</t>
  </si>
  <si>
    <t>22</t>
  </si>
  <si>
    <t>00572410</t>
  </si>
  <si>
    <t>osivo směs travní parková</t>
  </si>
  <si>
    <t>kg</t>
  </si>
  <si>
    <t>466229507</t>
  </si>
  <si>
    <t>15*0,025</t>
  </si>
  <si>
    <t>Zakládání</t>
  </si>
  <si>
    <t>23</t>
  </si>
  <si>
    <t>211531111</t>
  </si>
  <si>
    <t>Výplň kamenivem do rýh odvodňovacích žeber nebo trativodů  bez zhutnění, s úpravou povrchu výplně kamenivem hrubým drceným frakce 16 až 63 mm</t>
  </si>
  <si>
    <t>1935313152</t>
  </si>
  <si>
    <t>24</t>
  </si>
  <si>
    <t>211971122</t>
  </si>
  <si>
    <t>Zřízení opláštění výplně z geotextilie odvodňovacích žeber nebo trativodů  v rýze nebo zářezu se stěnami svislými nebo šikmými o sklonu přes 1:2 při rozvinuté šířce opláštění přes 2,5 m</t>
  </si>
  <si>
    <t>-2062552121</t>
  </si>
  <si>
    <t>(27,9 + 8,5 + 17,7)*(0,8+0,5+0,8+0,5)</t>
  </si>
  <si>
    <t>25</t>
  </si>
  <si>
    <t>69311198</t>
  </si>
  <si>
    <t>geotextilie netkaná separační, ochranná, filtrační, drenážní  PES(70%)+PP(30%) 250g/m2</t>
  </si>
  <si>
    <t>-382947189</t>
  </si>
  <si>
    <t>140,66 "ztratné a překrytí 5%"</t>
  </si>
  <si>
    <t>140,66*1,05 'Přepočtené koeficientem množství</t>
  </si>
  <si>
    <t>Komunikace pozemní</t>
  </si>
  <si>
    <t>26</t>
  </si>
  <si>
    <t>564851111</t>
  </si>
  <si>
    <t>Podklad ze štěrkodrti ŠD  s rozprostřením a zhutněním, po zhutnění tl. 150 mm</t>
  </si>
  <si>
    <t>-2125704664</t>
  </si>
  <si>
    <t>"asf. vozovka" 241,4</t>
  </si>
  <si>
    <t>"park. stání" 189,1</t>
  </si>
  <si>
    <t>"manipul .plocha, část LD-PE" 30,6</t>
  </si>
  <si>
    <t>27</t>
  </si>
  <si>
    <t>564861111R01</t>
  </si>
  <si>
    <t>Podklad ze štěrkodrtě ŠD tl 200 mm</t>
  </si>
  <si>
    <t>-32238253</t>
  </si>
  <si>
    <t>"dlážděné plochy" 16,4+10,6+3,6</t>
  </si>
  <si>
    <t>"pod obrubníky" 156 "m" * 0,1</t>
  </si>
  <si>
    <t>28</t>
  </si>
  <si>
    <t>564971315R03</t>
  </si>
  <si>
    <t>Podklad nebo podsyp z betonového recyklátu  s rozprostřením a zhutněním, po zhutnění tl. 250 mm</t>
  </si>
  <si>
    <t>1577476988</t>
  </si>
  <si>
    <t>"sanační vrstva, uvažováno 50% plochy" 0,5*489,4 "m2"</t>
  </si>
  <si>
    <t>29</t>
  </si>
  <si>
    <t>565145111</t>
  </si>
  <si>
    <t>Asfaltový beton vrstva podkladní ACP 16 (obalované kamenivo střednězrnné - OKS)  s rozprostřením a zhutněním v pruhu šířky přes 1,5 do 3 m, po zhutnění tl. 60 mm</t>
  </si>
  <si>
    <t>-236707312</t>
  </si>
  <si>
    <t>241,4+3,7</t>
  </si>
  <si>
    <t>30</t>
  </si>
  <si>
    <t>569831111</t>
  </si>
  <si>
    <t>Zpevnění krajnic nebo komunikací pro pěší  s rozprostřením a zhutněním, po zhutnění štěrkodrtí tl. 100 mm</t>
  </si>
  <si>
    <t>-1413471171</t>
  </si>
  <si>
    <t>31</t>
  </si>
  <si>
    <t>573191111</t>
  </si>
  <si>
    <t>Postřik infiltrační kationaktivní emulzí v množství 1,00 kg/m2</t>
  </si>
  <si>
    <t>-645155483</t>
  </si>
  <si>
    <t>32</t>
  </si>
  <si>
    <t>573211107</t>
  </si>
  <si>
    <t>Postřik spojovací PS bez posypu kamenivem z asfaltu silničního, v množství 0,30 kg/m2</t>
  </si>
  <si>
    <t>-81898468</t>
  </si>
  <si>
    <t>33</t>
  </si>
  <si>
    <t>577144111</t>
  </si>
  <si>
    <t>Asfaltový beton vrstva obrusná ACO 11 (ABS)  s rozprostřením a se zhutněním z nemodifikovaného asfaltu v pruhu šířky do 3 m tř. I, po zhutnění tl. 50 mm</t>
  </si>
  <si>
    <t>-1527704580</t>
  </si>
  <si>
    <t>34</t>
  </si>
  <si>
    <t>593532112</t>
  </si>
  <si>
    <t>Kladení dlažby z plastových vegetačních tvárnic pozemních komunikací s vyrovnávací vrstvou z kameniva tl. do 20 mm a s vyplněním vegetačních otvorů se zámkem tl. přes 30 do 60 mm, pro plochy přes 50 do 100 m2</t>
  </si>
  <si>
    <t>-2100865354</t>
  </si>
  <si>
    <t>190+30,6</t>
  </si>
  <si>
    <t>35</t>
  </si>
  <si>
    <t>56485R01</t>
  </si>
  <si>
    <t>Podklad nebo lože pod dlažbu (přídlažbu)  v ploše vodorovné nebo ve sklonu do 1:5, tloušťky od 30 do 100 mm z kameniva těženého</t>
  </si>
  <si>
    <t>489380907</t>
  </si>
  <si>
    <t>36</t>
  </si>
  <si>
    <t>56245141</t>
  </si>
  <si>
    <t>dlažba zatravňovací recyklovaný PE nosnost 350 t/m2 330x330x50mm</t>
  </si>
  <si>
    <t>606487370</t>
  </si>
  <si>
    <t>220,6*1,02 'Přepočtené koeficientem množství</t>
  </si>
  <si>
    <t>37</t>
  </si>
  <si>
    <t>919726123R1</t>
  </si>
  <si>
    <t>Geotextilie netkaná pro ochranu, separaci nebo filtraci měrná hmotnost přes 300 do 500 g/m2</t>
  </si>
  <si>
    <t>-1139735184</t>
  </si>
  <si>
    <t>"plocha celkem 220m2" "včetně přesahů uvažováno s 15 ks rolí 1,6 x 10m" 240</t>
  </si>
  <si>
    <t>38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</si>
  <si>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</si>
  <si>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</si>
  <si>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391923619</t>
  </si>
  <si>
    <t>"plochu pro pěší  u objektu potravin + prodloužení chodníku, užitá dlažba" 10,6</t>
  </si>
  <si>
    <t>"reliefní dlažba" 3,6</t>
  </si>
  <si>
    <t>39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</si>
  <si>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</si>
  <si>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</si>
  <si>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-1771056585</t>
  </si>
  <si>
    <t>"manipulační plocha podél potravin" 16,4</t>
  </si>
  <si>
    <t>40</t>
  </si>
  <si>
    <t>59245020</t>
  </si>
  <si>
    <t>dlažba tvar obdélník betonová 200x100x80mm přírodní</t>
  </si>
  <si>
    <t>-1961444124</t>
  </si>
  <si>
    <t>16,4*1,002 'Přepočtené koeficientem množství</t>
  </si>
  <si>
    <t>41</t>
  </si>
  <si>
    <t>BET.K06N02</t>
  </si>
  <si>
    <t>dlažba BEST-KLASIKO pro nevidomé 20x10x6cm barevná</t>
  </si>
  <si>
    <t>1127847221</t>
  </si>
  <si>
    <t>3,6</t>
  </si>
  <si>
    <t>3,6*1,02 'Přepočtené koeficientem množství</t>
  </si>
  <si>
    <t>Ostatní konstrukce a práce, bourání</t>
  </si>
  <si>
    <t>42</t>
  </si>
  <si>
    <t>914111111</t>
  </si>
  <si>
    <t>Montáž svislé dopravní značky základní  velikosti do 1 m2 objímkami na sloupky nebo konzoly</t>
  </si>
  <si>
    <t>-457487543</t>
  </si>
  <si>
    <t>1,75*4 'Přepočtené koeficientem množství</t>
  </si>
  <si>
    <t>43</t>
  </si>
  <si>
    <t>40445625</t>
  </si>
  <si>
    <t>informativní značky provozní IP8, IP9, IP11-IP13 500x700mm</t>
  </si>
  <si>
    <t>-147894121</t>
  </si>
  <si>
    <t>"IP 11a" 2</t>
  </si>
  <si>
    <t>"IP 12" 1</t>
  </si>
  <si>
    <t>"IP 12+225" 1</t>
  </si>
  <si>
    <t>44</t>
  </si>
  <si>
    <t>40445650</t>
  </si>
  <si>
    <t>dodatkové tabulky E7, E12, E13 500x300mm</t>
  </si>
  <si>
    <t>1436405775</t>
  </si>
  <si>
    <t>"E13: Potraviny Bajgerová" 1</t>
  </si>
  <si>
    <t>45</t>
  </si>
  <si>
    <t>40445649</t>
  </si>
  <si>
    <t>dodatkové tabulky E3-E5, E8, E14-E16 500x150mm</t>
  </si>
  <si>
    <t>1762471840</t>
  </si>
  <si>
    <t>"E8d" 2</t>
  </si>
  <si>
    <t>46</t>
  </si>
  <si>
    <t>914511112</t>
  </si>
  <si>
    <t>Montáž sloupku dopravních značek  délky do 3,5 m do hliníkové patky</t>
  </si>
  <si>
    <t>-781699671</t>
  </si>
  <si>
    <t>47</t>
  </si>
  <si>
    <t>40445225</t>
  </si>
  <si>
    <t>sloupek pro dopravní značku Zn D 60mm v 3,5m</t>
  </si>
  <si>
    <t>-1133972750</t>
  </si>
  <si>
    <t>48</t>
  </si>
  <si>
    <t>915211111</t>
  </si>
  <si>
    <t>Vodorovné dopravní značení stříkaným plastem  dělící čára šířky 125 mm souvislá bílá základní</t>
  </si>
  <si>
    <t>-773541611</t>
  </si>
  <si>
    <t>"VDZ místa pri imobilní" 3,9+4,5</t>
  </si>
  <si>
    <t>"zapuštěný obrubník krajního stání" 4,5</t>
  </si>
  <si>
    <t>49</t>
  </si>
  <si>
    <t>915231111</t>
  </si>
  <si>
    <t>Vodorovné dopravní značení stříkaným plastem  přechody pro chodce, šipky, symboly nápisy bílé základní</t>
  </si>
  <si>
    <t>648299732</t>
  </si>
  <si>
    <t>"symbol V10f" 0,25</t>
  </si>
  <si>
    <t>50</t>
  </si>
  <si>
    <t>915611111</t>
  </si>
  <si>
    <t>Předznačení pro vodorovné značení  stříkané barvou nebo prováděné z nátěrových hmot liniové dělicí čáry, vodicí proužky</t>
  </si>
  <si>
    <t>415674251</t>
  </si>
  <si>
    <t>51</t>
  </si>
  <si>
    <t>915621111</t>
  </si>
  <si>
    <t>Předznačení pro vodorovné značení  stříkané barvou nebo prováděné z nátěrových hmot plošné šipky, symboly, nápisy</t>
  </si>
  <si>
    <t>-22071005</t>
  </si>
  <si>
    <t>52</t>
  </si>
  <si>
    <t>915R01</t>
  </si>
  <si>
    <t>Osazení desek z bílého betonu pro vodorovné značení  do lože z kameniva těženého tl. 40 až 80 mm, s vyplněním spár pásů nebo pruhů šířky 120 mm</t>
  </si>
  <si>
    <t>ks</t>
  </si>
  <si>
    <t>-368999431</t>
  </si>
  <si>
    <t>"parkovací pás P1a: značka 5,6x5,6 cm, 33ks/4,4m VDZ" 9*33</t>
  </si>
  <si>
    <t>"parkovací pás P1b: značka 5,6x5,6 cm, 33ks/4,4m VDZ" 6*33</t>
  </si>
  <si>
    <t>53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</si>
  <si>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</si>
  <si>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</si>
  <si>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1915144656</t>
  </si>
  <si>
    <t>"ABO 2-15 - přímý" 0,9 + 0,6 + 0,6 + 4,3"</t>
  </si>
  <si>
    <t>"ABO 2-15 - oblouk vnější R0,5m" 0,8 + 0,8 + 0,8</t>
  </si>
  <si>
    <t xml:space="preserve">"ABO 2-15 - oblouk vnější R1,0m" 1,1 </t>
  </si>
  <si>
    <t>"obrubník ABO 14-10, 10/25" 5,1 + 25,4 + 20,6</t>
  </si>
  <si>
    <t>"obrubník ABO 13-10, 10/20" 4,5 + 17,7 + 5,0 + 11,1 + 26,7 + 3,8 + 12,2 + 4,4 + 4,4 + 5,2</t>
  </si>
  <si>
    <t>54</t>
  </si>
  <si>
    <t>59217019</t>
  </si>
  <si>
    <t>obrubník betonový chodníkový 1000x100x200mm</t>
  </si>
  <si>
    <t>1376406944</t>
  </si>
  <si>
    <t xml:space="preserve">"obrubník ABO 13-10, 10/20" 4,5 + 17,7 + 5,0 + 11,1 + 26,7 + 3,8 + 12,2 + 4,4 + 4,4 + 5,2 "ztratné 2%ABO 13-10 </t>
  </si>
  <si>
    <t>95*1,02 'Přepočtené koeficientem množství</t>
  </si>
  <si>
    <t>55</t>
  </si>
  <si>
    <t>59217017</t>
  </si>
  <si>
    <t>obrubník betonový chodníkový 1000x100x250mm</t>
  </si>
  <si>
    <t>-1495728779</t>
  </si>
  <si>
    <t>5,1 + 25,4 + 20,6 "ztratné ve spárách"</t>
  </si>
  <si>
    <t>56</t>
  </si>
  <si>
    <t>BET.M25R51</t>
  </si>
  <si>
    <t>BEST-MONO II POLOMĚR 0,5, VNĚJŠÍ/25CM PŘÍRODNÍ</t>
  </si>
  <si>
    <t>1932894215</t>
  </si>
  <si>
    <t>"ABO 2-15 - oblouk vnější R0,5m" 0,8 + 0,8 + 0,8 "ztratné 2%"</t>
  </si>
  <si>
    <t>2,4*1,02 'Přepočtené koeficientem množství</t>
  </si>
  <si>
    <t>57</t>
  </si>
  <si>
    <t>BET.M25R11</t>
  </si>
  <si>
    <t>BEST-MONO II POLOMĚR 1,VNĚJŠÍ/25CM PŘÍRODNÍ</t>
  </si>
  <si>
    <t>1917429029</t>
  </si>
  <si>
    <t>"ABO 2-15 - oblouk vnější R1,0m, - 1,1m" 2</t>
  </si>
  <si>
    <t>58</t>
  </si>
  <si>
    <t>59217031</t>
  </si>
  <si>
    <t>obrubník betonový silniční 1000x150x250mm</t>
  </si>
  <si>
    <t>202385568</t>
  </si>
  <si>
    <t>"ABO 2-15 - přímý" 0,9 + 0,6 + 0,6 + 4,3  "ztratné 5%"</t>
  </si>
  <si>
    <t>6,4*1,05 'Přepočtené koeficientem množství</t>
  </si>
  <si>
    <t>59</t>
  </si>
  <si>
    <t>919112213</t>
  </si>
  <si>
    <t>Řezání dilatačních spár v živičném krytu  vytvoření komůrky pro těsnící zálivku šířky 10 mm, hloubky 25 mm</t>
  </si>
  <si>
    <t>1946809564</t>
  </si>
  <si>
    <t>60</t>
  </si>
  <si>
    <t>919121213</t>
  </si>
  <si>
    <t>Utěsnění dilatačních spár zálivkou za studena  v cementobetonovém nebo živičném krytu včetně adhezního nátěru bez těsnicího profilu pod zálivkou, pro komůrky šířky 10 mm, hloubky 25 mm</t>
  </si>
  <si>
    <t>-446141495</t>
  </si>
  <si>
    <t>61</t>
  </si>
  <si>
    <t>919731123</t>
  </si>
  <si>
    <t>Zarovnání styčné plochy podkladu nebo krytu podél vybourané části komunikace nebo zpevněné plochy  živičné tl. přes 100 do 200 mm</t>
  </si>
  <si>
    <t>-1563893911</t>
  </si>
  <si>
    <t>62</t>
  </si>
  <si>
    <t>919735112</t>
  </si>
  <si>
    <t>Řezání stávajícího živičného krytu nebo podkladu  hloubky přes 50 do 100 mm</t>
  </si>
  <si>
    <t>-171904955</t>
  </si>
  <si>
    <t>"pracovní spára" 8,2</t>
  </si>
  <si>
    <t>63</t>
  </si>
  <si>
    <t>968072747R01</t>
  </si>
  <si>
    <t>Vybourání kovových rámů oken s křídly, dveřních zárubní, vrat, stěn, ostění nebo obkladů  stěn výkladních pevných nebo otevíratelných, plochy přes 4 m2</t>
  </si>
  <si>
    <t>838271547</t>
  </si>
  <si>
    <t>997</t>
  </si>
  <si>
    <t>Přesun sutě</t>
  </si>
  <si>
    <t>64</t>
  </si>
  <si>
    <t>997221551</t>
  </si>
  <si>
    <t>Vodorovná doprava suti  bez naložení, ale se složením a s hrubým urovnáním ze sypkých materiálů, na vzdálenost do 1 km</t>
  </si>
  <si>
    <t>-721069565</t>
  </si>
  <si>
    <t>"suť asfaltová" 8,2*0,22000</t>
  </si>
  <si>
    <t>65</t>
  </si>
  <si>
    <t>997221559</t>
  </si>
  <si>
    <t>Vodorovná doprava suti  bez naložení, ale se složením a s hrubým urovnáním Příplatek k ceně za každý další i započatý 1 km přes 1 km</t>
  </si>
  <si>
    <t>-604240428</t>
  </si>
  <si>
    <t>1,804*9 'Přepočtené koeficientem množství</t>
  </si>
  <si>
    <t>66</t>
  </si>
  <si>
    <t>997221611</t>
  </si>
  <si>
    <t>Nakládání na dopravní prostředky  pro vodorovnou dopravu suti</t>
  </si>
  <si>
    <t>330447355</t>
  </si>
  <si>
    <t>67</t>
  </si>
  <si>
    <t>997221845</t>
  </si>
  <si>
    <t>Poplatek za uložení stavebního odpadu na skládce (skládkovné) asfaltového bez obsahu dehtu zatříděného do Katalogu odpadů pod kódem 170 302</t>
  </si>
  <si>
    <t>-2003268381</t>
  </si>
  <si>
    <t>68</t>
  </si>
  <si>
    <t>997221571</t>
  </si>
  <si>
    <t>Vodorovná doprava vybouraných hmot  bez naložení, ale se složením a s hrubým urovnáním na vzdálenost do 1 km</t>
  </si>
  <si>
    <t>-909791971</t>
  </si>
  <si>
    <t>"vybourané panely"458*0,42500</t>
  </si>
  <si>
    <t>"vybourané obrubníky" 2,5*0,20500</t>
  </si>
  <si>
    <t>69</t>
  </si>
  <si>
    <t>997221579</t>
  </si>
  <si>
    <t>Vodorovná doprava vybouraných hmot  bez naložení, ale se složením a s hrubým urovnáním na vzdálenost Příplatek k ceně za každý další i započatý 1 km přes 1 km</t>
  </si>
  <si>
    <t>-1858388545</t>
  </si>
  <si>
    <t>195,163*9 'Přepočtené koeficientem množství</t>
  </si>
  <si>
    <t>70</t>
  </si>
  <si>
    <t>997221612</t>
  </si>
  <si>
    <t>Nakládání na dopravní prostředky  pro vodorovnou dopravu vybouraných hmot</t>
  </si>
  <si>
    <t>-1637646823</t>
  </si>
  <si>
    <t>71</t>
  </si>
  <si>
    <t>997221815</t>
  </si>
  <si>
    <t>Poplatek za uložení stavebního odpadu na skládce (skládkovné) z prostého betonu zatříděného do Katalogu odpadů pod kódem 170 101</t>
  </si>
  <si>
    <t>-212863335</t>
  </si>
  <si>
    <t>998</t>
  </si>
  <si>
    <t>Přesun hmot</t>
  </si>
  <si>
    <t>72</t>
  </si>
  <si>
    <t>998225111</t>
  </si>
  <si>
    <t>Přesun hmot pro komunikace s krytem z kameniva, monolitickým betonovým nebo živičným  dopravní vzdálenost do 200 m jakékoliv délky objektu</t>
  </si>
  <si>
    <t>-1530544591</t>
  </si>
  <si>
    <t>73</t>
  </si>
  <si>
    <t>998225194</t>
  </si>
  <si>
    <t>Přesun hmot pro komunikace s krytem z kameniva, monolitickým betonovým nebo živičným  Příplatek k ceně za zvětšený přesun přes vymezenou největší dopravní vzdálenost do 5000 m</t>
  </si>
  <si>
    <t>-930106588</t>
  </si>
  <si>
    <t>74</t>
  </si>
  <si>
    <t>998225195</t>
  </si>
  <si>
    <t>Přesun hmot pro komunikace s krytem z kameniva, monolitickým betonovým nebo živičným  Příplatek k ceně za zvětšený přesun přes vymezenou největší dopravní vzdálenost za každých dalších 5000 m přes 5000 m</t>
  </si>
  <si>
    <t>-1499686207</t>
  </si>
  <si>
    <t>SO102_VRN - Vedlejší rozpočtové náklady</t>
  </si>
  <si>
    <t>Statické zatěžovací zkoušky zhutnění</t>
  </si>
  <si>
    <t>1240270073</t>
  </si>
  <si>
    <t>-1373576097</t>
  </si>
  <si>
    <t>odkop</t>
  </si>
  <si>
    <t>151,41</t>
  </si>
  <si>
    <t>SO102 - ODSTAVNÉ PARKOVACÍ PLOCHY (plocha P2)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</si>
  <si>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</si>
  <si>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</si>
  <si>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2054098464</t>
  </si>
  <si>
    <t>"P2" 57</t>
  </si>
  <si>
    <t>1739785000</t>
  </si>
  <si>
    <t xml:space="preserve">"P2" 15,7 + 13,0 </t>
  </si>
  <si>
    <t>122202202</t>
  </si>
  <si>
    <t>Odkopávky a prokopávky nezapažené pro silnice objemu do 1000 m3 v hornině tř. 3</t>
  </si>
  <si>
    <t>1472001795</t>
  </si>
  <si>
    <t>"P2 pod vybour. asf." 49,8*0,28 + "P2 v zeleni" 11,1*0,38</t>
  </si>
  <si>
    <t>"rezerva pro odkop sanační vrstvy, uvažováno 50% zpevn.ploch" 0,5*60,865 "m2" *0,3 "m"</t>
  </si>
  <si>
    <t>1012632244</t>
  </si>
  <si>
    <t>625314936</t>
  </si>
  <si>
    <t>"P2 - vodovod SmVaK" 7,4*2,1*0,36</t>
  </si>
  <si>
    <t>1004301532</t>
  </si>
  <si>
    <t>"P2 vsak_rýha" 12,8*0,8*0,5</t>
  </si>
  <si>
    <t>-1808088863</t>
  </si>
  <si>
    <t>-1950834628</t>
  </si>
  <si>
    <t>"odkopávky" 27,292 + "hloubeni_ryh" 5,12</t>
  </si>
  <si>
    <t>2133099989</t>
  </si>
  <si>
    <t>32,412*2 'Přepočtené koeficientem množství</t>
  </si>
  <si>
    <t>-1192653366</t>
  </si>
  <si>
    <t>-778637656</t>
  </si>
  <si>
    <t>"P2" 9</t>
  </si>
  <si>
    <t>-1176532982</t>
  </si>
  <si>
    <t>548557618</t>
  </si>
  <si>
    <t>9*0,025</t>
  </si>
  <si>
    <t>-204885418</t>
  </si>
  <si>
    <t>914868417</t>
  </si>
  <si>
    <t>"vsakovací rýha" 12,8 *2,6</t>
  </si>
  <si>
    <t>58175391</t>
  </si>
  <si>
    <t>33,28"ztratné a překrytí 5%"</t>
  </si>
  <si>
    <t>33,28*1,05 'Přepočtené koeficientem množství</t>
  </si>
  <si>
    <t>744340929</t>
  </si>
  <si>
    <t xml:space="preserve">"P2" 6,5 </t>
  </si>
  <si>
    <t>-611529121</t>
  </si>
  <si>
    <t>897639355</t>
  </si>
  <si>
    <t>-1049713133</t>
  </si>
  <si>
    <t>-344062409</t>
  </si>
  <si>
    <t xml:space="preserve">"P2" 57,4 </t>
  </si>
  <si>
    <t>811934021</t>
  </si>
  <si>
    <t>-1616083470</t>
  </si>
  <si>
    <t>57,4*1,02 'Přepočtené koeficientem množství</t>
  </si>
  <si>
    <t>-2054657792</t>
  </si>
  <si>
    <t>57,4 "přesahy a ztratné 10%"</t>
  </si>
  <si>
    <t>57,4*1,1 'Přepočtené koeficientem množství</t>
  </si>
  <si>
    <t>-1755679919</t>
  </si>
  <si>
    <t>"konstrukce K2a a K2b" 57,4</t>
  </si>
  <si>
    <t>564851111R02</t>
  </si>
  <si>
    <t>-62623740</t>
  </si>
  <si>
    <t>"konstrukce K2b" "část P2" 2,1*8,1</t>
  </si>
  <si>
    <t>1541386827</t>
  </si>
  <si>
    <t>"konstrukce K2a" "část P2" 2,6*8,1 + 4,7*4,85</t>
  </si>
  <si>
    <t>-1407392512</t>
  </si>
  <si>
    <t>"sanační vrstvy, uvažováno 50% zpevn.ploch" 0,5*60,865 "m2"</t>
  </si>
  <si>
    <t>931235737</t>
  </si>
  <si>
    <t>0,25*4 'Přepočtené koeficientem množství</t>
  </si>
  <si>
    <t>-1086866732</t>
  </si>
  <si>
    <t>"IP 11b" 1</t>
  </si>
  <si>
    <t>1093553900</t>
  </si>
  <si>
    <t>-1481168787</t>
  </si>
  <si>
    <t>1228462406</t>
  </si>
  <si>
    <t>"parkovací pás P2: značka 5,6x5,6 cm, 20ks/4,5m VDZ" 4*34</t>
  </si>
  <si>
    <t>90432117</t>
  </si>
  <si>
    <t xml:space="preserve">"obrubník ABO 14-10, 10/25" "P2" 4,5 + 13,0 + 4,5 </t>
  </si>
  <si>
    <t>"obrubník ABO 13-10, 10/20" "P2" 13,0</t>
  </si>
  <si>
    <t>-2066542334</t>
  </si>
  <si>
    <t>13*1,02 'Přepočtené koeficientem množství</t>
  </si>
  <si>
    <t>1385805433</t>
  </si>
  <si>
    <t>22*1,02 'Přepočtené koeficientem množství</t>
  </si>
  <si>
    <t>919721123</t>
  </si>
  <si>
    <t>Geomříž pro stabilizaci podkladu tuhá dvouosá z polypropylenu, podélná pevnost v tahu 40 kN/m</t>
  </si>
  <si>
    <t>658904450</t>
  </si>
  <si>
    <t>"P2 - šířka 2,0 - délka 8m" 2*8</t>
  </si>
  <si>
    <t>966006132</t>
  </si>
  <si>
    <t>Odstranění dopravních nebo orientačních značek se sloupkem  s uložením hmot na vzdálenost do 20 m nebo s naložením na dopravní prostředek, se zásypem jam a jeho zhutněním s betonovou patkou</t>
  </si>
  <si>
    <t>1436436666</t>
  </si>
  <si>
    <t>237245926</t>
  </si>
  <si>
    <t>"P2" 14,0</t>
  </si>
  <si>
    <t>38623033</t>
  </si>
  <si>
    <t>214570230</t>
  </si>
  <si>
    <t>-669513770</t>
  </si>
  <si>
    <t>9R01</t>
  </si>
  <si>
    <t>kompletní provedení dle specifikace PD a TZ vč. všech souvisejících prací a dodávek - vč. ručního výkopu, likvidace přebytečně zeminy, zásypu. Vedení bude obnaženo ručním výkopem a uloženo do půlené (dělené) chráničky DN110 s přesahem 0,5 m</t>
  </si>
  <si>
    <t>-818323711</t>
  </si>
  <si>
    <t>"P2 - CETIN, 2 x DN110" 2 * 4,5</t>
  </si>
  <si>
    <t>-1047480912</t>
  </si>
  <si>
    <t>"suť asfaltová" 57*0,22000</t>
  </si>
  <si>
    <t>-2079420108</t>
  </si>
  <si>
    <t>12,54*9 'Přepočtené koeficientem množství</t>
  </si>
  <si>
    <t>1946773724</t>
  </si>
  <si>
    <t>1781811268</t>
  </si>
  <si>
    <t>617404491</t>
  </si>
  <si>
    <t>"obruby" 28,7*0,20500 + "patka_značky" 0,082</t>
  </si>
  <si>
    <t>440274052</t>
  </si>
  <si>
    <t>5,966*9 'Přepočtené koeficientem množství</t>
  </si>
  <si>
    <t>-716635311</t>
  </si>
  <si>
    <t>1694722647</t>
  </si>
  <si>
    <t>-1108560145</t>
  </si>
  <si>
    <t>2070128083</t>
  </si>
  <si>
    <t>105015382</t>
  </si>
  <si>
    <t>SO103_VRN - Vedlejší rozpočtové náklady</t>
  </si>
  <si>
    <t>-1393371824</t>
  </si>
  <si>
    <t>SO103 - PŘÍSTUPOVÉ CHODNÍKY A STÁNÍ KONTEJNERŮ (stání T1)</t>
  </si>
  <si>
    <t>PSV - Práce a dodávky PSV</t>
  </si>
  <si>
    <t xml:space="preserve">    767 - Konstrukce zámečnické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</si>
  <si>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</si>
  <si>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</si>
  <si>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1481023043</t>
  </si>
  <si>
    <t>"T1" 23,2</t>
  </si>
  <si>
    <t>"T1" 50,0</t>
  </si>
  <si>
    <t>"T1 standardní obruba" 15,4 + 10,2</t>
  </si>
  <si>
    <t>"T1, masivní betonová obruba/zídka u kontejnerů" 3,9</t>
  </si>
  <si>
    <t>"T1 pod vybour. panely" 23*0,17 + "T1 pod vybour. asfaltem" 42*0,27 + "T1 v zeleni"  27*0,32</t>
  </si>
  <si>
    <t>"rezerva na sanaci podloží, uvažováno 50% ploch" 0,5*93,23*0,3</t>
  </si>
  <si>
    <t>"T1 - vodovod SmVaK" 15,9*2,1*0,36*0,25</t>
  </si>
  <si>
    <t>131151343</t>
  </si>
  <si>
    <t>Vrtání jamek strojně průměru přes 200 do 300 mm</t>
  </si>
  <si>
    <t>-864699374</t>
  </si>
  <si>
    <t>"patky ohrazení T1" 13*0,5</t>
  </si>
  <si>
    <t>"odkopávky" 37,875+ "vrtané jamky" 6,5*0,071</t>
  </si>
  <si>
    <t>38,337*2 'Přepočtené koeficientem množství</t>
  </si>
  <si>
    <t>"T1" 6</t>
  </si>
  <si>
    <t>6*0,025</t>
  </si>
  <si>
    <t>275321411</t>
  </si>
  <si>
    <t>Základy z betonu železového (bez výztuže) patky z betonu bez zvláštních nároků na prostředí tř. C 20/25</t>
  </si>
  <si>
    <t>867075019</t>
  </si>
  <si>
    <t>"patky sloupku ohrazení" 6,5 "m" *0,071 "m2"</t>
  </si>
  <si>
    <t>"T1" 7,8</t>
  </si>
  <si>
    <t>"plocha T1" 89,0</t>
  </si>
  <si>
    <t>697122945</t>
  </si>
  <si>
    <t>"sanační vrstvy, uvažováno 50% zpevn.ploch" 0,5*93,23</t>
  </si>
  <si>
    <t>-1728290686</t>
  </si>
  <si>
    <t>"T1" 89,0</t>
  </si>
  <si>
    <t>-986257409</t>
  </si>
  <si>
    <t>89*1,002 'Přepočtené koeficientem množství</t>
  </si>
  <si>
    <t>"ABO 13-10" "T1" 14,9</t>
  </si>
  <si>
    <t>"ABO 14-10" "T1" 10,2+1,2</t>
  </si>
  <si>
    <t>"obl. POLOMĚR 1,VNĚJŠÍ/25CM" 0,5</t>
  </si>
  <si>
    <t>14,9*1,02 'Přepočtené koeficientem množství</t>
  </si>
  <si>
    <t>11,4*1,02 'Přepočtené koeficientem množství</t>
  </si>
  <si>
    <t>1004650188</t>
  </si>
  <si>
    <t>"T1" 16,6</t>
  </si>
  <si>
    <t>-984667994</t>
  </si>
  <si>
    <t>846604117</t>
  </si>
  <si>
    <t>-659466054</t>
  </si>
  <si>
    <t>9R02</t>
  </si>
  <si>
    <t>Osazení kabelové komory z plastů  pro běžné zatížení komorového dílu z polyetylénu HDPE půdorysné plochy do 1,0 m2, světlé hloubky od 0,5 do 0,7 m</t>
  </si>
  <si>
    <t>-213100363</t>
  </si>
  <si>
    <t>9R03</t>
  </si>
  <si>
    <t>komora kabelová z HDPE s HDPE víkem 495x825x465mm</t>
  </si>
  <si>
    <t>128</t>
  </si>
  <si>
    <t>766084345</t>
  </si>
  <si>
    <t>9R04</t>
  </si>
  <si>
    <t>Chránička kabelů v římse z trub HDPE  do DN 80</t>
  </si>
  <si>
    <t>977076875</t>
  </si>
  <si>
    <t>"HDPE 40/33, metropolitní síť, část pod plochou T1" 7,5</t>
  </si>
  <si>
    <t>"suť asfaltová" 50,0*0,22000</t>
  </si>
  <si>
    <t>11*9 'Přepočtené koeficientem množství</t>
  </si>
  <si>
    <t>"vybourané panely" 23,2*0,42500</t>
  </si>
  <si>
    <t>"obruby standard" 25,6*0,20500</t>
  </si>
  <si>
    <t>"obruba masivní/zídka" 3,9*0,5</t>
  </si>
  <si>
    <t>17,058*9 'Přepočtené koeficientem množství</t>
  </si>
  <si>
    <t>PSV</t>
  </si>
  <si>
    <t>Práce a dodávky PSV</t>
  </si>
  <si>
    <t>767</t>
  </si>
  <si>
    <t>Konstrukce zámečnické</t>
  </si>
  <si>
    <t>767995117</t>
  </si>
  <si>
    <t>Montáž ostatních atypických zámečnických konstrukcí  hmotnosti přes 250 do 500 kg</t>
  </si>
  <si>
    <t>1710431677</t>
  </si>
  <si>
    <t>"T1" "jekl 100x100x5 - 14,5kg/m, atné 25%" 100,04*14,5*1,25</t>
  </si>
  <si>
    <t>"T1" "ocel. plotny - 38,8 kg/m2, prostřih, ztratné 40%" 1,0*39,5*1,4</t>
  </si>
  <si>
    <t>"T1" "kulatina průměr 60mm - 5,28 kg/m, ztratné 10%" 50,01*5,28*1,10</t>
  </si>
  <si>
    <t>"T1" "tahokov lehký, 1,6kg/m2, ztratné 15%" 38,544 *1,6*1,15</t>
  </si>
  <si>
    <t>15945245RO1</t>
  </si>
  <si>
    <t>plech děrovaný tahokov 3,0x1,85/0,5/0,4 svitek š 1000mm černý</t>
  </si>
  <si>
    <t>-276123900</t>
  </si>
  <si>
    <t>P</t>
  </si>
  <si>
    <t>Poznámka k položce:
hmotnost: 1,8 kg/m2</t>
  </si>
  <si>
    <t>"T1" "tahokov lehký, ztratné 15%" 38,544 *1,15</t>
  </si>
  <si>
    <t>55283906R01</t>
  </si>
  <si>
    <t>trubka ocelová bezešvá hladká jakost 11 353 60,3x3,6mm</t>
  </si>
  <si>
    <t>804130031</t>
  </si>
  <si>
    <t>"T1" "kulatina průměr 60mm - ztratné 10%" 50,01*1,10</t>
  </si>
  <si>
    <t>14550301</t>
  </si>
  <si>
    <t>profil ocelový čtvercový svařovaný 100x100x5mm</t>
  </si>
  <si>
    <t>-2100202177</t>
  </si>
  <si>
    <t>Poznámka k položce:
Hmotnost: 13,97 kg/m</t>
  </si>
  <si>
    <t>"T1" "jekl 100x100x5 - 14,5kg/m, prostřih, ztratné 25%" 100,04*14,5*1,25 "kg"</t>
  </si>
  <si>
    <t>1813,225*0,001 'Přepočtené koeficientem množství</t>
  </si>
  <si>
    <t>13611218</t>
  </si>
  <si>
    <t>plech ocelový hladký jakost S235JR tl 5mm tabule</t>
  </si>
  <si>
    <t>-303077013</t>
  </si>
  <si>
    <t>Poznámka k položce:
Hmotnost 80 kg/kus</t>
  </si>
  <si>
    <t>55,3*0,001 'Přepočtené koeficientem množství</t>
  </si>
  <si>
    <t>998767101</t>
  </si>
  <si>
    <t>Přesun hmot pro zámečnické konstrukce  stanovený z hmotnosti přesunovaného materiálu vodorovná dopravní vzdálenost do 50 m v objektech výšky do 6 m</t>
  </si>
  <si>
    <t>1122640473</t>
  </si>
  <si>
    <t>998767194</t>
  </si>
  <si>
    <t>Přesun hmot pro zámečnické konstrukce  stanovený z hmotnosti přesunovaného materiálu Příplatek k cenám za zvětšený přesun přes vymezenou největší dopravní vzdálenost do 1000 m</t>
  </si>
  <si>
    <t>-2066793999</t>
  </si>
  <si>
    <t>998767199</t>
  </si>
  <si>
    <t>Přesun hmot pro zámečnické konstrukce  stanovený z hmotnosti přesunovaného materiálu Příplatek k cenám za zvětšený přesun přes vymezenou největší dopravní vzdálenost za každých dalších i započatých 1000 m</t>
  </si>
  <si>
    <t>-1467069804</t>
  </si>
  <si>
    <t>2,341*9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</si>
</sst>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32" fillId="0" borderId="19" xfId="0" applyFont="1" applyBorder="1" applyAlignment="1">
      <alignment horizontal="center"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showZeros="0" zoomScale="160" zoomScaleNormal="160" workbookViewId="0" topLeftCell="AF43">
      <selection activeCell="AR55" sqref="AR5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92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201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9"/>
      <c r="BS5" s="16" t="s">
        <v>6</v>
      </c>
    </row>
    <row r="6" spans="2:71" s="1" customFormat="1" ht="36.95" customHeight="1">
      <c r="B6" s="19"/>
      <c r="D6" s="24" t="s">
        <v>13</v>
      </c>
      <c r="K6" s="202" t="s">
        <v>14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9"/>
      <c r="BS6" s="16" t="s">
        <v>6</v>
      </c>
    </row>
    <row r="7" spans="2:71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17</v>
      </c>
      <c r="K8" s="23" t="s">
        <v>18</v>
      </c>
      <c r="AK8" s="25" t="s">
        <v>19</v>
      </c>
      <c r="AN8" s="23"/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20</v>
      </c>
      <c r="AK10" s="25" t="s">
        <v>21</v>
      </c>
      <c r="AN10" s="23" t="s">
        <v>22</v>
      </c>
      <c r="AR10" s="19"/>
      <c r="BS10" s="16" t="s">
        <v>6</v>
      </c>
    </row>
    <row r="11" spans="2:71" s="1" customFormat="1" ht="18.4" customHeight="1">
      <c r="B11" s="19"/>
      <c r="E11" s="23" t="s">
        <v>23</v>
      </c>
      <c r="AK11" s="25" t="s">
        <v>24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25</v>
      </c>
      <c r="AK13" s="25" t="s">
        <v>21</v>
      </c>
      <c r="AN13" s="23" t="s">
        <v>1</v>
      </c>
      <c r="AR13" s="19"/>
      <c r="BS13" s="16" t="s">
        <v>6</v>
      </c>
    </row>
    <row r="14" spans="2:71" ht="12.75">
      <c r="B14" s="19"/>
      <c r="E14" s="23" t="s">
        <v>26</v>
      </c>
      <c r="AK14" s="25" t="s">
        <v>24</v>
      </c>
      <c r="AN14" s="23" t="s">
        <v>1</v>
      </c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27</v>
      </c>
      <c r="AK16" s="25" t="s">
        <v>21</v>
      </c>
      <c r="AN16" s="23" t="s">
        <v>28</v>
      </c>
      <c r="AR16" s="19"/>
      <c r="BS16" s="16" t="s">
        <v>3</v>
      </c>
    </row>
    <row r="17" spans="2:71" s="1" customFormat="1" ht="18.4" customHeight="1">
      <c r="B17" s="19"/>
      <c r="E17" s="23" t="s">
        <v>29</v>
      </c>
      <c r="AK17" s="25" t="s">
        <v>24</v>
      </c>
      <c r="AN17" s="23" t="s">
        <v>1</v>
      </c>
      <c r="AR17" s="19"/>
      <c r="BS17" s="16" t="s">
        <v>30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31</v>
      </c>
      <c r="AK19" s="25" t="s">
        <v>21</v>
      </c>
      <c r="AN19" s="23"/>
      <c r="AR19" s="19"/>
      <c r="BS19" s="16" t="s">
        <v>6</v>
      </c>
    </row>
    <row r="20" spans="2:71" s="1" customFormat="1" ht="18.4" customHeight="1">
      <c r="B20" s="19"/>
      <c r="E20" s="23"/>
      <c r="AK20" s="25" t="s">
        <v>24</v>
      </c>
      <c r="AN20" s="23" t="s">
        <v>1</v>
      </c>
      <c r="AR20" s="19"/>
      <c r="BS20" s="16" t="s">
        <v>3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32</v>
      </c>
      <c r="AR22" s="19"/>
    </row>
    <row r="23" spans="2:44" s="1" customFormat="1" ht="16.5" customHeight="1">
      <c r="B23" s="19"/>
      <c r="E23" s="203" t="s">
        <v>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" customHeight="1">
      <c r="A26" s="28"/>
      <c r="B26" s="29"/>
      <c r="C26" s="28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4">
        <f>ROUND(AG94,2)</f>
        <v>0</v>
      </c>
      <c r="AL26" s="205"/>
      <c r="AM26" s="205"/>
      <c r="AN26" s="205"/>
      <c r="AO26" s="205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06" t="s">
        <v>34</v>
      </c>
      <c r="M28" s="206"/>
      <c r="N28" s="206"/>
      <c r="O28" s="206"/>
      <c r="P28" s="206"/>
      <c r="Q28" s="28"/>
      <c r="R28" s="28"/>
      <c r="S28" s="28"/>
      <c r="T28" s="28"/>
      <c r="U28" s="28"/>
      <c r="V28" s="28"/>
      <c r="W28" s="206" t="s">
        <v>35</v>
      </c>
      <c r="X28" s="206"/>
      <c r="Y28" s="206"/>
      <c r="Z28" s="206"/>
      <c r="AA28" s="206"/>
      <c r="AB28" s="206"/>
      <c r="AC28" s="206"/>
      <c r="AD28" s="206"/>
      <c r="AE28" s="206"/>
      <c r="AF28" s="28"/>
      <c r="AG28" s="28"/>
      <c r="AH28" s="28"/>
      <c r="AI28" s="28"/>
      <c r="AJ28" s="28"/>
      <c r="AK28" s="206" t="s">
        <v>36</v>
      </c>
      <c r="AL28" s="206"/>
      <c r="AM28" s="206"/>
      <c r="AN28" s="206"/>
      <c r="AO28" s="206"/>
      <c r="AP28" s="28"/>
      <c r="AQ28" s="28"/>
      <c r="AR28" s="29"/>
      <c r="BE28" s="28"/>
    </row>
    <row r="29" spans="2:44" s="3" customFormat="1" ht="14.45" customHeight="1">
      <c r="B29" s="33"/>
      <c r="D29" s="25" t="s">
        <v>37</v>
      </c>
      <c r="F29" s="25" t="s">
        <v>38</v>
      </c>
      <c r="L29" s="194">
        <v>0.21</v>
      </c>
      <c r="M29" s="195"/>
      <c r="N29" s="195"/>
      <c r="O29" s="195"/>
      <c r="P29" s="195"/>
      <c r="W29" s="196">
        <f>ROUND(AZ94,2)</f>
        <v>0</v>
      </c>
      <c r="X29" s="195"/>
      <c r="Y29" s="195"/>
      <c r="Z29" s="195"/>
      <c r="AA29" s="195"/>
      <c r="AB29" s="195"/>
      <c r="AC29" s="195"/>
      <c r="AD29" s="195"/>
      <c r="AE29" s="195"/>
      <c r="AK29" s="196">
        <f>ROUND(AV94,2)</f>
        <v>0</v>
      </c>
      <c r="AL29" s="195"/>
      <c r="AM29" s="195"/>
      <c r="AN29" s="195"/>
      <c r="AO29" s="195"/>
      <c r="AR29" s="33"/>
    </row>
    <row r="30" spans="2:44" s="3" customFormat="1" ht="14.45" customHeight="1">
      <c r="B30" s="33"/>
      <c r="F30" s="25" t="s">
        <v>39</v>
      </c>
      <c r="L30" s="194">
        <v>0.15</v>
      </c>
      <c r="M30" s="195"/>
      <c r="N30" s="195"/>
      <c r="O30" s="195"/>
      <c r="P30" s="195"/>
      <c r="W30" s="196">
        <f>ROUND(BA94,2)</f>
        <v>0</v>
      </c>
      <c r="X30" s="195"/>
      <c r="Y30" s="195"/>
      <c r="Z30" s="195"/>
      <c r="AA30" s="195"/>
      <c r="AB30" s="195"/>
      <c r="AC30" s="195"/>
      <c r="AD30" s="195"/>
      <c r="AE30" s="195"/>
      <c r="AK30" s="196">
        <f>ROUND(AW94,2)</f>
        <v>0</v>
      </c>
      <c r="AL30" s="195"/>
      <c r="AM30" s="195"/>
      <c r="AN30" s="195"/>
      <c r="AO30" s="195"/>
      <c r="AR30" s="33"/>
    </row>
    <row r="31" spans="2:44" s="3" customFormat="1" ht="14.45" customHeight="1" hidden="1">
      <c r="B31" s="33"/>
      <c r="F31" s="25" t="s">
        <v>40</v>
      </c>
      <c r="L31" s="194">
        <v>0.21</v>
      </c>
      <c r="M31" s="195"/>
      <c r="N31" s="195"/>
      <c r="O31" s="195"/>
      <c r="P31" s="195"/>
      <c r="W31" s="196">
        <f>ROUND(BB94,2)</f>
        <v>0</v>
      </c>
      <c r="X31" s="195"/>
      <c r="Y31" s="195"/>
      <c r="Z31" s="195"/>
      <c r="AA31" s="195"/>
      <c r="AB31" s="195"/>
      <c r="AC31" s="195"/>
      <c r="AD31" s="195"/>
      <c r="AE31" s="195"/>
      <c r="AK31" s="196">
        <v>0</v>
      </c>
      <c r="AL31" s="195"/>
      <c r="AM31" s="195"/>
      <c r="AN31" s="195"/>
      <c r="AO31" s="195"/>
      <c r="AR31" s="33"/>
    </row>
    <row r="32" spans="2:44" s="3" customFormat="1" ht="14.45" customHeight="1" hidden="1">
      <c r="B32" s="33"/>
      <c r="F32" s="25" t="s">
        <v>41</v>
      </c>
      <c r="L32" s="194">
        <v>0.15</v>
      </c>
      <c r="M32" s="195"/>
      <c r="N32" s="195"/>
      <c r="O32" s="195"/>
      <c r="P32" s="195"/>
      <c r="W32" s="196">
        <f>ROUND(BC94,2)</f>
        <v>0</v>
      </c>
      <c r="X32" s="195"/>
      <c r="Y32" s="195"/>
      <c r="Z32" s="195"/>
      <c r="AA32" s="195"/>
      <c r="AB32" s="195"/>
      <c r="AC32" s="195"/>
      <c r="AD32" s="195"/>
      <c r="AE32" s="195"/>
      <c r="AK32" s="196">
        <v>0</v>
      </c>
      <c r="AL32" s="195"/>
      <c r="AM32" s="195"/>
      <c r="AN32" s="195"/>
      <c r="AO32" s="195"/>
      <c r="AR32" s="33"/>
    </row>
    <row r="33" spans="2:44" s="3" customFormat="1" ht="14.45" customHeight="1" hidden="1">
      <c r="B33" s="33"/>
      <c r="F33" s="25" t="s">
        <v>42</v>
      </c>
      <c r="L33" s="194">
        <v>0</v>
      </c>
      <c r="M33" s="195"/>
      <c r="N33" s="195"/>
      <c r="O33" s="195"/>
      <c r="P33" s="195"/>
      <c r="W33" s="196">
        <f>ROUND(BD94,2)</f>
        <v>0</v>
      </c>
      <c r="X33" s="195"/>
      <c r="Y33" s="195"/>
      <c r="Z33" s="195"/>
      <c r="AA33" s="195"/>
      <c r="AB33" s="195"/>
      <c r="AC33" s="195"/>
      <c r="AD33" s="195"/>
      <c r="AE33" s="195"/>
      <c r="AK33" s="196">
        <v>0</v>
      </c>
      <c r="AL33" s="195"/>
      <c r="AM33" s="195"/>
      <c r="AN33" s="195"/>
      <c r="AO33" s="195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43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44</v>
      </c>
      <c r="U35" s="36"/>
      <c r="V35" s="36"/>
      <c r="W35" s="36"/>
      <c r="X35" s="200" t="s">
        <v>45</v>
      </c>
      <c r="Y35" s="198"/>
      <c r="Z35" s="198"/>
      <c r="AA35" s="198"/>
      <c r="AB35" s="198"/>
      <c r="AC35" s="36"/>
      <c r="AD35" s="36"/>
      <c r="AE35" s="36"/>
      <c r="AF35" s="36"/>
      <c r="AG35" s="36"/>
      <c r="AH35" s="36"/>
      <c r="AI35" s="36"/>
      <c r="AJ35" s="36"/>
      <c r="AK35" s="197">
        <f>SUM(AK26:AK33)</f>
        <v>0</v>
      </c>
      <c r="AL35" s="198"/>
      <c r="AM35" s="198"/>
      <c r="AN35" s="198"/>
      <c r="AO35" s="199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8"/>
      <c r="D49" s="39" t="s">
        <v>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47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28"/>
      <c r="B60" s="29"/>
      <c r="C60" s="28"/>
      <c r="D60" s="41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48</v>
      </c>
      <c r="AI60" s="31"/>
      <c r="AJ60" s="31"/>
      <c r="AK60" s="31"/>
      <c r="AL60" s="31"/>
      <c r="AM60" s="41" t="s">
        <v>49</v>
      </c>
      <c r="AN60" s="31"/>
      <c r="AO60" s="31"/>
      <c r="AP60" s="28"/>
      <c r="AQ60" s="28"/>
      <c r="AR60" s="29"/>
      <c r="BE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28"/>
      <c r="B64" s="29"/>
      <c r="C64" s="28"/>
      <c r="D64" s="39" t="s">
        <v>50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51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28"/>
      <c r="B75" s="29"/>
      <c r="C75" s="28"/>
      <c r="D75" s="41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48</v>
      </c>
      <c r="AI75" s="31"/>
      <c r="AJ75" s="31"/>
      <c r="AK75" s="31"/>
      <c r="AL75" s="31"/>
      <c r="AM75" s="41" t="s">
        <v>49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20" t="s">
        <v>52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12</v>
      </c>
      <c r="L84" s="4">
        <f>K5</f>
        <v>0</v>
      </c>
      <c r="AR84" s="47"/>
    </row>
    <row r="85" spans="2:44" s="5" customFormat="1" ht="36.95" customHeight="1">
      <c r="B85" s="48"/>
      <c r="C85" s="49" t="s">
        <v>13</v>
      </c>
      <c r="L85" s="217" t="str">
        <f>K6</f>
        <v>ZPEVNĚNÉ PLOCHY V LOKALITĚ BŘEZINSKÁ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Petřvald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219" t="str">
        <f>IF(AN8="","",AN8)</f>
        <v/>
      </c>
      <c r="AN87" s="219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Město Petřvald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27</v>
      </c>
      <c r="AJ89" s="28"/>
      <c r="AK89" s="28"/>
      <c r="AL89" s="28"/>
      <c r="AM89" s="220" t="str">
        <f>IF(E17="","",E17)</f>
        <v>Ing. Pavol Lipták</v>
      </c>
      <c r="AN89" s="221"/>
      <c r="AO89" s="221"/>
      <c r="AP89" s="221"/>
      <c r="AQ89" s="28"/>
      <c r="AR89" s="29"/>
      <c r="AS89" s="222" t="s">
        <v>53</v>
      </c>
      <c r="AT89" s="223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5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31</v>
      </c>
      <c r="AJ90" s="28"/>
      <c r="AK90" s="28"/>
      <c r="AL90" s="28"/>
      <c r="AM90" s="220" t="str">
        <f>IF(E20="","",E20)</f>
        <v/>
      </c>
      <c r="AN90" s="221"/>
      <c r="AO90" s="221"/>
      <c r="AP90" s="221"/>
      <c r="AQ90" s="28"/>
      <c r="AR90" s="29"/>
      <c r="AS90" s="224"/>
      <c r="AT90" s="225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24"/>
      <c r="AT91" s="225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212" t="s">
        <v>54</v>
      </c>
      <c r="D92" s="213"/>
      <c r="E92" s="213"/>
      <c r="F92" s="213"/>
      <c r="G92" s="213"/>
      <c r="H92" s="56"/>
      <c r="I92" s="214" t="s">
        <v>55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6" t="s">
        <v>56</v>
      </c>
      <c r="AH92" s="213"/>
      <c r="AI92" s="213"/>
      <c r="AJ92" s="213"/>
      <c r="AK92" s="213"/>
      <c r="AL92" s="213"/>
      <c r="AM92" s="213"/>
      <c r="AN92" s="214" t="s">
        <v>57</v>
      </c>
      <c r="AO92" s="213"/>
      <c r="AP92" s="215"/>
      <c r="AQ92" s="57" t="s">
        <v>58</v>
      </c>
      <c r="AR92" s="29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71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10">
        <f>ROUND(SUM(AG95:AG100),2)</f>
        <v>0</v>
      </c>
      <c r="AH94" s="210"/>
      <c r="AI94" s="210"/>
      <c r="AJ94" s="210"/>
      <c r="AK94" s="210"/>
      <c r="AL94" s="210"/>
      <c r="AM94" s="210"/>
      <c r="AN94" s="211">
        <f aca="true" t="shared" si="0" ref="AN94:AN100">SUM(AG94,AT94)</f>
        <v>0</v>
      </c>
      <c r="AO94" s="211"/>
      <c r="AP94" s="211"/>
      <c r="AQ94" s="68" t="s">
        <v>1</v>
      </c>
      <c r="AR94" s="64"/>
      <c r="AS94" s="69">
        <f>ROUND(SUM(AS95:AS100),2)</f>
        <v>0</v>
      </c>
      <c r="AT94" s="70">
        <f aca="true" t="shared" si="1" ref="AT94:AT100">ROUND(SUM(AV94:AW94),2)</f>
        <v>0</v>
      </c>
      <c r="AU94" s="71">
        <f>ROUND(SUM(AU95:AU100),5)</f>
        <v>1238.83039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ROUND(SUM(AZ95:AZ100),2)</f>
        <v>0</v>
      </c>
      <c r="BA94" s="70">
        <f>ROUND(SUM(BA95:BA100),2)</f>
        <v>0</v>
      </c>
      <c r="BB94" s="70">
        <f>ROUND(SUM(BB95:BB100),2)</f>
        <v>0</v>
      </c>
      <c r="BC94" s="70">
        <f>ROUND(SUM(BC95:BC100),2)</f>
        <v>0</v>
      </c>
      <c r="BD94" s="72">
        <f>ROUND(SUM(BD95:BD100),2)</f>
        <v>0</v>
      </c>
      <c r="BS94" s="73" t="s">
        <v>72</v>
      </c>
      <c r="BT94" s="73" t="s">
        <v>73</v>
      </c>
      <c r="BU94" s="74" t="s">
        <v>74</v>
      </c>
      <c r="BV94" s="73" t="s">
        <v>75</v>
      </c>
      <c r="BW94" s="73" t="s">
        <v>4</v>
      </c>
      <c r="BX94" s="73" t="s">
        <v>76</v>
      </c>
      <c r="CL94" s="73" t="s">
        <v>1</v>
      </c>
    </row>
    <row r="95" spans="1:91" s="7" customFormat="1" ht="24.75" customHeight="1">
      <c r="A95" s="75" t="s">
        <v>77</v>
      </c>
      <c r="B95" s="76"/>
      <c r="C95" s="77"/>
      <c r="D95" s="209" t="s">
        <v>78</v>
      </c>
      <c r="E95" s="209"/>
      <c r="F95" s="209"/>
      <c r="G95" s="209"/>
      <c r="H95" s="209"/>
      <c r="I95" s="78"/>
      <c r="J95" s="209" t="s">
        <v>79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7">
        <f>'SO101_VRN - Vedlejší rozp...'!J30</f>
        <v>0</v>
      </c>
      <c r="AH95" s="208"/>
      <c r="AI95" s="208"/>
      <c r="AJ95" s="208"/>
      <c r="AK95" s="208"/>
      <c r="AL95" s="208"/>
      <c r="AM95" s="208"/>
      <c r="AN95" s="207">
        <f t="shared" si="0"/>
        <v>0</v>
      </c>
      <c r="AO95" s="208"/>
      <c r="AP95" s="208"/>
      <c r="AQ95" s="79" t="s">
        <v>80</v>
      </c>
      <c r="AR95" s="76"/>
      <c r="AS95" s="80">
        <v>0</v>
      </c>
      <c r="AT95" s="81">
        <f t="shared" si="1"/>
        <v>0</v>
      </c>
      <c r="AU95" s="82">
        <f>'SO101_VRN - Vedlejší rozp...'!P116</f>
        <v>0</v>
      </c>
      <c r="AV95" s="81">
        <f>'SO101_VRN - Vedlejší rozp...'!J33</f>
        <v>0</v>
      </c>
      <c r="AW95" s="81">
        <f>'SO101_VRN - Vedlejší rozp...'!J34</f>
        <v>0</v>
      </c>
      <c r="AX95" s="81">
        <f>'SO101_VRN - Vedlejší rozp...'!J35</f>
        <v>0</v>
      </c>
      <c r="AY95" s="81">
        <f>'SO101_VRN - Vedlejší rozp...'!J36</f>
        <v>0</v>
      </c>
      <c r="AZ95" s="81">
        <f>'SO101_VRN - Vedlejší rozp...'!F33</f>
        <v>0</v>
      </c>
      <c r="BA95" s="81">
        <f>'SO101_VRN - Vedlejší rozp...'!F34</f>
        <v>0</v>
      </c>
      <c r="BB95" s="81">
        <f>'SO101_VRN - Vedlejší rozp...'!F35</f>
        <v>0</v>
      </c>
      <c r="BC95" s="81">
        <f>'SO101_VRN - Vedlejší rozp...'!F36</f>
        <v>0</v>
      </c>
      <c r="BD95" s="83">
        <f>'SO101_VRN - Vedlejší rozp...'!F37</f>
        <v>0</v>
      </c>
      <c r="BT95" s="84" t="s">
        <v>81</v>
      </c>
      <c r="BV95" s="84" t="s">
        <v>75</v>
      </c>
      <c r="BW95" s="84" t="s">
        <v>82</v>
      </c>
      <c r="BX95" s="84" t="s">
        <v>4</v>
      </c>
      <c r="CL95" s="84" t="s">
        <v>1</v>
      </c>
      <c r="CM95" s="84" t="s">
        <v>83</v>
      </c>
    </row>
    <row r="96" spans="1:91" s="7" customFormat="1" ht="24.75" customHeight="1">
      <c r="A96" s="75" t="s">
        <v>77</v>
      </c>
      <c r="B96" s="76"/>
      <c r="C96" s="77"/>
      <c r="D96" s="209" t="s">
        <v>84</v>
      </c>
      <c r="E96" s="209"/>
      <c r="F96" s="209"/>
      <c r="G96" s="209"/>
      <c r="H96" s="209"/>
      <c r="I96" s="78"/>
      <c r="J96" s="209" t="s">
        <v>85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7">
        <f>'SO101 - REKONSTRUKCE PANE...'!J30</f>
        <v>0</v>
      </c>
      <c r="AH96" s="208"/>
      <c r="AI96" s="208"/>
      <c r="AJ96" s="208"/>
      <c r="AK96" s="208"/>
      <c r="AL96" s="208"/>
      <c r="AM96" s="208"/>
      <c r="AN96" s="207">
        <f t="shared" si="0"/>
        <v>0</v>
      </c>
      <c r="AO96" s="208"/>
      <c r="AP96" s="208"/>
      <c r="AQ96" s="79" t="s">
        <v>80</v>
      </c>
      <c r="AR96" s="76"/>
      <c r="AS96" s="80">
        <v>0</v>
      </c>
      <c r="AT96" s="81">
        <f t="shared" si="1"/>
        <v>0</v>
      </c>
      <c r="AU96" s="82">
        <f>'SO101 - REKONSTRUKCE PANE...'!P123</f>
        <v>838.1011629999999</v>
      </c>
      <c r="AV96" s="81">
        <f>'SO101 - REKONSTRUKCE PANE...'!J33</f>
        <v>0</v>
      </c>
      <c r="AW96" s="81">
        <f>'SO101 - REKONSTRUKCE PANE...'!J34</f>
        <v>0</v>
      </c>
      <c r="AX96" s="81">
        <f>'SO101 - REKONSTRUKCE PANE...'!J35</f>
        <v>0</v>
      </c>
      <c r="AY96" s="81">
        <f>'SO101 - REKONSTRUKCE PANE...'!J36</f>
        <v>0</v>
      </c>
      <c r="AZ96" s="81">
        <f>'SO101 - REKONSTRUKCE PANE...'!F33</f>
        <v>0</v>
      </c>
      <c r="BA96" s="81">
        <f>'SO101 - REKONSTRUKCE PANE...'!F34</f>
        <v>0</v>
      </c>
      <c r="BB96" s="81">
        <f>'SO101 - REKONSTRUKCE PANE...'!F35</f>
        <v>0</v>
      </c>
      <c r="BC96" s="81">
        <f>'SO101 - REKONSTRUKCE PANE...'!F36</f>
        <v>0</v>
      </c>
      <c r="BD96" s="83">
        <f>'SO101 - REKONSTRUKCE PANE...'!F37</f>
        <v>0</v>
      </c>
      <c r="BT96" s="84" t="s">
        <v>81</v>
      </c>
      <c r="BV96" s="84" t="s">
        <v>75</v>
      </c>
      <c r="BW96" s="84" t="s">
        <v>86</v>
      </c>
      <c r="BX96" s="84" t="s">
        <v>4</v>
      </c>
      <c r="CL96" s="84" t="s">
        <v>1</v>
      </c>
      <c r="CM96" s="84" t="s">
        <v>83</v>
      </c>
    </row>
    <row r="97" spans="1:91" s="7" customFormat="1" ht="24.75" customHeight="1">
      <c r="A97" s="75" t="s">
        <v>77</v>
      </c>
      <c r="B97" s="76"/>
      <c r="C97" s="77"/>
      <c r="D97" s="209" t="s">
        <v>87</v>
      </c>
      <c r="E97" s="209"/>
      <c r="F97" s="209"/>
      <c r="G97" s="209"/>
      <c r="H97" s="209"/>
      <c r="I97" s="78"/>
      <c r="J97" s="209" t="s">
        <v>79</v>
      </c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7">
        <f>'SO102_VRN - Vedlejší rozp...'!J30</f>
        <v>0</v>
      </c>
      <c r="AH97" s="208"/>
      <c r="AI97" s="208"/>
      <c r="AJ97" s="208"/>
      <c r="AK97" s="208"/>
      <c r="AL97" s="208"/>
      <c r="AM97" s="208"/>
      <c r="AN97" s="207">
        <f t="shared" si="0"/>
        <v>0</v>
      </c>
      <c r="AO97" s="208"/>
      <c r="AP97" s="208"/>
      <c r="AQ97" s="79" t="s">
        <v>80</v>
      </c>
      <c r="AR97" s="76"/>
      <c r="AS97" s="80">
        <v>0</v>
      </c>
      <c r="AT97" s="81">
        <f t="shared" si="1"/>
        <v>0</v>
      </c>
      <c r="AU97" s="82">
        <f>'SO102_VRN - Vedlejší rozp...'!P116</f>
        <v>0</v>
      </c>
      <c r="AV97" s="81">
        <f>'SO102_VRN - Vedlejší rozp...'!J33</f>
        <v>0</v>
      </c>
      <c r="AW97" s="81">
        <f>'SO102_VRN - Vedlejší rozp...'!J34</f>
        <v>0</v>
      </c>
      <c r="AX97" s="81">
        <f>'SO102_VRN - Vedlejší rozp...'!J35</f>
        <v>0</v>
      </c>
      <c r="AY97" s="81">
        <f>'SO102_VRN - Vedlejší rozp...'!J36</f>
        <v>0</v>
      </c>
      <c r="AZ97" s="81">
        <f>'SO102_VRN - Vedlejší rozp...'!F33</f>
        <v>0</v>
      </c>
      <c r="BA97" s="81">
        <f>'SO102_VRN - Vedlejší rozp...'!F34</f>
        <v>0</v>
      </c>
      <c r="BB97" s="81">
        <f>'SO102_VRN - Vedlejší rozp...'!F35</f>
        <v>0</v>
      </c>
      <c r="BC97" s="81">
        <f>'SO102_VRN - Vedlejší rozp...'!F36</f>
        <v>0</v>
      </c>
      <c r="BD97" s="83">
        <f>'SO102_VRN - Vedlejší rozp...'!F37</f>
        <v>0</v>
      </c>
      <c r="BT97" s="84" t="s">
        <v>81</v>
      </c>
      <c r="BV97" s="84" t="s">
        <v>75</v>
      </c>
      <c r="BW97" s="84" t="s">
        <v>88</v>
      </c>
      <c r="BX97" s="84" t="s">
        <v>4</v>
      </c>
      <c r="CL97" s="84" t="s">
        <v>1</v>
      </c>
      <c r="CM97" s="84" t="s">
        <v>83</v>
      </c>
    </row>
    <row r="98" spans="1:91" s="7" customFormat="1" ht="24.75" customHeight="1">
      <c r="A98" s="75" t="s">
        <v>77</v>
      </c>
      <c r="B98" s="76"/>
      <c r="C98" s="77"/>
      <c r="D98" s="209" t="s">
        <v>89</v>
      </c>
      <c r="E98" s="209"/>
      <c r="F98" s="209"/>
      <c r="G98" s="209"/>
      <c r="H98" s="209"/>
      <c r="I98" s="78"/>
      <c r="J98" s="209" t="s">
        <v>90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7">
        <f>'SO102 - ODSTAVNÉ PARKOVAC...'!J30</f>
        <v>0</v>
      </c>
      <c r="AH98" s="208"/>
      <c r="AI98" s="208"/>
      <c r="AJ98" s="208"/>
      <c r="AK98" s="208"/>
      <c r="AL98" s="208"/>
      <c r="AM98" s="208"/>
      <c r="AN98" s="207">
        <f t="shared" si="0"/>
        <v>0</v>
      </c>
      <c r="AO98" s="208"/>
      <c r="AP98" s="208"/>
      <c r="AQ98" s="79" t="s">
        <v>80</v>
      </c>
      <c r="AR98" s="76"/>
      <c r="AS98" s="80">
        <v>0</v>
      </c>
      <c r="AT98" s="81">
        <f t="shared" si="1"/>
        <v>0</v>
      </c>
      <c r="AU98" s="82">
        <f>'SO102 - ODSTAVNÉ PARKOVAC...'!P123</f>
        <v>129.95219500000002</v>
      </c>
      <c r="AV98" s="81">
        <f>'SO102 - ODSTAVNÉ PARKOVAC...'!J33</f>
        <v>0</v>
      </c>
      <c r="AW98" s="81">
        <f>'SO102 - ODSTAVNÉ PARKOVAC...'!J34</f>
        <v>0</v>
      </c>
      <c r="AX98" s="81">
        <f>'SO102 - ODSTAVNÉ PARKOVAC...'!J35</f>
        <v>0</v>
      </c>
      <c r="AY98" s="81">
        <f>'SO102 - ODSTAVNÉ PARKOVAC...'!J36</f>
        <v>0</v>
      </c>
      <c r="AZ98" s="81">
        <f>'SO102 - ODSTAVNÉ PARKOVAC...'!F33</f>
        <v>0</v>
      </c>
      <c r="BA98" s="81">
        <f>'SO102 - ODSTAVNÉ PARKOVAC...'!F34</f>
        <v>0</v>
      </c>
      <c r="BB98" s="81">
        <f>'SO102 - ODSTAVNÉ PARKOVAC...'!F35</f>
        <v>0</v>
      </c>
      <c r="BC98" s="81">
        <f>'SO102 - ODSTAVNÉ PARKOVAC...'!F36</f>
        <v>0</v>
      </c>
      <c r="BD98" s="83">
        <f>'SO102 - ODSTAVNÉ PARKOVAC...'!F37</f>
        <v>0</v>
      </c>
      <c r="BT98" s="84" t="s">
        <v>81</v>
      </c>
      <c r="BV98" s="84" t="s">
        <v>75</v>
      </c>
      <c r="BW98" s="84" t="s">
        <v>91</v>
      </c>
      <c r="BX98" s="84" t="s">
        <v>4</v>
      </c>
      <c r="CL98" s="84" t="s">
        <v>1</v>
      </c>
      <c r="CM98" s="84" t="s">
        <v>83</v>
      </c>
    </row>
    <row r="99" spans="1:91" s="7" customFormat="1" ht="24.75" customHeight="1">
      <c r="A99" s="75" t="s">
        <v>77</v>
      </c>
      <c r="B99" s="76"/>
      <c r="C99" s="77"/>
      <c r="D99" s="209" t="s">
        <v>92</v>
      </c>
      <c r="E99" s="209"/>
      <c r="F99" s="209"/>
      <c r="G99" s="209"/>
      <c r="H99" s="209"/>
      <c r="I99" s="78"/>
      <c r="J99" s="209" t="s">
        <v>79</v>
      </c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7">
        <f>'SO103_VRN - Vedlejší rozp...'!J30</f>
        <v>0</v>
      </c>
      <c r="AH99" s="208"/>
      <c r="AI99" s="208"/>
      <c r="AJ99" s="208"/>
      <c r="AK99" s="208"/>
      <c r="AL99" s="208"/>
      <c r="AM99" s="208"/>
      <c r="AN99" s="207">
        <f t="shared" si="0"/>
        <v>0</v>
      </c>
      <c r="AO99" s="208"/>
      <c r="AP99" s="208"/>
      <c r="AQ99" s="79" t="s">
        <v>80</v>
      </c>
      <c r="AR99" s="76"/>
      <c r="AS99" s="80">
        <v>0</v>
      </c>
      <c r="AT99" s="81">
        <f t="shared" si="1"/>
        <v>0</v>
      </c>
      <c r="AU99" s="82">
        <f>'SO103_VRN - Vedlejší rozp...'!P116</f>
        <v>0</v>
      </c>
      <c r="AV99" s="81">
        <f>'SO103_VRN - Vedlejší rozp...'!J33</f>
        <v>0</v>
      </c>
      <c r="AW99" s="81">
        <f>'SO103_VRN - Vedlejší rozp...'!J34</f>
        <v>0</v>
      </c>
      <c r="AX99" s="81">
        <f>'SO103_VRN - Vedlejší rozp...'!J35</f>
        <v>0</v>
      </c>
      <c r="AY99" s="81">
        <f>'SO103_VRN - Vedlejší rozp...'!J36</f>
        <v>0</v>
      </c>
      <c r="AZ99" s="81">
        <f>'SO103_VRN - Vedlejší rozp...'!F33</f>
        <v>0</v>
      </c>
      <c r="BA99" s="81">
        <f>'SO103_VRN - Vedlejší rozp...'!F34</f>
        <v>0</v>
      </c>
      <c r="BB99" s="81">
        <f>'SO103_VRN - Vedlejší rozp...'!F35</f>
        <v>0</v>
      </c>
      <c r="BC99" s="81">
        <f>'SO103_VRN - Vedlejší rozp...'!F36</f>
        <v>0</v>
      </c>
      <c r="BD99" s="83">
        <f>'SO103_VRN - Vedlejší rozp...'!F37</f>
        <v>0</v>
      </c>
      <c r="BT99" s="84" t="s">
        <v>81</v>
      </c>
      <c r="BV99" s="84" t="s">
        <v>75</v>
      </c>
      <c r="BW99" s="84" t="s">
        <v>93</v>
      </c>
      <c r="BX99" s="84" t="s">
        <v>4</v>
      </c>
      <c r="CL99" s="84" t="s">
        <v>1</v>
      </c>
      <c r="CM99" s="84" t="s">
        <v>83</v>
      </c>
    </row>
    <row r="100" spans="1:91" s="7" customFormat="1" ht="24.75" customHeight="1">
      <c r="A100" s="75" t="s">
        <v>77</v>
      </c>
      <c r="B100" s="76"/>
      <c r="C100" s="77"/>
      <c r="D100" s="209" t="s">
        <v>94</v>
      </c>
      <c r="E100" s="209"/>
      <c r="F100" s="209"/>
      <c r="G100" s="209"/>
      <c r="H100" s="209"/>
      <c r="I100" s="78"/>
      <c r="J100" s="209" t="s">
        <v>95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7">
        <f>'SO103 - PŘÍSTUPOVÉ CHODNÍ...'!J30</f>
        <v>0</v>
      </c>
      <c r="AH100" s="208"/>
      <c r="AI100" s="208"/>
      <c r="AJ100" s="208"/>
      <c r="AK100" s="208"/>
      <c r="AL100" s="208"/>
      <c r="AM100" s="208"/>
      <c r="AN100" s="207">
        <f t="shared" si="0"/>
        <v>0</v>
      </c>
      <c r="AO100" s="208"/>
      <c r="AP100" s="208"/>
      <c r="AQ100" s="79" t="s">
        <v>80</v>
      </c>
      <c r="AR100" s="76"/>
      <c r="AS100" s="85">
        <v>0</v>
      </c>
      <c r="AT100" s="86">
        <f t="shared" si="1"/>
        <v>0</v>
      </c>
      <c r="AU100" s="87">
        <f>'SO103 - PŘÍSTUPOVÉ CHODNÍ...'!P125</f>
        <v>270.77702999999997</v>
      </c>
      <c r="AV100" s="86">
        <f>'SO103 - PŘÍSTUPOVÉ CHODNÍ...'!J33</f>
        <v>0</v>
      </c>
      <c r="AW100" s="86">
        <f>'SO103 - PŘÍSTUPOVÉ CHODNÍ...'!J34</f>
        <v>0</v>
      </c>
      <c r="AX100" s="86">
        <f>'SO103 - PŘÍSTUPOVÉ CHODNÍ...'!J35</f>
        <v>0</v>
      </c>
      <c r="AY100" s="86">
        <f>'SO103 - PŘÍSTUPOVÉ CHODNÍ...'!J36</f>
        <v>0</v>
      </c>
      <c r="AZ100" s="86">
        <f>'SO103 - PŘÍSTUPOVÉ CHODNÍ...'!F33</f>
        <v>0</v>
      </c>
      <c r="BA100" s="86">
        <f>'SO103 - PŘÍSTUPOVÉ CHODNÍ...'!F34</f>
        <v>0</v>
      </c>
      <c r="BB100" s="86">
        <f>'SO103 - PŘÍSTUPOVÉ CHODNÍ...'!F35</f>
        <v>0</v>
      </c>
      <c r="BC100" s="86">
        <f>'SO103 - PŘÍSTUPOVÉ CHODNÍ...'!F36</f>
        <v>0</v>
      </c>
      <c r="BD100" s="88">
        <f>'SO103 - PŘÍSTUPOVÉ CHODNÍ...'!F37</f>
        <v>0</v>
      </c>
      <c r="BT100" s="84" t="s">
        <v>81</v>
      </c>
      <c r="BV100" s="84" t="s">
        <v>75</v>
      </c>
      <c r="BW100" s="84" t="s">
        <v>96</v>
      </c>
      <c r="BX100" s="84" t="s">
        <v>4</v>
      </c>
      <c r="CL100" s="84" t="s">
        <v>1</v>
      </c>
      <c r="CM100" s="84" t="s">
        <v>83</v>
      </c>
    </row>
    <row r="101" spans="1:57" s="2" customFormat="1" ht="30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9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s="2" customFormat="1" ht="6.95" customHeight="1">
      <c r="A102" s="28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29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</sheetData>
  <mergeCells count="60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N96:AP96"/>
    <mergeCell ref="AG96:AM96"/>
    <mergeCell ref="J97:AF97"/>
    <mergeCell ref="AG97:AM97"/>
    <mergeCell ref="D97:H97"/>
    <mergeCell ref="AN97:AP97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SO101_VRN - Vedlejší rozp...'!C2" display="/"/>
    <hyperlink ref="A96" location="'SO101 - REKONSTRUKCE PANE...'!C2" display="/"/>
    <hyperlink ref="A97" location="'SO102_VRN - Vedlejší rozp...'!C2" display="/"/>
    <hyperlink ref="A98" location="'SO102 - ODSTAVNÉ PARKOVAC...'!C2" display="/"/>
    <hyperlink ref="A99" location="'SO103_VRN - Vedlejší rozp...'!C2" display="/"/>
    <hyperlink ref="A100" location="'SO103 - PŘÍSTUPOVÉ CHOD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6"/>
  <sheetViews>
    <sheetView showGridLines="0" showZeros="0" workbookViewId="0" topLeftCell="A1">
      <selection activeCell="X123" sqref="X1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82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97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13</v>
      </c>
      <c r="L6" s="19"/>
    </row>
    <row r="7" spans="2:12" s="1" customFormat="1" ht="16.5" customHeight="1" hidden="1">
      <c r="B7" s="19"/>
      <c r="E7" s="227" t="str">
        <f>'Rekapitulace stavby'!K6</f>
        <v>ZPEVNĚNÉ PLOCHY V LOKALITĚ BŘEZINSKÁ</v>
      </c>
      <c r="F7" s="228"/>
      <c r="G7" s="228"/>
      <c r="H7" s="228"/>
      <c r="L7" s="19"/>
    </row>
    <row r="8" spans="1:31" s="2" customFormat="1" ht="12" customHeight="1" hidden="1">
      <c r="A8" s="28"/>
      <c r="B8" s="29"/>
      <c r="C8" s="28"/>
      <c r="D8" s="25" t="s">
        <v>98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17" t="s">
        <v>99</v>
      </c>
      <c r="F9" s="226"/>
      <c r="G9" s="226"/>
      <c r="H9" s="226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23</v>
      </c>
      <c r="F15" s="28"/>
      <c r="G15" s="28"/>
      <c r="H15" s="28"/>
      <c r="I15" s="25" t="s">
        <v>24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01" t="str">
        <f>'Rekapitulace stavby'!E14</f>
        <v xml:space="preserve"> </v>
      </c>
      <c r="F18" s="201"/>
      <c r="G18" s="201"/>
      <c r="H18" s="201"/>
      <c r="I18" s="25" t="s">
        <v>24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21</v>
      </c>
      <c r="J20" s="23" t="s">
        <v>28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">
        <v>29</v>
      </c>
      <c r="F21" s="28"/>
      <c r="G21" s="28"/>
      <c r="H21" s="28"/>
      <c r="I21" s="25" t="s">
        <v>24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31</v>
      </c>
      <c r="E23" s="28"/>
      <c r="F23" s="28"/>
      <c r="G23" s="28"/>
      <c r="H23" s="28"/>
      <c r="I23" s="25" t="s">
        <v>21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tr">
        <f>IF('Rekapitulace stavby'!E20="","",'Rekapitulace stavby'!E20)</f>
        <v/>
      </c>
      <c r="F24" s="28"/>
      <c r="G24" s="28"/>
      <c r="H24" s="28"/>
      <c r="I24" s="25" t="s">
        <v>24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33</v>
      </c>
      <c r="E30" s="28"/>
      <c r="F30" s="28"/>
      <c r="G30" s="28"/>
      <c r="H30" s="28"/>
      <c r="I30" s="28"/>
      <c r="J30" s="67">
        <f>ROUND(J116,2)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35</v>
      </c>
      <c r="G32" s="28"/>
      <c r="H32" s="28"/>
      <c r="I32" s="32" t="s">
        <v>34</v>
      </c>
      <c r="J32" s="32" t="s">
        <v>36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37</v>
      </c>
      <c r="E33" s="25" t="s">
        <v>38</v>
      </c>
      <c r="F33" s="96">
        <f>ROUND((SUM(BE116:BE125)),2)</f>
        <v>0</v>
      </c>
      <c r="G33" s="28"/>
      <c r="H33" s="28"/>
      <c r="I33" s="97">
        <v>0.21</v>
      </c>
      <c r="J33" s="96">
        <f>ROUND(((SUM(BE116:BE125))*I33),2)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39</v>
      </c>
      <c r="F34" s="96">
        <f>ROUND((SUM(BF116:BF125)),2)</f>
        <v>0</v>
      </c>
      <c r="G34" s="28"/>
      <c r="H34" s="28"/>
      <c r="I34" s="97">
        <v>0.15</v>
      </c>
      <c r="J34" s="96">
        <f>ROUND(((SUM(BF116:BF125))*I34),2)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40</v>
      </c>
      <c r="F35" s="96">
        <f>ROUND((SUM(BG116:BG125)),2)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41</v>
      </c>
      <c r="F36" s="96">
        <f>ROUND((SUM(BH116:BH125)),2)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42</v>
      </c>
      <c r="F37" s="96">
        <f>ROUND((SUM(BI116:BI125)),2)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43</v>
      </c>
      <c r="E39" s="56"/>
      <c r="F39" s="56"/>
      <c r="G39" s="100" t="s">
        <v>44</v>
      </c>
      <c r="H39" s="101" t="s">
        <v>45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48</v>
      </c>
      <c r="E61" s="31"/>
      <c r="F61" s="104" t="s">
        <v>49</v>
      </c>
      <c r="G61" s="41" t="s">
        <v>48</v>
      </c>
      <c r="H61" s="31"/>
      <c r="I61" s="31"/>
      <c r="J61" s="105" t="s">
        <v>49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50</v>
      </c>
      <c r="E65" s="42"/>
      <c r="F65" s="42"/>
      <c r="G65" s="39" t="s">
        <v>51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48</v>
      </c>
      <c r="E76" s="31"/>
      <c r="F76" s="104" t="s">
        <v>49</v>
      </c>
      <c r="G76" s="41" t="s">
        <v>48</v>
      </c>
      <c r="H76" s="31"/>
      <c r="I76" s="31"/>
      <c r="J76" s="105" t="s">
        <v>49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100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27" t="str">
        <f>E7</f>
        <v>ZPEVNĚNÉ PLOCHY V LOKALITĚ BŘEZINSKÁ</v>
      </c>
      <c r="F85" s="228"/>
      <c r="G85" s="228"/>
      <c r="H85" s="228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98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17" t="str">
        <f>E9</f>
        <v>SO101_VRN - Vedlejší rozpočtové náklady</v>
      </c>
      <c r="F87" s="226"/>
      <c r="G87" s="226"/>
      <c r="H87" s="226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17</v>
      </c>
      <c r="D89" s="28"/>
      <c r="E89" s="28"/>
      <c r="F89" s="23" t="str">
        <f>F12</f>
        <v>Petřvald</v>
      </c>
      <c r="G89" s="28"/>
      <c r="H89" s="28"/>
      <c r="I89" s="25" t="s">
        <v>19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20</v>
      </c>
      <c r="D91" s="28"/>
      <c r="E91" s="28"/>
      <c r="F91" s="23" t="str">
        <f>E15</f>
        <v>Město Petřvald</v>
      </c>
      <c r="G91" s="28"/>
      <c r="H91" s="28"/>
      <c r="I91" s="25" t="s">
        <v>27</v>
      </c>
      <c r="J91" s="26" t="str">
        <f>E21</f>
        <v>Ing. Pavol Lipták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31</v>
      </c>
      <c r="J92" s="26" t="str">
        <f>E24</f>
        <v/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103</v>
      </c>
      <c r="D96" s="28"/>
      <c r="E96" s="28"/>
      <c r="F96" s="28"/>
      <c r="G96" s="28"/>
      <c r="H96" s="28"/>
      <c r="I96" s="28"/>
      <c r="J96" s="67">
        <f>J116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104</v>
      </c>
    </row>
    <row r="97" spans="1:31" s="2" customFormat="1" ht="21.75" customHeight="1" hidden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31" s="2" customFormat="1" ht="6.95" customHeight="1" hidden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ht="12" hidden="1"/>
    <row r="100" ht="12" hidden="1"/>
    <row r="101" ht="12" hidden="1"/>
    <row r="102" spans="1:31" s="2" customFormat="1" ht="6.95" customHeight="1">
      <c r="A102" s="28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24.95" customHeight="1">
      <c r="A103" s="28"/>
      <c r="B103" s="29"/>
      <c r="C103" s="20" t="s">
        <v>105</v>
      </c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2" customHeight="1">
      <c r="A105" s="28"/>
      <c r="B105" s="29"/>
      <c r="C105" s="25" t="s">
        <v>13</v>
      </c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6.5" customHeight="1">
      <c r="A106" s="28"/>
      <c r="B106" s="29"/>
      <c r="C106" s="28"/>
      <c r="D106" s="28"/>
      <c r="E106" s="227" t="str">
        <f>E7</f>
        <v>ZPEVNĚNÉ PLOCHY V LOKALITĚ BŘEZINSKÁ</v>
      </c>
      <c r="F106" s="228"/>
      <c r="G106" s="228"/>
      <c r="H106" s="2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98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6.5" customHeight="1">
      <c r="A108" s="28"/>
      <c r="B108" s="29"/>
      <c r="C108" s="28"/>
      <c r="D108" s="28"/>
      <c r="E108" s="217" t="str">
        <f>E9</f>
        <v>SO101_VRN - Vedlejší rozpočtové náklady</v>
      </c>
      <c r="F108" s="226"/>
      <c r="G108" s="226"/>
      <c r="H108" s="226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17</v>
      </c>
      <c r="D110" s="28"/>
      <c r="E110" s="28"/>
      <c r="F110" s="23" t="str">
        <f>F12</f>
        <v>Petřvald</v>
      </c>
      <c r="G110" s="28"/>
      <c r="H110" s="28"/>
      <c r="I110" s="25" t="s">
        <v>19</v>
      </c>
      <c r="J110" s="51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5.2" customHeight="1">
      <c r="A112" s="28"/>
      <c r="B112" s="29"/>
      <c r="C112" s="25" t="s">
        <v>20</v>
      </c>
      <c r="D112" s="28"/>
      <c r="E112" s="28"/>
      <c r="F112" s="23" t="str">
        <f>E15</f>
        <v>Město Petřvald</v>
      </c>
      <c r="G112" s="28"/>
      <c r="H112" s="28"/>
      <c r="I112" s="25" t="s">
        <v>27</v>
      </c>
      <c r="J112" s="26" t="str">
        <f>E21</f>
        <v>Ing. Pavol Lipták</v>
      </c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5.2" customHeight="1">
      <c r="A113" s="28"/>
      <c r="B113" s="29"/>
      <c r="C113" s="25" t="s">
        <v>25</v>
      </c>
      <c r="D113" s="28"/>
      <c r="E113" s="28"/>
      <c r="F113" s="23" t="str">
        <f>IF(E18="","",E18)</f>
        <v xml:space="preserve"> </v>
      </c>
      <c r="G113" s="28"/>
      <c r="H113" s="28"/>
      <c r="I113" s="25" t="s">
        <v>31</v>
      </c>
      <c r="J113" s="26" t="str">
        <f>E24</f>
        <v/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0.3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9" customFormat="1" ht="29.25" customHeight="1">
      <c r="A115" s="109"/>
      <c r="B115" s="110"/>
      <c r="C115" s="111" t="s">
        <v>106</v>
      </c>
      <c r="D115" s="112" t="s">
        <v>58</v>
      </c>
      <c r="E115" s="112" t="s">
        <v>54</v>
      </c>
      <c r="F115" s="112" t="s">
        <v>55</v>
      </c>
      <c r="G115" s="112" t="s">
        <v>107</v>
      </c>
      <c r="H115" s="112" t="s">
        <v>108</v>
      </c>
      <c r="I115" s="112" t="s">
        <v>109</v>
      </c>
      <c r="J115" s="113" t="s">
        <v>102</v>
      </c>
      <c r="K115" s="114" t="s">
        <v>110</v>
      </c>
      <c r="L115" s="115"/>
      <c r="M115" s="58" t="s">
        <v>1</v>
      </c>
      <c r="N115" s="59" t="s">
        <v>37</v>
      </c>
      <c r="O115" s="59" t="s">
        <v>111</v>
      </c>
      <c r="P115" s="59" t="s">
        <v>112</v>
      </c>
      <c r="Q115" s="59" t="s">
        <v>113</v>
      </c>
      <c r="R115" s="59" t="s">
        <v>114</v>
      </c>
      <c r="S115" s="59" t="s">
        <v>115</v>
      </c>
      <c r="T115" s="60" t="s">
        <v>116</v>
      </c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</row>
    <row r="116" spans="1:63" s="2" customFormat="1" ht="22.9" customHeight="1">
      <c r="A116" s="28"/>
      <c r="B116" s="29"/>
      <c r="C116" s="65" t="s">
        <v>117</v>
      </c>
      <c r="D116" s="28"/>
      <c r="E116" s="28"/>
      <c r="F116" s="28"/>
      <c r="G116" s="28"/>
      <c r="H116" s="28"/>
      <c r="I116" s="28"/>
      <c r="J116" s="116">
        <f>BK116</f>
        <v>0</v>
      </c>
      <c r="K116" s="28"/>
      <c r="L116" s="29"/>
      <c r="M116" s="61"/>
      <c r="N116" s="52"/>
      <c r="O116" s="62"/>
      <c r="P116" s="117">
        <f>SUM(P117:P125)</f>
        <v>0</v>
      </c>
      <c r="Q116" s="62"/>
      <c r="R116" s="117">
        <f>SUM(R117:R125)</f>
        <v>0</v>
      </c>
      <c r="S116" s="62"/>
      <c r="T116" s="118">
        <f>SUM(T117:T125)</f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T116" s="16" t="s">
        <v>72</v>
      </c>
      <c r="AU116" s="16" t="s">
        <v>104</v>
      </c>
      <c r="BK116" s="119">
        <f>SUM(BK117:BK125)</f>
        <v>0</v>
      </c>
    </row>
    <row r="117" spans="1:65" s="2" customFormat="1" ht="21.75" customHeight="1">
      <c r="A117" s="28"/>
      <c r="B117" s="120"/>
      <c r="C117" s="121" t="s">
        <v>81</v>
      </c>
      <c r="D117" s="121" t="s">
        <v>118</v>
      </c>
      <c r="E117" s="122" t="s">
        <v>81</v>
      </c>
      <c r="F117" s="123" t="s">
        <v>119</v>
      </c>
      <c r="G117" s="124" t="s">
        <v>120</v>
      </c>
      <c r="H117" s="125">
        <v>1</v>
      </c>
      <c r="I117" s="126"/>
      <c r="J117" s="126">
        <f aca="true" t="shared" si="0" ref="J117:J125">ROUND(I117*H117,2)</f>
        <v>0</v>
      </c>
      <c r="K117" s="127"/>
      <c r="L117" s="128"/>
      <c r="M117" s="129" t="s">
        <v>1</v>
      </c>
      <c r="N117" s="130" t="s">
        <v>38</v>
      </c>
      <c r="O117" s="131">
        <v>0</v>
      </c>
      <c r="P117" s="131">
        <f aca="true" t="shared" si="1" ref="P117:P125">O117*H117</f>
        <v>0</v>
      </c>
      <c r="Q117" s="131">
        <v>0</v>
      </c>
      <c r="R117" s="131">
        <f aca="true" t="shared" si="2" ref="R117:R125">Q117*H117</f>
        <v>0</v>
      </c>
      <c r="S117" s="131">
        <v>0</v>
      </c>
      <c r="T117" s="132">
        <f aca="true" t="shared" si="3" ref="T117:T125">S117*H117</f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33" t="s">
        <v>121</v>
      </c>
      <c r="AT117" s="133" t="s">
        <v>118</v>
      </c>
      <c r="AU117" s="133" t="s">
        <v>73</v>
      </c>
      <c r="AY117" s="16" t="s">
        <v>122</v>
      </c>
      <c r="BE117" s="134">
        <f aca="true" t="shared" si="4" ref="BE117:BE125">IF(N117="základní",J117,0)</f>
        <v>0</v>
      </c>
      <c r="BF117" s="134">
        <f aca="true" t="shared" si="5" ref="BF117:BF125">IF(N117="snížená",J117,0)</f>
        <v>0</v>
      </c>
      <c r="BG117" s="134">
        <f aca="true" t="shared" si="6" ref="BG117:BG125">IF(N117="zákl. přenesená",J117,0)</f>
        <v>0</v>
      </c>
      <c r="BH117" s="134">
        <f aca="true" t="shared" si="7" ref="BH117:BH125">IF(N117="sníž. přenesená",J117,0)</f>
        <v>0</v>
      </c>
      <c r="BI117" s="134">
        <f aca="true" t="shared" si="8" ref="BI117:BI125">IF(N117="nulová",J117,0)</f>
        <v>0</v>
      </c>
      <c r="BJ117" s="16" t="s">
        <v>81</v>
      </c>
      <c r="BK117" s="134">
        <f aca="true" t="shared" si="9" ref="BK117:BK125">ROUND(I117*H117,2)</f>
        <v>0</v>
      </c>
      <c r="BL117" s="16" t="s">
        <v>123</v>
      </c>
      <c r="BM117" s="133" t="s">
        <v>124</v>
      </c>
    </row>
    <row r="118" spans="1:65" s="2" customFormat="1" ht="21.75" customHeight="1">
      <c r="A118" s="28"/>
      <c r="B118" s="120"/>
      <c r="C118" s="121" t="s">
        <v>83</v>
      </c>
      <c r="D118" s="121" t="s">
        <v>118</v>
      </c>
      <c r="E118" s="122" t="s">
        <v>83</v>
      </c>
      <c r="F118" s="123" t="s">
        <v>125</v>
      </c>
      <c r="G118" s="124" t="s">
        <v>120</v>
      </c>
      <c r="H118" s="125">
        <v>1</v>
      </c>
      <c r="I118" s="126"/>
      <c r="J118" s="126">
        <f t="shared" si="0"/>
        <v>0</v>
      </c>
      <c r="K118" s="127"/>
      <c r="L118" s="128"/>
      <c r="M118" s="129" t="s">
        <v>1</v>
      </c>
      <c r="N118" s="130" t="s">
        <v>38</v>
      </c>
      <c r="O118" s="131">
        <v>0</v>
      </c>
      <c r="P118" s="131">
        <f t="shared" si="1"/>
        <v>0</v>
      </c>
      <c r="Q118" s="131">
        <v>0</v>
      </c>
      <c r="R118" s="131">
        <f t="shared" si="2"/>
        <v>0</v>
      </c>
      <c r="S118" s="131">
        <v>0</v>
      </c>
      <c r="T118" s="132">
        <f t="shared" si="3"/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33" t="s">
        <v>121</v>
      </c>
      <c r="AT118" s="133" t="s">
        <v>118</v>
      </c>
      <c r="AU118" s="133" t="s">
        <v>73</v>
      </c>
      <c r="AY118" s="16" t="s">
        <v>122</v>
      </c>
      <c r="BE118" s="134">
        <f t="shared" si="4"/>
        <v>0</v>
      </c>
      <c r="BF118" s="134">
        <f t="shared" si="5"/>
        <v>0</v>
      </c>
      <c r="BG118" s="134">
        <f t="shared" si="6"/>
        <v>0</v>
      </c>
      <c r="BH118" s="134">
        <f t="shared" si="7"/>
        <v>0</v>
      </c>
      <c r="BI118" s="134">
        <f t="shared" si="8"/>
        <v>0</v>
      </c>
      <c r="BJ118" s="16" t="s">
        <v>81</v>
      </c>
      <c r="BK118" s="134">
        <f t="shared" si="9"/>
        <v>0</v>
      </c>
      <c r="BL118" s="16" t="s">
        <v>123</v>
      </c>
      <c r="BM118" s="133" t="s">
        <v>126</v>
      </c>
    </row>
    <row r="119" spans="1:65" s="2" customFormat="1" ht="33" customHeight="1">
      <c r="A119" s="28"/>
      <c r="B119" s="120"/>
      <c r="C119" s="121" t="s">
        <v>127</v>
      </c>
      <c r="D119" s="121" t="s">
        <v>118</v>
      </c>
      <c r="E119" s="122" t="s">
        <v>127</v>
      </c>
      <c r="F119" s="123" t="s">
        <v>128</v>
      </c>
      <c r="G119" s="124" t="s">
        <v>120</v>
      </c>
      <c r="H119" s="125">
        <v>1</v>
      </c>
      <c r="I119" s="126"/>
      <c r="J119" s="126">
        <f t="shared" si="0"/>
        <v>0</v>
      </c>
      <c r="K119" s="127"/>
      <c r="L119" s="128"/>
      <c r="M119" s="129" t="s">
        <v>1</v>
      </c>
      <c r="N119" s="130" t="s">
        <v>38</v>
      </c>
      <c r="O119" s="131">
        <v>0</v>
      </c>
      <c r="P119" s="131">
        <f t="shared" si="1"/>
        <v>0</v>
      </c>
      <c r="Q119" s="131">
        <v>0</v>
      </c>
      <c r="R119" s="131">
        <f t="shared" si="2"/>
        <v>0</v>
      </c>
      <c r="S119" s="131">
        <v>0</v>
      </c>
      <c r="T119" s="132">
        <f t="shared" si="3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33" t="s">
        <v>121</v>
      </c>
      <c r="AT119" s="133" t="s">
        <v>118</v>
      </c>
      <c r="AU119" s="133" t="s">
        <v>73</v>
      </c>
      <c r="AY119" s="16" t="s">
        <v>122</v>
      </c>
      <c r="BE119" s="134">
        <f t="shared" si="4"/>
        <v>0</v>
      </c>
      <c r="BF119" s="134">
        <f t="shared" si="5"/>
        <v>0</v>
      </c>
      <c r="BG119" s="134">
        <f t="shared" si="6"/>
        <v>0</v>
      </c>
      <c r="BH119" s="134">
        <f t="shared" si="7"/>
        <v>0</v>
      </c>
      <c r="BI119" s="134">
        <f t="shared" si="8"/>
        <v>0</v>
      </c>
      <c r="BJ119" s="16" t="s">
        <v>81</v>
      </c>
      <c r="BK119" s="134">
        <f t="shared" si="9"/>
        <v>0</v>
      </c>
      <c r="BL119" s="16" t="s">
        <v>123</v>
      </c>
      <c r="BM119" s="133" t="s">
        <v>129</v>
      </c>
    </row>
    <row r="120" spans="1:65" s="2" customFormat="1" ht="22.5" customHeight="1">
      <c r="A120" s="28"/>
      <c r="B120" s="120"/>
      <c r="C120" s="121" t="s">
        <v>123</v>
      </c>
      <c r="D120" s="121" t="s">
        <v>118</v>
      </c>
      <c r="E120" s="122" t="s">
        <v>123</v>
      </c>
      <c r="F120" s="123" t="s">
        <v>130</v>
      </c>
      <c r="G120" s="124" t="s">
        <v>120</v>
      </c>
      <c r="H120" s="125">
        <v>1</v>
      </c>
      <c r="I120" s="126"/>
      <c r="J120" s="126">
        <f t="shared" si="0"/>
        <v>0</v>
      </c>
      <c r="K120" s="127"/>
      <c r="L120" s="128"/>
      <c r="M120" s="129" t="s">
        <v>1</v>
      </c>
      <c r="N120" s="130" t="s">
        <v>38</v>
      </c>
      <c r="O120" s="131">
        <v>0</v>
      </c>
      <c r="P120" s="131">
        <f t="shared" si="1"/>
        <v>0</v>
      </c>
      <c r="Q120" s="131">
        <v>0</v>
      </c>
      <c r="R120" s="131">
        <f t="shared" si="2"/>
        <v>0</v>
      </c>
      <c r="S120" s="131">
        <v>0</v>
      </c>
      <c r="T120" s="132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33" t="s">
        <v>121</v>
      </c>
      <c r="AT120" s="133" t="s">
        <v>118</v>
      </c>
      <c r="AU120" s="133" t="s">
        <v>73</v>
      </c>
      <c r="AY120" s="16" t="s">
        <v>122</v>
      </c>
      <c r="BE120" s="134">
        <f t="shared" si="4"/>
        <v>0</v>
      </c>
      <c r="BF120" s="134">
        <f t="shared" si="5"/>
        <v>0</v>
      </c>
      <c r="BG120" s="134">
        <f t="shared" si="6"/>
        <v>0</v>
      </c>
      <c r="BH120" s="134">
        <f t="shared" si="7"/>
        <v>0</v>
      </c>
      <c r="BI120" s="134">
        <f t="shared" si="8"/>
        <v>0</v>
      </c>
      <c r="BJ120" s="16" t="s">
        <v>81</v>
      </c>
      <c r="BK120" s="134">
        <f t="shared" si="9"/>
        <v>0</v>
      </c>
      <c r="BL120" s="16" t="s">
        <v>123</v>
      </c>
      <c r="BM120" s="133" t="s">
        <v>131</v>
      </c>
    </row>
    <row r="121" spans="1:65" s="2" customFormat="1" ht="16.5" customHeight="1">
      <c r="A121" s="28"/>
      <c r="B121" s="120"/>
      <c r="C121" s="121" t="s">
        <v>132</v>
      </c>
      <c r="D121" s="121" t="s">
        <v>118</v>
      </c>
      <c r="E121" s="122" t="s">
        <v>132</v>
      </c>
      <c r="F121" s="123" t="s">
        <v>133</v>
      </c>
      <c r="G121" s="124" t="s">
        <v>120</v>
      </c>
      <c r="H121" s="125">
        <v>1</v>
      </c>
      <c r="I121" s="126"/>
      <c r="J121" s="126">
        <f t="shared" si="0"/>
        <v>0</v>
      </c>
      <c r="K121" s="127"/>
      <c r="L121" s="128"/>
      <c r="M121" s="129" t="s">
        <v>1</v>
      </c>
      <c r="N121" s="130" t="s">
        <v>38</v>
      </c>
      <c r="O121" s="131">
        <v>0</v>
      </c>
      <c r="P121" s="131">
        <f t="shared" si="1"/>
        <v>0</v>
      </c>
      <c r="Q121" s="131">
        <v>0</v>
      </c>
      <c r="R121" s="131">
        <f t="shared" si="2"/>
        <v>0</v>
      </c>
      <c r="S121" s="131">
        <v>0</v>
      </c>
      <c r="T121" s="132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33" t="s">
        <v>121</v>
      </c>
      <c r="AT121" s="133" t="s">
        <v>118</v>
      </c>
      <c r="AU121" s="133" t="s">
        <v>73</v>
      </c>
      <c r="AY121" s="16" t="s">
        <v>122</v>
      </c>
      <c r="BE121" s="134">
        <f t="shared" si="4"/>
        <v>0</v>
      </c>
      <c r="BF121" s="134">
        <f t="shared" si="5"/>
        <v>0</v>
      </c>
      <c r="BG121" s="134">
        <f t="shared" si="6"/>
        <v>0</v>
      </c>
      <c r="BH121" s="134">
        <f t="shared" si="7"/>
        <v>0</v>
      </c>
      <c r="BI121" s="134">
        <f t="shared" si="8"/>
        <v>0</v>
      </c>
      <c r="BJ121" s="16" t="s">
        <v>81</v>
      </c>
      <c r="BK121" s="134">
        <f t="shared" si="9"/>
        <v>0</v>
      </c>
      <c r="BL121" s="16" t="s">
        <v>123</v>
      </c>
      <c r="BM121" s="133" t="s">
        <v>134</v>
      </c>
    </row>
    <row r="122" spans="1:65" s="2" customFormat="1" ht="16.5" customHeight="1">
      <c r="A122" s="28"/>
      <c r="B122" s="120"/>
      <c r="C122" s="121" t="s">
        <v>135</v>
      </c>
      <c r="D122" s="121" t="s">
        <v>118</v>
      </c>
      <c r="E122" s="122" t="s">
        <v>135</v>
      </c>
      <c r="F122" s="123" t="s">
        <v>136</v>
      </c>
      <c r="G122" s="124" t="s">
        <v>120</v>
      </c>
      <c r="H122" s="125">
        <v>1</v>
      </c>
      <c r="I122" s="126"/>
      <c r="J122" s="126">
        <f t="shared" si="0"/>
        <v>0</v>
      </c>
      <c r="K122" s="127"/>
      <c r="L122" s="128"/>
      <c r="M122" s="129" t="s">
        <v>1</v>
      </c>
      <c r="N122" s="130" t="s">
        <v>38</v>
      </c>
      <c r="O122" s="131">
        <v>0</v>
      </c>
      <c r="P122" s="131">
        <f t="shared" si="1"/>
        <v>0</v>
      </c>
      <c r="Q122" s="131">
        <v>0</v>
      </c>
      <c r="R122" s="131">
        <f t="shared" si="2"/>
        <v>0</v>
      </c>
      <c r="S122" s="131">
        <v>0</v>
      </c>
      <c r="T122" s="132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33" t="s">
        <v>121</v>
      </c>
      <c r="AT122" s="133" t="s">
        <v>118</v>
      </c>
      <c r="AU122" s="133" t="s">
        <v>73</v>
      </c>
      <c r="AY122" s="16" t="s">
        <v>122</v>
      </c>
      <c r="BE122" s="134">
        <f t="shared" si="4"/>
        <v>0</v>
      </c>
      <c r="BF122" s="134">
        <f t="shared" si="5"/>
        <v>0</v>
      </c>
      <c r="BG122" s="134">
        <f t="shared" si="6"/>
        <v>0</v>
      </c>
      <c r="BH122" s="134">
        <f t="shared" si="7"/>
        <v>0</v>
      </c>
      <c r="BI122" s="134">
        <f t="shared" si="8"/>
        <v>0</v>
      </c>
      <c r="BJ122" s="16" t="s">
        <v>81</v>
      </c>
      <c r="BK122" s="134">
        <f t="shared" si="9"/>
        <v>0</v>
      </c>
      <c r="BL122" s="16" t="s">
        <v>123</v>
      </c>
      <c r="BM122" s="133" t="s">
        <v>137</v>
      </c>
    </row>
    <row r="123" spans="1:65" s="2" customFormat="1" ht="33" customHeight="1">
      <c r="A123" s="28"/>
      <c r="B123" s="120"/>
      <c r="C123" s="121" t="s">
        <v>138</v>
      </c>
      <c r="D123" s="121" t="s">
        <v>118</v>
      </c>
      <c r="E123" s="122" t="s">
        <v>138</v>
      </c>
      <c r="F123" s="123" t="s">
        <v>139</v>
      </c>
      <c r="G123" s="124" t="s">
        <v>120</v>
      </c>
      <c r="H123" s="125">
        <v>1</v>
      </c>
      <c r="I123" s="126"/>
      <c r="J123" s="126">
        <f t="shared" si="0"/>
        <v>0</v>
      </c>
      <c r="K123" s="127"/>
      <c r="L123" s="128"/>
      <c r="M123" s="129" t="s">
        <v>1</v>
      </c>
      <c r="N123" s="130" t="s">
        <v>38</v>
      </c>
      <c r="O123" s="131">
        <v>0</v>
      </c>
      <c r="P123" s="131">
        <f t="shared" si="1"/>
        <v>0</v>
      </c>
      <c r="Q123" s="131">
        <v>0</v>
      </c>
      <c r="R123" s="131">
        <f t="shared" si="2"/>
        <v>0</v>
      </c>
      <c r="S123" s="131">
        <v>0</v>
      </c>
      <c r="T123" s="132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33" t="s">
        <v>121</v>
      </c>
      <c r="AT123" s="133" t="s">
        <v>118</v>
      </c>
      <c r="AU123" s="133" t="s">
        <v>73</v>
      </c>
      <c r="AY123" s="16" t="s">
        <v>122</v>
      </c>
      <c r="BE123" s="134">
        <f t="shared" si="4"/>
        <v>0</v>
      </c>
      <c r="BF123" s="134">
        <f t="shared" si="5"/>
        <v>0</v>
      </c>
      <c r="BG123" s="134">
        <f t="shared" si="6"/>
        <v>0</v>
      </c>
      <c r="BH123" s="134">
        <f t="shared" si="7"/>
        <v>0</v>
      </c>
      <c r="BI123" s="134">
        <f t="shared" si="8"/>
        <v>0</v>
      </c>
      <c r="BJ123" s="16" t="s">
        <v>81</v>
      </c>
      <c r="BK123" s="134">
        <f t="shared" si="9"/>
        <v>0</v>
      </c>
      <c r="BL123" s="16" t="s">
        <v>123</v>
      </c>
      <c r="BM123" s="133" t="s">
        <v>140</v>
      </c>
    </row>
    <row r="124" spans="1:65" s="2" customFormat="1" ht="16.5" customHeight="1">
      <c r="A124" s="28"/>
      <c r="B124" s="120"/>
      <c r="C124" s="121" t="s">
        <v>121</v>
      </c>
      <c r="D124" s="121" t="s">
        <v>118</v>
      </c>
      <c r="E124" s="122" t="s">
        <v>121</v>
      </c>
      <c r="F124" s="123" t="s">
        <v>141</v>
      </c>
      <c r="G124" s="124" t="s">
        <v>120</v>
      </c>
      <c r="H124" s="125">
        <v>1</v>
      </c>
      <c r="I124" s="126"/>
      <c r="J124" s="126">
        <f t="shared" si="0"/>
        <v>0</v>
      </c>
      <c r="K124" s="127"/>
      <c r="L124" s="128"/>
      <c r="M124" s="129" t="s">
        <v>1</v>
      </c>
      <c r="N124" s="130" t="s">
        <v>38</v>
      </c>
      <c r="O124" s="131">
        <v>0</v>
      </c>
      <c r="P124" s="131">
        <f t="shared" si="1"/>
        <v>0</v>
      </c>
      <c r="Q124" s="131">
        <v>0</v>
      </c>
      <c r="R124" s="131">
        <f t="shared" si="2"/>
        <v>0</v>
      </c>
      <c r="S124" s="131">
        <v>0</v>
      </c>
      <c r="T124" s="132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33" t="s">
        <v>121</v>
      </c>
      <c r="AT124" s="133" t="s">
        <v>118</v>
      </c>
      <c r="AU124" s="133" t="s">
        <v>73</v>
      </c>
      <c r="AY124" s="16" t="s">
        <v>122</v>
      </c>
      <c r="BE124" s="134">
        <f t="shared" si="4"/>
        <v>0</v>
      </c>
      <c r="BF124" s="134">
        <f t="shared" si="5"/>
        <v>0</v>
      </c>
      <c r="BG124" s="134">
        <f t="shared" si="6"/>
        <v>0</v>
      </c>
      <c r="BH124" s="134">
        <f t="shared" si="7"/>
        <v>0</v>
      </c>
      <c r="BI124" s="134">
        <f t="shared" si="8"/>
        <v>0</v>
      </c>
      <c r="BJ124" s="16" t="s">
        <v>81</v>
      </c>
      <c r="BK124" s="134">
        <f t="shared" si="9"/>
        <v>0</v>
      </c>
      <c r="BL124" s="16" t="s">
        <v>123</v>
      </c>
      <c r="BM124" s="133" t="s">
        <v>142</v>
      </c>
    </row>
    <row r="125" spans="1:65" s="2" customFormat="1" ht="16.5" customHeight="1">
      <c r="A125" s="28"/>
      <c r="B125" s="120"/>
      <c r="C125" s="121" t="s">
        <v>143</v>
      </c>
      <c r="D125" s="121" t="s">
        <v>118</v>
      </c>
      <c r="E125" s="122" t="s">
        <v>143</v>
      </c>
      <c r="F125" s="123" t="s">
        <v>144</v>
      </c>
      <c r="G125" s="124" t="s">
        <v>120</v>
      </c>
      <c r="H125" s="125">
        <v>1</v>
      </c>
      <c r="I125" s="126"/>
      <c r="J125" s="126">
        <f t="shared" si="0"/>
        <v>0</v>
      </c>
      <c r="K125" s="127"/>
      <c r="L125" s="128"/>
      <c r="M125" s="135" t="s">
        <v>1</v>
      </c>
      <c r="N125" s="136" t="s">
        <v>38</v>
      </c>
      <c r="O125" s="137">
        <v>0</v>
      </c>
      <c r="P125" s="137">
        <f t="shared" si="1"/>
        <v>0</v>
      </c>
      <c r="Q125" s="137">
        <v>0</v>
      </c>
      <c r="R125" s="137">
        <f t="shared" si="2"/>
        <v>0</v>
      </c>
      <c r="S125" s="137">
        <v>0</v>
      </c>
      <c r="T125" s="138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33" t="s">
        <v>121</v>
      </c>
      <c r="AT125" s="133" t="s">
        <v>118</v>
      </c>
      <c r="AU125" s="133" t="s">
        <v>73</v>
      </c>
      <c r="AY125" s="16" t="s">
        <v>122</v>
      </c>
      <c r="BE125" s="134">
        <f t="shared" si="4"/>
        <v>0</v>
      </c>
      <c r="BF125" s="134">
        <f t="shared" si="5"/>
        <v>0</v>
      </c>
      <c r="BG125" s="134">
        <f t="shared" si="6"/>
        <v>0</v>
      </c>
      <c r="BH125" s="134">
        <f t="shared" si="7"/>
        <v>0</v>
      </c>
      <c r="BI125" s="134">
        <f t="shared" si="8"/>
        <v>0</v>
      </c>
      <c r="BJ125" s="16" t="s">
        <v>81</v>
      </c>
      <c r="BK125" s="134">
        <f t="shared" si="9"/>
        <v>0</v>
      </c>
      <c r="BL125" s="16" t="s">
        <v>123</v>
      </c>
      <c r="BM125" s="133" t="s">
        <v>145</v>
      </c>
    </row>
    <row r="126" spans="1:31" s="2" customFormat="1" ht="6.95" customHeight="1">
      <c r="A126" s="28"/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29"/>
      <c r="M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</sheetData>
  <autoFilter ref="C115:K125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9"/>
  <sheetViews>
    <sheetView showGridLines="0" showZeros="0" workbookViewId="0" topLeftCell="A109">
      <selection activeCell="I126" sqref="I126:I27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86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97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13</v>
      </c>
      <c r="L6" s="19"/>
    </row>
    <row r="7" spans="2:12" s="1" customFormat="1" ht="16.5" customHeight="1" hidden="1">
      <c r="B7" s="19"/>
      <c r="E7" s="227" t="str">
        <f>'Rekapitulace stavby'!K6</f>
        <v>ZPEVNĚNÉ PLOCHY V LOKALITĚ BŘEZINSKÁ</v>
      </c>
      <c r="F7" s="228"/>
      <c r="G7" s="228"/>
      <c r="H7" s="228"/>
      <c r="L7" s="19"/>
    </row>
    <row r="8" spans="1:31" s="2" customFormat="1" ht="12" customHeight="1" hidden="1">
      <c r="A8" s="28"/>
      <c r="B8" s="29"/>
      <c r="C8" s="28"/>
      <c r="D8" s="25" t="s">
        <v>98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17" t="s">
        <v>146</v>
      </c>
      <c r="F9" s="226"/>
      <c r="G9" s="226"/>
      <c r="H9" s="226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17</v>
      </c>
      <c r="E12" s="28"/>
      <c r="F12" s="23" t="s">
        <v>26</v>
      </c>
      <c r="G12" s="28"/>
      <c r="H12" s="28"/>
      <c r="I12" s="25" t="s">
        <v>19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23</v>
      </c>
      <c r="F15" s="28"/>
      <c r="G15" s="28"/>
      <c r="H15" s="28"/>
      <c r="I15" s="25" t="s">
        <v>24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01" t="str">
        <f>'Rekapitulace stavby'!E14</f>
        <v xml:space="preserve"> </v>
      </c>
      <c r="F18" s="201"/>
      <c r="G18" s="201"/>
      <c r="H18" s="201"/>
      <c r="I18" s="25" t="s">
        <v>24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21</v>
      </c>
      <c r="J20" s="23" t="s">
        <v>28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">
        <v>29</v>
      </c>
      <c r="F21" s="28"/>
      <c r="G21" s="28"/>
      <c r="H21" s="28"/>
      <c r="I21" s="25" t="s">
        <v>24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31</v>
      </c>
      <c r="E23" s="28"/>
      <c r="F23" s="28"/>
      <c r="G23" s="28"/>
      <c r="H23" s="28"/>
      <c r="I23" s="25" t="s">
        <v>21</v>
      </c>
      <c r="J23" s="23" t="s">
        <v>28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">
        <v>29</v>
      </c>
      <c r="F24" s="28"/>
      <c r="G24" s="28"/>
      <c r="H24" s="28"/>
      <c r="I24" s="25" t="s">
        <v>24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33</v>
      </c>
      <c r="E30" s="28"/>
      <c r="F30" s="28"/>
      <c r="G30" s="28"/>
      <c r="H30" s="28"/>
      <c r="I30" s="28"/>
      <c r="J30" s="67">
        <f>ROUND(J123,2)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35</v>
      </c>
      <c r="G32" s="28"/>
      <c r="H32" s="28"/>
      <c r="I32" s="32" t="s">
        <v>34</v>
      </c>
      <c r="J32" s="32" t="s">
        <v>36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37</v>
      </c>
      <c r="E33" s="25" t="s">
        <v>38</v>
      </c>
      <c r="F33" s="96">
        <f>ROUND((SUM(BE123:BE278)),2)</f>
        <v>0</v>
      </c>
      <c r="G33" s="28"/>
      <c r="H33" s="28"/>
      <c r="I33" s="97">
        <v>0.21</v>
      </c>
      <c r="J33" s="96">
        <f>ROUND(((SUM(BE123:BE278))*I33),2)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39</v>
      </c>
      <c r="F34" s="96">
        <f>ROUND((SUM(BF123:BF278)),2)</f>
        <v>0</v>
      </c>
      <c r="G34" s="28"/>
      <c r="H34" s="28"/>
      <c r="I34" s="97">
        <v>0.15</v>
      </c>
      <c r="J34" s="96">
        <f>ROUND(((SUM(BF123:BF278))*I34),2)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40</v>
      </c>
      <c r="F35" s="96">
        <f>ROUND((SUM(BG123:BG278)),2)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41</v>
      </c>
      <c r="F36" s="96">
        <f>ROUND((SUM(BH123:BH278)),2)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42</v>
      </c>
      <c r="F37" s="96">
        <f>ROUND((SUM(BI123:BI278)),2)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43</v>
      </c>
      <c r="E39" s="56"/>
      <c r="F39" s="56"/>
      <c r="G39" s="100" t="s">
        <v>44</v>
      </c>
      <c r="H39" s="101" t="s">
        <v>45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48</v>
      </c>
      <c r="E61" s="31"/>
      <c r="F61" s="104" t="s">
        <v>49</v>
      </c>
      <c r="G61" s="41" t="s">
        <v>48</v>
      </c>
      <c r="H61" s="31"/>
      <c r="I61" s="31"/>
      <c r="J61" s="105" t="s">
        <v>49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50</v>
      </c>
      <c r="E65" s="42"/>
      <c r="F65" s="42"/>
      <c r="G65" s="39" t="s">
        <v>51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48</v>
      </c>
      <c r="E76" s="31"/>
      <c r="F76" s="104" t="s">
        <v>49</v>
      </c>
      <c r="G76" s="41" t="s">
        <v>48</v>
      </c>
      <c r="H76" s="31"/>
      <c r="I76" s="31"/>
      <c r="J76" s="105" t="s">
        <v>49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100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27" t="str">
        <f>E7</f>
        <v>ZPEVNĚNÉ PLOCHY V LOKALITĚ BŘEZINSKÁ</v>
      </c>
      <c r="F85" s="228"/>
      <c r="G85" s="228"/>
      <c r="H85" s="228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98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17" t="str">
        <f>E9</f>
        <v>SO101 - REKONSTRUKCE PANELOVÉHO PARKOVIŠTĚ</v>
      </c>
      <c r="F87" s="226"/>
      <c r="G87" s="226"/>
      <c r="H87" s="226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20</v>
      </c>
      <c r="D91" s="28"/>
      <c r="E91" s="28"/>
      <c r="F91" s="23" t="str">
        <f>E15</f>
        <v>Město Petřvald</v>
      </c>
      <c r="G91" s="28"/>
      <c r="H91" s="28"/>
      <c r="I91" s="25" t="s">
        <v>27</v>
      </c>
      <c r="J91" s="26" t="str">
        <f>E21</f>
        <v>Ing. Pavol Lipták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31</v>
      </c>
      <c r="J92" s="26" t="str">
        <f>E24</f>
        <v>Ing. Pavol Lipták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103</v>
      </c>
      <c r="D96" s="28"/>
      <c r="E96" s="28"/>
      <c r="F96" s="28"/>
      <c r="G96" s="28"/>
      <c r="H96" s="28"/>
      <c r="I96" s="28"/>
      <c r="J96" s="67">
        <f>J123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104</v>
      </c>
    </row>
    <row r="97" spans="2:12" s="10" customFormat="1" ht="24.95" customHeight="1" hidden="1">
      <c r="B97" s="139"/>
      <c r="D97" s="140" t="s">
        <v>147</v>
      </c>
      <c r="E97" s="141"/>
      <c r="F97" s="141"/>
      <c r="G97" s="141"/>
      <c r="H97" s="141"/>
      <c r="I97" s="141"/>
      <c r="J97" s="142">
        <f>J124</f>
        <v>0</v>
      </c>
      <c r="L97" s="139"/>
    </row>
    <row r="98" spans="2:12" s="11" customFormat="1" ht="19.9" customHeight="1" hidden="1">
      <c r="B98" s="143"/>
      <c r="D98" s="144" t="s">
        <v>148</v>
      </c>
      <c r="E98" s="145"/>
      <c r="F98" s="145"/>
      <c r="G98" s="145"/>
      <c r="H98" s="145"/>
      <c r="I98" s="145"/>
      <c r="J98" s="146">
        <f>J125</f>
        <v>0</v>
      </c>
      <c r="L98" s="143"/>
    </row>
    <row r="99" spans="2:12" s="11" customFormat="1" ht="19.9" customHeight="1" hidden="1">
      <c r="B99" s="143"/>
      <c r="D99" s="144" t="s">
        <v>149</v>
      </c>
      <c r="E99" s="145"/>
      <c r="F99" s="145"/>
      <c r="G99" s="145"/>
      <c r="H99" s="145"/>
      <c r="I99" s="145"/>
      <c r="J99" s="146">
        <f>J161</f>
        <v>0</v>
      </c>
      <c r="L99" s="143"/>
    </row>
    <row r="100" spans="2:12" s="11" customFormat="1" ht="19.9" customHeight="1" hidden="1">
      <c r="B100" s="143"/>
      <c r="D100" s="144" t="s">
        <v>150</v>
      </c>
      <c r="E100" s="145"/>
      <c r="F100" s="145"/>
      <c r="G100" s="145"/>
      <c r="H100" s="145"/>
      <c r="I100" s="145"/>
      <c r="J100" s="146">
        <f>J169</f>
        <v>0</v>
      </c>
      <c r="L100" s="143"/>
    </row>
    <row r="101" spans="2:12" s="11" customFormat="1" ht="19.9" customHeight="1" hidden="1">
      <c r="B101" s="143"/>
      <c r="D101" s="144" t="s">
        <v>151</v>
      </c>
      <c r="E101" s="145"/>
      <c r="F101" s="145"/>
      <c r="G101" s="145"/>
      <c r="H101" s="145"/>
      <c r="I101" s="145"/>
      <c r="J101" s="146">
        <f>J208</f>
        <v>0</v>
      </c>
      <c r="L101" s="143"/>
    </row>
    <row r="102" spans="2:12" s="11" customFormat="1" ht="19.9" customHeight="1" hidden="1">
      <c r="B102" s="143"/>
      <c r="D102" s="144" t="s">
        <v>152</v>
      </c>
      <c r="E102" s="145"/>
      <c r="F102" s="145"/>
      <c r="G102" s="145"/>
      <c r="H102" s="145"/>
      <c r="I102" s="145"/>
      <c r="J102" s="146">
        <f>J260</f>
        <v>0</v>
      </c>
      <c r="L102" s="143"/>
    </row>
    <row r="103" spans="2:12" s="11" customFormat="1" ht="19.9" customHeight="1" hidden="1">
      <c r="B103" s="143"/>
      <c r="D103" s="144" t="s">
        <v>153</v>
      </c>
      <c r="E103" s="145"/>
      <c r="F103" s="145"/>
      <c r="G103" s="145"/>
      <c r="H103" s="145"/>
      <c r="I103" s="145"/>
      <c r="J103" s="146">
        <f>J275</f>
        <v>0</v>
      </c>
      <c r="L103" s="143"/>
    </row>
    <row r="104" spans="1:31" s="2" customFormat="1" ht="21.75" customHeight="1" hidden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customHeight="1" hidden="1">
      <c r="A105" s="28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ht="12" hidden="1"/>
    <row r="107" ht="12" hidden="1"/>
    <row r="108" ht="12" hidden="1"/>
    <row r="109" spans="1:31" s="2" customFormat="1" ht="6.95" customHeight="1">
      <c r="A109" s="28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5" customHeight="1">
      <c r="A110" s="28"/>
      <c r="B110" s="29"/>
      <c r="C110" s="20" t="s">
        <v>105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13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6.5" customHeight="1">
      <c r="A113" s="28"/>
      <c r="B113" s="29"/>
      <c r="C113" s="28"/>
      <c r="D113" s="28"/>
      <c r="E113" s="227" t="str">
        <f>E7</f>
        <v>ZPEVNĚNÉ PLOCHY V LOKALITĚ BŘEZINSKÁ</v>
      </c>
      <c r="F113" s="228"/>
      <c r="G113" s="228"/>
      <c r="H113" s="2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2" customHeight="1">
      <c r="A114" s="28"/>
      <c r="B114" s="29"/>
      <c r="C114" s="25" t="s">
        <v>98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6.5" customHeight="1">
      <c r="A115" s="28"/>
      <c r="B115" s="29"/>
      <c r="C115" s="28"/>
      <c r="D115" s="28"/>
      <c r="E115" s="217" t="str">
        <f>E9</f>
        <v>SO101 - REKONSTRUKCE PANELOVÉHO PARKOVIŠTĚ</v>
      </c>
      <c r="F115" s="226"/>
      <c r="G115" s="226"/>
      <c r="H115" s="226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6.9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2" customHeight="1">
      <c r="A117" s="28"/>
      <c r="B117" s="29"/>
      <c r="C117" s="25" t="s">
        <v>17</v>
      </c>
      <c r="D117" s="28"/>
      <c r="E117" s="28"/>
      <c r="F117" s="23" t="str">
        <f>F12</f>
        <v xml:space="preserve"> </v>
      </c>
      <c r="G117" s="28"/>
      <c r="H117" s="28"/>
      <c r="I117" s="25" t="s">
        <v>19</v>
      </c>
      <c r="J117" s="51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6.9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5.2" customHeight="1">
      <c r="A119" s="28"/>
      <c r="B119" s="29"/>
      <c r="C119" s="25" t="s">
        <v>20</v>
      </c>
      <c r="D119" s="28"/>
      <c r="E119" s="28"/>
      <c r="F119" s="23" t="str">
        <f>E15</f>
        <v>Město Petřvald</v>
      </c>
      <c r="G119" s="28"/>
      <c r="H119" s="28"/>
      <c r="I119" s="25" t="s">
        <v>27</v>
      </c>
      <c r="J119" s="26" t="str">
        <f>E21</f>
        <v>Ing. Pavol Lipták</v>
      </c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5.2" customHeight="1">
      <c r="A120" s="28"/>
      <c r="B120" s="29"/>
      <c r="C120" s="25" t="s">
        <v>25</v>
      </c>
      <c r="D120" s="28"/>
      <c r="E120" s="28"/>
      <c r="F120" s="23" t="str">
        <f>IF(E18="","",E18)</f>
        <v xml:space="preserve"> </v>
      </c>
      <c r="G120" s="28"/>
      <c r="H120" s="28"/>
      <c r="I120" s="25" t="s">
        <v>31</v>
      </c>
      <c r="J120" s="26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0.3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9" customFormat="1" ht="29.25" customHeight="1">
      <c r="A122" s="109"/>
      <c r="B122" s="110"/>
      <c r="C122" s="111" t="s">
        <v>106</v>
      </c>
      <c r="D122" s="112" t="s">
        <v>58</v>
      </c>
      <c r="E122" s="112" t="s">
        <v>54</v>
      </c>
      <c r="F122" s="112" t="s">
        <v>55</v>
      </c>
      <c r="G122" s="112" t="s">
        <v>107</v>
      </c>
      <c r="H122" s="112" t="s">
        <v>108</v>
      </c>
      <c r="I122" s="112" t="s">
        <v>109</v>
      </c>
      <c r="J122" s="113" t="s">
        <v>102</v>
      </c>
      <c r="K122" s="114" t="s">
        <v>110</v>
      </c>
      <c r="L122" s="115"/>
      <c r="M122" s="58" t="s">
        <v>1</v>
      </c>
      <c r="N122" s="59" t="s">
        <v>37</v>
      </c>
      <c r="O122" s="59" t="s">
        <v>111</v>
      </c>
      <c r="P122" s="59" t="s">
        <v>112</v>
      </c>
      <c r="Q122" s="59" t="s">
        <v>113</v>
      </c>
      <c r="R122" s="59" t="s">
        <v>114</v>
      </c>
      <c r="S122" s="59" t="s">
        <v>115</v>
      </c>
      <c r="T122" s="60" t="s">
        <v>116</v>
      </c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</row>
    <row r="123" spans="1:63" s="2" customFormat="1" ht="22.9" customHeight="1">
      <c r="A123" s="28"/>
      <c r="B123" s="29"/>
      <c r="C123" s="65" t="s">
        <v>117</v>
      </c>
      <c r="D123" s="28"/>
      <c r="E123" s="28"/>
      <c r="F123" s="28"/>
      <c r="G123" s="28"/>
      <c r="H123" s="28"/>
      <c r="I123" s="28"/>
      <c r="J123" s="116">
        <f>BK123</f>
        <v>0</v>
      </c>
      <c r="K123" s="28"/>
      <c r="L123" s="29"/>
      <c r="M123" s="61"/>
      <c r="N123" s="52"/>
      <c r="O123" s="62"/>
      <c r="P123" s="117">
        <f>P124</f>
        <v>838.1011629999999</v>
      </c>
      <c r="Q123" s="62"/>
      <c r="R123" s="117">
        <f>R124</f>
        <v>52.18619054999999</v>
      </c>
      <c r="S123" s="62"/>
      <c r="T123" s="118">
        <f>T124</f>
        <v>211.94400000000002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72</v>
      </c>
      <c r="AU123" s="16" t="s">
        <v>104</v>
      </c>
      <c r="BK123" s="119">
        <f>BK124</f>
        <v>0</v>
      </c>
    </row>
    <row r="124" spans="2:63" s="12" customFormat="1" ht="25.9" customHeight="1">
      <c r="B124" s="147"/>
      <c r="D124" s="148" t="s">
        <v>72</v>
      </c>
      <c r="E124" s="149" t="s">
        <v>154</v>
      </c>
      <c r="F124" s="149" t="s">
        <v>155</v>
      </c>
      <c r="J124" s="150">
        <f>BK124</f>
        <v>0</v>
      </c>
      <c r="L124" s="147"/>
      <c r="M124" s="151"/>
      <c r="N124" s="152"/>
      <c r="O124" s="152"/>
      <c r="P124" s="153">
        <f>P125+P161+P169+P208+P260+P275</f>
        <v>838.1011629999999</v>
      </c>
      <c r="Q124" s="152"/>
      <c r="R124" s="153">
        <f>R125+R161+R169+R208+R260+R275</f>
        <v>52.18619054999999</v>
      </c>
      <c r="S124" s="152"/>
      <c r="T124" s="154">
        <f>T125+T161+T169+T208+T260+T275</f>
        <v>211.94400000000002</v>
      </c>
      <c r="AR124" s="148" t="s">
        <v>81</v>
      </c>
      <c r="AT124" s="155" t="s">
        <v>72</v>
      </c>
      <c r="AU124" s="155" t="s">
        <v>73</v>
      </c>
      <c r="AY124" s="148" t="s">
        <v>122</v>
      </c>
      <c r="BK124" s="156">
        <f>BK125+BK161+BK169+BK208+BK260+BK275</f>
        <v>0</v>
      </c>
    </row>
    <row r="125" spans="2:63" s="12" customFormat="1" ht="22.9" customHeight="1">
      <c r="B125" s="147"/>
      <c r="D125" s="148" t="s">
        <v>72</v>
      </c>
      <c r="E125" s="157" t="s">
        <v>81</v>
      </c>
      <c r="F125" s="157" t="s">
        <v>156</v>
      </c>
      <c r="J125" s="158">
        <f>BK125</f>
        <v>0</v>
      </c>
      <c r="L125" s="147"/>
      <c r="M125" s="151"/>
      <c r="N125" s="152"/>
      <c r="O125" s="152"/>
      <c r="P125" s="153">
        <f>SUM(P126:P160)</f>
        <v>267.837284</v>
      </c>
      <c r="Q125" s="152"/>
      <c r="R125" s="153">
        <f>SUM(R126:R160)</f>
        <v>0.019475000000000003</v>
      </c>
      <c r="S125" s="152"/>
      <c r="T125" s="154">
        <f>SUM(T126:T160)</f>
        <v>211.8015</v>
      </c>
      <c r="AR125" s="148" t="s">
        <v>81</v>
      </c>
      <c r="AT125" s="155" t="s">
        <v>72</v>
      </c>
      <c r="AU125" s="155" t="s">
        <v>81</v>
      </c>
      <c r="AY125" s="148" t="s">
        <v>122</v>
      </c>
      <c r="BK125" s="156">
        <f>SUM(BK126:BK160)</f>
        <v>0</v>
      </c>
    </row>
    <row r="126" spans="1:65" s="2" customFormat="1" ht="21.75" customHeight="1">
      <c r="A126" s="28"/>
      <c r="B126" s="120"/>
      <c r="C126" s="159" t="s">
        <v>81</v>
      </c>
      <c r="D126" s="159" t="s">
        <v>157</v>
      </c>
      <c r="E126" s="160" t="s">
        <v>158</v>
      </c>
      <c r="F126" s="161" t="s">
        <v>159</v>
      </c>
      <c r="G126" s="162" t="s">
        <v>160</v>
      </c>
      <c r="H126" s="163">
        <v>1</v>
      </c>
      <c r="I126" s="164"/>
      <c r="J126" s="164">
        <f>ROUND(I126*H126,2)</f>
        <v>0</v>
      </c>
      <c r="K126" s="165"/>
      <c r="L126" s="29"/>
      <c r="M126" s="166" t="s">
        <v>1</v>
      </c>
      <c r="N126" s="167" t="s">
        <v>38</v>
      </c>
      <c r="O126" s="131">
        <v>0.49</v>
      </c>
      <c r="P126" s="131">
        <f>O126*H126</f>
        <v>0.49</v>
      </c>
      <c r="Q126" s="131">
        <v>0</v>
      </c>
      <c r="R126" s="131">
        <f>Q126*H126</f>
        <v>0</v>
      </c>
      <c r="S126" s="131">
        <v>0</v>
      </c>
      <c r="T126" s="132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33" t="s">
        <v>123</v>
      </c>
      <c r="AT126" s="133" t="s">
        <v>157</v>
      </c>
      <c r="AU126" s="133" t="s">
        <v>83</v>
      </c>
      <c r="AY126" s="16" t="s">
        <v>122</v>
      </c>
      <c r="BE126" s="134">
        <f>IF(N126="základní",J126,0)</f>
        <v>0</v>
      </c>
      <c r="BF126" s="134">
        <f>IF(N126="snížená",J126,0)</f>
        <v>0</v>
      </c>
      <c r="BG126" s="134">
        <f>IF(N126="zákl. přenesená",J126,0)</f>
        <v>0</v>
      </c>
      <c r="BH126" s="134">
        <f>IF(N126="sníž. přenesená",J126,0)</f>
        <v>0</v>
      </c>
      <c r="BI126" s="134">
        <f>IF(N126="nulová",J126,0)</f>
        <v>0</v>
      </c>
      <c r="BJ126" s="16" t="s">
        <v>81</v>
      </c>
      <c r="BK126" s="134">
        <f>ROUND(I126*H126,2)</f>
        <v>0</v>
      </c>
      <c r="BL126" s="16" t="s">
        <v>123</v>
      </c>
      <c r="BM126" s="133" t="s">
        <v>161</v>
      </c>
    </row>
    <row r="127" spans="2:51" s="13" customFormat="1" ht="12">
      <c r="B127" s="168"/>
      <c r="D127" s="169" t="s">
        <v>162</v>
      </c>
      <c r="E127" s="170" t="s">
        <v>1</v>
      </c>
      <c r="F127" s="171" t="s">
        <v>163</v>
      </c>
      <c r="H127" s="172">
        <v>1</v>
      </c>
      <c r="L127" s="168"/>
      <c r="M127" s="173"/>
      <c r="N127" s="174"/>
      <c r="O127" s="174"/>
      <c r="P127" s="174"/>
      <c r="Q127" s="174"/>
      <c r="R127" s="174"/>
      <c r="S127" s="174"/>
      <c r="T127" s="175"/>
      <c r="AT127" s="170" t="s">
        <v>162</v>
      </c>
      <c r="AU127" s="170" t="s">
        <v>83</v>
      </c>
      <c r="AV127" s="13" t="s">
        <v>83</v>
      </c>
      <c r="AW127" s="13" t="s">
        <v>30</v>
      </c>
      <c r="AX127" s="13" t="s">
        <v>81</v>
      </c>
      <c r="AY127" s="170" t="s">
        <v>122</v>
      </c>
    </row>
    <row r="128" spans="1:65" s="2" customFormat="1" ht="21.75" customHeight="1">
      <c r="A128" s="28"/>
      <c r="B128" s="120"/>
      <c r="C128" s="159" t="s">
        <v>83</v>
      </c>
      <c r="D128" s="159" t="s">
        <v>157</v>
      </c>
      <c r="E128" s="160" t="s">
        <v>164</v>
      </c>
      <c r="F128" s="161" t="s">
        <v>165</v>
      </c>
      <c r="G128" s="162" t="s">
        <v>160</v>
      </c>
      <c r="H128" s="163">
        <v>3</v>
      </c>
      <c r="I128" s="164"/>
      <c r="J128" s="164">
        <f>ROUND(I128*H128,2)</f>
        <v>0</v>
      </c>
      <c r="K128" s="165"/>
      <c r="L128" s="29"/>
      <c r="M128" s="166" t="s">
        <v>1</v>
      </c>
      <c r="N128" s="167" t="s">
        <v>38</v>
      </c>
      <c r="O128" s="131">
        <v>0.88</v>
      </c>
      <c r="P128" s="131">
        <f>O128*H128</f>
        <v>2.64</v>
      </c>
      <c r="Q128" s="131">
        <v>0</v>
      </c>
      <c r="R128" s="131">
        <f>Q128*H128</f>
        <v>0</v>
      </c>
      <c r="S128" s="131">
        <v>0</v>
      </c>
      <c r="T128" s="132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33" t="s">
        <v>123</v>
      </c>
      <c r="AT128" s="133" t="s">
        <v>157</v>
      </c>
      <c r="AU128" s="133" t="s">
        <v>83</v>
      </c>
      <c r="AY128" s="16" t="s">
        <v>122</v>
      </c>
      <c r="BE128" s="134">
        <f>IF(N128="základní",J128,0)</f>
        <v>0</v>
      </c>
      <c r="BF128" s="134">
        <f>IF(N128="snížená",J128,0)</f>
        <v>0</v>
      </c>
      <c r="BG128" s="134">
        <f>IF(N128="zákl. přenesená",J128,0)</f>
        <v>0</v>
      </c>
      <c r="BH128" s="134">
        <f>IF(N128="sníž. přenesená",J128,0)</f>
        <v>0</v>
      </c>
      <c r="BI128" s="134">
        <f>IF(N128="nulová",J128,0)</f>
        <v>0</v>
      </c>
      <c r="BJ128" s="16" t="s">
        <v>81</v>
      </c>
      <c r="BK128" s="134">
        <f>ROUND(I128*H128,2)</f>
        <v>0</v>
      </c>
      <c r="BL128" s="16" t="s">
        <v>123</v>
      </c>
      <c r="BM128" s="133" t="s">
        <v>166</v>
      </c>
    </row>
    <row r="129" spans="2:51" s="13" customFormat="1" ht="12">
      <c r="B129" s="168"/>
      <c r="D129" s="169" t="s">
        <v>162</v>
      </c>
      <c r="E129" s="170" t="s">
        <v>1</v>
      </c>
      <c r="F129" s="171" t="s">
        <v>167</v>
      </c>
      <c r="H129" s="172">
        <v>3</v>
      </c>
      <c r="L129" s="168"/>
      <c r="M129" s="173"/>
      <c r="N129" s="174"/>
      <c r="O129" s="174"/>
      <c r="P129" s="174"/>
      <c r="Q129" s="174"/>
      <c r="R129" s="174"/>
      <c r="S129" s="174"/>
      <c r="T129" s="175"/>
      <c r="AT129" s="170" t="s">
        <v>162</v>
      </c>
      <c r="AU129" s="170" t="s">
        <v>83</v>
      </c>
      <c r="AV129" s="13" t="s">
        <v>83</v>
      </c>
      <c r="AW129" s="13" t="s">
        <v>30</v>
      </c>
      <c r="AX129" s="13" t="s">
        <v>81</v>
      </c>
      <c r="AY129" s="170" t="s">
        <v>122</v>
      </c>
    </row>
    <row r="130" spans="1:65" s="2" customFormat="1" ht="33" customHeight="1">
      <c r="A130" s="28"/>
      <c r="B130" s="120"/>
      <c r="C130" s="159" t="s">
        <v>127</v>
      </c>
      <c r="D130" s="159" t="s">
        <v>157</v>
      </c>
      <c r="E130" s="160" t="s">
        <v>168</v>
      </c>
      <c r="F130" s="161" t="s">
        <v>169</v>
      </c>
      <c r="G130" s="162" t="s">
        <v>160</v>
      </c>
      <c r="H130" s="163">
        <v>1</v>
      </c>
      <c r="I130" s="164"/>
      <c r="J130" s="164">
        <f>ROUND(I130*H130,2)</f>
        <v>0</v>
      </c>
      <c r="K130" s="165"/>
      <c r="L130" s="29"/>
      <c r="M130" s="166" t="s">
        <v>1</v>
      </c>
      <c r="N130" s="167" t="s">
        <v>38</v>
      </c>
      <c r="O130" s="131">
        <v>0.659</v>
      </c>
      <c r="P130" s="131">
        <f>O130*H130</f>
        <v>0.659</v>
      </c>
      <c r="Q130" s="131">
        <v>5E-05</v>
      </c>
      <c r="R130" s="131">
        <f>Q130*H130</f>
        <v>5E-05</v>
      </c>
      <c r="S130" s="131">
        <v>0</v>
      </c>
      <c r="T130" s="132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33" t="s">
        <v>123</v>
      </c>
      <c r="AT130" s="133" t="s">
        <v>157</v>
      </c>
      <c r="AU130" s="133" t="s">
        <v>83</v>
      </c>
      <c r="AY130" s="16" t="s">
        <v>122</v>
      </c>
      <c r="BE130" s="134">
        <f>IF(N130="základní",J130,0)</f>
        <v>0</v>
      </c>
      <c r="BF130" s="134">
        <f>IF(N130="snížená",J130,0)</f>
        <v>0</v>
      </c>
      <c r="BG130" s="134">
        <f>IF(N130="zákl. přenesená",J130,0)</f>
        <v>0</v>
      </c>
      <c r="BH130" s="134">
        <f>IF(N130="sníž. přenesená",J130,0)</f>
        <v>0</v>
      </c>
      <c r="BI130" s="134">
        <f>IF(N130="nulová",J130,0)</f>
        <v>0</v>
      </c>
      <c r="BJ130" s="16" t="s">
        <v>81</v>
      </c>
      <c r="BK130" s="134">
        <f>ROUND(I130*H130,2)</f>
        <v>0</v>
      </c>
      <c r="BL130" s="16" t="s">
        <v>123</v>
      </c>
      <c r="BM130" s="133" t="s">
        <v>170</v>
      </c>
    </row>
    <row r="131" spans="1:65" s="2" customFormat="1" ht="33" customHeight="1">
      <c r="A131" s="28"/>
      <c r="B131" s="120"/>
      <c r="C131" s="159" t="s">
        <v>123</v>
      </c>
      <c r="D131" s="159" t="s">
        <v>157</v>
      </c>
      <c r="E131" s="160" t="s">
        <v>171</v>
      </c>
      <c r="F131" s="161" t="s">
        <v>172</v>
      </c>
      <c r="G131" s="162" t="s">
        <v>160</v>
      </c>
      <c r="H131" s="163">
        <v>3</v>
      </c>
      <c r="I131" s="164"/>
      <c r="J131" s="164">
        <f>ROUND(I131*H131,2)</f>
        <v>0</v>
      </c>
      <c r="K131" s="165"/>
      <c r="L131" s="29"/>
      <c r="M131" s="166" t="s">
        <v>1</v>
      </c>
      <c r="N131" s="167" t="s">
        <v>38</v>
      </c>
      <c r="O131" s="131">
        <v>0.734</v>
      </c>
      <c r="P131" s="131">
        <f>O131*H131</f>
        <v>2.202</v>
      </c>
      <c r="Q131" s="131">
        <v>0</v>
      </c>
      <c r="R131" s="131">
        <f>Q131*H131</f>
        <v>0</v>
      </c>
      <c r="S131" s="131">
        <v>0</v>
      </c>
      <c r="T131" s="132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33" t="s">
        <v>123</v>
      </c>
      <c r="AT131" s="133" t="s">
        <v>157</v>
      </c>
      <c r="AU131" s="133" t="s">
        <v>83</v>
      </c>
      <c r="AY131" s="16" t="s">
        <v>122</v>
      </c>
      <c r="BE131" s="134">
        <f>IF(N131="základní",J131,0)</f>
        <v>0</v>
      </c>
      <c r="BF131" s="134">
        <f>IF(N131="snížená",J131,0)</f>
        <v>0</v>
      </c>
      <c r="BG131" s="134">
        <f>IF(N131="zákl. přenesená",J131,0)</f>
        <v>0</v>
      </c>
      <c r="BH131" s="134">
        <f>IF(N131="sníž. přenesená",J131,0)</f>
        <v>0</v>
      </c>
      <c r="BI131" s="134">
        <f>IF(N131="nulová",J131,0)</f>
        <v>0</v>
      </c>
      <c r="BJ131" s="16" t="s">
        <v>81</v>
      </c>
      <c r="BK131" s="134">
        <f>ROUND(I131*H131,2)</f>
        <v>0</v>
      </c>
      <c r="BL131" s="16" t="s">
        <v>123</v>
      </c>
      <c r="BM131" s="133" t="s">
        <v>173</v>
      </c>
    </row>
    <row r="132" spans="1:65" s="2" customFormat="1" ht="66.75" customHeight="1">
      <c r="A132" s="28"/>
      <c r="B132" s="120"/>
      <c r="C132" s="159" t="s">
        <v>132</v>
      </c>
      <c r="D132" s="159" t="s">
        <v>157</v>
      </c>
      <c r="E132" s="160" t="s">
        <v>174</v>
      </c>
      <c r="F132" s="161" t="s">
        <v>175</v>
      </c>
      <c r="G132" s="162" t="s">
        <v>176</v>
      </c>
      <c r="H132" s="163">
        <v>17</v>
      </c>
      <c r="I132" s="164"/>
      <c r="J132" s="164">
        <f>ROUND(I132*H132,2)</f>
        <v>0</v>
      </c>
      <c r="K132" s="165"/>
      <c r="L132" s="29"/>
      <c r="M132" s="166" t="s">
        <v>1</v>
      </c>
      <c r="N132" s="167" t="s">
        <v>38</v>
      </c>
      <c r="O132" s="131">
        <v>0.208</v>
      </c>
      <c r="P132" s="131">
        <f>O132*H132</f>
        <v>3.536</v>
      </c>
      <c r="Q132" s="131">
        <v>0</v>
      </c>
      <c r="R132" s="131">
        <f>Q132*H132</f>
        <v>0</v>
      </c>
      <c r="S132" s="131">
        <v>0.255</v>
      </c>
      <c r="T132" s="132">
        <f>S132*H132</f>
        <v>4.335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33" t="s">
        <v>123</v>
      </c>
      <c r="AT132" s="133" t="s">
        <v>157</v>
      </c>
      <c r="AU132" s="133" t="s">
        <v>83</v>
      </c>
      <c r="AY132" s="16" t="s">
        <v>122</v>
      </c>
      <c r="BE132" s="134">
        <f>IF(N132="základní",J132,0)</f>
        <v>0</v>
      </c>
      <c r="BF132" s="134">
        <f>IF(N132="snížená",J132,0)</f>
        <v>0</v>
      </c>
      <c r="BG132" s="134">
        <f>IF(N132="zákl. přenesená",J132,0)</f>
        <v>0</v>
      </c>
      <c r="BH132" s="134">
        <f>IF(N132="sníž. přenesená",J132,0)</f>
        <v>0</v>
      </c>
      <c r="BI132" s="134">
        <f>IF(N132="nulová",J132,0)</f>
        <v>0</v>
      </c>
      <c r="BJ132" s="16" t="s">
        <v>81</v>
      </c>
      <c r="BK132" s="134">
        <f>ROUND(I132*H132,2)</f>
        <v>0</v>
      </c>
      <c r="BL132" s="16" t="s">
        <v>123</v>
      </c>
      <c r="BM132" s="133" t="s">
        <v>177</v>
      </c>
    </row>
    <row r="133" spans="1:65" s="2" customFormat="1" ht="78" customHeight="1">
      <c r="A133" s="28"/>
      <c r="B133" s="120"/>
      <c r="C133" s="159" t="s">
        <v>135</v>
      </c>
      <c r="D133" s="159" t="s">
        <v>157</v>
      </c>
      <c r="E133" s="160" t="s">
        <v>178</v>
      </c>
      <c r="F133" s="161" t="s">
        <v>179</v>
      </c>
      <c r="G133" s="162" t="s">
        <v>176</v>
      </c>
      <c r="H133" s="163">
        <v>458</v>
      </c>
      <c r="I133" s="164"/>
      <c r="J133" s="164">
        <f>ROUND(I133*H133,2)</f>
        <v>0</v>
      </c>
      <c r="K133" s="165"/>
      <c r="L133" s="29"/>
      <c r="M133" s="166" t="s">
        <v>1</v>
      </c>
      <c r="N133" s="167" t="s">
        <v>38</v>
      </c>
      <c r="O133" s="131">
        <v>0.069</v>
      </c>
      <c r="P133" s="131">
        <f>O133*H133</f>
        <v>31.602000000000004</v>
      </c>
      <c r="Q133" s="131">
        <v>0</v>
      </c>
      <c r="R133" s="131">
        <f>Q133*H133</f>
        <v>0</v>
      </c>
      <c r="S133" s="131">
        <v>0.425</v>
      </c>
      <c r="T133" s="132">
        <f>S133*H133</f>
        <v>194.65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33" t="s">
        <v>123</v>
      </c>
      <c r="AT133" s="133" t="s">
        <v>157</v>
      </c>
      <c r="AU133" s="133" t="s">
        <v>83</v>
      </c>
      <c r="AY133" s="16" t="s">
        <v>122</v>
      </c>
      <c r="BE133" s="134">
        <f>IF(N133="základní",J133,0)</f>
        <v>0</v>
      </c>
      <c r="BF133" s="134">
        <f>IF(N133="snížená",J133,0)</f>
        <v>0</v>
      </c>
      <c r="BG133" s="134">
        <f>IF(N133="zákl. přenesená",J133,0)</f>
        <v>0</v>
      </c>
      <c r="BH133" s="134">
        <f>IF(N133="sníž. přenesená",J133,0)</f>
        <v>0</v>
      </c>
      <c r="BI133" s="134">
        <f>IF(N133="nulová",J133,0)</f>
        <v>0</v>
      </c>
      <c r="BJ133" s="16" t="s">
        <v>81</v>
      </c>
      <c r="BK133" s="134">
        <f>ROUND(I133*H133,2)</f>
        <v>0</v>
      </c>
      <c r="BL133" s="16" t="s">
        <v>123</v>
      </c>
      <c r="BM133" s="133" t="s">
        <v>180</v>
      </c>
    </row>
    <row r="134" spans="1:65" s="2" customFormat="1" ht="55.5" customHeight="1">
      <c r="A134" s="28"/>
      <c r="B134" s="120"/>
      <c r="C134" s="159" t="s">
        <v>138</v>
      </c>
      <c r="D134" s="159" t="s">
        <v>157</v>
      </c>
      <c r="E134" s="160" t="s">
        <v>181</v>
      </c>
      <c r="F134" s="161" t="s">
        <v>182</v>
      </c>
      <c r="G134" s="162" t="s">
        <v>176</v>
      </c>
      <c r="H134" s="163">
        <v>35</v>
      </c>
      <c r="I134" s="164"/>
      <c r="J134" s="164">
        <f>ROUND(I134*H134,2)</f>
        <v>0</v>
      </c>
      <c r="K134" s="165"/>
      <c r="L134" s="29"/>
      <c r="M134" s="166" t="s">
        <v>1</v>
      </c>
      <c r="N134" s="167" t="s">
        <v>38</v>
      </c>
      <c r="O134" s="131">
        <v>0.076</v>
      </c>
      <c r="P134" s="131">
        <f>O134*H134</f>
        <v>2.66</v>
      </c>
      <c r="Q134" s="131">
        <v>0</v>
      </c>
      <c r="R134" s="131">
        <f>Q134*H134</f>
        <v>0</v>
      </c>
      <c r="S134" s="131">
        <v>0.3</v>
      </c>
      <c r="T134" s="132">
        <f>S134*H134</f>
        <v>10.5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33" t="s">
        <v>123</v>
      </c>
      <c r="AT134" s="133" t="s">
        <v>157</v>
      </c>
      <c r="AU134" s="133" t="s">
        <v>83</v>
      </c>
      <c r="AY134" s="16" t="s">
        <v>122</v>
      </c>
      <c r="BE134" s="134">
        <f>IF(N134="základní",J134,0)</f>
        <v>0</v>
      </c>
      <c r="BF134" s="134">
        <f>IF(N134="snížená",J134,0)</f>
        <v>0</v>
      </c>
      <c r="BG134" s="134">
        <f>IF(N134="zákl. přenesená",J134,0)</f>
        <v>0</v>
      </c>
      <c r="BH134" s="134">
        <f>IF(N134="sníž. přenesená",J134,0)</f>
        <v>0</v>
      </c>
      <c r="BI134" s="134">
        <f>IF(N134="nulová",J134,0)</f>
        <v>0</v>
      </c>
      <c r="BJ134" s="16" t="s">
        <v>81</v>
      </c>
      <c r="BK134" s="134">
        <f>ROUND(I134*H134,2)</f>
        <v>0</v>
      </c>
      <c r="BL134" s="16" t="s">
        <v>123</v>
      </c>
      <c r="BM134" s="133" t="s">
        <v>183</v>
      </c>
    </row>
    <row r="135" spans="2:51" s="13" customFormat="1" ht="12">
      <c r="B135" s="168"/>
      <c r="D135" s="169" t="s">
        <v>162</v>
      </c>
      <c r="E135" s="170" t="s">
        <v>1</v>
      </c>
      <c r="F135" s="171" t="s">
        <v>184</v>
      </c>
      <c r="H135" s="172">
        <v>35</v>
      </c>
      <c r="L135" s="168"/>
      <c r="M135" s="173"/>
      <c r="N135" s="174"/>
      <c r="O135" s="174"/>
      <c r="P135" s="174"/>
      <c r="Q135" s="174"/>
      <c r="R135" s="174"/>
      <c r="S135" s="174"/>
      <c r="T135" s="175"/>
      <c r="AT135" s="170" t="s">
        <v>162</v>
      </c>
      <c r="AU135" s="170" t="s">
        <v>83</v>
      </c>
      <c r="AV135" s="13" t="s">
        <v>83</v>
      </c>
      <c r="AW135" s="13" t="s">
        <v>30</v>
      </c>
      <c r="AX135" s="13" t="s">
        <v>81</v>
      </c>
      <c r="AY135" s="170" t="s">
        <v>122</v>
      </c>
    </row>
    <row r="136" spans="1:65" s="2" customFormat="1" ht="44.25" customHeight="1">
      <c r="A136" s="28"/>
      <c r="B136" s="120"/>
      <c r="C136" s="159" t="s">
        <v>121</v>
      </c>
      <c r="D136" s="159" t="s">
        <v>157</v>
      </c>
      <c r="E136" s="160" t="s">
        <v>185</v>
      </c>
      <c r="F136" s="161" t="s">
        <v>186</v>
      </c>
      <c r="G136" s="162" t="s">
        <v>176</v>
      </c>
      <c r="H136" s="163">
        <v>8.2</v>
      </c>
      <c r="I136" s="164"/>
      <c r="J136" s="164">
        <f>ROUND(I136*H136,2)</f>
        <v>0</v>
      </c>
      <c r="K136" s="165"/>
      <c r="L136" s="29"/>
      <c r="M136" s="166" t="s">
        <v>1</v>
      </c>
      <c r="N136" s="167" t="s">
        <v>38</v>
      </c>
      <c r="O136" s="131">
        <v>0.13</v>
      </c>
      <c r="P136" s="131">
        <f>O136*H136</f>
        <v>1.0659999999999998</v>
      </c>
      <c r="Q136" s="131">
        <v>0</v>
      </c>
      <c r="R136" s="131">
        <f>Q136*H136</f>
        <v>0</v>
      </c>
      <c r="S136" s="131">
        <v>0.22</v>
      </c>
      <c r="T136" s="132">
        <f>S136*H136</f>
        <v>1.8039999999999998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33" t="s">
        <v>123</v>
      </c>
      <c r="AT136" s="133" t="s">
        <v>157</v>
      </c>
      <c r="AU136" s="133" t="s">
        <v>83</v>
      </c>
      <c r="AY136" s="16" t="s">
        <v>122</v>
      </c>
      <c r="BE136" s="134">
        <f>IF(N136="základní",J136,0)</f>
        <v>0</v>
      </c>
      <c r="BF136" s="134">
        <f>IF(N136="snížená",J136,0)</f>
        <v>0</v>
      </c>
      <c r="BG136" s="134">
        <f>IF(N136="zákl. přenesená",J136,0)</f>
        <v>0</v>
      </c>
      <c r="BH136" s="134">
        <f>IF(N136="sníž. přenesená",J136,0)</f>
        <v>0</v>
      </c>
      <c r="BI136" s="134">
        <f>IF(N136="nulová",J136,0)</f>
        <v>0</v>
      </c>
      <c r="BJ136" s="16" t="s">
        <v>81</v>
      </c>
      <c r="BK136" s="134">
        <f>ROUND(I136*H136,2)</f>
        <v>0</v>
      </c>
      <c r="BL136" s="16" t="s">
        <v>123</v>
      </c>
      <c r="BM136" s="133" t="s">
        <v>187</v>
      </c>
    </row>
    <row r="137" spans="2:51" s="13" customFormat="1" ht="12">
      <c r="B137" s="168"/>
      <c r="D137" s="169" t="s">
        <v>162</v>
      </c>
      <c r="E137" s="170" t="s">
        <v>1</v>
      </c>
      <c r="F137" s="171" t="s">
        <v>188</v>
      </c>
      <c r="H137" s="172">
        <v>8.2</v>
      </c>
      <c r="L137" s="168"/>
      <c r="M137" s="173"/>
      <c r="N137" s="174"/>
      <c r="O137" s="174"/>
      <c r="P137" s="174"/>
      <c r="Q137" s="174"/>
      <c r="R137" s="174"/>
      <c r="S137" s="174"/>
      <c r="T137" s="175"/>
      <c r="AT137" s="170" t="s">
        <v>162</v>
      </c>
      <c r="AU137" s="170" t="s">
        <v>83</v>
      </c>
      <c r="AV137" s="13" t="s">
        <v>83</v>
      </c>
      <c r="AW137" s="13" t="s">
        <v>30</v>
      </c>
      <c r="AX137" s="13" t="s">
        <v>81</v>
      </c>
      <c r="AY137" s="170" t="s">
        <v>122</v>
      </c>
    </row>
    <row r="138" spans="1:65" s="2" customFormat="1" ht="16.5" customHeight="1">
      <c r="A138" s="28"/>
      <c r="B138" s="120"/>
      <c r="C138" s="159" t="s">
        <v>143</v>
      </c>
      <c r="D138" s="159" t="s">
        <v>157</v>
      </c>
      <c r="E138" s="160" t="s">
        <v>189</v>
      </c>
      <c r="F138" s="161" t="s">
        <v>190</v>
      </c>
      <c r="G138" s="162" t="s">
        <v>191</v>
      </c>
      <c r="H138" s="163">
        <v>2.5</v>
      </c>
      <c r="I138" s="164"/>
      <c r="J138" s="164">
        <f>ROUND(I138*H138,2)</f>
        <v>0</v>
      </c>
      <c r="K138" s="165"/>
      <c r="L138" s="29"/>
      <c r="M138" s="166" t="s">
        <v>1</v>
      </c>
      <c r="N138" s="167" t="s">
        <v>38</v>
      </c>
      <c r="O138" s="131">
        <v>0.133</v>
      </c>
      <c r="P138" s="131">
        <f>O138*H138</f>
        <v>0.3325</v>
      </c>
      <c r="Q138" s="131">
        <v>0</v>
      </c>
      <c r="R138" s="131">
        <f>Q138*H138</f>
        <v>0</v>
      </c>
      <c r="S138" s="131">
        <v>0.205</v>
      </c>
      <c r="T138" s="132">
        <f>S138*H138</f>
        <v>0.5125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33" t="s">
        <v>123</v>
      </c>
      <c r="AT138" s="133" t="s">
        <v>157</v>
      </c>
      <c r="AU138" s="133" t="s">
        <v>83</v>
      </c>
      <c r="AY138" s="16" t="s">
        <v>122</v>
      </c>
      <c r="BE138" s="134">
        <f>IF(N138="základní",J138,0)</f>
        <v>0</v>
      </c>
      <c r="BF138" s="134">
        <f>IF(N138="snížená",J138,0)</f>
        <v>0</v>
      </c>
      <c r="BG138" s="134">
        <f>IF(N138="zákl. přenesená",J138,0)</f>
        <v>0</v>
      </c>
      <c r="BH138" s="134">
        <f>IF(N138="sníž. přenesená",J138,0)</f>
        <v>0</v>
      </c>
      <c r="BI138" s="134">
        <f>IF(N138="nulová",J138,0)</f>
        <v>0</v>
      </c>
      <c r="BJ138" s="16" t="s">
        <v>81</v>
      </c>
      <c r="BK138" s="134">
        <f>ROUND(I138*H138,2)</f>
        <v>0</v>
      </c>
      <c r="BL138" s="16" t="s">
        <v>123</v>
      </c>
      <c r="BM138" s="133" t="s">
        <v>192</v>
      </c>
    </row>
    <row r="139" spans="2:51" s="13" customFormat="1" ht="12">
      <c r="B139" s="168"/>
      <c r="D139" s="169" t="s">
        <v>162</v>
      </c>
      <c r="E139" s="170" t="s">
        <v>1</v>
      </c>
      <c r="F139" s="171" t="s">
        <v>193</v>
      </c>
      <c r="H139" s="172">
        <v>2.5</v>
      </c>
      <c r="L139" s="168"/>
      <c r="M139" s="173"/>
      <c r="N139" s="174"/>
      <c r="O139" s="174"/>
      <c r="P139" s="174"/>
      <c r="Q139" s="174"/>
      <c r="R139" s="174"/>
      <c r="S139" s="174"/>
      <c r="T139" s="175"/>
      <c r="AT139" s="170" t="s">
        <v>162</v>
      </c>
      <c r="AU139" s="170" t="s">
        <v>83</v>
      </c>
      <c r="AV139" s="13" t="s">
        <v>83</v>
      </c>
      <c r="AW139" s="13" t="s">
        <v>30</v>
      </c>
      <c r="AX139" s="13" t="s">
        <v>81</v>
      </c>
      <c r="AY139" s="170" t="s">
        <v>122</v>
      </c>
    </row>
    <row r="140" spans="1:65" s="2" customFormat="1" ht="44.25" customHeight="1">
      <c r="A140" s="28"/>
      <c r="B140" s="120"/>
      <c r="C140" s="159" t="s">
        <v>194</v>
      </c>
      <c r="D140" s="159" t="s">
        <v>157</v>
      </c>
      <c r="E140" s="160" t="s">
        <v>195</v>
      </c>
      <c r="F140" s="161" t="s">
        <v>196</v>
      </c>
      <c r="G140" s="162" t="s">
        <v>197</v>
      </c>
      <c r="H140" s="163">
        <v>225.058</v>
      </c>
      <c r="I140" s="164"/>
      <c r="J140" s="164">
        <f>ROUND(I140*H140,2)</f>
        <v>0</v>
      </c>
      <c r="K140" s="165"/>
      <c r="L140" s="29"/>
      <c r="M140" s="166" t="s">
        <v>1</v>
      </c>
      <c r="N140" s="167" t="s">
        <v>38</v>
      </c>
      <c r="O140" s="131">
        <v>0.431</v>
      </c>
      <c r="P140" s="131">
        <f>O140*H140</f>
        <v>96.99999799999999</v>
      </c>
      <c r="Q140" s="131">
        <v>0</v>
      </c>
      <c r="R140" s="131">
        <f>Q140*H140</f>
        <v>0</v>
      </c>
      <c r="S140" s="131">
        <v>0</v>
      </c>
      <c r="T140" s="132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33" t="s">
        <v>123</v>
      </c>
      <c r="AT140" s="133" t="s">
        <v>157</v>
      </c>
      <c r="AU140" s="133" t="s">
        <v>83</v>
      </c>
      <c r="AY140" s="16" t="s">
        <v>122</v>
      </c>
      <c r="BE140" s="134">
        <f>IF(N140="základní",J140,0)</f>
        <v>0</v>
      </c>
      <c r="BF140" s="134">
        <f>IF(N140="snížená",J140,0)</f>
        <v>0</v>
      </c>
      <c r="BG140" s="134">
        <f>IF(N140="zákl. přenesená",J140,0)</f>
        <v>0</v>
      </c>
      <c r="BH140" s="134">
        <f>IF(N140="sníž. přenesená",J140,0)</f>
        <v>0</v>
      </c>
      <c r="BI140" s="134">
        <f>IF(N140="nulová",J140,0)</f>
        <v>0</v>
      </c>
      <c r="BJ140" s="16" t="s">
        <v>81</v>
      </c>
      <c r="BK140" s="134">
        <f>ROUND(I140*H140,2)</f>
        <v>0</v>
      </c>
      <c r="BL140" s="16" t="s">
        <v>123</v>
      </c>
      <c r="BM140" s="133" t="s">
        <v>198</v>
      </c>
    </row>
    <row r="141" spans="2:51" s="13" customFormat="1" ht="22.5">
      <c r="B141" s="168"/>
      <c r="D141" s="169" t="s">
        <v>162</v>
      </c>
      <c r="E141" s="170" t="s">
        <v>1</v>
      </c>
      <c r="F141" s="171" t="s">
        <v>199</v>
      </c>
      <c r="H141" s="172">
        <v>148.18</v>
      </c>
      <c r="L141" s="168"/>
      <c r="M141" s="173"/>
      <c r="N141" s="174"/>
      <c r="O141" s="174"/>
      <c r="P141" s="174"/>
      <c r="Q141" s="174"/>
      <c r="R141" s="174"/>
      <c r="S141" s="174"/>
      <c r="T141" s="175"/>
      <c r="AT141" s="170" t="s">
        <v>162</v>
      </c>
      <c r="AU141" s="170" t="s">
        <v>83</v>
      </c>
      <c r="AV141" s="13" t="s">
        <v>83</v>
      </c>
      <c r="AW141" s="13" t="s">
        <v>30</v>
      </c>
      <c r="AX141" s="13" t="s">
        <v>73</v>
      </c>
      <c r="AY141" s="170" t="s">
        <v>122</v>
      </c>
    </row>
    <row r="142" spans="2:51" s="13" customFormat="1" ht="12">
      <c r="B142" s="168"/>
      <c r="D142" s="169" t="s">
        <v>162</v>
      </c>
      <c r="E142" s="170" t="s">
        <v>1</v>
      </c>
      <c r="F142" s="171" t="s">
        <v>200</v>
      </c>
      <c r="H142" s="172">
        <v>3.468</v>
      </c>
      <c r="L142" s="168"/>
      <c r="M142" s="173"/>
      <c r="N142" s="174"/>
      <c r="O142" s="174"/>
      <c r="P142" s="174"/>
      <c r="Q142" s="174"/>
      <c r="R142" s="174"/>
      <c r="S142" s="174"/>
      <c r="T142" s="175"/>
      <c r="AT142" s="170" t="s">
        <v>162</v>
      </c>
      <c r="AU142" s="170" t="s">
        <v>83</v>
      </c>
      <c r="AV142" s="13" t="s">
        <v>83</v>
      </c>
      <c r="AW142" s="13" t="s">
        <v>30</v>
      </c>
      <c r="AX142" s="13" t="s">
        <v>73</v>
      </c>
      <c r="AY142" s="170" t="s">
        <v>122</v>
      </c>
    </row>
    <row r="143" spans="2:51" s="13" customFormat="1" ht="22.5">
      <c r="B143" s="168"/>
      <c r="D143" s="169" t="s">
        <v>162</v>
      </c>
      <c r="E143" s="170" t="s">
        <v>1</v>
      </c>
      <c r="F143" s="171" t="s">
        <v>201</v>
      </c>
      <c r="H143" s="172">
        <v>73.41</v>
      </c>
      <c r="L143" s="168"/>
      <c r="M143" s="173"/>
      <c r="N143" s="174"/>
      <c r="O143" s="174"/>
      <c r="P143" s="174"/>
      <c r="Q143" s="174"/>
      <c r="R143" s="174"/>
      <c r="S143" s="174"/>
      <c r="T143" s="175"/>
      <c r="AT143" s="170" t="s">
        <v>162</v>
      </c>
      <c r="AU143" s="170" t="s">
        <v>83</v>
      </c>
      <c r="AV143" s="13" t="s">
        <v>83</v>
      </c>
      <c r="AW143" s="13" t="s">
        <v>30</v>
      </c>
      <c r="AX143" s="13" t="s">
        <v>73</v>
      </c>
      <c r="AY143" s="170" t="s">
        <v>122</v>
      </c>
    </row>
    <row r="144" spans="2:51" s="14" customFormat="1" ht="12">
      <c r="B144" s="176"/>
      <c r="D144" s="169" t="s">
        <v>162</v>
      </c>
      <c r="E144" s="177" t="s">
        <v>1</v>
      </c>
      <c r="F144" s="178" t="s">
        <v>202</v>
      </c>
      <c r="H144" s="179">
        <v>225.058</v>
      </c>
      <c r="L144" s="176"/>
      <c r="M144" s="180"/>
      <c r="N144" s="181"/>
      <c r="O144" s="181"/>
      <c r="P144" s="181"/>
      <c r="Q144" s="181"/>
      <c r="R144" s="181"/>
      <c r="S144" s="181"/>
      <c r="T144" s="182"/>
      <c r="AT144" s="177" t="s">
        <v>162</v>
      </c>
      <c r="AU144" s="177" t="s">
        <v>83</v>
      </c>
      <c r="AV144" s="14" t="s">
        <v>123</v>
      </c>
      <c r="AW144" s="14" t="s">
        <v>30</v>
      </c>
      <c r="AX144" s="14" t="s">
        <v>81</v>
      </c>
      <c r="AY144" s="177" t="s">
        <v>122</v>
      </c>
    </row>
    <row r="145" spans="1:65" s="2" customFormat="1" ht="21.75" customHeight="1">
      <c r="A145" s="28"/>
      <c r="B145" s="120"/>
      <c r="C145" s="159" t="s">
        <v>203</v>
      </c>
      <c r="D145" s="159" t="s">
        <v>157</v>
      </c>
      <c r="E145" s="160" t="s">
        <v>204</v>
      </c>
      <c r="F145" s="161" t="s">
        <v>205</v>
      </c>
      <c r="G145" s="162" t="s">
        <v>197</v>
      </c>
      <c r="H145" s="163">
        <v>225.058</v>
      </c>
      <c r="I145" s="164"/>
      <c r="J145" s="164">
        <f>ROUND(I145*H145,2)</f>
        <v>0</v>
      </c>
      <c r="K145" s="165"/>
      <c r="L145" s="29"/>
      <c r="M145" s="166" t="s">
        <v>1</v>
      </c>
      <c r="N145" s="167" t="s">
        <v>38</v>
      </c>
      <c r="O145" s="131">
        <v>0.083</v>
      </c>
      <c r="P145" s="131">
        <f>O145*H145</f>
        <v>18.679814</v>
      </c>
      <c r="Q145" s="131">
        <v>0</v>
      </c>
      <c r="R145" s="131">
        <f>Q145*H145</f>
        <v>0</v>
      </c>
      <c r="S145" s="131">
        <v>0</v>
      </c>
      <c r="T145" s="132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33" t="s">
        <v>123</v>
      </c>
      <c r="AT145" s="133" t="s">
        <v>157</v>
      </c>
      <c r="AU145" s="133" t="s">
        <v>83</v>
      </c>
      <c r="AY145" s="16" t="s">
        <v>122</v>
      </c>
      <c r="BE145" s="134">
        <f>IF(N145="základní",J145,0)</f>
        <v>0</v>
      </c>
      <c r="BF145" s="134">
        <f>IF(N145="snížená",J145,0)</f>
        <v>0</v>
      </c>
      <c r="BG145" s="134">
        <f>IF(N145="zákl. přenesená",J145,0)</f>
        <v>0</v>
      </c>
      <c r="BH145" s="134">
        <f>IF(N145="sníž. přenesená",J145,0)</f>
        <v>0</v>
      </c>
      <c r="BI145" s="134">
        <f>IF(N145="nulová",J145,0)</f>
        <v>0</v>
      </c>
      <c r="BJ145" s="16" t="s">
        <v>81</v>
      </c>
      <c r="BK145" s="134">
        <f>ROUND(I145*H145,2)</f>
        <v>0</v>
      </c>
      <c r="BL145" s="16" t="s">
        <v>123</v>
      </c>
      <c r="BM145" s="133" t="s">
        <v>206</v>
      </c>
    </row>
    <row r="146" spans="1:65" s="2" customFormat="1" ht="21.75" customHeight="1">
      <c r="A146" s="28"/>
      <c r="B146" s="120"/>
      <c r="C146" s="159" t="s">
        <v>207</v>
      </c>
      <c r="D146" s="159" t="s">
        <v>157</v>
      </c>
      <c r="E146" s="160" t="s">
        <v>208</v>
      </c>
      <c r="F146" s="161" t="s">
        <v>209</v>
      </c>
      <c r="G146" s="162" t="s">
        <v>197</v>
      </c>
      <c r="H146" s="163">
        <v>4.536</v>
      </c>
      <c r="I146" s="164"/>
      <c r="J146" s="164">
        <f>ROUND(I146*H146,2)</f>
        <v>0</v>
      </c>
      <c r="K146" s="165"/>
      <c r="L146" s="29"/>
      <c r="M146" s="166" t="s">
        <v>1</v>
      </c>
      <c r="N146" s="167" t="s">
        <v>38</v>
      </c>
      <c r="O146" s="131">
        <v>1.548</v>
      </c>
      <c r="P146" s="131">
        <f>O146*H146</f>
        <v>7.0217279999999995</v>
      </c>
      <c r="Q146" s="131">
        <v>0</v>
      </c>
      <c r="R146" s="131">
        <f>Q146*H146</f>
        <v>0</v>
      </c>
      <c r="S146" s="131">
        <v>0</v>
      </c>
      <c r="T146" s="132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33" t="s">
        <v>123</v>
      </c>
      <c r="AT146" s="133" t="s">
        <v>157</v>
      </c>
      <c r="AU146" s="133" t="s">
        <v>83</v>
      </c>
      <c r="AY146" s="16" t="s">
        <v>122</v>
      </c>
      <c r="BE146" s="134">
        <f>IF(N146="základní",J146,0)</f>
        <v>0</v>
      </c>
      <c r="BF146" s="134">
        <f>IF(N146="snížená",J146,0)</f>
        <v>0</v>
      </c>
      <c r="BG146" s="134">
        <f>IF(N146="zákl. přenesená",J146,0)</f>
        <v>0</v>
      </c>
      <c r="BH146" s="134">
        <f>IF(N146="sníž. přenesená",J146,0)</f>
        <v>0</v>
      </c>
      <c r="BI146" s="134">
        <f>IF(N146="nulová",J146,0)</f>
        <v>0</v>
      </c>
      <c r="BJ146" s="16" t="s">
        <v>81</v>
      </c>
      <c r="BK146" s="134">
        <f>ROUND(I146*H146,2)</f>
        <v>0</v>
      </c>
      <c r="BL146" s="16" t="s">
        <v>123</v>
      </c>
      <c r="BM146" s="133" t="s">
        <v>210</v>
      </c>
    </row>
    <row r="147" spans="2:51" s="13" customFormat="1" ht="12">
      <c r="B147" s="168"/>
      <c r="D147" s="169" t="s">
        <v>162</v>
      </c>
      <c r="E147" s="170" t="s">
        <v>1</v>
      </c>
      <c r="F147" s="171" t="s">
        <v>211</v>
      </c>
      <c r="H147" s="172">
        <v>4.536</v>
      </c>
      <c r="L147" s="168"/>
      <c r="M147" s="173"/>
      <c r="N147" s="174"/>
      <c r="O147" s="174"/>
      <c r="P147" s="174"/>
      <c r="Q147" s="174"/>
      <c r="R147" s="174"/>
      <c r="S147" s="174"/>
      <c r="T147" s="175"/>
      <c r="AT147" s="170" t="s">
        <v>162</v>
      </c>
      <c r="AU147" s="170" t="s">
        <v>83</v>
      </c>
      <c r="AV147" s="13" t="s">
        <v>83</v>
      </c>
      <c r="AW147" s="13" t="s">
        <v>30</v>
      </c>
      <c r="AX147" s="13" t="s">
        <v>81</v>
      </c>
      <c r="AY147" s="170" t="s">
        <v>122</v>
      </c>
    </row>
    <row r="148" spans="1:65" s="2" customFormat="1" ht="21.75" customHeight="1">
      <c r="A148" s="28"/>
      <c r="B148" s="120"/>
      <c r="C148" s="159" t="s">
        <v>212</v>
      </c>
      <c r="D148" s="159" t="s">
        <v>157</v>
      </c>
      <c r="E148" s="160" t="s">
        <v>213</v>
      </c>
      <c r="F148" s="161" t="s">
        <v>214</v>
      </c>
      <c r="G148" s="162" t="s">
        <v>197</v>
      </c>
      <c r="H148" s="163">
        <v>21.64</v>
      </c>
      <c r="I148" s="164"/>
      <c r="J148" s="164">
        <f>ROUND(I148*H148,2)</f>
        <v>0</v>
      </c>
      <c r="K148" s="165"/>
      <c r="L148" s="29"/>
      <c r="M148" s="166" t="s">
        <v>1</v>
      </c>
      <c r="N148" s="167" t="s">
        <v>38</v>
      </c>
      <c r="O148" s="131">
        <v>2.32</v>
      </c>
      <c r="P148" s="131">
        <f>O148*H148</f>
        <v>50.2048</v>
      </c>
      <c r="Q148" s="131">
        <v>0</v>
      </c>
      <c r="R148" s="131">
        <f>Q148*H148</f>
        <v>0</v>
      </c>
      <c r="S148" s="131">
        <v>0</v>
      </c>
      <c r="T148" s="132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33" t="s">
        <v>123</v>
      </c>
      <c r="AT148" s="133" t="s">
        <v>157</v>
      </c>
      <c r="AU148" s="133" t="s">
        <v>83</v>
      </c>
      <c r="AY148" s="16" t="s">
        <v>122</v>
      </c>
      <c r="BE148" s="134">
        <f>IF(N148="základní",J148,0)</f>
        <v>0</v>
      </c>
      <c r="BF148" s="134">
        <f>IF(N148="snížená",J148,0)</f>
        <v>0</v>
      </c>
      <c r="BG148" s="134">
        <f>IF(N148="zákl. přenesená",J148,0)</f>
        <v>0</v>
      </c>
      <c r="BH148" s="134">
        <f>IF(N148="sníž. přenesená",J148,0)</f>
        <v>0</v>
      </c>
      <c r="BI148" s="134">
        <f>IF(N148="nulová",J148,0)</f>
        <v>0</v>
      </c>
      <c r="BJ148" s="16" t="s">
        <v>81</v>
      </c>
      <c r="BK148" s="134">
        <f>ROUND(I148*H148,2)</f>
        <v>0</v>
      </c>
      <c r="BL148" s="16" t="s">
        <v>123</v>
      </c>
      <c r="BM148" s="133" t="s">
        <v>215</v>
      </c>
    </row>
    <row r="149" spans="2:51" s="13" customFormat="1" ht="12">
      <c r="B149" s="168"/>
      <c r="D149" s="169" t="s">
        <v>162</v>
      </c>
      <c r="E149" s="170" t="s">
        <v>1</v>
      </c>
      <c r="F149" s="171" t="s">
        <v>216</v>
      </c>
      <c r="H149" s="172">
        <v>21.64</v>
      </c>
      <c r="L149" s="168"/>
      <c r="M149" s="173"/>
      <c r="N149" s="174"/>
      <c r="O149" s="174"/>
      <c r="P149" s="174"/>
      <c r="Q149" s="174"/>
      <c r="R149" s="174"/>
      <c r="S149" s="174"/>
      <c r="T149" s="175"/>
      <c r="AT149" s="170" t="s">
        <v>162</v>
      </c>
      <c r="AU149" s="170" t="s">
        <v>83</v>
      </c>
      <c r="AV149" s="13" t="s">
        <v>83</v>
      </c>
      <c r="AW149" s="13" t="s">
        <v>30</v>
      </c>
      <c r="AX149" s="13" t="s">
        <v>81</v>
      </c>
      <c r="AY149" s="170" t="s">
        <v>122</v>
      </c>
    </row>
    <row r="150" spans="1:65" s="2" customFormat="1" ht="21.75" customHeight="1">
      <c r="A150" s="28"/>
      <c r="B150" s="120"/>
      <c r="C150" s="159" t="s">
        <v>217</v>
      </c>
      <c r="D150" s="159" t="s">
        <v>157</v>
      </c>
      <c r="E150" s="160" t="s">
        <v>218</v>
      </c>
      <c r="F150" s="161" t="s">
        <v>219</v>
      </c>
      <c r="G150" s="162" t="s">
        <v>197</v>
      </c>
      <c r="H150" s="163">
        <v>21.64</v>
      </c>
      <c r="I150" s="164"/>
      <c r="J150" s="164">
        <f>ROUND(I150*H150,2)</f>
        <v>0</v>
      </c>
      <c r="K150" s="165"/>
      <c r="L150" s="29"/>
      <c r="M150" s="166" t="s">
        <v>1</v>
      </c>
      <c r="N150" s="167" t="s">
        <v>38</v>
      </c>
      <c r="O150" s="131">
        <v>0.654</v>
      </c>
      <c r="P150" s="131">
        <f>O150*H150</f>
        <v>14.152560000000001</v>
      </c>
      <c r="Q150" s="131">
        <v>0</v>
      </c>
      <c r="R150" s="131">
        <f>Q150*H150</f>
        <v>0</v>
      </c>
      <c r="S150" s="131">
        <v>0</v>
      </c>
      <c r="T150" s="132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33" t="s">
        <v>123</v>
      </c>
      <c r="AT150" s="133" t="s">
        <v>157</v>
      </c>
      <c r="AU150" s="133" t="s">
        <v>83</v>
      </c>
      <c r="AY150" s="16" t="s">
        <v>122</v>
      </c>
      <c r="BE150" s="134">
        <f>IF(N150="základní",J150,0)</f>
        <v>0</v>
      </c>
      <c r="BF150" s="134">
        <f>IF(N150="snížená",J150,0)</f>
        <v>0</v>
      </c>
      <c r="BG150" s="134">
        <f>IF(N150="zákl. přenesená",J150,0)</f>
        <v>0</v>
      </c>
      <c r="BH150" s="134">
        <f>IF(N150="sníž. přenesená",J150,0)</f>
        <v>0</v>
      </c>
      <c r="BI150" s="134">
        <f>IF(N150="nulová",J150,0)</f>
        <v>0</v>
      </c>
      <c r="BJ150" s="16" t="s">
        <v>81</v>
      </c>
      <c r="BK150" s="134">
        <f>ROUND(I150*H150,2)</f>
        <v>0</v>
      </c>
      <c r="BL150" s="16" t="s">
        <v>123</v>
      </c>
      <c r="BM150" s="133" t="s">
        <v>220</v>
      </c>
    </row>
    <row r="151" spans="1:65" s="2" customFormat="1" ht="33" customHeight="1">
      <c r="A151" s="28"/>
      <c r="B151" s="120"/>
      <c r="C151" s="159" t="s">
        <v>8</v>
      </c>
      <c r="D151" s="159" t="s">
        <v>157</v>
      </c>
      <c r="E151" s="160" t="s">
        <v>221</v>
      </c>
      <c r="F151" s="161" t="s">
        <v>222</v>
      </c>
      <c r="G151" s="162" t="s">
        <v>160</v>
      </c>
      <c r="H151" s="163">
        <v>1</v>
      </c>
      <c r="I151" s="164"/>
      <c r="J151" s="164">
        <f>ROUND(I151*H151,2)</f>
        <v>0</v>
      </c>
      <c r="K151" s="165"/>
      <c r="L151" s="29"/>
      <c r="M151" s="166" t="s">
        <v>1</v>
      </c>
      <c r="N151" s="167" t="s">
        <v>38</v>
      </c>
      <c r="O151" s="131">
        <v>0.62</v>
      </c>
      <c r="P151" s="131">
        <f>O151*H151</f>
        <v>0.62</v>
      </c>
      <c r="Q151" s="131">
        <v>0</v>
      </c>
      <c r="R151" s="131">
        <f>Q151*H151</f>
        <v>0</v>
      </c>
      <c r="S151" s="131">
        <v>0</v>
      </c>
      <c r="T151" s="132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33" t="s">
        <v>123</v>
      </c>
      <c r="AT151" s="133" t="s">
        <v>157</v>
      </c>
      <c r="AU151" s="133" t="s">
        <v>83</v>
      </c>
      <c r="AY151" s="16" t="s">
        <v>122</v>
      </c>
      <c r="BE151" s="134">
        <f>IF(N151="základní",J151,0)</f>
        <v>0</v>
      </c>
      <c r="BF151" s="134">
        <f>IF(N151="snížená",J151,0)</f>
        <v>0</v>
      </c>
      <c r="BG151" s="134">
        <f>IF(N151="zákl. přenesená",J151,0)</f>
        <v>0</v>
      </c>
      <c r="BH151" s="134">
        <f>IF(N151="sníž. přenesená",J151,0)</f>
        <v>0</v>
      </c>
      <c r="BI151" s="134">
        <f>IF(N151="nulová",J151,0)</f>
        <v>0</v>
      </c>
      <c r="BJ151" s="16" t="s">
        <v>81</v>
      </c>
      <c r="BK151" s="134">
        <f>ROUND(I151*H151,2)</f>
        <v>0</v>
      </c>
      <c r="BL151" s="16" t="s">
        <v>123</v>
      </c>
      <c r="BM151" s="133" t="s">
        <v>223</v>
      </c>
    </row>
    <row r="152" spans="1:65" s="2" customFormat="1" ht="33" customHeight="1">
      <c r="A152" s="28"/>
      <c r="B152" s="120"/>
      <c r="C152" s="159" t="s">
        <v>224</v>
      </c>
      <c r="D152" s="159" t="s">
        <v>157</v>
      </c>
      <c r="E152" s="160" t="s">
        <v>225</v>
      </c>
      <c r="F152" s="161" t="s">
        <v>226</v>
      </c>
      <c r="G152" s="162" t="s">
        <v>160</v>
      </c>
      <c r="H152" s="163">
        <v>3</v>
      </c>
      <c r="I152" s="164"/>
      <c r="J152" s="164">
        <f>ROUND(I152*H152,2)</f>
        <v>0</v>
      </c>
      <c r="K152" s="165"/>
      <c r="L152" s="29"/>
      <c r="M152" s="166" t="s">
        <v>1</v>
      </c>
      <c r="N152" s="167" t="s">
        <v>38</v>
      </c>
      <c r="O152" s="131">
        <v>1.24</v>
      </c>
      <c r="P152" s="131">
        <f>O152*H152</f>
        <v>3.7199999999999998</v>
      </c>
      <c r="Q152" s="131">
        <v>0</v>
      </c>
      <c r="R152" s="131">
        <f>Q152*H152</f>
        <v>0</v>
      </c>
      <c r="S152" s="131">
        <v>0</v>
      </c>
      <c r="T152" s="132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33" t="s">
        <v>123</v>
      </c>
      <c r="AT152" s="133" t="s">
        <v>157</v>
      </c>
      <c r="AU152" s="133" t="s">
        <v>83</v>
      </c>
      <c r="AY152" s="16" t="s">
        <v>122</v>
      </c>
      <c r="BE152" s="134">
        <f>IF(N152="základní",J152,0)</f>
        <v>0</v>
      </c>
      <c r="BF152" s="134">
        <f>IF(N152="snížená",J152,0)</f>
        <v>0</v>
      </c>
      <c r="BG152" s="134">
        <f>IF(N152="zákl. přenesená",J152,0)</f>
        <v>0</v>
      </c>
      <c r="BH152" s="134">
        <f>IF(N152="sníž. přenesená",J152,0)</f>
        <v>0</v>
      </c>
      <c r="BI152" s="134">
        <f>IF(N152="nulová",J152,0)</f>
        <v>0</v>
      </c>
      <c r="BJ152" s="16" t="s">
        <v>81</v>
      </c>
      <c r="BK152" s="134">
        <f>ROUND(I152*H152,2)</f>
        <v>0</v>
      </c>
      <c r="BL152" s="16" t="s">
        <v>123</v>
      </c>
      <c r="BM152" s="133" t="s">
        <v>227</v>
      </c>
    </row>
    <row r="153" spans="1:65" s="2" customFormat="1" ht="44.25" customHeight="1">
      <c r="A153" s="28"/>
      <c r="B153" s="120"/>
      <c r="C153" s="159" t="s">
        <v>228</v>
      </c>
      <c r="D153" s="159" t="s">
        <v>157</v>
      </c>
      <c r="E153" s="160" t="s">
        <v>229</v>
      </c>
      <c r="F153" s="161" t="s">
        <v>230</v>
      </c>
      <c r="G153" s="162" t="s">
        <v>197</v>
      </c>
      <c r="H153" s="163">
        <v>251.948</v>
      </c>
      <c r="I153" s="164"/>
      <c r="J153" s="164">
        <f>ROUND(I153*H153,2)</f>
        <v>0</v>
      </c>
      <c r="K153" s="165"/>
      <c r="L153" s="29"/>
      <c r="M153" s="166" t="s">
        <v>1</v>
      </c>
      <c r="N153" s="167" t="s">
        <v>38</v>
      </c>
      <c r="O153" s="131">
        <v>0.083</v>
      </c>
      <c r="P153" s="131">
        <f>O153*H153</f>
        <v>20.911684</v>
      </c>
      <c r="Q153" s="131">
        <v>0</v>
      </c>
      <c r="R153" s="131">
        <f>Q153*H153</f>
        <v>0</v>
      </c>
      <c r="S153" s="131">
        <v>0</v>
      </c>
      <c r="T153" s="132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33" t="s">
        <v>123</v>
      </c>
      <c r="AT153" s="133" t="s">
        <v>157</v>
      </c>
      <c r="AU153" s="133" t="s">
        <v>83</v>
      </c>
      <c r="AY153" s="16" t="s">
        <v>122</v>
      </c>
      <c r="BE153" s="134">
        <f>IF(N153="základní",J153,0)</f>
        <v>0</v>
      </c>
      <c r="BF153" s="134">
        <f>IF(N153="snížená",J153,0)</f>
        <v>0</v>
      </c>
      <c r="BG153" s="134">
        <f>IF(N153="zákl. přenesená",J153,0)</f>
        <v>0</v>
      </c>
      <c r="BH153" s="134">
        <f>IF(N153="sníž. přenesená",J153,0)</f>
        <v>0</v>
      </c>
      <c r="BI153" s="134">
        <f>IF(N153="nulová",J153,0)</f>
        <v>0</v>
      </c>
      <c r="BJ153" s="16" t="s">
        <v>81</v>
      </c>
      <c r="BK153" s="134">
        <f>ROUND(I153*H153,2)</f>
        <v>0</v>
      </c>
      <c r="BL153" s="16" t="s">
        <v>123</v>
      </c>
      <c r="BM153" s="133" t="s">
        <v>231</v>
      </c>
    </row>
    <row r="154" spans="2:51" s="13" customFormat="1" ht="22.5">
      <c r="B154" s="168"/>
      <c r="D154" s="169" t="s">
        <v>162</v>
      </c>
      <c r="E154" s="170" t="s">
        <v>1</v>
      </c>
      <c r="F154" s="171" t="s">
        <v>232</v>
      </c>
      <c r="H154" s="172">
        <v>251.948</v>
      </c>
      <c r="L154" s="168"/>
      <c r="M154" s="173"/>
      <c r="N154" s="174"/>
      <c r="O154" s="174"/>
      <c r="P154" s="174"/>
      <c r="Q154" s="174"/>
      <c r="R154" s="174"/>
      <c r="S154" s="174"/>
      <c r="T154" s="175"/>
      <c r="AT154" s="170" t="s">
        <v>162</v>
      </c>
      <c r="AU154" s="170" t="s">
        <v>83</v>
      </c>
      <c r="AV154" s="13" t="s">
        <v>83</v>
      </c>
      <c r="AW154" s="13" t="s">
        <v>30</v>
      </c>
      <c r="AX154" s="13" t="s">
        <v>81</v>
      </c>
      <c r="AY154" s="170" t="s">
        <v>122</v>
      </c>
    </row>
    <row r="155" spans="1:65" s="2" customFormat="1" ht="33" customHeight="1">
      <c r="A155" s="28"/>
      <c r="B155" s="120"/>
      <c r="C155" s="159" t="s">
        <v>233</v>
      </c>
      <c r="D155" s="159" t="s">
        <v>157</v>
      </c>
      <c r="E155" s="160" t="s">
        <v>234</v>
      </c>
      <c r="F155" s="161" t="s">
        <v>235</v>
      </c>
      <c r="G155" s="162" t="s">
        <v>236</v>
      </c>
      <c r="H155" s="163">
        <v>503.896</v>
      </c>
      <c r="I155" s="164"/>
      <c r="J155" s="164">
        <f>ROUND(I155*H155,2)</f>
        <v>0</v>
      </c>
      <c r="K155" s="165"/>
      <c r="L155" s="29"/>
      <c r="M155" s="166" t="s">
        <v>1</v>
      </c>
      <c r="N155" s="167" t="s">
        <v>38</v>
      </c>
      <c r="O155" s="131">
        <v>0</v>
      </c>
      <c r="P155" s="131">
        <f>O155*H155</f>
        <v>0</v>
      </c>
      <c r="Q155" s="131">
        <v>0</v>
      </c>
      <c r="R155" s="131">
        <f>Q155*H155</f>
        <v>0</v>
      </c>
      <c r="S155" s="131">
        <v>0</v>
      </c>
      <c r="T155" s="132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33" t="s">
        <v>123</v>
      </c>
      <c r="AT155" s="133" t="s">
        <v>157</v>
      </c>
      <c r="AU155" s="133" t="s">
        <v>83</v>
      </c>
      <c r="AY155" s="16" t="s">
        <v>122</v>
      </c>
      <c r="BE155" s="134">
        <f>IF(N155="základní",J155,0)</f>
        <v>0</v>
      </c>
      <c r="BF155" s="134">
        <f>IF(N155="snížená",J155,0)</f>
        <v>0</v>
      </c>
      <c r="BG155" s="134">
        <f>IF(N155="zákl. přenesená",J155,0)</f>
        <v>0</v>
      </c>
      <c r="BH155" s="134">
        <f>IF(N155="sníž. přenesená",J155,0)</f>
        <v>0</v>
      </c>
      <c r="BI155" s="134">
        <f>IF(N155="nulová",J155,0)</f>
        <v>0</v>
      </c>
      <c r="BJ155" s="16" t="s">
        <v>81</v>
      </c>
      <c r="BK155" s="134">
        <f>ROUND(I155*H155,2)</f>
        <v>0</v>
      </c>
      <c r="BL155" s="16" t="s">
        <v>123</v>
      </c>
      <c r="BM155" s="133" t="s">
        <v>237</v>
      </c>
    </row>
    <row r="156" spans="1:65" s="2" customFormat="1" ht="16.5" customHeight="1">
      <c r="A156" s="28"/>
      <c r="B156" s="120"/>
      <c r="C156" s="159" t="s">
        <v>238</v>
      </c>
      <c r="D156" s="159" t="s">
        <v>157</v>
      </c>
      <c r="E156" s="160" t="s">
        <v>239</v>
      </c>
      <c r="F156" s="161" t="s">
        <v>240</v>
      </c>
      <c r="G156" s="162" t="s">
        <v>176</v>
      </c>
      <c r="H156" s="163">
        <v>489.4</v>
      </c>
      <c r="I156" s="164"/>
      <c r="J156" s="164">
        <f>ROUND(I156*H156,2)</f>
        <v>0</v>
      </c>
      <c r="K156" s="165"/>
      <c r="L156" s="29"/>
      <c r="M156" s="166" t="s">
        <v>1</v>
      </c>
      <c r="N156" s="167" t="s">
        <v>38</v>
      </c>
      <c r="O156" s="131">
        <v>0.018</v>
      </c>
      <c r="P156" s="131">
        <f>O156*H156</f>
        <v>8.809199999999999</v>
      </c>
      <c r="Q156" s="131">
        <v>0</v>
      </c>
      <c r="R156" s="131">
        <f>Q156*H156</f>
        <v>0</v>
      </c>
      <c r="S156" s="131">
        <v>0</v>
      </c>
      <c r="T156" s="132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33" t="s">
        <v>123</v>
      </c>
      <c r="AT156" s="133" t="s">
        <v>157</v>
      </c>
      <c r="AU156" s="133" t="s">
        <v>83</v>
      </c>
      <c r="AY156" s="16" t="s">
        <v>122</v>
      </c>
      <c r="BE156" s="134">
        <f>IF(N156="základní",J156,0)</f>
        <v>0</v>
      </c>
      <c r="BF156" s="134">
        <f>IF(N156="snížená",J156,0)</f>
        <v>0</v>
      </c>
      <c r="BG156" s="134">
        <f>IF(N156="zákl. přenesená",J156,0)</f>
        <v>0</v>
      </c>
      <c r="BH156" s="134">
        <f>IF(N156="sníž. přenesená",J156,0)</f>
        <v>0</v>
      </c>
      <c r="BI156" s="134">
        <f>IF(N156="nulová",J156,0)</f>
        <v>0</v>
      </c>
      <c r="BJ156" s="16" t="s">
        <v>81</v>
      </c>
      <c r="BK156" s="134">
        <f>ROUND(I156*H156,2)</f>
        <v>0</v>
      </c>
      <c r="BL156" s="16" t="s">
        <v>123</v>
      </c>
      <c r="BM156" s="133" t="s">
        <v>241</v>
      </c>
    </row>
    <row r="157" spans="1:65" s="2" customFormat="1" ht="44.25" customHeight="1">
      <c r="A157" s="28"/>
      <c r="B157" s="120"/>
      <c r="C157" s="159" t="s">
        <v>242</v>
      </c>
      <c r="D157" s="159" t="s">
        <v>157</v>
      </c>
      <c r="E157" s="160" t="s">
        <v>243</v>
      </c>
      <c r="F157" s="161" t="s">
        <v>244</v>
      </c>
      <c r="G157" s="162" t="s">
        <v>176</v>
      </c>
      <c r="H157" s="163">
        <v>15</v>
      </c>
      <c r="I157" s="164"/>
      <c r="J157" s="164">
        <f>ROUND(I157*H157,2)</f>
        <v>0</v>
      </c>
      <c r="K157" s="165"/>
      <c r="L157" s="29"/>
      <c r="M157" s="166" t="s">
        <v>1</v>
      </c>
      <c r="N157" s="167" t="s">
        <v>38</v>
      </c>
      <c r="O157" s="131">
        <v>0.09</v>
      </c>
      <c r="P157" s="131">
        <f>O157*H157</f>
        <v>1.3499999999999999</v>
      </c>
      <c r="Q157" s="131">
        <v>0</v>
      </c>
      <c r="R157" s="131">
        <f>Q157*H157</f>
        <v>0</v>
      </c>
      <c r="S157" s="131">
        <v>0</v>
      </c>
      <c r="T157" s="132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33" t="s">
        <v>123</v>
      </c>
      <c r="AT157" s="133" t="s">
        <v>157</v>
      </c>
      <c r="AU157" s="133" t="s">
        <v>83</v>
      </c>
      <c r="AY157" s="16" t="s">
        <v>122</v>
      </c>
      <c r="BE157" s="134">
        <f>IF(N157="základní",J157,0)</f>
        <v>0</v>
      </c>
      <c r="BF157" s="134">
        <f>IF(N157="snížená",J157,0)</f>
        <v>0</v>
      </c>
      <c r="BG157" s="134">
        <f>IF(N157="zákl. přenesená",J157,0)</f>
        <v>0</v>
      </c>
      <c r="BH157" s="134">
        <f>IF(N157="sníž. přenesená",J157,0)</f>
        <v>0</v>
      </c>
      <c r="BI157" s="134">
        <f>IF(N157="nulová",J157,0)</f>
        <v>0</v>
      </c>
      <c r="BJ157" s="16" t="s">
        <v>81</v>
      </c>
      <c r="BK157" s="134">
        <f>ROUND(I157*H157,2)</f>
        <v>0</v>
      </c>
      <c r="BL157" s="16" t="s">
        <v>123</v>
      </c>
      <c r="BM157" s="133" t="s">
        <v>245</v>
      </c>
    </row>
    <row r="158" spans="1:65" s="2" customFormat="1" ht="16.5" customHeight="1">
      <c r="A158" s="28"/>
      <c r="B158" s="120"/>
      <c r="C158" s="159" t="s">
        <v>7</v>
      </c>
      <c r="D158" s="159" t="s">
        <v>157</v>
      </c>
      <c r="E158" s="160" t="s">
        <v>246</v>
      </c>
      <c r="F158" s="161" t="s">
        <v>247</v>
      </c>
      <c r="G158" s="162" t="s">
        <v>176</v>
      </c>
      <c r="H158" s="163">
        <v>15</v>
      </c>
      <c r="I158" s="164"/>
      <c r="J158" s="164">
        <f>ROUND(I158*H158,2)</f>
        <v>0</v>
      </c>
      <c r="K158" s="165"/>
      <c r="L158" s="29"/>
      <c r="M158" s="166" t="s">
        <v>1</v>
      </c>
      <c r="N158" s="167" t="s">
        <v>38</v>
      </c>
      <c r="O158" s="131">
        <v>0.012</v>
      </c>
      <c r="P158" s="131">
        <f>O158*H158</f>
        <v>0.18</v>
      </c>
      <c r="Q158" s="131">
        <v>0.00127</v>
      </c>
      <c r="R158" s="131">
        <f>Q158*H158</f>
        <v>0.01905</v>
      </c>
      <c r="S158" s="131">
        <v>0</v>
      </c>
      <c r="T158" s="132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33" t="s">
        <v>123</v>
      </c>
      <c r="AT158" s="133" t="s">
        <v>157</v>
      </c>
      <c r="AU158" s="133" t="s">
        <v>83</v>
      </c>
      <c r="AY158" s="16" t="s">
        <v>122</v>
      </c>
      <c r="BE158" s="134">
        <f>IF(N158="základní",J158,0)</f>
        <v>0</v>
      </c>
      <c r="BF158" s="134">
        <f>IF(N158="snížená",J158,0)</f>
        <v>0</v>
      </c>
      <c r="BG158" s="134">
        <f>IF(N158="zákl. přenesená",J158,0)</f>
        <v>0</v>
      </c>
      <c r="BH158" s="134">
        <f>IF(N158="sníž. přenesená",J158,0)</f>
        <v>0</v>
      </c>
      <c r="BI158" s="134">
        <f>IF(N158="nulová",J158,0)</f>
        <v>0</v>
      </c>
      <c r="BJ158" s="16" t="s">
        <v>81</v>
      </c>
      <c r="BK158" s="134">
        <f>ROUND(I158*H158,2)</f>
        <v>0</v>
      </c>
      <c r="BL158" s="16" t="s">
        <v>123</v>
      </c>
      <c r="BM158" s="133" t="s">
        <v>248</v>
      </c>
    </row>
    <row r="159" spans="1:65" s="2" customFormat="1" ht="16.5" customHeight="1">
      <c r="A159" s="28"/>
      <c r="B159" s="120"/>
      <c r="C159" s="121" t="s">
        <v>249</v>
      </c>
      <c r="D159" s="121" t="s">
        <v>118</v>
      </c>
      <c r="E159" s="122" t="s">
        <v>250</v>
      </c>
      <c r="F159" s="123" t="s">
        <v>251</v>
      </c>
      <c r="G159" s="124" t="s">
        <v>252</v>
      </c>
      <c r="H159" s="125">
        <v>0.375</v>
      </c>
      <c r="I159" s="126"/>
      <c r="J159" s="126">
        <f>ROUND(I159*H159,2)</f>
        <v>0</v>
      </c>
      <c r="K159" s="127"/>
      <c r="L159" s="128"/>
      <c r="M159" s="129" t="s">
        <v>1</v>
      </c>
      <c r="N159" s="130" t="s">
        <v>38</v>
      </c>
      <c r="O159" s="131">
        <v>0</v>
      </c>
      <c r="P159" s="131">
        <f>O159*H159</f>
        <v>0</v>
      </c>
      <c r="Q159" s="131">
        <v>0.001</v>
      </c>
      <c r="R159" s="131">
        <f>Q159*H159</f>
        <v>0.000375</v>
      </c>
      <c r="S159" s="131">
        <v>0</v>
      </c>
      <c r="T159" s="132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33" t="s">
        <v>121</v>
      </c>
      <c r="AT159" s="133" t="s">
        <v>118</v>
      </c>
      <c r="AU159" s="133" t="s">
        <v>83</v>
      </c>
      <c r="AY159" s="16" t="s">
        <v>122</v>
      </c>
      <c r="BE159" s="134">
        <f>IF(N159="základní",J159,0)</f>
        <v>0</v>
      </c>
      <c r="BF159" s="134">
        <f>IF(N159="snížená",J159,0)</f>
        <v>0</v>
      </c>
      <c r="BG159" s="134">
        <f>IF(N159="zákl. přenesená",J159,0)</f>
        <v>0</v>
      </c>
      <c r="BH159" s="134">
        <f>IF(N159="sníž. přenesená",J159,0)</f>
        <v>0</v>
      </c>
      <c r="BI159" s="134">
        <f>IF(N159="nulová",J159,0)</f>
        <v>0</v>
      </c>
      <c r="BJ159" s="16" t="s">
        <v>81</v>
      </c>
      <c r="BK159" s="134">
        <f>ROUND(I159*H159,2)</f>
        <v>0</v>
      </c>
      <c r="BL159" s="16" t="s">
        <v>123</v>
      </c>
      <c r="BM159" s="133" t="s">
        <v>253</v>
      </c>
    </row>
    <row r="160" spans="2:51" s="13" customFormat="1" ht="12">
      <c r="B160" s="168"/>
      <c r="D160" s="169" t="s">
        <v>162</v>
      </c>
      <c r="E160" s="170" t="s">
        <v>1</v>
      </c>
      <c r="F160" s="171" t="s">
        <v>254</v>
      </c>
      <c r="H160" s="172">
        <v>0.375</v>
      </c>
      <c r="L160" s="168"/>
      <c r="M160" s="173"/>
      <c r="N160" s="174"/>
      <c r="O160" s="174"/>
      <c r="P160" s="174"/>
      <c r="Q160" s="174"/>
      <c r="R160" s="174"/>
      <c r="S160" s="174"/>
      <c r="T160" s="175"/>
      <c r="AT160" s="170" t="s">
        <v>162</v>
      </c>
      <c r="AU160" s="170" t="s">
        <v>83</v>
      </c>
      <c r="AV160" s="13" t="s">
        <v>83</v>
      </c>
      <c r="AW160" s="13" t="s">
        <v>30</v>
      </c>
      <c r="AX160" s="13" t="s">
        <v>81</v>
      </c>
      <c r="AY160" s="170" t="s">
        <v>122</v>
      </c>
    </row>
    <row r="161" spans="2:63" s="12" customFormat="1" ht="22.9" customHeight="1">
      <c r="B161" s="147"/>
      <c r="D161" s="148" t="s">
        <v>72</v>
      </c>
      <c r="E161" s="157" t="s">
        <v>83</v>
      </c>
      <c r="F161" s="157" t="s">
        <v>255</v>
      </c>
      <c r="J161" s="158">
        <f>BK161</f>
        <v>0</v>
      </c>
      <c r="L161" s="147"/>
      <c r="M161" s="151"/>
      <c r="N161" s="152"/>
      <c r="O161" s="152"/>
      <c r="P161" s="153">
        <f>SUM(P162:P168)</f>
        <v>35.52206</v>
      </c>
      <c r="Q161" s="152"/>
      <c r="R161" s="153">
        <f>SUM(R162:R168)</f>
        <v>0.07490145000000001</v>
      </c>
      <c r="S161" s="152"/>
      <c r="T161" s="154">
        <f>SUM(T162:T168)</f>
        <v>0</v>
      </c>
      <c r="AR161" s="148" t="s">
        <v>81</v>
      </c>
      <c r="AT161" s="155" t="s">
        <v>72</v>
      </c>
      <c r="AU161" s="155" t="s">
        <v>81</v>
      </c>
      <c r="AY161" s="148" t="s">
        <v>122</v>
      </c>
      <c r="BK161" s="156">
        <f>SUM(BK162:BK168)</f>
        <v>0</v>
      </c>
    </row>
    <row r="162" spans="1:65" s="2" customFormat="1" ht="33" customHeight="1">
      <c r="A162" s="28"/>
      <c r="B162" s="120"/>
      <c r="C162" s="159" t="s">
        <v>256</v>
      </c>
      <c r="D162" s="159" t="s">
        <v>157</v>
      </c>
      <c r="E162" s="160" t="s">
        <v>257</v>
      </c>
      <c r="F162" s="161" t="s">
        <v>258</v>
      </c>
      <c r="G162" s="162" t="s">
        <v>197</v>
      </c>
      <c r="H162" s="163">
        <v>21.64</v>
      </c>
      <c r="I162" s="164"/>
      <c r="J162" s="164">
        <f>ROUND(I162*H162,2)</f>
        <v>0</v>
      </c>
      <c r="K162" s="165"/>
      <c r="L162" s="29"/>
      <c r="M162" s="166" t="s">
        <v>1</v>
      </c>
      <c r="N162" s="167" t="s">
        <v>38</v>
      </c>
      <c r="O162" s="131">
        <v>0.92</v>
      </c>
      <c r="P162" s="131">
        <f>O162*H162</f>
        <v>19.908800000000003</v>
      </c>
      <c r="Q162" s="131">
        <v>0</v>
      </c>
      <c r="R162" s="131">
        <f>Q162*H162</f>
        <v>0</v>
      </c>
      <c r="S162" s="131">
        <v>0</v>
      </c>
      <c r="T162" s="132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33" t="s">
        <v>123</v>
      </c>
      <c r="AT162" s="133" t="s">
        <v>157</v>
      </c>
      <c r="AU162" s="133" t="s">
        <v>83</v>
      </c>
      <c r="AY162" s="16" t="s">
        <v>122</v>
      </c>
      <c r="BE162" s="134">
        <f>IF(N162="základní",J162,0)</f>
        <v>0</v>
      </c>
      <c r="BF162" s="134">
        <f>IF(N162="snížená",J162,0)</f>
        <v>0</v>
      </c>
      <c r="BG162" s="134">
        <f>IF(N162="zákl. přenesená",J162,0)</f>
        <v>0</v>
      </c>
      <c r="BH162" s="134">
        <f>IF(N162="sníž. přenesená",J162,0)</f>
        <v>0</v>
      </c>
      <c r="BI162" s="134">
        <f>IF(N162="nulová",J162,0)</f>
        <v>0</v>
      </c>
      <c r="BJ162" s="16" t="s">
        <v>81</v>
      </c>
      <c r="BK162" s="134">
        <f>ROUND(I162*H162,2)</f>
        <v>0</v>
      </c>
      <c r="BL162" s="16" t="s">
        <v>123</v>
      </c>
      <c r="BM162" s="133" t="s">
        <v>259</v>
      </c>
    </row>
    <row r="163" spans="2:51" s="13" customFormat="1" ht="12">
      <c r="B163" s="168"/>
      <c r="D163" s="169" t="s">
        <v>162</v>
      </c>
      <c r="E163" s="170" t="s">
        <v>1</v>
      </c>
      <c r="F163" s="171" t="s">
        <v>216</v>
      </c>
      <c r="H163" s="172">
        <v>21.64</v>
      </c>
      <c r="L163" s="168"/>
      <c r="M163" s="173"/>
      <c r="N163" s="174"/>
      <c r="O163" s="174"/>
      <c r="P163" s="174"/>
      <c r="Q163" s="174"/>
      <c r="R163" s="174"/>
      <c r="S163" s="174"/>
      <c r="T163" s="175"/>
      <c r="AT163" s="170" t="s">
        <v>162</v>
      </c>
      <c r="AU163" s="170" t="s">
        <v>83</v>
      </c>
      <c r="AV163" s="13" t="s">
        <v>83</v>
      </c>
      <c r="AW163" s="13" t="s">
        <v>30</v>
      </c>
      <c r="AX163" s="13" t="s">
        <v>81</v>
      </c>
      <c r="AY163" s="170" t="s">
        <v>122</v>
      </c>
    </row>
    <row r="164" spans="1:65" s="2" customFormat="1" ht="44.25" customHeight="1">
      <c r="A164" s="28"/>
      <c r="B164" s="120"/>
      <c r="C164" s="159" t="s">
        <v>260</v>
      </c>
      <c r="D164" s="159" t="s">
        <v>157</v>
      </c>
      <c r="E164" s="160" t="s">
        <v>261</v>
      </c>
      <c r="F164" s="161" t="s">
        <v>262</v>
      </c>
      <c r="G164" s="162" t="s">
        <v>176</v>
      </c>
      <c r="H164" s="163">
        <v>140.66</v>
      </c>
      <c r="I164" s="164"/>
      <c r="J164" s="164">
        <f>ROUND(I164*H164,2)</f>
        <v>0</v>
      </c>
      <c r="K164" s="165"/>
      <c r="L164" s="29"/>
      <c r="M164" s="166" t="s">
        <v>1</v>
      </c>
      <c r="N164" s="167" t="s">
        <v>38</v>
      </c>
      <c r="O164" s="131">
        <v>0.111</v>
      </c>
      <c r="P164" s="131">
        <f>O164*H164</f>
        <v>15.61326</v>
      </c>
      <c r="Q164" s="131">
        <v>0.00027</v>
      </c>
      <c r="R164" s="131">
        <f>Q164*H164</f>
        <v>0.0379782</v>
      </c>
      <c r="S164" s="131">
        <v>0</v>
      </c>
      <c r="T164" s="132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33" t="s">
        <v>123</v>
      </c>
      <c r="AT164" s="133" t="s">
        <v>157</v>
      </c>
      <c r="AU164" s="133" t="s">
        <v>83</v>
      </c>
      <c r="AY164" s="16" t="s">
        <v>122</v>
      </c>
      <c r="BE164" s="134">
        <f>IF(N164="základní",J164,0)</f>
        <v>0</v>
      </c>
      <c r="BF164" s="134">
        <f>IF(N164="snížená",J164,0)</f>
        <v>0</v>
      </c>
      <c r="BG164" s="134">
        <f>IF(N164="zákl. přenesená",J164,0)</f>
        <v>0</v>
      </c>
      <c r="BH164" s="134">
        <f>IF(N164="sníž. přenesená",J164,0)</f>
        <v>0</v>
      </c>
      <c r="BI164" s="134">
        <f>IF(N164="nulová",J164,0)</f>
        <v>0</v>
      </c>
      <c r="BJ164" s="16" t="s">
        <v>81</v>
      </c>
      <c r="BK164" s="134">
        <f>ROUND(I164*H164,2)</f>
        <v>0</v>
      </c>
      <c r="BL164" s="16" t="s">
        <v>123</v>
      </c>
      <c r="BM164" s="133" t="s">
        <v>263</v>
      </c>
    </row>
    <row r="165" spans="2:51" s="13" customFormat="1" ht="12">
      <c r="B165" s="168"/>
      <c r="D165" s="169" t="s">
        <v>162</v>
      </c>
      <c r="E165" s="170" t="s">
        <v>1</v>
      </c>
      <c r="F165" s="171" t="s">
        <v>264</v>
      </c>
      <c r="H165" s="172">
        <v>140.66</v>
      </c>
      <c r="L165" s="168"/>
      <c r="M165" s="173"/>
      <c r="N165" s="174"/>
      <c r="O165" s="174"/>
      <c r="P165" s="174"/>
      <c r="Q165" s="174"/>
      <c r="R165" s="174"/>
      <c r="S165" s="174"/>
      <c r="T165" s="175"/>
      <c r="AT165" s="170" t="s">
        <v>162</v>
      </c>
      <c r="AU165" s="170" t="s">
        <v>83</v>
      </c>
      <c r="AV165" s="13" t="s">
        <v>83</v>
      </c>
      <c r="AW165" s="13" t="s">
        <v>30</v>
      </c>
      <c r="AX165" s="13" t="s">
        <v>81</v>
      </c>
      <c r="AY165" s="170" t="s">
        <v>122</v>
      </c>
    </row>
    <row r="166" spans="1:65" s="2" customFormat="1" ht="21.75" customHeight="1">
      <c r="A166" s="28"/>
      <c r="B166" s="120"/>
      <c r="C166" s="121" t="s">
        <v>265</v>
      </c>
      <c r="D166" s="121" t="s">
        <v>118</v>
      </c>
      <c r="E166" s="122" t="s">
        <v>266</v>
      </c>
      <c r="F166" s="123" t="s">
        <v>267</v>
      </c>
      <c r="G166" s="124" t="s">
        <v>176</v>
      </c>
      <c r="H166" s="125">
        <v>147.693</v>
      </c>
      <c r="I166" s="126"/>
      <c r="J166" s="126">
        <f>ROUND(I166*H166,2)</f>
        <v>0</v>
      </c>
      <c r="K166" s="127"/>
      <c r="L166" s="128"/>
      <c r="M166" s="129" t="s">
        <v>1</v>
      </c>
      <c r="N166" s="130" t="s">
        <v>38</v>
      </c>
      <c r="O166" s="131">
        <v>0</v>
      </c>
      <c r="P166" s="131">
        <f>O166*H166</f>
        <v>0</v>
      </c>
      <c r="Q166" s="131">
        <v>0.00025</v>
      </c>
      <c r="R166" s="131">
        <f>Q166*H166</f>
        <v>0.036923250000000005</v>
      </c>
      <c r="S166" s="131">
        <v>0</v>
      </c>
      <c r="T166" s="132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33" t="s">
        <v>121</v>
      </c>
      <c r="AT166" s="133" t="s">
        <v>118</v>
      </c>
      <c r="AU166" s="133" t="s">
        <v>83</v>
      </c>
      <c r="AY166" s="16" t="s">
        <v>122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16" t="s">
        <v>81</v>
      </c>
      <c r="BK166" s="134">
        <f>ROUND(I166*H166,2)</f>
        <v>0</v>
      </c>
      <c r="BL166" s="16" t="s">
        <v>123</v>
      </c>
      <c r="BM166" s="133" t="s">
        <v>268</v>
      </c>
    </row>
    <row r="167" spans="2:51" s="13" customFormat="1" ht="12">
      <c r="B167" s="168"/>
      <c r="D167" s="169" t="s">
        <v>162</v>
      </c>
      <c r="E167" s="170" t="s">
        <v>1</v>
      </c>
      <c r="F167" s="171" t="s">
        <v>269</v>
      </c>
      <c r="H167" s="172">
        <v>140.66</v>
      </c>
      <c r="L167" s="168"/>
      <c r="M167" s="173"/>
      <c r="N167" s="174"/>
      <c r="O167" s="174"/>
      <c r="P167" s="174"/>
      <c r="Q167" s="174"/>
      <c r="R167" s="174"/>
      <c r="S167" s="174"/>
      <c r="T167" s="175"/>
      <c r="AT167" s="170" t="s">
        <v>162</v>
      </c>
      <c r="AU167" s="170" t="s">
        <v>83</v>
      </c>
      <c r="AV167" s="13" t="s">
        <v>83</v>
      </c>
      <c r="AW167" s="13" t="s">
        <v>30</v>
      </c>
      <c r="AX167" s="13" t="s">
        <v>81</v>
      </c>
      <c r="AY167" s="170" t="s">
        <v>122</v>
      </c>
    </row>
    <row r="168" spans="2:51" s="13" customFormat="1" ht="12">
      <c r="B168" s="168"/>
      <c r="D168" s="169" t="s">
        <v>162</v>
      </c>
      <c r="F168" s="171" t="s">
        <v>270</v>
      </c>
      <c r="H168" s="172">
        <v>147.693</v>
      </c>
      <c r="L168" s="168"/>
      <c r="M168" s="173"/>
      <c r="N168" s="174"/>
      <c r="O168" s="174"/>
      <c r="P168" s="174"/>
      <c r="Q168" s="174"/>
      <c r="R168" s="174"/>
      <c r="S168" s="174"/>
      <c r="T168" s="175"/>
      <c r="AT168" s="170" t="s">
        <v>162</v>
      </c>
      <c r="AU168" s="170" t="s">
        <v>83</v>
      </c>
      <c r="AV168" s="13" t="s">
        <v>83</v>
      </c>
      <c r="AW168" s="13" t="s">
        <v>3</v>
      </c>
      <c r="AX168" s="13" t="s">
        <v>81</v>
      </c>
      <c r="AY168" s="170" t="s">
        <v>122</v>
      </c>
    </row>
    <row r="169" spans="2:63" s="12" customFormat="1" ht="22.9" customHeight="1">
      <c r="B169" s="147"/>
      <c r="D169" s="148" t="s">
        <v>72</v>
      </c>
      <c r="E169" s="157" t="s">
        <v>132</v>
      </c>
      <c r="F169" s="157" t="s">
        <v>271</v>
      </c>
      <c r="J169" s="158">
        <f>BK169</f>
        <v>0</v>
      </c>
      <c r="L169" s="147"/>
      <c r="M169" s="151"/>
      <c r="N169" s="152"/>
      <c r="O169" s="152"/>
      <c r="P169" s="153">
        <f>SUM(P170:P207)</f>
        <v>188.44289999999995</v>
      </c>
      <c r="Q169" s="152"/>
      <c r="R169" s="153">
        <f>SUM(R170:R207)</f>
        <v>19.2283196</v>
      </c>
      <c r="S169" s="152"/>
      <c r="T169" s="154">
        <f>SUM(T170:T207)</f>
        <v>0</v>
      </c>
      <c r="AR169" s="148" t="s">
        <v>81</v>
      </c>
      <c r="AT169" s="155" t="s">
        <v>72</v>
      </c>
      <c r="AU169" s="155" t="s">
        <v>81</v>
      </c>
      <c r="AY169" s="148" t="s">
        <v>122</v>
      </c>
      <c r="BK169" s="156">
        <f>SUM(BK170:BK207)</f>
        <v>0</v>
      </c>
    </row>
    <row r="170" spans="1:65" s="2" customFormat="1" ht="21.75" customHeight="1">
      <c r="A170" s="28"/>
      <c r="B170" s="120"/>
      <c r="C170" s="159" t="s">
        <v>272</v>
      </c>
      <c r="D170" s="159" t="s">
        <v>157</v>
      </c>
      <c r="E170" s="160" t="s">
        <v>273</v>
      </c>
      <c r="F170" s="161" t="s">
        <v>274</v>
      </c>
      <c r="G170" s="162" t="s">
        <v>176</v>
      </c>
      <c r="H170" s="163">
        <v>461.1</v>
      </c>
      <c r="I170" s="164"/>
      <c r="J170" s="164">
        <f>ROUND(I170*H170,2)</f>
        <v>0</v>
      </c>
      <c r="K170" s="165"/>
      <c r="L170" s="29"/>
      <c r="M170" s="166" t="s">
        <v>1</v>
      </c>
      <c r="N170" s="167" t="s">
        <v>38</v>
      </c>
      <c r="O170" s="131">
        <v>0.026</v>
      </c>
      <c r="P170" s="131">
        <f>O170*H170</f>
        <v>11.9886</v>
      </c>
      <c r="Q170" s="131">
        <v>0</v>
      </c>
      <c r="R170" s="131">
        <f>Q170*H170</f>
        <v>0</v>
      </c>
      <c r="S170" s="131">
        <v>0</v>
      </c>
      <c r="T170" s="132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33" t="s">
        <v>123</v>
      </c>
      <c r="AT170" s="133" t="s">
        <v>157</v>
      </c>
      <c r="AU170" s="133" t="s">
        <v>83</v>
      </c>
      <c r="AY170" s="16" t="s">
        <v>122</v>
      </c>
      <c r="BE170" s="134">
        <f>IF(N170="základní",J170,0)</f>
        <v>0</v>
      </c>
      <c r="BF170" s="134">
        <f>IF(N170="snížená",J170,0)</f>
        <v>0</v>
      </c>
      <c r="BG170" s="134">
        <f>IF(N170="zákl. přenesená",J170,0)</f>
        <v>0</v>
      </c>
      <c r="BH170" s="134">
        <f>IF(N170="sníž. přenesená",J170,0)</f>
        <v>0</v>
      </c>
      <c r="BI170" s="134">
        <f>IF(N170="nulová",J170,0)</f>
        <v>0</v>
      </c>
      <c r="BJ170" s="16" t="s">
        <v>81</v>
      </c>
      <c r="BK170" s="134">
        <f>ROUND(I170*H170,2)</f>
        <v>0</v>
      </c>
      <c r="BL170" s="16" t="s">
        <v>123</v>
      </c>
      <c r="BM170" s="133" t="s">
        <v>275</v>
      </c>
    </row>
    <row r="171" spans="2:51" s="13" customFormat="1" ht="12">
      <c r="B171" s="168"/>
      <c r="D171" s="169" t="s">
        <v>162</v>
      </c>
      <c r="E171" s="170" t="s">
        <v>1</v>
      </c>
      <c r="F171" s="171" t="s">
        <v>276</v>
      </c>
      <c r="H171" s="172">
        <v>241.4</v>
      </c>
      <c r="L171" s="168"/>
      <c r="M171" s="173"/>
      <c r="N171" s="174"/>
      <c r="O171" s="174"/>
      <c r="P171" s="174"/>
      <c r="Q171" s="174"/>
      <c r="R171" s="174"/>
      <c r="S171" s="174"/>
      <c r="T171" s="175"/>
      <c r="AT171" s="170" t="s">
        <v>162</v>
      </c>
      <c r="AU171" s="170" t="s">
        <v>83</v>
      </c>
      <c r="AV171" s="13" t="s">
        <v>83</v>
      </c>
      <c r="AW171" s="13" t="s">
        <v>30</v>
      </c>
      <c r="AX171" s="13" t="s">
        <v>73</v>
      </c>
      <c r="AY171" s="170" t="s">
        <v>122</v>
      </c>
    </row>
    <row r="172" spans="2:51" s="13" customFormat="1" ht="12">
      <c r="B172" s="168"/>
      <c r="D172" s="169" t="s">
        <v>162</v>
      </c>
      <c r="E172" s="170" t="s">
        <v>1</v>
      </c>
      <c r="F172" s="171" t="s">
        <v>277</v>
      </c>
      <c r="H172" s="172">
        <v>189.1</v>
      </c>
      <c r="L172" s="168"/>
      <c r="M172" s="173"/>
      <c r="N172" s="174"/>
      <c r="O172" s="174"/>
      <c r="P172" s="174"/>
      <c r="Q172" s="174"/>
      <c r="R172" s="174"/>
      <c r="S172" s="174"/>
      <c r="T172" s="175"/>
      <c r="AT172" s="170" t="s">
        <v>162</v>
      </c>
      <c r="AU172" s="170" t="s">
        <v>83</v>
      </c>
      <c r="AV172" s="13" t="s">
        <v>83</v>
      </c>
      <c r="AW172" s="13" t="s">
        <v>30</v>
      </c>
      <c r="AX172" s="13" t="s">
        <v>73</v>
      </c>
      <c r="AY172" s="170" t="s">
        <v>122</v>
      </c>
    </row>
    <row r="173" spans="2:51" s="13" customFormat="1" ht="12">
      <c r="B173" s="168"/>
      <c r="D173" s="169" t="s">
        <v>162</v>
      </c>
      <c r="E173" s="170" t="s">
        <v>1</v>
      </c>
      <c r="F173" s="171" t="s">
        <v>278</v>
      </c>
      <c r="H173" s="172">
        <v>30.6</v>
      </c>
      <c r="L173" s="168"/>
      <c r="M173" s="173"/>
      <c r="N173" s="174"/>
      <c r="O173" s="174"/>
      <c r="P173" s="174"/>
      <c r="Q173" s="174"/>
      <c r="R173" s="174"/>
      <c r="S173" s="174"/>
      <c r="T173" s="175"/>
      <c r="AT173" s="170" t="s">
        <v>162</v>
      </c>
      <c r="AU173" s="170" t="s">
        <v>83</v>
      </c>
      <c r="AV173" s="13" t="s">
        <v>83</v>
      </c>
      <c r="AW173" s="13" t="s">
        <v>30</v>
      </c>
      <c r="AX173" s="13" t="s">
        <v>73</v>
      </c>
      <c r="AY173" s="170" t="s">
        <v>122</v>
      </c>
    </row>
    <row r="174" spans="2:51" s="14" customFormat="1" ht="12">
      <c r="B174" s="176"/>
      <c r="D174" s="169" t="s">
        <v>162</v>
      </c>
      <c r="E174" s="177" t="s">
        <v>1</v>
      </c>
      <c r="F174" s="178" t="s">
        <v>202</v>
      </c>
      <c r="H174" s="179">
        <v>461.1</v>
      </c>
      <c r="L174" s="176"/>
      <c r="M174" s="180"/>
      <c r="N174" s="181"/>
      <c r="O174" s="181"/>
      <c r="P174" s="181"/>
      <c r="Q174" s="181"/>
      <c r="R174" s="181"/>
      <c r="S174" s="181"/>
      <c r="T174" s="182"/>
      <c r="AT174" s="177" t="s">
        <v>162</v>
      </c>
      <c r="AU174" s="177" t="s">
        <v>83</v>
      </c>
      <c r="AV174" s="14" t="s">
        <v>123</v>
      </c>
      <c r="AW174" s="14" t="s">
        <v>30</v>
      </c>
      <c r="AX174" s="14" t="s">
        <v>81</v>
      </c>
      <c r="AY174" s="177" t="s">
        <v>122</v>
      </c>
    </row>
    <row r="175" spans="1:65" s="2" customFormat="1" ht="16.5" customHeight="1">
      <c r="A175" s="28"/>
      <c r="B175" s="120"/>
      <c r="C175" s="159" t="s">
        <v>279</v>
      </c>
      <c r="D175" s="159" t="s">
        <v>157</v>
      </c>
      <c r="E175" s="160" t="s">
        <v>280</v>
      </c>
      <c r="F175" s="161" t="s">
        <v>281</v>
      </c>
      <c r="G175" s="162" t="s">
        <v>176</v>
      </c>
      <c r="H175" s="163">
        <v>507.3</v>
      </c>
      <c r="I175" s="164"/>
      <c r="J175" s="164">
        <f>ROUND(I175*H175,2)</f>
        <v>0</v>
      </c>
      <c r="K175" s="165"/>
      <c r="L175" s="29"/>
      <c r="M175" s="166" t="s">
        <v>1</v>
      </c>
      <c r="N175" s="167" t="s">
        <v>38</v>
      </c>
      <c r="O175" s="131">
        <v>0.029</v>
      </c>
      <c r="P175" s="131">
        <f>O175*H175</f>
        <v>14.7117</v>
      </c>
      <c r="Q175" s="131">
        <v>0</v>
      </c>
      <c r="R175" s="131">
        <f>Q175*H175</f>
        <v>0</v>
      </c>
      <c r="S175" s="131">
        <v>0</v>
      </c>
      <c r="T175" s="132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33" t="s">
        <v>123</v>
      </c>
      <c r="AT175" s="133" t="s">
        <v>157</v>
      </c>
      <c r="AU175" s="133" t="s">
        <v>83</v>
      </c>
      <c r="AY175" s="16" t="s">
        <v>122</v>
      </c>
      <c r="BE175" s="134">
        <f>IF(N175="základní",J175,0)</f>
        <v>0</v>
      </c>
      <c r="BF175" s="134">
        <f>IF(N175="snížená",J175,0)</f>
        <v>0</v>
      </c>
      <c r="BG175" s="134">
        <f>IF(N175="zákl. přenesená",J175,0)</f>
        <v>0</v>
      </c>
      <c r="BH175" s="134">
        <f>IF(N175="sníž. přenesená",J175,0)</f>
        <v>0</v>
      </c>
      <c r="BI175" s="134">
        <f>IF(N175="nulová",J175,0)</f>
        <v>0</v>
      </c>
      <c r="BJ175" s="16" t="s">
        <v>81</v>
      </c>
      <c r="BK175" s="134">
        <f>ROUND(I175*H175,2)</f>
        <v>0</v>
      </c>
      <c r="BL175" s="16" t="s">
        <v>123</v>
      </c>
      <c r="BM175" s="133" t="s">
        <v>282</v>
      </c>
    </row>
    <row r="176" spans="2:51" s="13" customFormat="1" ht="12">
      <c r="B176" s="168"/>
      <c r="D176" s="169" t="s">
        <v>162</v>
      </c>
      <c r="E176" s="170" t="s">
        <v>1</v>
      </c>
      <c r="F176" s="171" t="s">
        <v>276</v>
      </c>
      <c r="H176" s="172">
        <v>241.4</v>
      </c>
      <c r="L176" s="168"/>
      <c r="M176" s="173"/>
      <c r="N176" s="174"/>
      <c r="O176" s="174"/>
      <c r="P176" s="174"/>
      <c r="Q176" s="174"/>
      <c r="R176" s="174"/>
      <c r="S176" s="174"/>
      <c r="T176" s="175"/>
      <c r="AT176" s="170" t="s">
        <v>162</v>
      </c>
      <c r="AU176" s="170" t="s">
        <v>83</v>
      </c>
      <c r="AV176" s="13" t="s">
        <v>83</v>
      </c>
      <c r="AW176" s="13" t="s">
        <v>30</v>
      </c>
      <c r="AX176" s="13" t="s">
        <v>73</v>
      </c>
      <c r="AY176" s="170" t="s">
        <v>122</v>
      </c>
    </row>
    <row r="177" spans="2:51" s="13" customFormat="1" ht="12">
      <c r="B177" s="168"/>
      <c r="D177" s="169" t="s">
        <v>162</v>
      </c>
      <c r="E177" s="170" t="s">
        <v>1</v>
      </c>
      <c r="F177" s="171" t="s">
        <v>277</v>
      </c>
      <c r="H177" s="172">
        <v>189.1</v>
      </c>
      <c r="L177" s="168"/>
      <c r="M177" s="173"/>
      <c r="N177" s="174"/>
      <c r="O177" s="174"/>
      <c r="P177" s="174"/>
      <c r="Q177" s="174"/>
      <c r="R177" s="174"/>
      <c r="S177" s="174"/>
      <c r="T177" s="175"/>
      <c r="AT177" s="170" t="s">
        <v>162</v>
      </c>
      <c r="AU177" s="170" t="s">
        <v>83</v>
      </c>
      <c r="AV177" s="13" t="s">
        <v>83</v>
      </c>
      <c r="AW177" s="13" t="s">
        <v>30</v>
      </c>
      <c r="AX177" s="13" t="s">
        <v>73</v>
      </c>
      <c r="AY177" s="170" t="s">
        <v>122</v>
      </c>
    </row>
    <row r="178" spans="2:51" s="13" customFormat="1" ht="12">
      <c r="B178" s="168"/>
      <c r="D178" s="169" t="s">
        <v>162</v>
      </c>
      <c r="E178" s="170" t="s">
        <v>1</v>
      </c>
      <c r="F178" s="171" t="s">
        <v>278</v>
      </c>
      <c r="H178" s="172">
        <v>30.6</v>
      </c>
      <c r="L178" s="168"/>
      <c r="M178" s="173"/>
      <c r="N178" s="174"/>
      <c r="O178" s="174"/>
      <c r="P178" s="174"/>
      <c r="Q178" s="174"/>
      <c r="R178" s="174"/>
      <c r="S178" s="174"/>
      <c r="T178" s="175"/>
      <c r="AT178" s="170" t="s">
        <v>162</v>
      </c>
      <c r="AU178" s="170" t="s">
        <v>83</v>
      </c>
      <c r="AV178" s="13" t="s">
        <v>83</v>
      </c>
      <c r="AW178" s="13" t="s">
        <v>30</v>
      </c>
      <c r="AX178" s="13" t="s">
        <v>73</v>
      </c>
      <c r="AY178" s="170" t="s">
        <v>122</v>
      </c>
    </row>
    <row r="179" spans="2:51" s="13" customFormat="1" ht="12">
      <c r="B179" s="168"/>
      <c r="D179" s="169" t="s">
        <v>162</v>
      </c>
      <c r="E179" s="170" t="s">
        <v>1</v>
      </c>
      <c r="F179" s="171" t="s">
        <v>283</v>
      </c>
      <c r="H179" s="172">
        <v>30.6</v>
      </c>
      <c r="L179" s="168"/>
      <c r="M179" s="173"/>
      <c r="N179" s="174"/>
      <c r="O179" s="174"/>
      <c r="P179" s="174"/>
      <c r="Q179" s="174"/>
      <c r="R179" s="174"/>
      <c r="S179" s="174"/>
      <c r="T179" s="175"/>
      <c r="AT179" s="170" t="s">
        <v>162</v>
      </c>
      <c r="AU179" s="170" t="s">
        <v>83</v>
      </c>
      <c r="AV179" s="13" t="s">
        <v>83</v>
      </c>
      <c r="AW179" s="13" t="s">
        <v>30</v>
      </c>
      <c r="AX179" s="13" t="s">
        <v>73</v>
      </c>
      <c r="AY179" s="170" t="s">
        <v>122</v>
      </c>
    </row>
    <row r="180" spans="2:51" s="13" customFormat="1" ht="12">
      <c r="B180" s="168"/>
      <c r="D180" s="169" t="s">
        <v>162</v>
      </c>
      <c r="E180" s="170" t="s">
        <v>1</v>
      </c>
      <c r="F180" s="171" t="s">
        <v>284</v>
      </c>
      <c r="H180" s="172">
        <v>15.6</v>
      </c>
      <c r="L180" s="168"/>
      <c r="M180" s="173"/>
      <c r="N180" s="174"/>
      <c r="O180" s="174"/>
      <c r="P180" s="174"/>
      <c r="Q180" s="174"/>
      <c r="R180" s="174"/>
      <c r="S180" s="174"/>
      <c r="T180" s="175"/>
      <c r="AT180" s="170" t="s">
        <v>162</v>
      </c>
      <c r="AU180" s="170" t="s">
        <v>83</v>
      </c>
      <c r="AV180" s="13" t="s">
        <v>83</v>
      </c>
      <c r="AW180" s="13" t="s">
        <v>30</v>
      </c>
      <c r="AX180" s="13" t="s">
        <v>73</v>
      </c>
      <c r="AY180" s="170" t="s">
        <v>122</v>
      </c>
    </row>
    <row r="181" spans="2:51" s="14" customFormat="1" ht="12">
      <c r="B181" s="176"/>
      <c r="D181" s="169" t="s">
        <v>162</v>
      </c>
      <c r="E181" s="177" t="s">
        <v>1</v>
      </c>
      <c r="F181" s="178" t="s">
        <v>202</v>
      </c>
      <c r="H181" s="179">
        <v>507.30000000000007</v>
      </c>
      <c r="L181" s="176"/>
      <c r="M181" s="180"/>
      <c r="N181" s="181"/>
      <c r="O181" s="181"/>
      <c r="P181" s="181"/>
      <c r="Q181" s="181"/>
      <c r="R181" s="181"/>
      <c r="S181" s="181"/>
      <c r="T181" s="182"/>
      <c r="AT181" s="177" t="s">
        <v>162</v>
      </c>
      <c r="AU181" s="177" t="s">
        <v>83</v>
      </c>
      <c r="AV181" s="14" t="s">
        <v>123</v>
      </c>
      <c r="AW181" s="14" t="s">
        <v>30</v>
      </c>
      <c r="AX181" s="14" t="s">
        <v>81</v>
      </c>
      <c r="AY181" s="177" t="s">
        <v>122</v>
      </c>
    </row>
    <row r="182" spans="1:65" s="2" customFormat="1" ht="21.75" customHeight="1">
      <c r="A182" s="28"/>
      <c r="B182" s="120"/>
      <c r="C182" s="159" t="s">
        <v>285</v>
      </c>
      <c r="D182" s="159" t="s">
        <v>157</v>
      </c>
      <c r="E182" s="160" t="s">
        <v>286</v>
      </c>
      <c r="F182" s="161" t="s">
        <v>287</v>
      </c>
      <c r="G182" s="162" t="s">
        <v>176</v>
      </c>
      <c r="H182" s="163">
        <v>244.7</v>
      </c>
      <c r="I182" s="164"/>
      <c r="J182" s="164">
        <f>ROUND(I182*H182,2)</f>
        <v>0</v>
      </c>
      <c r="K182" s="165"/>
      <c r="L182" s="29"/>
      <c r="M182" s="166" t="s">
        <v>1</v>
      </c>
      <c r="N182" s="167" t="s">
        <v>38</v>
      </c>
      <c r="O182" s="131">
        <v>0.031</v>
      </c>
      <c r="P182" s="131">
        <f>O182*H182</f>
        <v>7.585699999999999</v>
      </c>
      <c r="Q182" s="131">
        <v>0</v>
      </c>
      <c r="R182" s="131">
        <f>Q182*H182</f>
        <v>0</v>
      </c>
      <c r="S182" s="131">
        <v>0</v>
      </c>
      <c r="T182" s="132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33" t="s">
        <v>123</v>
      </c>
      <c r="AT182" s="133" t="s">
        <v>157</v>
      </c>
      <c r="AU182" s="133" t="s">
        <v>83</v>
      </c>
      <c r="AY182" s="16" t="s">
        <v>122</v>
      </c>
      <c r="BE182" s="134">
        <f>IF(N182="základní",J182,0)</f>
        <v>0</v>
      </c>
      <c r="BF182" s="134">
        <f>IF(N182="snížená",J182,0)</f>
        <v>0</v>
      </c>
      <c r="BG182" s="134">
        <f>IF(N182="zákl. přenesená",J182,0)</f>
        <v>0</v>
      </c>
      <c r="BH182" s="134">
        <f>IF(N182="sníž. přenesená",J182,0)</f>
        <v>0</v>
      </c>
      <c r="BI182" s="134">
        <f>IF(N182="nulová",J182,0)</f>
        <v>0</v>
      </c>
      <c r="BJ182" s="16" t="s">
        <v>81</v>
      </c>
      <c r="BK182" s="134">
        <f>ROUND(I182*H182,2)</f>
        <v>0</v>
      </c>
      <c r="BL182" s="16" t="s">
        <v>123</v>
      </c>
      <c r="BM182" s="133" t="s">
        <v>288</v>
      </c>
    </row>
    <row r="183" spans="2:51" s="13" customFormat="1" ht="12">
      <c r="B183" s="168"/>
      <c r="D183" s="169" t="s">
        <v>162</v>
      </c>
      <c r="E183" s="170" t="s">
        <v>1</v>
      </c>
      <c r="F183" s="171" t="s">
        <v>289</v>
      </c>
      <c r="H183" s="172">
        <v>244.7</v>
      </c>
      <c r="L183" s="168"/>
      <c r="M183" s="173"/>
      <c r="N183" s="174"/>
      <c r="O183" s="174"/>
      <c r="P183" s="174"/>
      <c r="Q183" s="174"/>
      <c r="R183" s="174"/>
      <c r="S183" s="174"/>
      <c r="T183" s="175"/>
      <c r="AT183" s="170" t="s">
        <v>162</v>
      </c>
      <c r="AU183" s="170" t="s">
        <v>83</v>
      </c>
      <c r="AV183" s="13" t="s">
        <v>83</v>
      </c>
      <c r="AW183" s="13" t="s">
        <v>30</v>
      </c>
      <c r="AX183" s="13" t="s">
        <v>81</v>
      </c>
      <c r="AY183" s="170" t="s">
        <v>122</v>
      </c>
    </row>
    <row r="184" spans="1:65" s="2" customFormat="1" ht="44.25" customHeight="1">
      <c r="A184" s="28"/>
      <c r="B184" s="120"/>
      <c r="C184" s="159" t="s">
        <v>290</v>
      </c>
      <c r="D184" s="159" t="s">
        <v>157</v>
      </c>
      <c r="E184" s="160" t="s">
        <v>291</v>
      </c>
      <c r="F184" s="161" t="s">
        <v>292</v>
      </c>
      <c r="G184" s="162" t="s">
        <v>176</v>
      </c>
      <c r="H184" s="163">
        <v>245.1</v>
      </c>
      <c r="I184" s="164"/>
      <c r="J184" s="164">
        <f>ROUND(I184*H184,2)</f>
        <v>0</v>
      </c>
      <c r="K184" s="165"/>
      <c r="L184" s="29"/>
      <c r="M184" s="166" t="s">
        <v>1</v>
      </c>
      <c r="N184" s="167" t="s">
        <v>38</v>
      </c>
      <c r="O184" s="131">
        <v>0.056</v>
      </c>
      <c r="P184" s="131">
        <f>O184*H184</f>
        <v>13.7256</v>
      </c>
      <c r="Q184" s="131">
        <v>0</v>
      </c>
      <c r="R184" s="131">
        <f>Q184*H184</f>
        <v>0</v>
      </c>
      <c r="S184" s="131">
        <v>0</v>
      </c>
      <c r="T184" s="132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33" t="s">
        <v>123</v>
      </c>
      <c r="AT184" s="133" t="s">
        <v>157</v>
      </c>
      <c r="AU184" s="133" t="s">
        <v>83</v>
      </c>
      <c r="AY184" s="16" t="s">
        <v>122</v>
      </c>
      <c r="BE184" s="134">
        <f>IF(N184="základní",J184,0)</f>
        <v>0</v>
      </c>
      <c r="BF184" s="134">
        <f>IF(N184="snížená",J184,0)</f>
        <v>0</v>
      </c>
      <c r="BG184" s="134">
        <f>IF(N184="zákl. přenesená",J184,0)</f>
        <v>0</v>
      </c>
      <c r="BH184" s="134">
        <f>IF(N184="sníž. přenesená",J184,0)</f>
        <v>0</v>
      </c>
      <c r="BI184" s="134">
        <f>IF(N184="nulová",J184,0)</f>
        <v>0</v>
      </c>
      <c r="BJ184" s="16" t="s">
        <v>81</v>
      </c>
      <c r="BK184" s="134">
        <f>ROUND(I184*H184,2)</f>
        <v>0</v>
      </c>
      <c r="BL184" s="16" t="s">
        <v>123</v>
      </c>
      <c r="BM184" s="133" t="s">
        <v>293</v>
      </c>
    </row>
    <row r="185" spans="2:51" s="13" customFormat="1" ht="12">
      <c r="B185" s="168"/>
      <c r="D185" s="169" t="s">
        <v>162</v>
      </c>
      <c r="E185" s="170" t="s">
        <v>1</v>
      </c>
      <c r="F185" s="171" t="s">
        <v>294</v>
      </c>
      <c r="H185" s="172">
        <v>245.1</v>
      </c>
      <c r="L185" s="168"/>
      <c r="M185" s="173"/>
      <c r="N185" s="174"/>
      <c r="O185" s="174"/>
      <c r="P185" s="174"/>
      <c r="Q185" s="174"/>
      <c r="R185" s="174"/>
      <c r="S185" s="174"/>
      <c r="T185" s="175"/>
      <c r="AT185" s="170" t="s">
        <v>162</v>
      </c>
      <c r="AU185" s="170" t="s">
        <v>83</v>
      </c>
      <c r="AV185" s="13" t="s">
        <v>83</v>
      </c>
      <c r="AW185" s="13" t="s">
        <v>30</v>
      </c>
      <c r="AX185" s="13" t="s">
        <v>81</v>
      </c>
      <c r="AY185" s="170" t="s">
        <v>122</v>
      </c>
    </row>
    <row r="186" spans="1:65" s="2" customFormat="1" ht="33" customHeight="1">
      <c r="A186" s="28"/>
      <c r="B186" s="120"/>
      <c r="C186" s="159" t="s">
        <v>295</v>
      </c>
      <c r="D186" s="159" t="s">
        <v>157</v>
      </c>
      <c r="E186" s="160" t="s">
        <v>296</v>
      </c>
      <c r="F186" s="161" t="s">
        <v>297</v>
      </c>
      <c r="G186" s="162" t="s">
        <v>176</v>
      </c>
      <c r="H186" s="163">
        <v>8.2</v>
      </c>
      <c r="I186" s="164"/>
      <c r="J186" s="164">
        <f>ROUND(I186*H186,2)</f>
        <v>0</v>
      </c>
      <c r="K186" s="165"/>
      <c r="L186" s="29"/>
      <c r="M186" s="166" t="s">
        <v>1</v>
      </c>
      <c r="N186" s="167" t="s">
        <v>38</v>
      </c>
      <c r="O186" s="131">
        <v>0.052</v>
      </c>
      <c r="P186" s="131">
        <f>O186*H186</f>
        <v>0.42639999999999995</v>
      </c>
      <c r="Q186" s="131">
        <v>0.18776</v>
      </c>
      <c r="R186" s="131">
        <f>Q186*H186</f>
        <v>1.539632</v>
      </c>
      <c r="S186" s="131">
        <v>0</v>
      </c>
      <c r="T186" s="132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33" t="s">
        <v>123</v>
      </c>
      <c r="AT186" s="133" t="s">
        <v>157</v>
      </c>
      <c r="AU186" s="133" t="s">
        <v>83</v>
      </c>
      <c r="AY186" s="16" t="s">
        <v>122</v>
      </c>
      <c r="BE186" s="134">
        <f>IF(N186="základní",J186,0)</f>
        <v>0</v>
      </c>
      <c r="BF186" s="134">
        <f>IF(N186="snížená",J186,0)</f>
        <v>0</v>
      </c>
      <c r="BG186" s="134">
        <f>IF(N186="zákl. přenesená",J186,0)</f>
        <v>0</v>
      </c>
      <c r="BH186" s="134">
        <f>IF(N186="sníž. přenesená",J186,0)</f>
        <v>0</v>
      </c>
      <c r="BI186" s="134">
        <f>IF(N186="nulová",J186,0)</f>
        <v>0</v>
      </c>
      <c r="BJ186" s="16" t="s">
        <v>81</v>
      </c>
      <c r="BK186" s="134">
        <f>ROUND(I186*H186,2)</f>
        <v>0</v>
      </c>
      <c r="BL186" s="16" t="s">
        <v>123</v>
      </c>
      <c r="BM186" s="133" t="s">
        <v>298</v>
      </c>
    </row>
    <row r="187" spans="1:65" s="2" customFormat="1" ht="21.75" customHeight="1">
      <c r="A187" s="28"/>
      <c r="B187" s="120"/>
      <c r="C187" s="159" t="s">
        <v>299</v>
      </c>
      <c r="D187" s="159" t="s">
        <v>157</v>
      </c>
      <c r="E187" s="160" t="s">
        <v>300</v>
      </c>
      <c r="F187" s="161" t="s">
        <v>301</v>
      </c>
      <c r="G187" s="162" t="s">
        <v>176</v>
      </c>
      <c r="H187" s="163">
        <v>245.1</v>
      </c>
      <c r="I187" s="164"/>
      <c r="J187" s="164">
        <f>ROUND(I187*H187,2)</f>
        <v>0</v>
      </c>
      <c r="K187" s="165"/>
      <c r="L187" s="29"/>
      <c r="M187" s="166" t="s">
        <v>1</v>
      </c>
      <c r="N187" s="167" t="s">
        <v>38</v>
      </c>
      <c r="O187" s="131">
        <v>0.008</v>
      </c>
      <c r="P187" s="131">
        <f>O187*H187</f>
        <v>1.9608</v>
      </c>
      <c r="Q187" s="131">
        <v>0</v>
      </c>
      <c r="R187" s="131">
        <f>Q187*H187</f>
        <v>0</v>
      </c>
      <c r="S187" s="131">
        <v>0</v>
      </c>
      <c r="T187" s="132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33" t="s">
        <v>123</v>
      </c>
      <c r="AT187" s="133" t="s">
        <v>157</v>
      </c>
      <c r="AU187" s="133" t="s">
        <v>83</v>
      </c>
      <c r="AY187" s="16" t="s">
        <v>122</v>
      </c>
      <c r="BE187" s="134">
        <f>IF(N187="základní",J187,0)</f>
        <v>0</v>
      </c>
      <c r="BF187" s="134">
        <f>IF(N187="snížená",J187,0)</f>
        <v>0</v>
      </c>
      <c r="BG187" s="134">
        <f>IF(N187="zákl. přenesená",J187,0)</f>
        <v>0</v>
      </c>
      <c r="BH187" s="134">
        <f>IF(N187="sníž. přenesená",J187,0)</f>
        <v>0</v>
      </c>
      <c r="BI187" s="134">
        <f>IF(N187="nulová",J187,0)</f>
        <v>0</v>
      </c>
      <c r="BJ187" s="16" t="s">
        <v>81</v>
      </c>
      <c r="BK187" s="134">
        <f>ROUND(I187*H187,2)</f>
        <v>0</v>
      </c>
      <c r="BL187" s="16" t="s">
        <v>123</v>
      </c>
      <c r="BM187" s="133" t="s">
        <v>302</v>
      </c>
    </row>
    <row r="188" spans="1:65" s="2" customFormat="1" ht="21.75" customHeight="1">
      <c r="A188" s="28"/>
      <c r="B188" s="120"/>
      <c r="C188" s="159" t="s">
        <v>303</v>
      </c>
      <c r="D188" s="159" t="s">
        <v>157</v>
      </c>
      <c r="E188" s="160" t="s">
        <v>304</v>
      </c>
      <c r="F188" s="161" t="s">
        <v>305</v>
      </c>
      <c r="G188" s="162" t="s">
        <v>176</v>
      </c>
      <c r="H188" s="163">
        <v>245.1</v>
      </c>
      <c r="I188" s="164"/>
      <c r="J188" s="164">
        <f>ROUND(I188*H188,2)</f>
        <v>0</v>
      </c>
      <c r="K188" s="165"/>
      <c r="L188" s="29"/>
      <c r="M188" s="166" t="s">
        <v>1</v>
      </c>
      <c r="N188" s="167" t="s">
        <v>38</v>
      </c>
      <c r="O188" s="131">
        <v>0.002</v>
      </c>
      <c r="P188" s="131">
        <f>O188*H188</f>
        <v>0.4902</v>
      </c>
      <c r="Q188" s="131">
        <v>0</v>
      </c>
      <c r="R188" s="131">
        <f>Q188*H188</f>
        <v>0</v>
      </c>
      <c r="S188" s="131">
        <v>0</v>
      </c>
      <c r="T188" s="132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33" t="s">
        <v>123</v>
      </c>
      <c r="AT188" s="133" t="s">
        <v>157</v>
      </c>
      <c r="AU188" s="133" t="s">
        <v>83</v>
      </c>
      <c r="AY188" s="16" t="s">
        <v>122</v>
      </c>
      <c r="BE188" s="134">
        <f>IF(N188="základní",J188,0)</f>
        <v>0</v>
      </c>
      <c r="BF188" s="134">
        <f>IF(N188="snížená",J188,0)</f>
        <v>0</v>
      </c>
      <c r="BG188" s="134">
        <f>IF(N188="zákl. přenesená",J188,0)</f>
        <v>0</v>
      </c>
      <c r="BH188" s="134">
        <f>IF(N188="sníž. přenesená",J188,0)</f>
        <v>0</v>
      </c>
      <c r="BI188" s="134">
        <f>IF(N188="nulová",J188,0)</f>
        <v>0</v>
      </c>
      <c r="BJ188" s="16" t="s">
        <v>81</v>
      </c>
      <c r="BK188" s="134">
        <f>ROUND(I188*H188,2)</f>
        <v>0</v>
      </c>
      <c r="BL188" s="16" t="s">
        <v>123</v>
      </c>
      <c r="BM188" s="133" t="s">
        <v>306</v>
      </c>
    </row>
    <row r="189" spans="1:65" s="2" customFormat="1" ht="33" customHeight="1">
      <c r="A189" s="28"/>
      <c r="B189" s="120"/>
      <c r="C189" s="159" t="s">
        <v>307</v>
      </c>
      <c r="D189" s="159" t="s">
        <v>157</v>
      </c>
      <c r="E189" s="160" t="s">
        <v>308</v>
      </c>
      <c r="F189" s="161" t="s">
        <v>309</v>
      </c>
      <c r="G189" s="162" t="s">
        <v>176</v>
      </c>
      <c r="H189" s="163">
        <v>245.1</v>
      </c>
      <c r="I189" s="164"/>
      <c r="J189" s="164">
        <f>ROUND(I189*H189,2)</f>
        <v>0</v>
      </c>
      <c r="K189" s="165"/>
      <c r="L189" s="29"/>
      <c r="M189" s="166" t="s">
        <v>1</v>
      </c>
      <c r="N189" s="167" t="s">
        <v>38</v>
      </c>
      <c r="O189" s="131">
        <v>0.071</v>
      </c>
      <c r="P189" s="131">
        <f>O189*H189</f>
        <v>17.402099999999997</v>
      </c>
      <c r="Q189" s="131">
        <v>0</v>
      </c>
      <c r="R189" s="131">
        <f>Q189*H189</f>
        <v>0</v>
      </c>
      <c r="S189" s="131">
        <v>0</v>
      </c>
      <c r="T189" s="132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33" t="s">
        <v>123</v>
      </c>
      <c r="AT189" s="133" t="s">
        <v>157</v>
      </c>
      <c r="AU189" s="133" t="s">
        <v>83</v>
      </c>
      <c r="AY189" s="16" t="s">
        <v>122</v>
      </c>
      <c r="BE189" s="134">
        <f>IF(N189="základní",J189,0)</f>
        <v>0</v>
      </c>
      <c r="BF189" s="134">
        <f>IF(N189="snížená",J189,0)</f>
        <v>0</v>
      </c>
      <c r="BG189" s="134">
        <f>IF(N189="zákl. přenesená",J189,0)</f>
        <v>0</v>
      </c>
      <c r="BH189" s="134">
        <f>IF(N189="sníž. přenesená",J189,0)</f>
        <v>0</v>
      </c>
      <c r="BI189" s="134">
        <f>IF(N189="nulová",J189,0)</f>
        <v>0</v>
      </c>
      <c r="BJ189" s="16" t="s">
        <v>81</v>
      </c>
      <c r="BK189" s="134">
        <f>ROUND(I189*H189,2)</f>
        <v>0</v>
      </c>
      <c r="BL189" s="16" t="s">
        <v>123</v>
      </c>
      <c r="BM189" s="133" t="s">
        <v>310</v>
      </c>
    </row>
    <row r="190" spans="1:65" s="2" customFormat="1" ht="55.5" customHeight="1">
      <c r="A190" s="28"/>
      <c r="B190" s="120"/>
      <c r="C190" s="159" t="s">
        <v>311</v>
      </c>
      <c r="D190" s="159" t="s">
        <v>157</v>
      </c>
      <c r="E190" s="160" t="s">
        <v>312</v>
      </c>
      <c r="F190" s="161" t="s">
        <v>313</v>
      </c>
      <c r="G190" s="162" t="s">
        <v>176</v>
      </c>
      <c r="H190" s="163">
        <v>220.6</v>
      </c>
      <c r="I190" s="164"/>
      <c r="J190" s="164">
        <f>ROUND(I190*H190,2)</f>
        <v>0</v>
      </c>
      <c r="K190" s="165"/>
      <c r="L190" s="29"/>
      <c r="M190" s="166" t="s">
        <v>1</v>
      </c>
      <c r="N190" s="167" t="s">
        <v>38</v>
      </c>
      <c r="O190" s="131">
        <v>0.305</v>
      </c>
      <c r="P190" s="131">
        <f>O190*H190</f>
        <v>67.283</v>
      </c>
      <c r="Q190" s="131">
        <v>0.04</v>
      </c>
      <c r="R190" s="131">
        <f>Q190*H190</f>
        <v>8.824</v>
      </c>
      <c r="S190" s="131">
        <v>0</v>
      </c>
      <c r="T190" s="132">
        <f>S190*H190</f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33" t="s">
        <v>123</v>
      </c>
      <c r="AT190" s="133" t="s">
        <v>157</v>
      </c>
      <c r="AU190" s="133" t="s">
        <v>83</v>
      </c>
      <c r="AY190" s="16" t="s">
        <v>122</v>
      </c>
      <c r="BE190" s="134">
        <f>IF(N190="základní",J190,0)</f>
        <v>0</v>
      </c>
      <c r="BF190" s="134">
        <f>IF(N190="snížená",J190,0)</f>
        <v>0</v>
      </c>
      <c r="BG190" s="134">
        <f>IF(N190="zákl. přenesená",J190,0)</f>
        <v>0</v>
      </c>
      <c r="BH190" s="134">
        <f>IF(N190="sníž. přenesená",J190,0)</f>
        <v>0</v>
      </c>
      <c r="BI190" s="134">
        <f>IF(N190="nulová",J190,0)</f>
        <v>0</v>
      </c>
      <c r="BJ190" s="16" t="s">
        <v>81</v>
      </c>
      <c r="BK190" s="134">
        <f>ROUND(I190*H190,2)</f>
        <v>0</v>
      </c>
      <c r="BL190" s="16" t="s">
        <v>123</v>
      </c>
      <c r="BM190" s="133" t="s">
        <v>314</v>
      </c>
    </row>
    <row r="191" spans="2:51" s="13" customFormat="1" ht="12">
      <c r="B191" s="168"/>
      <c r="D191" s="169" t="s">
        <v>162</v>
      </c>
      <c r="E191" s="170" t="s">
        <v>1</v>
      </c>
      <c r="F191" s="171" t="s">
        <v>315</v>
      </c>
      <c r="H191" s="172">
        <v>220.6</v>
      </c>
      <c r="L191" s="168"/>
      <c r="M191" s="173"/>
      <c r="N191" s="174"/>
      <c r="O191" s="174"/>
      <c r="P191" s="174"/>
      <c r="Q191" s="174"/>
      <c r="R191" s="174"/>
      <c r="S191" s="174"/>
      <c r="T191" s="175"/>
      <c r="AT191" s="170" t="s">
        <v>162</v>
      </c>
      <c r="AU191" s="170" t="s">
        <v>83</v>
      </c>
      <c r="AV191" s="13" t="s">
        <v>83</v>
      </c>
      <c r="AW191" s="13" t="s">
        <v>30</v>
      </c>
      <c r="AX191" s="13" t="s">
        <v>81</v>
      </c>
      <c r="AY191" s="170" t="s">
        <v>122</v>
      </c>
    </row>
    <row r="192" spans="1:65" s="2" customFormat="1" ht="33" customHeight="1">
      <c r="A192" s="28"/>
      <c r="B192" s="120"/>
      <c r="C192" s="159" t="s">
        <v>316</v>
      </c>
      <c r="D192" s="159" t="s">
        <v>157</v>
      </c>
      <c r="E192" s="160" t="s">
        <v>317</v>
      </c>
      <c r="F192" s="161" t="s">
        <v>318</v>
      </c>
      <c r="G192" s="162" t="s">
        <v>176</v>
      </c>
      <c r="H192" s="163">
        <v>220.6</v>
      </c>
      <c r="I192" s="164"/>
      <c r="J192" s="164">
        <f>ROUND(I192*H192,2)</f>
        <v>0</v>
      </c>
      <c r="K192" s="165"/>
      <c r="L192" s="29"/>
      <c r="M192" s="166" t="s">
        <v>1</v>
      </c>
      <c r="N192" s="167" t="s">
        <v>38</v>
      </c>
      <c r="O192" s="131">
        <v>0.05</v>
      </c>
      <c r="P192" s="131">
        <f>O192*H192</f>
        <v>11.030000000000001</v>
      </c>
      <c r="Q192" s="131">
        <v>0</v>
      </c>
      <c r="R192" s="131">
        <f>Q192*H192</f>
        <v>0</v>
      </c>
      <c r="S192" s="131">
        <v>0</v>
      </c>
      <c r="T192" s="132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33" t="s">
        <v>123</v>
      </c>
      <c r="AT192" s="133" t="s">
        <v>157</v>
      </c>
      <c r="AU192" s="133" t="s">
        <v>83</v>
      </c>
      <c r="AY192" s="16" t="s">
        <v>122</v>
      </c>
      <c r="BE192" s="134">
        <f>IF(N192="základní",J192,0)</f>
        <v>0</v>
      </c>
      <c r="BF192" s="134">
        <f>IF(N192="snížená",J192,0)</f>
        <v>0</v>
      </c>
      <c r="BG192" s="134">
        <f>IF(N192="zákl. přenesená",J192,0)</f>
        <v>0</v>
      </c>
      <c r="BH192" s="134">
        <f>IF(N192="sníž. přenesená",J192,0)</f>
        <v>0</v>
      </c>
      <c r="BI192" s="134">
        <f>IF(N192="nulová",J192,0)</f>
        <v>0</v>
      </c>
      <c r="BJ192" s="16" t="s">
        <v>81</v>
      </c>
      <c r="BK192" s="134">
        <f>ROUND(I192*H192,2)</f>
        <v>0</v>
      </c>
      <c r="BL192" s="16" t="s">
        <v>123</v>
      </c>
      <c r="BM192" s="133" t="s">
        <v>319</v>
      </c>
    </row>
    <row r="193" spans="1:65" s="2" customFormat="1" ht="21.75" customHeight="1">
      <c r="A193" s="28"/>
      <c r="B193" s="120"/>
      <c r="C193" s="121" t="s">
        <v>320</v>
      </c>
      <c r="D193" s="121" t="s">
        <v>118</v>
      </c>
      <c r="E193" s="122" t="s">
        <v>321</v>
      </c>
      <c r="F193" s="123" t="s">
        <v>322</v>
      </c>
      <c r="G193" s="124" t="s">
        <v>176</v>
      </c>
      <c r="H193" s="125">
        <v>225.012</v>
      </c>
      <c r="I193" s="126"/>
      <c r="J193" s="126">
        <f>ROUND(I193*H193,2)</f>
        <v>0</v>
      </c>
      <c r="K193" s="127"/>
      <c r="L193" s="128"/>
      <c r="M193" s="129" t="s">
        <v>1</v>
      </c>
      <c r="N193" s="130" t="s">
        <v>38</v>
      </c>
      <c r="O193" s="131">
        <v>0</v>
      </c>
      <c r="P193" s="131">
        <f>O193*H193</f>
        <v>0</v>
      </c>
      <c r="Q193" s="131">
        <v>0.0108</v>
      </c>
      <c r="R193" s="131">
        <f>Q193*H193</f>
        <v>2.4301296000000003</v>
      </c>
      <c r="S193" s="131">
        <v>0</v>
      </c>
      <c r="T193" s="132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33" t="s">
        <v>121</v>
      </c>
      <c r="AT193" s="133" t="s">
        <v>118</v>
      </c>
      <c r="AU193" s="133" t="s">
        <v>83</v>
      </c>
      <c r="AY193" s="16" t="s">
        <v>122</v>
      </c>
      <c r="BE193" s="134">
        <f>IF(N193="základní",J193,0)</f>
        <v>0</v>
      </c>
      <c r="BF193" s="134">
        <f>IF(N193="snížená",J193,0)</f>
        <v>0</v>
      </c>
      <c r="BG193" s="134">
        <f>IF(N193="zákl. přenesená",J193,0)</f>
        <v>0</v>
      </c>
      <c r="BH193" s="134">
        <f>IF(N193="sníž. přenesená",J193,0)</f>
        <v>0</v>
      </c>
      <c r="BI193" s="134">
        <f>IF(N193="nulová",J193,0)</f>
        <v>0</v>
      </c>
      <c r="BJ193" s="16" t="s">
        <v>81</v>
      </c>
      <c r="BK193" s="134">
        <f>ROUND(I193*H193,2)</f>
        <v>0</v>
      </c>
      <c r="BL193" s="16" t="s">
        <v>123</v>
      </c>
      <c r="BM193" s="133" t="s">
        <v>323</v>
      </c>
    </row>
    <row r="194" spans="2:51" s="13" customFormat="1" ht="12">
      <c r="B194" s="168"/>
      <c r="D194" s="169" t="s">
        <v>162</v>
      </c>
      <c r="F194" s="171" t="s">
        <v>324</v>
      </c>
      <c r="H194" s="172">
        <v>225.012</v>
      </c>
      <c r="L194" s="168"/>
      <c r="M194" s="173"/>
      <c r="N194" s="174"/>
      <c r="O194" s="174"/>
      <c r="P194" s="174"/>
      <c r="Q194" s="174"/>
      <c r="R194" s="174"/>
      <c r="S194" s="174"/>
      <c r="T194" s="175"/>
      <c r="AT194" s="170" t="s">
        <v>162</v>
      </c>
      <c r="AU194" s="170" t="s">
        <v>83</v>
      </c>
      <c r="AV194" s="13" t="s">
        <v>83</v>
      </c>
      <c r="AW194" s="13" t="s">
        <v>3</v>
      </c>
      <c r="AX194" s="13" t="s">
        <v>81</v>
      </c>
      <c r="AY194" s="170" t="s">
        <v>122</v>
      </c>
    </row>
    <row r="195" spans="1:65" s="2" customFormat="1" ht="21.75" customHeight="1">
      <c r="A195" s="28"/>
      <c r="B195" s="120"/>
      <c r="C195" s="159" t="s">
        <v>325</v>
      </c>
      <c r="D195" s="159" t="s">
        <v>157</v>
      </c>
      <c r="E195" s="160" t="s">
        <v>326</v>
      </c>
      <c r="F195" s="161" t="s">
        <v>327</v>
      </c>
      <c r="G195" s="162" t="s">
        <v>176</v>
      </c>
      <c r="H195" s="163">
        <v>240</v>
      </c>
      <c r="I195" s="164"/>
      <c r="J195" s="164">
        <f>ROUND(I195*H195,2)</f>
        <v>0</v>
      </c>
      <c r="K195" s="165"/>
      <c r="L195" s="29"/>
      <c r="M195" s="166" t="s">
        <v>1</v>
      </c>
      <c r="N195" s="167" t="s">
        <v>38</v>
      </c>
      <c r="O195" s="131">
        <v>0.08</v>
      </c>
      <c r="P195" s="131">
        <f>O195*H195</f>
        <v>19.2</v>
      </c>
      <c r="Q195" s="131">
        <v>0.00069</v>
      </c>
      <c r="R195" s="131">
        <f>Q195*H195</f>
        <v>0.1656</v>
      </c>
      <c r="S195" s="131">
        <v>0</v>
      </c>
      <c r="T195" s="132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33" t="s">
        <v>123</v>
      </c>
      <c r="AT195" s="133" t="s">
        <v>157</v>
      </c>
      <c r="AU195" s="133" t="s">
        <v>83</v>
      </c>
      <c r="AY195" s="16" t="s">
        <v>122</v>
      </c>
      <c r="BE195" s="134">
        <f>IF(N195="základní",J195,0)</f>
        <v>0</v>
      </c>
      <c r="BF195" s="134">
        <f>IF(N195="snížená",J195,0)</f>
        <v>0</v>
      </c>
      <c r="BG195" s="134">
        <f>IF(N195="zákl. přenesená",J195,0)</f>
        <v>0</v>
      </c>
      <c r="BH195" s="134">
        <f>IF(N195="sníž. přenesená",J195,0)</f>
        <v>0</v>
      </c>
      <c r="BI195" s="134">
        <f>IF(N195="nulová",J195,0)</f>
        <v>0</v>
      </c>
      <c r="BJ195" s="16" t="s">
        <v>81</v>
      </c>
      <c r="BK195" s="134">
        <f>ROUND(I195*H195,2)</f>
        <v>0</v>
      </c>
      <c r="BL195" s="16" t="s">
        <v>123</v>
      </c>
      <c r="BM195" s="133" t="s">
        <v>328</v>
      </c>
    </row>
    <row r="196" spans="2:51" s="13" customFormat="1" ht="22.5">
      <c r="B196" s="168"/>
      <c r="D196" s="169" t="s">
        <v>162</v>
      </c>
      <c r="E196" s="170" t="s">
        <v>1</v>
      </c>
      <c r="F196" s="171" t="s">
        <v>329</v>
      </c>
      <c r="H196" s="172">
        <v>240</v>
      </c>
      <c r="L196" s="168"/>
      <c r="M196" s="173"/>
      <c r="N196" s="174"/>
      <c r="O196" s="174"/>
      <c r="P196" s="174"/>
      <c r="Q196" s="174"/>
      <c r="R196" s="174"/>
      <c r="S196" s="174"/>
      <c r="T196" s="175"/>
      <c r="AT196" s="170" t="s">
        <v>162</v>
      </c>
      <c r="AU196" s="170" t="s">
        <v>83</v>
      </c>
      <c r="AV196" s="13" t="s">
        <v>83</v>
      </c>
      <c r="AW196" s="13" t="s">
        <v>30</v>
      </c>
      <c r="AX196" s="13" t="s">
        <v>81</v>
      </c>
      <c r="AY196" s="170" t="s">
        <v>122</v>
      </c>
    </row>
    <row r="197" spans="1:65" s="2" customFormat="1" ht="66.75" customHeight="1">
      <c r="A197" s="28"/>
      <c r="B197" s="120"/>
      <c r="C197" s="159" t="s">
        <v>330</v>
      </c>
      <c r="D197" s="159" t="s">
        <v>157</v>
      </c>
      <c r="E197" s="160" t="s">
        <v>331</v>
      </c>
      <c r="F197" s="161" t="s">
        <v>332</v>
      </c>
      <c r="G197" s="162" t="s">
        <v>176</v>
      </c>
      <c r="H197" s="163">
        <v>14.2</v>
      </c>
      <c r="I197" s="164"/>
      <c r="J197" s="164">
        <f>ROUND(I197*H197,2)</f>
        <v>0</v>
      </c>
      <c r="K197" s="165"/>
      <c r="L197" s="29"/>
      <c r="M197" s="166" t="s">
        <v>1</v>
      </c>
      <c r="N197" s="167" t="s">
        <v>38</v>
      </c>
      <c r="O197" s="131">
        <v>0.72</v>
      </c>
      <c r="P197" s="131">
        <f>O197*H197</f>
        <v>10.223999999999998</v>
      </c>
      <c r="Q197" s="131">
        <v>0.08425</v>
      </c>
      <c r="R197" s="131">
        <f>Q197*H197</f>
        <v>1.19635</v>
      </c>
      <c r="S197" s="131">
        <v>0</v>
      </c>
      <c r="T197" s="132">
        <f>S197*H197</f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33" t="s">
        <v>123</v>
      </c>
      <c r="AT197" s="133" t="s">
        <v>157</v>
      </c>
      <c r="AU197" s="133" t="s">
        <v>83</v>
      </c>
      <c r="AY197" s="16" t="s">
        <v>122</v>
      </c>
      <c r="BE197" s="134">
        <f>IF(N197="základní",J197,0)</f>
        <v>0</v>
      </c>
      <c r="BF197" s="134">
        <f>IF(N197="snížená",J197,0)</f>
        <v>0</v>
      </c>
      <c r="BG197" s="134">
        <f>IF(N197="zákl. přenesená",J197,0)</f>
        <v>0</v>
      </c>
      <c r="BH197" s="134">
        <f>IF(N197="sníž. přenesená",J197,0)</f>
        <v>0</v>
      </c>
      <c r="BI197" s="134">
        <f>IF(N197="nulová",J197,0)</f>
        <v>0</v>
      </c>
      <c r="BJ197" s="16" t="s">
        <v>81</v>
      </c>
      <c r="BK197" s="134">
        <f>ROUND(I197*H197,2)</f>
        <v>0</v>
      </c>
      <c r="BL197" s="16" t="s">
        <v>123</v>
      </c>
      <c r="BM197" s="133" t="s">
        <v>333</v>
      </c>
    </row>
    <row r="198" spans="2:51" s="13" customFormat="1" ht="22.5">
      <c r="B198" s="168"/>
      <c r="D198" s="169" t="s">
        <v>162</v>
      </c>
      <c r="E198" s="170" t="s">
        <v>1</v>
      </c>
      <c r="F198" s="171" t="s">
        <v>334</v>
      </c>
      <c r="H198" s="172">
        <v>10.6</v>
      </c>
      <c r="L198" s="168"/>
      <c r="M198" s="173"/>
      <c r="N198" s="174"/>
      <c r="O198" s="174"/>
      <c r="P198" s="174"/>
      <c r="Q198" s="174"/>
      <c r="R198" s="174"/>
      <c r="S198" s="174"/>
      <c r="T198" s="175"/>
      <c r="AT198" s="170" t="s">
        <v>162</v>
      </c>
      <c r="AU198" s="170" t="s">
        <v>83</v>
      </c>
      <c r="AV198" s="13" t="s">
        <v>83</v>
      </c>
      <c r="AW198" s="13" t="s">
        <v>30</v>
      </c>
      <c r="AX198" s="13" t="s">
        <v>73</v>
      </c>
      <c r="AY198" s="170" t="s">
        <v>122</v>
      </c>
    </row>
    <row r="199" spans="2:51" s="13" customFormat="1" ht="12">
      <c r="B199" s="168"/>
      <c r="D199" s="169" t="s">
        <v>162</v>
      </c>
      <c r="E199" s="170" t="s">
        <v>1</v>
      </c>
      <c r="F199" s="171" t="s">
        <v>335</v>
      </c>
      <c r="H199" s="172">
        <v>3.6</v>
      </c>
      <c r="L199" s="168"/>
      <c r="M199" s="173"/>
      <c r="N199" s="174"/>
      <c r="O199" s="174"/>
      <c r="P199" s="174"/>
      <c r="Q199" s="174"/>
      <c r="R199" s="174"/>
      <c r="S199" s="174"/>
      <c r="T199" s="175"/>
      <c r="AT199" s="170" t="s">
        <v>162</v>
      </c>
      <c r="AU199" s="170" t="s">
        <v>83</v>
      </c>
      <c r="AV199" s="13" t="s">
        <v>83</v>
      </c>
      <c r="AW199" s="13" t="s">
        <v>30</v>
      </c>
      <c r="AX199" s="13" t="s">
        <v>73</v>
      </c>
      <c r="AY199" s="170" t="s">
        <v>122</v>
      </c>
    </row>
    <row r="200" spans="2:51" s="14" customFormat="1" ht="12">
      <c r="B200" s="176"/>
      <c r="D200" s="169" t="s">
        <v>162</v>
      </c>
      <c r="E200" s="177" t="s">
        <v>1</v>
      </c>
      <c r="F200" s="178" t="s">
        <v>202</v>
      </c>
      <c r="H200" s="179">
        <v>14.2</v>
      </c>
      <c r="L200" s="176"/>
      <c r="M200" s="180"/>
      <c r="N200" s="181"/>
      <c r="O200" s="181"/>
      <c r="P200" s="181"/>
      <c r="Q200" s="181"/>
      <c r="R200" s="181"/>
      <c r="S200" s="181"/>
      <c r="T200" s="182"/>
      <c r="AT200" s="177" t="s">
        <v>162</v>
      </c>
      <c r="AU200" s="177" t="s">
        <v>83</v>
      </c>
      <c r="AV200" s="14" t="s">
        <v>123</v>
      </c>
      <c r="AW200" s="14" t="s">
        <v>30</v>
      </c>
      <c r="AX200" s="14" t="s">
        <v>81</v>
      </c>
      <c r="AY200" s="177" t="s">
        <v>122</v>
      </c>
    </row>
    <row r="201" spans="1:65" s="2" customFormat="1" ht="66.75" customHeight="1">
      <c r="A201" s="28"/>
      <c r="B201" s="120"/>
      <c r="C201" s="159" t="s">
        <v>336</v>
      </c>
      <c r="D201" s="159" t="s">
        <v>157</v>
      </c>
      <c r="E201" s="160" t="s">
        <v>337</v>
      </c>
      <c r="F201" s="161" t="s">
        <v>338</v>
      </c>
      <c r="G201" s="162" t="s">
        <v>176</v>
      </c>
      <c r="H201" s="163">
        <v>16.4</v>
      </c>
      <c r="I201" s="164"/>
      <c r="J201" s="164">
        <f>ROUND(I201*H201,2)</f>
        <v>0</v>
      </c>
      <c r="K201" s="165"/>
      <c r="L201" s="29"/>
      <c r="M201" s="166" t="s">
        <v>1</v>
      </c>
      <c r="N201" s="167" t="s">
        <v>38</v>
      </c>
      <c r="O201" s="131">
        <v>0.757</v>
      </c>
      <c r="P201" s="131">
        <f>O201*H201</f>
        <v>12.4148</v>
      </c>
      <c r="Q201" s="131">
        <v>0.10362</v>
      </c>
      <c r="R201" s="131">
        <f>Q201*H201</f>
        <v>1.699368</v>
      </c>
      <c r="S201" s="131">
        <v>0</v>
      </c>
      <c r="T201" s="132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33" t="s">
        <v>123</v>
      </c>
      <c r="AT201" s="133" t="s">
        <v>157</v>
      </c>
      <c r="AU201" s="133" t="s">
        <v>83</v>
      </c>
      <c r="AY201" s="16" t="s">
        <v>122</v>
      </c>
      <c r="BE201" s="134">
        <f>IF(N201="základní",J201,0)</f>
        <v>0</v>
      </c>
      <c r="BF201" s="134">
        <f>IF(N201="snížená",J201,0)</f>
        <v>0</v>
      </c>
      <c r="BG201" s="134">
        <f>IF(N201="zákl. přenesená",J201,0)</f>
        <v>0</v>
      </c>
      <c r="BH201" s="134">
        <f>IF(N201="sníž. přenesená",J201,0)</f>
        <v>0</v>
      </c>
      <c r="BI201" s="134">
        <f>IF(N201="nulová",J201,0)</f>
        <v>0</v>
      </c>
      <c r="BJ201" s="16" t="s">
        <v>81</v>
      </c>
      <c r="BK201" s="134">
        <f>ROUND(I201*H201,2)</f>
        <v>0</v>
      </c>
      <c r="BL201" s="16" t="s">
        <v>123</v>
      </c>
      <c r="BM201" s="133" t="s">
        <v>339</v>
      </c>
    </row>
    <row r="202" spans="2:51" s="13" customFormat="1" ht="12">
      <c r="B202" s="168"/>
      <c r="D202" s="169" t="s">
        <v>162</v>
      </c>
      <c r="E202" s="170" t="s">
        <v>1</v>
      </c>
      <c r="F202" s="171" t="s">
        <v>340</v>
      </c>
      <c r="H202" s="172">
        <v>16.4</v>
      </c>
      <c r="L202" s="168"/>
      <c r="M202" s="173"/>
      <c r="N202" s="174"/>
      <c r="O202" s="174"/>
      <c r="P202" s="174"/>
      <c r="Q202" s="174"/>
      <c r="R202" s="174"/>
      <c r="S202" s="174"/>
      <c r="T202" s="175"/>
      <c r="AT202" s="170" t="s">
        <v>162</v>
      </c>
      <c r="AU202" s="170" t="s">
        <v>83</v>
      </c>
      <c r="AV202" s="13" t="s">
        <v>83</v>
      </c>
      <c r="AW202" s="13" t="s">
        <v>30</v>
      </c>
      <c r="AX202" s="13" t="s">
        <v>81</v>
      </c>
      <c r="AY202" s="170" t="s">
        <v>122</v>
      </c>
    </row>
    <row r="203" spans="1:65" s="2" customFormat="1" ht="16.5" customHeight="1">
      <c r="A203" s="28"/>
      <c r="B203" s="120"/>
      <c r="C203" s="121" t="s">
        <v>341</v>
      </c>
      <c r="D203" s="121" t="s">
        <v>118</v>
      </c>
      <c r="E203" s="122" t="s">
        <v>342</v>
      </c>
      <c r="F203" s="123" t="s">
        <v>343</v>
      </c>
      <c r="G203" s="124" t="s">
        <v>176</v>
      </c>
      <c r="H203" s="125">
        <v>16.433</v>
      </c>
      <c r="I203" s="126"/>
      <c r="J203" s="126">
        <f>ROUND(I203*H203,2)</f>
        <v>0</v>
      </c>
      <c r="K203" s="127"/>
      <c r="L203" s="128"/>
      <c r="M203" s="129" t="s">
        <v>1</v>
      </c>
      <c r="N203" s="130" t="s">
        <v>38</v>
      </c>
      <c r="O203" s="131">
        <v>0</v>
      </c>
      <c r="P203" s="131">
        <f>O203*H203</f>
        <v>0</v>
      </c>
      <c r="Q203" s="131">
        <v>0.176</v>
      </c>
      <c r="R203" s="131">
        <f>Q203*H203</f>
        <v>2.8922079999999997</v>
      </c>
      <c r="S203" s="131">
        <v>0</v>
      </c>
      <c r="T203" s="132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33" t="s">
        <v>121</v>
      </c>
      <c r="AT203" s="133" t="s">
        <v>118</v>
      </c>
      <c r="AU203" s="133" t="s">
        <v>83</v>
      </c>
      <c r="AY203" s="16" t="s">
        <v>122</v>
      </c>
      <c r="BE203" s="134">
        <f>IF(N203="základní",J203,0)</f>
        <v>0</v>
      </c>
      <c r="BF203" s="134">
        <f>IF(N203="snížená",J203,0)</f>
        <v>0</v>
      </c>
      <c r="BG203" s="134">
        <f>IF(N203="zákl. přenesená",J203,0)</f>
        <v>0</v>
      </c>
      <c r="BH203" s="134">
        <f>IF(N203="sníž. přenesená",J203,0)</f>
        <v>0</v>
      </c>
      <c r="BI203" s="134">
        <f>IF(N203="nulová",J203,0)</f>
        <v>0</v>
      </c>
      <c r="BJ203" s="16" t="s">
        <v>81</v>
      </c>
      <c r="BK203" s="134">
        <f>ROUND(I203*H203,2)</f>
        <v>0</v>
      </c>
      <c r="BL203" s="16" t="s">
        <v>123</v>
      </c>
      <c r="BM203" s="133" t="s">
        <v>344</v>
      </c>
    </row>
    <row r="204" spans="2:51" s="13" customFormat="1" ht="12">
      <c r="B204" s="168"/>
      <c r="D204" s="169" t="s">
        <v>162</v>
      </c>
      <c r="F204" s="171" t="s">
        <v>345</v>
      </c>
      <c r="H204" s="172">
        <v>16.433</v>
      </c>
      <c r="L204" s="168"/>
      <c r="M204" s="173"/>
      <c r="N204" s="174"/>
      <c r="O204" s="174"/>
      <c r="P204" s="174"/>
      <c r="Q204" s="174"/>
      <c r="R204" s="174"/>
      <c r="S204" s="174"/>
      <c r="T204" s="175"/>
      <c r="AT204" s="170" t="s">
        <v>162</v>
      </c>
      <c r="AU204" s="170" t="s">
        <v>83</v>
      </c>
      <c r="AV204" s="13" t="s">
        <v>83</v>
      </c>
      <c r="AW204" s="13" t="s">
        <v>3</v>
      </c>
      <c r="AX204" s="13" t="s">
        <v>81</v>
      </c>
      <c r="AY204" s="170" t="s">
        <v>122</v>
      </c>
    </row>
    <row r="205" spans="1:65" s="2" customFormat="1" ht="21.75" customHeight="1">
      <c r="A205" s="28"/>
      <c r="B205" s="120"/>
      <c r="C205" s="121" t="s">
        <v>346</v>
      </c>
      <c r="D205" s="121" t="s">
        <v>118</v>
      </c>
      <c r="E205" s="122" t="s">
        <v>347</v>
      </c>
      <c r="F205" s="123" t="s">
        <v>348</v>
      </c>
      <c r="G205" s="124" t="s">
        <v>176</v>
      </c>
      <c r="H205" s="125">
        <v>3.672</v>
      </c>
      <c r="I205" s="126"/>
      <c r="J205" s="126">
        <f>ROUND(I205*H205,2)</f>
        <v>0</v>
      </c>
      <c r="K205" s="127"/>
      <c r="L205" s="128"/>
      <c r="M205" s="129" t="s">
        <v>1</v>
      </c>
      <c r="N205" s="130" t="s">
        <v>38</v>
      </c>
      <c r="O205" s="131">
        <v>0</v>
      </c>
      <c r="P205" s="131">
        <f>O205*H205</f>
        <v>0</v>
      </c>
      <c r="Q205" s="131">
        <v>0.131</v>
      </c>
      <c r="R205" s="131">
        <f>Q205*H205</f>
        <v>0.481032</v>
      </c>
      <c r="S205" s="131">
        <v>0</v>
      </c>
      <c r="T205" s="132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33" t="s">
        <v>121</v>
      </c>
      <c r="AT205" s="133" t="s">
        <v>118</v>
      </c>
      <c r="AU205" s="133" t="s">
        <v>83</v>
      </c>
      <c r="AY205" s="16" t="s">
        <v>122</v>
      </c>
      <c r="BE205" s="134">
        <f>IF(N205="základní",J205,0)</f>
        <v>0</v>
      </c>
      <c r="BF205" s="134">
        <f>IF(N205="snížená",J205,0)</f>
        <v>0</v>
      </c>
      <c r="BG205" s="134">
        <f>IF(N205="zákl. přenesená",J205,0)</f>
        <v>0</v>
      </c>
      <c r="BH205" s="134">
        <f>IF(N205="sníž. přenesená",J205,0)</f>
        <v>0</v>
      </c>
      <c r="BI205" s="134">
        <f>IF(N205="nulová",J205,0)</f>
        <v>0</v>
      </c>
      <c r="BJ205" s="16" t="s">
        <v>81</v>
      </c>
      <c r="BK205" s="134">
        <f>ROUND(I205*H205,2)</f>
        <v>0</v>
      </c>
      <c r="BL205" s="16" t="s">
        <v>123</v>
      </c>
      <c r="BM205" s="133" t="s">
        <v>349</v>
      </c>
    </row>
    <row r="206" spans="2:51" s="13" customFormat="1" ht="12">
      <c r="B206" s="168"/>
      <c r="D206" s="169" t="s">
        <v>162</v>
      </c>
      <c r="E206" s="170" t="s">
        <v>1</v>
      </c>
      <c r="F206" s="171" t="s">
        <v>350</v>
      </c>
      <c r="H206" s="172">
        <v>3.6</v>
      </c>
      <c r="L206" s="168"/>
      <c r="M206" s="173"/>
      <c r="N206" s="174"/>
      <c r="O206" s="174"/>
      <c r="P206" s="174"/>
      <c r="Q206" s="174"/>
      <c r="R206" s="174"/>
      <c r="S206" s="174"/>
      <c r="T206" s="175"/>
      <c r="AT206" s="170" t="s">
        <v>162</v>
      </c>
      <c r="AU206" s="170" t="s">
        <v>83</v>
      </c>
      <c r="AV206" s="13" t="s">
        <v>83</v>
      </c>
      <c r="AW206" s="13" t="s">
        <v>30</v>
      </c>
      <c r="AX206" s="13" t="s">
        <v>81</v>
      </c>
      <c r="AY206" s="170" t="s">
        <v>122</v>
      </c>
    </row>
    <row r="207" spans="2:51" s="13" customFormat="1" ht="12">
      <c r="B207" s="168"/>
      <c r="D207" s="169" t="s">
        <v>162</v>
      </c>
      <c r="F207" s="171" t="s">
        <v>351</v>
      </c>
      <c r="H207" s="172">
        <v>3.672</v>
      </c>
      <c r="L207" s="168"/>
      <c r="M207" s="173"/>
      <c r="N207" s="174"/>
      <c r="O207" s="174"/>
      <c r="P207" s="174"/>
      <c r="Q207" s="174"/>
      <c r="R207" s="174"/>
      <c r="S207" s="174"/>
      <c r="T207" s="175"/>
      <c r="AT207" s="170" t="s">
        <v>162</v>
      </c>
      <c r="AU207" s="170" t="s">
        <v>83</v>
      </c>
      <c r="AV207" s="13" t="s">
        <v>83</v>
      </c>
      <c r="AW207" s="13" t="s">
        <v>3</v>
      </c>
      <c r="AX207" s="13" t="s">
        <v>81</v>
      </c>
      <c r="AY207" s="170" t="s">
        <v>122</v>
      </c>
    </row>
    <row r="208" spans="2:63" s="12" customFormat="1" ht="22.9" customHeight="1">
      <c r="B208" s="147"/>
      <c r="D208" s="148" t="s">
        <v>72</v>
      </c>
      <c r="E208" s="157" t="s">
        <v>143</v>
      </c>
      <c r="F208" s="157" t="s">
        <v>352</v>
      </c>
      <c r="J208" s="158">
        <f>BK208</f>
        <v>0</v>
      </c>
      <c r="L208" s="147"/>
      <c r="M208" s="151"/>
      <c r="N208" s="152"/>
      <c r="O208" s="152"/>
      <c r="P208" s="153">
        <f>SUM(P209:P259)</f>
        <v>97.0777</v>
      </c>
      <c r="Q208" s="152"/>
      <c r="R208" s="153">
        <f>SUM(R209:R259)</f>
        <v>32.863494499999995</v>
      </c>
      <c r="S208" s="152"/>
      <c r="T208" s="154">
        <f>SUM(T209:T259)</f>
        <v>0.1425</v>
      </c>
      <c r="AR208" s="148" t="s">
        <v>81</v>
      </c>
      <c r="AT208" s="155" t="s">
        <v>72</v>
      </c>
      <c r="AU208" s="155" t="s">
        <v>81</v>
      </c>
      <c r="AY208" s="148" t="s">
        <v>122</v>
      </c>
      <c r="BK208" s="156">
        <f>SUM(BK209:BK259)</f>
        <v>0</v>
      </c>
    </row>
    <row r="209" spans="1:65" s="2" customFormat="1" ht="21.75" customHeight="1">
      <c r="A209" s="28"/>
      <c r="B209" s="120"/>
      <c r="C209" s="159" t="s">
        <v>353</v>
      </c>
      <c r="D209" s="159" t="s">
        <v>157</v>
      </c>
      <c r="E209" s="160" t="s">
        <v>354</v>
      </c>
      <c r="F209" s="161" t="s">
        <v>355</v>
      </c>
      <c r="G209" s="162" t="s">
        <v>160</v>
      </c>
      <c r="H209" s="163">
        <v>7</v>
      </c>
      <c r="I209" s="164"/>
      <c r="J209" s="164">
        <f>ROUND(I209*H209,2)</f>
        <v>0</v>
      </c>
      <c r="K209" s="165"/>
      <c r="L209" s="29"/>
      <c r="M209" s="166" t="s">
        <v>1</v>
      </c>
      <c r="N209" s="167" t="s">
        <v>38</v>
      </c>
      <c r="O209" s="131">
        <v>0.2</v>
      </c>
      <c r="P209" s="131">
        <f>O209*H209</f>
        <v>1.4000000000000001</v>
      </c>
      <c r="Q209" s="131">
        <v>0.0007</v>
      </c>
      <c r="R209" s="131">
        <f>Q209*H209</f>
        <v>0.0049</v>
      </c>
      <c r="S209" s="131">
        <v>0</v>
      </c>
      <c r="T209" s="132">
        <f>S209*H209</f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33" t="s">
        <v>123</v>
      </c>
      <c r="AT209" s="133" t="s">
        <v>157</v>
      </c>
      <c r="AU209" s="133" t="s">
        <v>83</v>
      </c>
      <c r="AY209" s="16" t="s">
        <v>122</v>
      </c>
      <c r="BE209" s="134">
        <f>IF(N209="základní",J209,0)</f>
        <v>0</v>
      </c>
      <c r="BF209" s="134">
        <f>IF(N209="snížená",J209,0)</f>
        <v>0</v>
      </c>
      <c r="BG209" s="134">
        <f>IF(N209="zákl. přenesená",J209,0)</f>
        <v>0</v>
      </c>
      <c r="BH209" s="134">
        <f>IF(N209="sníž. přenesená",J209,0)</f>
        <v>0</v>
      </c>
      <c r="BI209" s="134">
        <f>IF(N209="nulová",J209,0)</f>
        <v>0</v>
      </c>
      <c r="BJ209" s="16" t="s">
        <v>81</v>
      </c>
      <c r="BK209" s="134">
        <f>ROUND(I209*H209,2)</f>
        <v>0</v>
      </c>
      <c r="BL209" s="16" t="s">
        <v>123</v>
      </c>
      <c r="BM209" s="133" t="s">
        <v>356</v>
      </c>
    </row>
    <row r="210" spans="2:51" s="13" customFormat="1" ht="12">
      <c r="B210" s="168"/>
      <c r="D210" s="169" t="s">
        <v>162</v>
      </c>
      <c r="F210" s="171" t="s">
        <v>357</v>
      </c>
      <c r="H210" s="172">
        <v>7</v>
      </c>
      <c r="L210" s="168"/>
      <c r="M210" s="173"/>
      <c r="N210" s="174"/>
      <c r="O210" s="174"/>
      <c r="P210" s="174"/>
      <c r="Q210" s="174"/>
      <c r="R210" s="174"/>
      <c r="S210" s="174"/>
      <c r="T210" s="175"/>
      <c r="AT210" s="170" t="s">
        <v>162</v>
      </c>
      <c r="AU210" s="170" t="s">
        <v>83</v>
      </c>
      <c r="AV210" s="13" t="s">
        <v>83</v>
      </c>
      <c r="AW210" s="13" t="s">
        <v>3</v>
      </c>
      <c r="AX210" s="13" t="s">
        <v>81</v>
      </c>
      <c r="AY210" s="170" t="s">
        <v>122</v>
      </c>
    </row>
    <row r="211" spans="1:65" s="2" customFormat="1" ht="21.75" customHeight="1">
      <c r="A211" s="28"/>
      <c r="B211" s="120"/>
      <c r="C211" s="121" t="s">
        <v>358</v>
      </c>
      <c r="D211" s="121" t="s">
        <v>118</v>
      </c>
      <c r="E211" s="122" t="s">
        <v>359</v>
      </c>
      <c r="F211" s="123" t="s">
        <v>360</v>
      </c>
      <c r="G211" s="124" t="s">
        <v>160</v>
      </c>
      <c r="H211" s="125">
        <v>4</v>
      </c>
      <c r="I211" s="126"/>
      <c r="J211" s="126">
        <f>ROUND(I211*H211,2)</f>
        <v>0</v>
      </c>
      <c r="K211" s="127"/>
      <c r="L211" s="128"/>
      <c r="M211" s="129" t="s">
        <v>1</v>
      </c>
      <c r="N211" s="130" t="s">
        <v>38</v>
      </c>
      <c r="O211" s="131">
        <v>0</v>
      </c>
      <c r="P211" s="131">
        <f>O211*H211</f>
        <v>0</v>
      </c>
      <c r="Q211" s="131">
        <v>0.0035</v>
      </c>
      <c r="R211" s="131">
        <f>Q211*H211</f>
        <v>0.014</v>
      </c>
      <c r="S211" s="131">
        <v>0</v>
      </c>
      <c r="T211" s="132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33" t="s">
        <v>121</v>
      </c>
      <c r="AT211" s="133" t="s">
        <v>118</v>
      </c>
      <c r="AU211" s="133" t="s">
        <v>83</v>
      </c>
      <c r="AY211" s="16" t="s">
        <v>122</v>
      </c>
      <c r="BE211" s="134">
        <f>IF(N211="základní",J211,0)</f>
        <v>0</v>
      </c>
      <c r="BF211" s="134">
        <f>IF(N211="snížená",J211,0)</f>
        <v>0</v>
      </c>
      <c r="BG211" s="134">
        <f>IF(N211="zákl. přenesená",J211,0)</f>
        <v>0</v>
      </c>
      <c r="BH211" s="134">
        <f>IF(N211="sníž. přenesená",J211,0)</f>
        <v>0</v>
      </c>
      <c r="BI211" s="134">
        <f>IF(N211="nulová",J211,0)</f>
        <v>0</v>
      </c>
      <c r="BJ211" s="16" t="s">
        <v>81</v>
      </c>
      <c r="BK211" s="134">
        <f>ROUND(I211*H211,2)</f>
        <v>0</v>
      </c>
      <c r="BL211" s="16" t="s">
        <v>123</v>
      </c>
      <c r="BM211" s="133" t="s">
        <v>361</v>
      </c>
    </row>
    <row r="212" spans="2:51" s="13" customFormat="1" ht="12">
      <c r="B212" s="168"/>
      <c r="D212" s="169" t="s">
        <v>162</v>
      </c>
      <c r="E212" s="170" t="s">
        <v>1</v>
      </c>
      <c r="F212" s="171" t="s">
        <v>362</v>
      </c>
      <c r="H212" s="172">
        <v>2</v>
      </c>
      <c r="L212" s="168"/>
      <c r="M212" s="173"/>
      <c r="N212" s="174"/>
      <c r="O212" s="174"/>
      <c r="P212" s="174"/>
      <c r="Q212" s="174"/>
      <c r="R212" s="174"/>
      <c r="S212" s="174"/>
      <c r="T212" s="175"/>
      <c r="AT212" s="170" t="s">
        <v>162</v>
      </c>
      <c r="AU212" s="170" t="s">
        <v>83</v>
      </c>
      <c r="AV212" s="13" t="s">
        <v>83</v>
      </c>
      <c r="AW212" s="13" t="s">
        <v>30</v>
      </c>
      <c r="AX212" s="13" t="s">
        <v>73</v>
      </c>
      <c r="AY212" s="170" t="s">
        <v>122</v>
      </c>
    </row>
    <row r="213" spans="2:51" s="13" customFormat="1" ht="12">
      <c r="B213" s="168"/>
      <c r="D213" s="169" t="s">
        <v>162</v>
      </c>
      <c r="E213" s="170" t="s">
        <v>1</v>
      </c>
      <c r="F213" s="171" t="s">
        <v>363</v>
      </c>
      <c r="H213" s="172">
        <v>1</v>
      </c>
      <c r="L213" s="168"/>
      <c r="M213" s="173"/>
      <c r="N213" s="174"/>
      <c r="O213" s="174"/>
      <c r="P213" s="174"/>
      <c r="Q213" s="174"/>
      <c r="R213" s="174"/>
      <c r="S213" s="174"/>
      <c r="T213" s="175"/>
      <c r="AT213" s="170" t="s">
        <v>162</v>
      </c>
      <c r="AU213" s="170" t="s">
        <v>83</v>
      </c>
      <c r="AV213" s="13" t="s">
        <v>83</v>
      </c>
      <c r="AW213" s="13" t="s">
        <v>30</v>
      </c>
      <c r="AX213" s="13" t="s">
        <v>73</v>
      </c>
      <c r="AY213" s="170" t="s">
        <v>122</v>
      </c>
    </row>
    <row r="214" spans="2:51" s="13" customFormat="1" ht="12">
      <c r="B214" s="168"/>
      <c r="D214" s="169" t="s">
        <v>162</v>
      </c>
      <c r="E214" s="170" t="s">
        <v>1</v>
      </c>
      <c r="F214" s="171" t="s">
        <v>364</v>
      </c>
      <c r="H214" s="172">
        <v>1</v>
      </c>
      <c r="L214" s="168"/>
      <c r="M214" s="173"/>
      <c r="N214" s="174"/>
      <c r="O214" s="174"/>
      <c r="P214" s="174"/>
      <c r="Q214" s="174"/>
      <c r="R214" s="174"/>
      <c r="S214" s="174"/>
      <c r="T214" s="175"/>
      <c r="AT214" s="170" t="s">
        <v>162</v>
      </c>
      <c r="AU214" s="170" t="s">
        <v>83</v>
      </c>
      <c r="AV214" s="13" t="s">
        <v>83</v>
      </c>
      <c r="AW214" s="13" t="s">
        <v>30</v>
      </c>
      <c r="AX214" s="13" t="s">
        <v>73</v>
      </c>
      <c r="AY214" s="170" t="s">
        <v>122</v>
      </c>
    </row>
    <row r="215" spans="2:51" s="14" customFormat="1" ht="12">
      <c r="B215" s="176"/>
      <c r="D215" s="169" t="s">
        <v>162</v>
      </c>
      <c r="E215" s="177" t="s">
        <v>1</v>
      </c>
      <c r="F215" s="178" t="s">
        <v>202</v>
      </c>
      <c r="H215" s="179">
        <v>4</v>
      </c>
      <c r="L215" s="176"/>
      <c r="M215" s="180"/>
      <c r="N215" s="181"/>
      <c r="O215" s="181"/>
      <c r="P215" s="181"/>
      <c r="Q215" s="181"/>
      <c r="R215" s="181"/>
      <c r="S215" s="181"/>
      <c r="T215" s="182"/>
      <c r="AT215" s="177" t="s">
        <v>162</v>
      </c>
      <c r="AU215" s="177" t="s">
        <v>83</v>
      </c>
      <c r="AV215" s="14" t="s">
        <v>123</v>
      </c>
      <c r="AW215" s="14" t="s">
        <v>30</v>
      </c>
      <c r="AX215" s="14" t="s">
        <v>81</v>
      </c>
      <c r="AY215" s="177" t="s">
        <v>122</v>
      </c>
    </row>
    <row r="216" spans="1:65" s="2" customFormat="1" ht="16.5" customHeight="1">
      <c r="A216" s="28"/>
      <c r="B216" s="120"/>
      <c r="C216" s="121" t="s">
        <v>365</v>
      </c>
      <c r="D216" s="121" t="s">
        <v>118</v>
      </c>
      <c r="E216" s="122" t="s">
        <v>366</v>
      </c>
      <c r="F216" s="123" t="s">
        <v>367</v>
      </c>
      <c r="G216" s="124" t="s">
        <v>160</v>
      </c>
      <c r="H216" s="125">
        <v>1</v>
      </c>
      <c r="I216" s="126"/>
      <c r="J216" s="126">
        <f>ROUND(I216*H216,2)</f>
        <v>0</v>
      </c>
      <c r="K216" s="127"/>
      <c r="L216" s="128"/>
      <c r="M216" s="129" t="s">
        <v>1</v>
      </c>
      <c r="N216" s="130" t="s">
        <v>38</v>
      </c>
      <c r="O216" s="131">
        <v>0</v>
      </c>
      <c r="P216" s="131">
        <f>O216*H216</f>
        <v>0</v>
      </c>
      <c r="Q216" s="131">
        <v>0.0017</v>
      </c>
      <c r="R216" s="131">
        <f>Q216*H216</f>
        <v>0.0017</v>
      </c>
      <c r="S216" s="131">
        <v>0</v>
      </c>
      <c r="T216" s="132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33" t="s">
        <v>121</v>
      </c>
      <c r="AT216" s="133" t="s">
        <v>118</v>
      </c>
      <c r="AU216" s="133" t="s">
        <v>83</v>
      </c>
      <c r="AY216" s="16" t="s">
        <v>122</v>
      </c>
      <c r="BE216" s="134">
        <f>IF(N216="základní",J216,0)</f>
        <v>0</v>
      </c>
      <c r="BF216" s="134">
        <f>IF(N216="snížená",J216,0)</f>
        <v>0</v>
      </c>
      <c r="BG216" s="134">
        <f>IF(N216="zákl. přenesená",J216,0)</f>
        <v>0</v>
      </c>
      <c r="BH216" s="134">
        <f>IF(N216="sníž. přenesená",J216,0)</f>
        <v>0</v>
      </c>
      <c r="BI216" s="134">
        <f>IF(N216="nulová",J216,0)</f>
        <v>0</v>
      </c>
      <c r="BJ216" s="16" t="s">
        <v>81</v>
      </c>
      <c r="BK216" s="134">
        <f>ROUND(I216*H216,2)</f>
        <v>0</v>
      </c>
      <c r="BL216" s="16" t="s">
        <v>123</v>
      </c>
      <c r="BM216" s="133" t="s">
        <v>368</v>
      </c>
    </row>
    <row r="217" spans="2:51" s="13" customFormat="1" ht="12">
      <c r="B217" s="168"/>
      <c r="D217" s="169" t="s">
        <v>162</v>
      </c>
      <c r="E217" s="170" t="s">
        <v>1</v>
      </c>
      <c r="F217" s="171" t="s">
        <v>369</v>
      </c>
      <c r="H217" s="172">
        <v>1</v>
      </c>
      <c r="L217" s="168"/>
      <c r="M217" s="173"/>
      <c r="N217" s="174"/>
      <c r="O217" s="174"/>
      <c r="P217" s="174"/>
      <c r="Q217" s="174"/>
      <c r="R217" s="174"/>
      <c r="S217" s="174"/>
      <c r="T217" s="175"/>
      <c r="AT217" s="170" t="s">
        <v>162</v>
      </c>
      <c r="AU217" s="170" t="s">
        <v>83</v>
      </c>
      <c r="AV217" s="13" t="s">
        <v>83</v>
      </c>
      <c r="AW217" s="13" t="s">
        <v>30</v>
      </c>
      <c r="AX217" s="13" t="s">
        <v>81</v>
      </c>
      <c r="AY217" s="170" t="s">
        <v>122</v>
      </c>
    </row>
    <row r="218" spans="1:65" s="2" customFormat="1" ht="16.5" customHeight="1">
      <c r="A218" s="28"/>
      <c r="B218" s="120"/>
      <c r="C218" s="121" t="s">
        <v>370</v>
      </c>
      <c r="D218" s="121" t="s">
        <v>118</v>
      </c>
      <c r="E218" s="122" t="s">
        <v>371</v>
      </c>
      <c r="F218" s="123" t="s">
        <v>372</v>
      </c>
      <c r="G218" s="124" t="s">
        <v>160</v>
      </c>
      <c r="H218" s="125">
        <v>2</v>
      </c>
      <c r="I218" s="126"/>
      <c r="J218" s="126">
        <f>ROUND(I218*H218,2)</f>
        <v>0</v>
      </c>
      <c r="K218" s="127"/>
      <c r="L218" s="128"/>
      <c r="M218" s="129" t="s">
        <v>1</v>
      </c>
      <c r="N218" s="130" t="s">
        <v>38</v>
      </c>
      <c r="O218" s="131">
        <v>0</v>
      </c>
      <c r="P218" s="131">
        <f>O218*H218</f>
        <v>0</v>
      </c>
      <c r="Q218" s="131">
        <v>0.0009</v>
      </c>
      <c r="R218" s="131">
        <f>Q218*H218</f>
        <v>0.0018</v>
      </c>
      <c r="S218" s="131">
        <v>0</v>
      </c>
      <c r="T218" s="132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33" t="s">
        <v>121</v>
      </c>
      <c r="AT218" s="133" t="s">
        <v>118</v>
      </c>
      <c r="AU218" s="133" t="s">
        <v>83</v>
      </c>
      <c r="AY218" s="16" t="s">
        <v>122</v>
      </c>
      <c r="BE218" s="134">
        <f>IF(N218="základní",J218,0)</f>
        <v>0</v>
      </c>
      <c r="BF218" s="134">
        <f>IF(N218="snížená",J218,0)</f>
        <v>0</v>
      </c>
      <c r="BG218" s="134">
        <f>IF(N218="zákl. přenesená",J218,0)</f>
        <v>0</v>
      </c>
      <c r="BH218" s="134">
        <f>IF(N218="sníž. přenesená",J218,0)</f>
        <v>0</v>
      </c>
      <c r="BI218" s="134">
        <f>IF(N218="nulová",J218,0)</f>
        <v>0</v>
      </c>
      <c r="BJ218" s="16" t="s">
        <v>81</v>
      </c>
      <c r="BK218" s="134">
        <f>ROUND(I218*H218,2)</f>
        <v>0</v>
      </c>
      <c r="BL218" s="16" t="s">
        <v>123</v>
      </c>
      <c r="BM218" s="133" t="s">
        <v>373</v>
      </c>
    </row>
    <row r="219" spans="2:51" s="13" customFormat="1" ht="12">
      <c r="B219" s="168"/>
      <c r="D219" s="169" t="s">
        <v>162</v>
      </c>
      <c r="E219" s="170" t="s">
        <v>1</v>
      </c>
      <c r="F219" s="171" t="s">
        <v>374</v>
      </c>
      <c r="H219" s="172">
        <v>2</v>
      </c>
      <c r="L219" s="168"/>
      <c r="M219" s="173"/>
      <c r="N219" s="174"/>
      <c r="O219" s="174"/>
      <c r="P219" s="174"/>
      <c r="Q219" s="174"/>
      <c r="R219" s="174"/>
      <c r="S219" s="174"/>
      <c r="T219" s="175"/>
      <c r="AT219" s="170" t="s">
        <v>162</v>
      </c>
      <c r="AU219" s="170" t="s">
        <v>83</v>
      </c>
      <c r="AV219" s="13" t="s">
        <v>83</v>
      </c>
      <c r="AW219" s="13" t="s">
        <v>30</v>
      </c>
      <c r="AX219" s="13" t="s">
        <v>81</v>
      </c>
      <c r="AY219" s="170" t="s">
        <v>122</v>
      </c>
    </row>
    <row r="220" spans="1:65" s="2" customFormat="1" ht="21.75" customHeight="1">
      <c r="A220" s="28"/>
      <c r="B220" s="120"/>
      <c r="C220" s="159" t="s">
        <v>375</v>
      </c>
      <c r="D220" s="159" t="s">
        <v>157</v>
      </c>
      <c r="E220" s="160" t="s">
        <v>376</v>
      </c>
      <c r="F220" s="161" t="s">
        <v>377</v>
      </c>
      <c r="G220" s="162" t="s">
        <v>160</v>
      </c>
      <c r="H220" s="163">
        <v>4</v>
      </c>
      <c r="I220" s="164"/>
      <c r="J220" s="164">
        <f>ROUND(I220*H220,2)</f>
        <v>0</v>
      </c>
      <c r="K220" s="165"/>
      <c r="L220" s="29"/>
      <c r="M220" s="166" t="s">
        <v>1</v>
      </c>
      <c r="N220" s="167" t="s">
        <v>38</v>
      </c>
      <c r="O220" s="131">
        <v>0.549</v>
      </c>
      <c r="P220" s="131">
        <f>O220*H220</f>
        <v>2.196</v>
      </c>
      <c r="Q220" s="131">
        <v>0.11241</v>
      </c>
      <c r="R220" s="131">
        <f>Q220*H220</f>
        <v>0.44964</v>
      </c>
      <c r="S220" s="131">
        <v>0</v>
      </c>
      <c r="T220" s="132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33" t="s">
        <v>123</v>
      </c>
      <c r="AT220" s="133" t="s">
        <v>157</v>
      </c>
      <c r="AU220" s="133" t="s">
        <v>83</v>
      </c>
      <c r="AY220" s="16" t="s">
        <v>122</v>
      </c>
      <c r="BE220" s="134">
        <f>IF(N220="základní",J220,0)</f>
        <v>0</v>
      </c>
      <c r="BF220" s="134">
        <f>IF(N220="snížená",J220,0)</f>
        <v>0</v>
      </c>
      <c r="BG220" s="134">
        <f>IF(N220="zákl. přenesená",J220,0)</f>
        <v>0</v>
      </c>
      <c r="BH220" s="134">
        <f>IF(N220="sníž. přenesená",J220,0)</f>
        <v>0</v>
      </c>
      <c r="BI220" s="134">
        <f>IF(N220="nulová",J220,0)</f>
        <v>0</v>
      </c>
      <c r="BJ220" s="16" t="s">
        <v>81</v>
      </c>
      <c r="BK220" s="134">
        <f>ROUND(I220*H220,2)</f>
        <v>0</v>
      </c>
      <c r="BL220" s="16" t="s">
        <v>123</v>
      </c>
      <c r="BM220" s="133" t="s">
        <v>378</v>
      </c>
    </row>
    <row r="221" spans="1:65" s="2" customFormat="1" ht="16.5" customHeight="1">
      <c r="A221" s="28"/>
      <c r="B221" s="120"/>
      <c r="C221" s="121" t="s">
        <v>379</v>
      </c>
      <c r="D221" s="121" t="s">
        <v>118</v>
      </c>
      <c r="E221" s="122" t="s">
        <v>380</v>
      </c>
      <c r="F221" s="123" t="s">
        <v>381</v>
      </c>
      <c r="G221" s="124" t="s">
        <v>160</v>
      </c>
      <c r="H221" s="125">
        <v>4</v>
      </c>
      <c r="I221" s="126"/>
      <c r="J221" s="126">
        <f>ROUND(I221*H221,2)</f>
        <v>0</v>
      </c>
      <c r="K221" s="127"/>
      <c r="L221" s="128"/>
      <c r="M221" s="129" t="s">
        <v>1</v>
      </c>
      <c r="N221" s="130" t="s">
        <v>38</v>
      </c>
      <c r="O221" s="131">
        <v>0</v>
      </c>
      <c r="P221" s="131">
        <f>O221*H221</f>
        <v>0</v>
      </c>
      <c r="Q221" s="131">
        <v>0.0061</v>
      </c>
      <c r="R221" s="131">
        <f>Q221*H221</f>
        <v>0.0244</v>
      </c>
      <c r="S221" s="131">
        <v>0</v>
      </c>
      <c r="T221" s="132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33" t="s">
        <v>121</v>
      </c>
      <c r="AT221" s="133" t="s">
        <v>118</v>
      </c>
      <c r="AU221" s="133" t="s">
        <v>83</v>
      </c>
      <c r="AY221" s="16" t="s">
        <v>122</v>
      </c>
      <c r="BE221" s="134">
        <f>IF(N221="základní",J221,0)</f>
        <v>0</v>
      </c>
      <c r="BF221" s="134">
        <f>IF(N221="snížená",J221,0)</f>
        <v>0</v>
      </c>
      <c r="BG221" s="134">
        <f>IF(N221="zákl. přenesená",J221,0)</f>
        <v>0</v>
      </c>
      <c r="BH221" s="134">
        <f>IF(N221="sníž. přenesená",J221,0)</f>
        <v>0</v>
      </c>
      <c r="BI221" s="134">
        <f>IF(N221="nulová",J221,0)</f>
        <v>0</v>
      </c>
      <c r="BJ221" s="16" t="s">
        <v>81</v>
      </c>
      <c r="BK221" s="134">
        <f>ROUND(I221*H221,2)</f>
        <v>0</v>
      </c>
      <c r="BL221" s="16" t="s">
        <v>123</v>
      </c>
      <c r="BM221" s="133" t="s">
        <v>382</v>
      </c>
    </row>
    <row r="222" spans="1:65" s="2" customFormat="1" ht="21.75" customHeight="1">
      <c r="A222" s="28"/>
      <c r="B222" s="120"/>
      <c r="C222" s="159" t="s">
        <v>383</v>
      </c>
      <c r="D222" s="159" t="s">
        <v>157</v>
      </c>
      <c r="E222" s="160" t="s">
        <v>384</v>
      </c>
      <c r="F222" s="161" t="s">
        <v>385</v>
      </c>
      <c r="G222" s="162" t="s">
        <v>191</v>
      </c>
      <c r="H222" s="163">
        <v>12.9</v>
      </c>
      <c r="I222" s="164"/>
      <c r="J222" s="164">
        <f>ROUND(I222*H222,2)</f>
        <v>0</v>
      </c>
      <c r="K222" s="165"/>
      <c r="L222" s="29"/>
      <c r="M222" s="166" t="s">
        <v>1</v>
      </c>
      <c r="N222" s="167" t="s">
        <v>38</v>
      </c>
      <c r="O222" s="131">
        <v>0.003</v>
      </c>
      <c r="P222" s="131">
        <f>O222*H222</f>
        <v>0.038700000000000005</v>
      </c>
      <c r="Q222" s="131">
        <v>0.0002</v>
      </c>
      <c r="R222" s="131">
        <f>Q222*H222</f>
        <v>0.0025800000000000003</v>
      </c>
      <c r="S222" s="131">
        <v>0</v>
      </c>
      <c r="T222" s="132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33" t="s">
        <v>123</v>
      </c>
      <c r="AT222" s="133" t="s">
        <v>157</v>
      </c>
      <c r="AU222" s="133" t="s">
        <v>83</v>
      </c>
      <c r="AY222" s="16" t="s">
        <v>122</v>
      </c>
      <c r="BE222" s="134">
        <f>IF(N222="základní",J222,0)</f>
        <v>0</v>
      </c>
      <c r="BF222" s="134">
        <f>IF(N222="snížená",J222,0)</f>
        <v>0</v>
      </c>
      <c r="BG222" s="134">
        <f>IF(N222="zákl. přenesená",J222,0)</f>
        <v>0</v>
      </c>
      <c r="BH222" s="134">
        <f>IF(N222="sníž. přenesená",J222,0)</f>
        <v>0</v>
      </c>
      <c r="BI222" s="134">
        <f>IF(N222="nulová",J222,0)</f>
        <v>0</v>
      </c>
      <c r="BJ222" s="16" t="s">
        <v>81</v>
      </c>
      <c r="BK222" s="134">
        <f>ROUND(I222*H222,2)</f>
        <v>0</v>
      </c>
      <c r="BL222" s="16" t="s">
        <v>123</v>
      </c>
      <c r="BM222" s="133" t="s">
        <v>386</v>
      </c>
    </row>
    <row r="223" spans="2:51" s="13" customFormat="1" ht="12">
      <c r="B223" s="168"/>
      <c r="D223" s="169" t="s">
        <v>162</v>
      </c>
      <c r="E223" s="170" t="s">
        <v>1</v>
      </c>
      <c r="F223" s="171" t="s">
        <v>387</v>
      </c>
      <c r="H223" s="172">
        <v>8.4</v>
      </c>
      <c r="L223" s="168"/>
      <c r="M223" s="173"/>
      <c r="N223" s="174"/>
      <c r="O223" s="174"/>
      <c r="P223" s="174"/>
      <c r="Q223" s="174"/>
      <c r="R223" s="174"/>
      <c r="S223" s="174"/>
      <c r="T223" s="175"/>
      <c r="AT223" s="170" t="s">
        <v>162</v>
      </c>
      <c r="AU223" s="170" t="s">
        <v>83</v>
      </c>
      <c r="AV223" s="13" t="s">
        <v>83</v>
      </c>
      <c r="AW223" s="13" t="s">
        <v>30</v>
      </c>
      <c r="AX223" s="13" t="s">
        <v>73</v>
      </c>
      <c r="AY223" s="170" t="s">
        <v>122</v>
      </c>
    </row>
    <row r="224" spans="2:51" s="13" customFormat="1" ht="12">
      <c r="B224" s="168"/>
      <c r="D224" s="169" t="s">
        <v>162</v>
      </c>
      <c r="E224" s="170" t="s">
        <v>1</v>
      </c>
      <c r="F224" s="171" t="s">
        <v>388</v>
      </c>
      <c r="H224" s="172">
        <v>4.5</v>
      </c>
      <c r="L224" s="168"/>
      <c r="M224" s="173"/>
      <c r="N224" s="174"/>
      <c r="O224" s="174"/>
      <c r="P224" s="174"/>
      <c r="Q224" s="174"/>
      <c r="R224" s="174"/>
      <c r="S224" s="174"/>
      <c r="T224" s="175"/>
      <c r="AT224" s="170" t="s">
        <v>162</v>
      </c>
      <c r="AU224" s="170" t="s">
        <v>83</v>
      </c>
      <c r="AV224" s="13" t="s">
        <v>83</v>
      </c>
      <c r="AW224" s="13" t="s">
        <v>30</v>
      </c>
      <c r="AX224" s="13" t="s">
        <v>73</v>
      </c>
      <c r="AY224" s="170" t="s">
        <v>122</v>
      </c>
    </row>
    <row r="225" spans="2:51" s="14" customFormat="1" ht="12">
      <c r="B225" s="176"/>
      <c r="D225" s="169" t="s">
        <v>162</v>
      </c>
      <c r="E225" s="177" t="s">
        <v>1</v>
      </c>
      <c r="F225" s="178" t="s">
        <v>202</v>
      </c>
      <c r="H225" s="179">
        <v>12.9</v>
      </c>
      <c r="L225" s="176"/>
      <c r="M225" s="180"/>
      <c r="N225" s="181"/>
      <c r="O225" s="181"/>
      <c r="P225" s="181"/>
      <c r="Q225" s="181"/>
      <c r="R225" s="181"/>
      <c r="S225" s="181"/>
      <c r="T225" s="182"/>
      <c r="AT225" s="177" t="s">
        <v>162</v>
      </c>
      <c r="AU225" s="177" t="s">
        <v>83</v>
      </c>
      <c r="AV225" s="14" t="s">
        <v>123</v>
      </c>
      <c r="AW225" s="14" t="s">
        <v>30</v>
      </c>
      <c r="AX225" s="14" t="s">
        <v>81</v>
      </c>
      <c r="AY225" s="177" t="s">
        <v>122</v>
      </c>
    </row>
    <row r="226" spans="1:65" s="2" customFormat="1" ht="33" customHeight="1">
      <c r="A226" s="28"/>
      <c r="B226" s="120"/>
      <c r="C226" s="159" t="s">
        <v>389</v>
      </c>
      <c r="D226" s="159" t="s">
        <v>157</v>
      </c>
      <c r="E226" s="160" t="s">
        <v>390</v>
      </c>
      <c r="F226" s="161" t="s">
        <v>391</v>
      </c>
      <c r="G226" s="162" t="s">
        <v>176</v>
      </c>
      <c r="H226" s="163">
        <v>0.25</v>
      </c>
      <c r="I226" s="164"/>
      <c r="J226" s="164">
        <f>ROUND(I226*H226,2)</f>
        <v>0</v>
      </c>
      <c r="K226" s="165"/>
      <c r="L226" s="29"/>
      <c r="M226" s="166" t="s">
        <v>1</v>
      </c>
      <c r="N226" s="167" t="s">
        <v>38</v>
      </c>
      <c r="O226" s="131">
        <v>0.119</v>
      </c>
      <c r="P226" s="131">
        <f>O226*H226</f>
        <v>0.02975</v>
      </c>
      <c r="Q226" s="131">
        <v>0.0016</v>
      </c>
      <c r="R226" s="131">
        <f>Q226*H226</f>
        <v>0.0004</v>
      </c>
      <c r="S226" s="131">
        <v>0</v>
      </c>
      <c r="T226" s="132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33" t="s">
        <v>123</v>
      </c>
      <c r="AT226" s="133" t="s">
        <v>157</v>
      </c>
      <c r="AU226" s="133" t="s">
        <v>83</v>
      </c>
      <c r="AY226" s="16" t="s">
        <v>122</v>
      </c>
      <c r="BE226" s="134">
        <f>IF(N226="základní",J226,0)</f>
        <v>0</v>
      </c>
      <c r="BF226" s="134">
        <f>IF(N226="snížená",J226,0)</f>
        <v>0</v>
      </c>
      <c r="BG226" s="134">
        <f>IF(N226="zákl. přenesená",J226,0)</f>
        <v>0</v>
      </c>
      <c r="BH226" s="134">
        <f>IF(N226="sníž. přenesená",J226,0)</f>
        <v>0</v>
      </c>
      <c r="BI226" s="134">
        <f>IF(N226="nulová",J226,0)</f>
        <v>0</v>
      </c>
      <c r="BJ226" s="16" t="s">
        <v>81</v>
      </c>
      <c r="BK226" s="134">
        <f>ROUND(I226*H226,2)</f>
        <v>0</v>
      </c>
      <c r="BL226" s="16" t="s">
        <v>123</v>
      </c>
      <c r="BM226" s="133" t="s">
        <v>392</v>
      </c>
    </row>
    <row r="227" spans="2:51" s="13" customFormat="1" ht="12">
      <c r="B227" s="168"/>
      <c r="D227" s="169" t="s">
        <v>162</v>
      </c>
      <c r="E227" s="170" t="s">
        <v>1</v>
      </c>
      <c r="F227" s="171" t="s">
        <v>393</v>
      </c>
      <c r="H227" s="172">
        <v>0.25</v>
      </c>
      <c r="L227" s="168"/>
      <c r="M227" s="173"/>
      <c r="N227" s="174"/>
      <c r="O227" s="174"/>
      <c r="P227" s="174"/>
      <c r="Q227" s="174"/>
      <c r="R227" s="174"/>
      <c r="S227" s="174"/>
      <c r="T227" s="175"/>
      <c r="AT227" s="170" t="s">
        <v>162</v>
      </c>
      <c r="AU227" s="170" t="s">
        <v>83</v>
      </c>
      <c r="AV227" s="13" t="s">
        <v>83</v>
      </c>
      <c r="AW227" s="13" t="s">
        <v>30</v>
      </c>
      <c r="AX227" s="13" t="s">
        <v>81</v>
      </c>
      <c r="AY227" s="170" t="s">
        <v>122</v>
      </c>
    </row>
    <row r="228" spans="1:65" s="2" customFormat="1" ht="33" customHeight="1">
      <c r="A228" s="28"/>
      <c r="B228" s="120"/>
      <c r="C228" s="159" t="s">
        <v>394</v>
      </c>
      <c r="D228" s="159" t="s">
        <v>157</v>
      </c>
      <c r="E228" s="160" t="s">
        <v>395</v>
      </c>
      <c r="F228" s="161" t="s">
        <v>396</v>
      </c>
      <c r="G228" s="162" t="s">
        <v>191</v>
      </c>
      <c r="H228" s="163">
        <v>12.9</v>
      </c>
      <c r="I228" s="164"/>
      <c r="J228" s="164">
        <f>ROUND(I228*H228,2)</f>
        <v>0</v>
      </c>
      <c r="K228" s="165"/>
      <c r="L228" s="29"/>
      <c r="M228" s="166" t="s">
        <v>1</v>
      </c>
      <c r="N228" s="167" t="s">
        <v>38</v>
      </c>
      <c r="O228" s="131">
        <v>0.016</v>
      </c>
      <c r="P228" s="131">
        <f>O228*H228</f>
        <v>0.2064</v>
      </c>
      <c r="Q228" s="131">
        <v>0</v>
      </c>
      <c r="R228" s="131">
        <f>Q228*H228</f>
        <v>0</v>
      </c>
      <c r="S228" s="131">
        <v>0</v>
      </c>
      <c r="T228" s="132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33" t="s">
        <v>123</v>
      </c>
      <c r="AT228" s="133" t="s">
        <v>157</v>
      </c>
      <c r="AU228" s="133" t="s">
        <v>83</v>
      </c>
      <c r="AY228" s="16" t="s">
        <v>122</v>
      </c>
      <c r="BE228" s="134">
        <f>IF(N228="základní",J228,0)</f>
        <v>0</v>
      </c>
      <c r="BF228" s="134">
        <f>IF(N228="snížená",J228,0)</f>
        <v>0</v>
      </c>
      <c r="BG228" s="134">
        <f>IF(N228="zákl. přenesená",J228,0)</f>
        <v>0</v>
      </c>
      <c r="BH228" s="134">
        <f>IF(N228="sníž. přenesená",J228,0)</f>
        <v>0</v>
      </c>
      <c r="BI228" s="134">
        <f>IF(N228="nulová",J228,0)</f>
        <v>0</v>
      </c>
      <c r="BJ228" s="16" t="s">
        <v>81</v>
      </c>
      <c r="BK228" s="134">
        <f>ROUND(I228*H228,2)</f>
        <v>0</v>
      </c>
      <c r="BL228" s="16" t="s">
        <v>123</v>
      </c>
      <c r="BM228" s="133" t="s">
        <v>397</v>
      </c>
    </row>
    <row r="229" spans="1:65" s="2" customFormat="1" ht="33" customHeight="1">
      <c r="A229" s="28"/>
      <c r="B229" s="120"/>
      <c r="C229" s="159" t="s">
        <v>398</v>
      </c>
      <c r="D229" s="159" t="s">
        <v>157</v>
      </c>
      <c r="E229" s="160" t="s">
        <v>399</v>
      </c>
      <c r="F229" s="161" t="s">
        <v>400</v>
      </c>
      <c r="G229" s="162" t="s">
        <v>176</v>
      </c>
      <c r="H229" s="163">
        <v>0.25</v>
      </c>
      <c r="I229" s="164"/>
      <c r="J229" s="164">
        <f>ROUND(I229*H229,2)</f>
        <v>0</v>
      </c>
      <c r="K229" s="165"/>
      <c r="L229" s="29"/>
      <c r="M229" s="166" t="s">
        <v>1</v>
      </c>
      <c r="N229" s="167" t="s">
        <v>38</v>
      </c>
      <c r="O229" s="131">
        <v>0.083</v>
      </c>
      <c r="P229" s="131">
        <f>O229*H229</f>
        <v>0.02075</v>
      </c>
      <c r="Q229" s="131">
        <v>1E-05</v>
      </c>
      <c r="R229" s="131">
        <f>Q229*H229</f>
        <v>2.5E-06</v>
      </c>
      <c r="S229" s="131">
        <v>0</v>
      </c>
      <c r="T229" s="132">
        <f>S229*H229</f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33" t="s">
        <v>123</v>
      </c>
      <c r="AT229" s="133" t="s">
        <v>157</v>
      </c>
      <c r="AU229" s="133" t="s">
        <v>83</v>
      </c>
      <c r="AY229" s="16" t="s">
        <v>122</v>
      </c>
      <c r="BE229" s="134">
        <f>IF(N229="základní",J229,0)</f>
        <v>0</v>
      </c>
      <c r="BF229" s="134">
        <f>IF(N229="snížená",J229,0)</f>
        <v>0</v>
      </c>
      <c r="BG229" s="134">
        <f>IF(N229="zákl. přenesená",J229,0)</f>
        <v>0</v>
      </c>
      <c r="BH229" s="134">
        <f>IF(N229="sníž. přenesená",J229,0)</f>
        <v>0</v>
      </c>
      <c r="BI229" s="134">
        <f>IF(N229="nulová",J229,0)</f>
        <v>0</v>
      </c>
      <c r="BJ229" s="16" t="s">
        <v>81</v>
      </c>
      <c r="BK229" s="134">
        <f>ROUND(I229*H229,2)</f>
        <v>0</v>
      </c>
      <c r="BL229" s="16" t="s">
        <v>123</v>
      </c>
      <c r="BM229" s="133" t="s">
        <v>401</v>
      </c>
    </row>
    <row r="230" spans="1:65" s="2" customFormat="1" ht="33" customHeight="1">
      <c r="A230" s="28"/>
      <c r="B230" s="120"/>
      <c r="C230" s="159" t="s">
        <v>402</v>
      </c>
      <c r="D230" s="159" t="s">
        <v>157</v>
      </c>
      <c r="E230" s="160" t="s">
        <v>403</v>
      </c>
      <c r="F230" s="161" t="s">
        <v>404</v>
      </c>
      <c r="G230" s="162" t="s">
        <v>405</v>
      </c>
      <c r="H230" s="163">
        <v>495</v>
      </c>
      <c r="I230" s="164"/>
      <c r="J230" s="164">
        <f>ROUND(I230*H230,2)</f>
        <v>0</v>
      </c>
      <c r="K230" s="165"/>
      <c r="L230" s="29"/>
      <c r="M230" s="166" t="s">
        <v>1</v>
      </c>
      <c r="N230" s="167" t="s">
        <v>38</v>
      </c>
      <c r="O230" s="131">
        <v>0.089</v>
      </c>
      <c r="P230" s="131">
        <f>O230*H230</f>
        <v>44.055</v>
      </c>
      <c r="Q230" s="131">
        <v>2E-05</v>
      </c>
      <c r="R230" s="131">
        <f>Q230*H230</f>
        <v>0.0099</v>
      </c>
      <c r="S230" s="131">
        <v>0</v>
      </c>
      <c r="T230" s="132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33" t="s">
        <v>123</v>
      </c>
      <c r="AT230" s="133" t="s">
        <v>157</v>
      </c>
      <c r="AU230" s="133" t="s">
        <v>83</v>
      </c>
      <c r="AY230" s="16" t="s">
        <v>122</v>
      </c>
      <c r="BE230" s="134">
        <f>IF(N230="základní",J230,0)</f>
        <v>0</v>
      </c>
      <c r="BF230" s="134">
        <f>IF(N230="snížená",J230,0)</f>
        <v>0</v>
      </c>
      <c r="BG230" s="134">
        <f>IF(N230="zákl. přenesená",J230,0)</f>
        <v>0</v>
      </c>
      <c r="BH230" s="134">
        <f>IF(N230="sníž. přenesená",J230,0)</f>
        <v>0</v>
      </c>
      <c r="BI230" s="134">
        <f>IF(N230="nulová",J230,0)</f>
        <v>0</v>
      </c>
      <c r="BJ230" s="16" t="s">
        <v>81</v>
      </c>
      <c r="BK230" s="134">
        <f>ROUND(I230*H230,2)</f>
        <v>0</v>
      </c>
      <c r="BL230" s="16" t="s">
        <v>123</v>
      </c>
      <c r="BM230" s="133" t="s">
        <v>406</v>
      </c>
    </row>
    <row r="231" spans="2:51" s="13" customFormat="1" ht="22.5">
      <c r="B231" s="168"/>
      <c r="D231" s="169" t="s">
        <v>162</v>
      </c>
      <c r="E231" s="170" t="s">
        <v>1</v>
      </c>
      <c r="F231" s="171" t="s">
        <v>407</v>
      </c>
      <c r="H231" s="172">
        <v>297</v>
      </c>
      <c r="L231" s="168"/>
      <c r="M231" s="173"/>
      <c r="N231" s="174"/>
      <c r="O231" s="174"/>
      <c r="P231" s="174"/>
      <c r="Q231" s="174"/>
      <c r="R231" s="174"/>
      <c r="S231" s="174"/>
      <c r="T231" s="175"/>
      <c r="AT231" s="170" t="s">
        <v>162</v>
      </c>
      <c r="AU231" s="170" t="s">
        <v>83</v>
      </c>
      <c r="AV231" s="13" t="s">
        <v>83</v>
      </c>
      <c r="AW231" s="13" t="s">
        <v>30</v>
      </c>
      <c r="AX231" s="13" t="s">
        <v>73</v>
      </c>
      <c r="AY231" s="170" t="s">
        <v>122</v>
      </c>
    </row>
    <row r="232" spans="2:51" s="13" customFormat="1" ht="22.5">
      <c r="B232" s="168"/>
      <c r="D232" s="169" t="s">
        <v>162</v>
      </c>
      <c r="E232" s="170" t="s">
        <v>1</v>
      </c>
      <c r="F232" s="171" t="s">
        <v>408</v>
      </c>
      <c r="H232" s="172">
        <v>198</v>
      </c>
      <c r="L232" s="168"/>
      <c r="M232" s="173"/>
      <c r="N232" s="174"/>
      <c r="O232" s="174"/>
      <c r="P232" s="174"/>
      <c r="Q232" s="174"/>
      <c r="R232" s="174"/>
      <c r="S232" s="174"/>
      <c r="T232" s="175"/>
      <c r="AT232" s="170" t="s">
        <v>162</v>
      </c>
      <c r="AU232" s="170" t="s">
        <v>83</v>
      </c>
      <c r="AV232" s="13" t="s">
        <v>83</v>
      </c>
      <c r="AW232" s="13" t="s">
        <v>30</v>
      </c>
      <c r="AX232" s="13" t="s">
        <v>73</v>
      </c>
      <c r="AY232" s="170" t="s">
        <v>122</v>
      </c>
    </row>
    <row r="233" spans="2:51" s="14" customFormat="1" ht="12">
      <c r="B233" s="176"/>
      <c r="D233" s="169" t="s">
        <v>162</v>
      </c>
      <c r="E233" s="177" t="s">
        <v>1</v>
      </c>
      <c r="F233" s="178" t="s">
        <v>202</v>
      </c>
      <c r="H233" s="179">
        <v>495</v>
      </c>
      <c r="L233" s="176"/>
      <c r="M233" s="180"/>
      <c r="N233" s="181"/>
      <c r="O233" s="181"/>
      <c r="P233" s="181"/>
      <c r="Q233" s="181"/>
      <c r="R233" s="181"/>
      <c r="S233" s="181"/>
      <c r="T233" s="182"/>
      <c r="AT233" s="177" t="s">
        <v>162</v>
      </c>
      <c r="AU233" s="177" t="s">
        <v>83</v>
      </c>
      <c r="AV233" s="14" t="s">
        <v>123</v>
      </c>
      <c r="AW233" s="14" t="s">
        <v>30</v>
      </c>
      <c r="AX233" s="14" t="s">
        <v>81</v>
      </c>
      <c r="AY233" s="177" t="s">
        <v>122</v>
      </c>
    </row>
    <row r="234" spans="1:65" s="2" customFormat="1" ht="44.25" customHeight="1">
      <c r="A234" s="28"/>
      <c r="B234" s="120"/>
      <c r="C234" s="159" t="s">
        <v>409</v>
      </c>
      <c r="D234" s="159" t="s">
        <v>157</v>
      </c>
      <c r="E234" s="160" t="s">
        <v>410</v>
      </c>
      <c r="F234" s="161" t="s">
        <v>411</v>
      </c>
      <c r="G234" s="162" t="s">
        <v>191</v>
      </c>
      <c r="H234" s="163">
        <v>156</v>
      </c>
      <c r="I234" s="164"/>
      <c r="J234" s="164">
        <f>ROUND(I234*H234,2)</f>
        <v>0</v>
      </c>
      <c r="K234" s="165"/>
      <c r="L234" s="29"/>
      <c r="M234" s="166" t="s">
        <v>1</v>
      </c>
      <c r="N234" s="167" t="s">
        <v>38</v>
      </c>
      <c r="O234" s="131">
        <v>0.268</v>
      </c>
      <c r="P234" s="131">
        <f>O234*H234</f>
        <v>41.808</v>
      </c>
      <c r="Q234" s="131">
        <v>0.1554</v>
      </c>
      <c r="R234" s="131">
        <f>Q234*H234</f>
        <v>24.2424</v>
      </c>
      <c r="S234" s="131">
        <v>0</v>
      </c>
      <c r="T234" s="132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33" t="s">
        <v>123</v>
      </c>
      <c r="AT234" s="133" t="s">
        <v>157</v>
      </c>
      <c r="AU234" s="133" t="s">
        <v>83</v>
      </c>
      <c r="AY234" s="16" t="s">
        <v>122</v>
      </c>
      <c r="BE234" s="134">
        <f>IF(N234="základní",J234,0)</f>
        <v>0</v>
      </c>
      <c r="BF234" s="134">
        <f>IF(N234="snížená",J234,0)</f>
        <v>0</v>
      </c>
      <c r="BG234" s="134">
        <f>IF(N234="zákl. přenesená",J234,0)</f>
        <v>0</v>
      </c>
      <c r="BH234" s="134">
        <f>IF(N234="sníž. přenesená",J234,0)</f>
        <v>0</v>
      </c>
      <c r="BI234" s="134">
        <f>IF(N234="nulová",J234,0)</f>
        <v>0</v>
      </c>
      <c r="BJ234" s="16" t="s">
        <v>81</v>
      </c>
      <c r="BK234" s="134">
        <f>ROUND(I234*H234,2)</f>
        <v>0</v>
      </c>
      <c r="BL234" s="16" t="s">
        <v>123</v>
      </c>
      <c r="BM234" s="133" t="s">
        <v>412</v>
      </c>
    </row>
    <row r="235" spans="2:51" s="13" customFormat="1" ht="12">
      <c r="B235" s="168"/>
      <c r="D235" s="169" t="s">
        <v>162</v>
      </c>
      <c r="E235" s="170" t="s">
        <v>1</v>
      </c>
      <c r="F235" s="171" t="s">
        <v>413</v>
      </c>
      <c r="H235" s="172">
        <v>6.4</v>
      </c>
      <c r="L235" s="168"/>
      <c r="M235" s="173"/>
      <c r="N235" s="174"/>
      <c r="O235" s="174"/>
      <c r="P235" s="174"/>
      <c r="Q235" s="174"/>
      <c r="R235" s="174"/>
      <c r="S235" s="174"/>
      <c r="T235" s="175"/>
      <c r="AT235" s="170" t="s">
        <v>162</v>
      </c>
      <c r="AU235" s="170" t="s">
        <v>83</v>
      </c>
      <c r="AV235" s="13" t="s">
        <v>83</v>
      </c>
      <c r="AW235" s="13" t="s">
        <v>30</v>
      </c>
      <c r="AX235" s="13" t="s">
        <v>73</v>
      </c>
      <c r="AY235" s="170" t="s">
        <v>122</v>
      </c>
    </row>
    <row r="236" spans="2:51" s="13" customFormat="1" ht="12">
      <c r="B236" s="168"/>
      <c r="D236" s="169" t="s">
        <v>162</v>
      </c>
      <c r="E236" s="170" t="s">
        <v>1</v>
      </c>
      <c r="F236" s="171" t="s">
        <v>414</v>
      </c>
      <c r="H236" s="172">
        <v>2.4</v>
      </c>
      <c r="L236" s="168"/>
      <c r="M236" s="173"/>
      <c r="N236" s="174"/>
      <c r="O236" s="174"/>
      <c r="P236" s="174"/>
      <c r="Q236" s="174"/>
      <c r="R236" s="174"/>
      <c r="S236" s="174"/>
      <c r="T236" s="175"/>
      <c r="AT236" s="170" t="s">
        <v>162</v>
      </c>
      <c r="AU236" s="170" t="s">
        <v>83</v>
      </c>
      <c r="AV236" s="13" t="s">
        <v>83</v>
      </c>
      <c r="AW236" s="13" t="s">
        <v>30</v>
      </c>
      <c r="AX236" s="13" t="s">
        <v>73</v>
      </c>
      <c r="AY236" s="170" t="s">
        <v>122</v>
      </c>
    </row>
    <row r="237" spans="2:51" s="13" customFormat="1" ht="12">
      <c r="B237" s="168"/>
      <c r="D237" s="169" t="s">
        <v>162</v>
      </c>
      <c r="E237" s="170" t="s">
        <v>1</v>
      </c>
      <c r="F237" s="171" t="s">
        <v>415</v>
      </c>
      <c r="H237" s="172">
        <v>1.1</v>
      </c>
      <c r="L237" s="168"/>
      <c r="M237" s="173"/>
      <c r="N237" s="174"/>
      <c r="O237" s="174"/>
      <c r="P237" s="174"/>
      <c r="Q237" s="174"/>
      <c r="R237" s="174"/>
      <c r="S237" s="174"/>
      <c r="T237" s="175"/>
      <c r="AT237" s="170" t="s">
        <v>162</v>
      </c>
      <c r="AU237" s="170" t="s">
        <v>83</v>
      </c>
      <c r="AV237" s="13" t="s">
        <v>83</v>
      </c>
      <c r="AW237" s="13" t="s">
        <v>30</v>
      </c>
      <c r="AX237" s="13" t="s">
        <v>73</v>
      </c>
      <c r="AY237" s="170" t="s">
        <v>122</v>
      </c>
    </row>
    <row r="238" spans="2:51" s="13" customFormat="1" ht="12">
      <c r="B238" s="168"/>
      <c r="D238" s="169" t="s">
        <v>162</v>
      </c>
      <c r="E238" s="170" t="s">
        <v>1</v>
      </c>
      <c r="F238" s="171" t="s">
        <v>416</v>
      </c>
      <c r="H238" s="172">
        <v>51.1</v>
      </c>
      <c r="L238" s="168"/>
      <c r="M238" s="173"/>
      <c r="N238" s="174"/>
      <c r="O238" s="174"/>
      <c r="P238" s="174"/>
      <c r="Q238" s="174"/>
      <c r="R238" s="174"/>
      <c r="S238" s="174"/>
      <c r="T238" s="175"/>
      <c r="AT238" s="170" t="s">
        <v>162</v>
      </c>
      <c r="AU238" s="170" t="s">
        <v>83</v>
      </c>
      <c r="AV238" s="13" t="s">
        <v>83</v>
      </c>
      <c r="AW238" s="13" t="s">
        <v>30</v>
      </c>
      <c r="AX238" s="13" t="s">
        <v>73</v>
      </c>
      <c r="AY238" s="170" t="s">
        <v>122</v>
      </c>
    </row>
    <row r="239" spans="2:51" s="13" customFormat="1" ht="22.5">
      <c r="B239" s="168"/>
      <c r="D239" s="169" t="s">
        <v>162</v>
      </c>
      <c r="E239" s="170" t="s">
        <v>1</v>
      </c>
      <c r="F239" s="171" t="s">
        <v>417</v>
      </c>
      <c r="H239" s="172">
        <v>95</v>
      </c>
      <c r="L239" s="168"/>
      <c r="M239" s="173"/>
      <c r="N239" s="174"/>
      <c r="O239" s="174"/>
      <c r="P239" s="174"/>
      <c r="Q239" s="174"/>
      <c r="R239" s="174"/>
      <c r="S239" s="174"/>
      <c r="T239" s="175"/>
      <c r="AT239" s="170" t="s">
        <v>162</v>
      </c>
      <c r="AU239" s="170" t="s">
        <v>83</v>
      </c>
      <c r="AV239" s="13" t="s">
        <v>83</v>
      </c>
      <c r="AW239" s="13" t="s">
        <v>30</v>
      </c>
      <c r="AX239" s="13" t="s">
        <v>73</v>
      </c>
      <c r="AY239" s="170" t="s">
        <v>122</v>
      </c>
    </row>
    <row r="240" spans="2:51" s="14" customFormat="1" ht="12">
      <c r="B240" s="176"/>
      <c r="D240" s="169" t="s">
        <v>162</v>
      </c>
      <c r="E240" s="177" t="s">
        <v>1</v>
      </c>
      <c r="F240" s="178" t="s">
        <v>202</v>
      </c>
      <c r="H240" s="179">
        <v>156</v>
      </c>
      <c r="L240" s="176"/>
      <c r="M240" s="180"/>
      <c r="N240" s="181"/>
      <c r="O240" s="181"/>
      <c r="P240" s="181"/>
      <c r="Q240" s="181"/>
      <c r="R240" s="181"/>
      <c r="S240" s="181"/>
      <c r="T240" s="182"/>
      <c r="AT240" s="177" t="s">
        <v>162</v>
      </c>
      <c r="AU240" s="177" t="s">
        <v>83</v>
      </c>
      <c r="AV240" s="14" t="s">
        <v>123</v>
      </c>
      <c r="AW240" s="14" t="s">
        <v>30</v>
      </c>
      <c r="AX240" s="14" t="s">
        <v>81</v>
      </c>
      <c r="AY240" s="177" t="s">
        <v>122</v>
      </c>
    </row>
    <row r="241" spans="1:65" s="2" customFormat="1" ht="16.5" customHeight="1">
      <c r="A241" s="28"/>
      <c r="B241" s="120"/>
      <c r="C241" s="121" t="s">
        <v>418</v>
      </c>
      <c r="D241" s="121" t="s">
        <v>118</v>
      </c>
      <c r="E241" s="122" t="s">
        <v>419</v>
      </c>
      <c r="F241" s="123" t="s">
        <v>420</v>
      </c>
      <c r="G241" s="124" t="s">
        <v>191</v>
      </c>
      <c r="H241" s="125">
        <v>96.9</v>
      </c>
      <c r="I241" s="126"/>
      <c r="J241" s="126">
        <f>ROUND(I241*H241,2)</f>
        <v>0</v>
      </c>
      <c r="K241" s="127"/>
      <c r="L241" s="128"/>
      <c r="M241" s="129" t="s">
        <v>1</v>
      </c>
      <c r="N241" s="130" t="s">
        <v>38</v>
      </c>
      <c r="O241" s="131">
        <v>0</v>
      </c>
      <c r="P241" s="131">
        <f>O241*H241</f>
        <v>0</v>
      </c>
      <c r="Q241" s="131">
        <v>0.046</v>
      </c>
      <c r="R241" s="131">
        <f>Q241*H241</f>
        <v>4.4574</v>
      </c>
      <c r="S241" s="131">
        <v>0</v>
      </c>
      <c r="T241" s="132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33" t="s">
        <v>121</v>
      </c>
      <c r="AT241" s="133" t="s">
        <v>118</v>
      </c>
      <c r="AU241" s="133" t="s">
        <v>83</v>
      </c>
      <c r="AY241" s="16" t="s">
        <v>122</v>
      </c>
      <c r="BE241" s="134">
        <f>IF(N241="základní",J241,0)</f>
        <v>0</v>
      </c>
      <c r="BF241" s="134">
        <f>IF(N241="snížená",J241,0)</f>
        <v>0</v>
      </c>
      <c r="BG241" s="134">
        <f>IF(N241="zákl. přenesená",J241,0)</f>
        <v>0</v>
      </c>
      <c r="BH241" s="134">
        <f>IF(N241="sníž. přenesená",J241,0)</f>
        <v>0</v>
      </c>
      <c r="BI241" s="134">
        <f>IF(N241="nulová",J241,0)</f>
        <v>0</v>
      </c>
      <c r="BJ241" s="16" t="s">
        <v>81</v>
      </c>
      <c r="BK241" s="134">
        <f>ROUND(I241*H241,2)</f>
        <v>0</v>
      </c>
      <c r="BL241" s="16" t="s">
        <v>123</v>
      </c>
      <c r="BM241" s="133" t="s">
        <v>421</v>
      </c>
    </row>
    <row r="242" spans="2:51" s="13" customFormat="1" ht="22.5">
      <c r="B242" s="168"/>
      <c r="D242" s="169" t="s">
        <v>162</v>
      </c>
      <c r="E242" s="170" t="s">
        <v>1</v>
      </c>
      <c r="F242" s="171" t="s">
        <v>422</v>
      </c>
      <c r="H242" s="172">
        <v>95</v>
      </c>
      <c r="L242" s="168"/>
      <c r="M242" s="173"/>
      <c r="N242" s="174"/>
      <c r="O242" s="174"/>
      <c r="P242" s="174"/>
      <c r="Q242" s="174"/>
      <c r="R242" s="174"/>
      <c r="S242" s="174"/>
      <c r="T242" s="175"/>
      <c r="AT242" s="170" t="s">
        <v>162</v>
      </c>
      <c r="AU242" s="170" t="s">
        <v>83</v>
      </c>
      <c r="AV242" s="13" t="s">
        <v>83</v>
      </c>
      <c r="AW242" s="13" t="s">
        <v>30</v>
      </c>
      <c r="AX242" s="13" t="s">
        <v>81</v>
      </c>
      <c r="AY242" s="170" t="s">
        <v>122</v>
      </c>
    </row>
    <row r="243" spans="2:51" s="13" customFormat="1" ht="12">
      <c r="B243" s="168"/>
      <c r="D243" s="169" t="s">
        <v>162</v>
      </c>
      <c r="F243" s="171" t="s">
        <v>423</v>
      </c>
      <c r="H243" s="172">
        <v>96.9</v>
      </c>
      <c r="L243" s="168"/>
      <c r="M243" s="173"/>
      <c r="N243" s="174"/>
      <c r="O243" s="174"/>
      <c r="P243" s="174"/>
      <c r="Q243" s="174"/>
      <c r="R243" s="174"/>
      <c r="S243" s="174"/>
      <c r="T243" s="175"/>
      <c r="AT243" s="170" t="s">
        <v>162</v>
      </c>
      <c r="AU243" s="170" t="s">
        <v>83</v>
      </c>
      <c r="AV243" s="13" t="s">
        <v>83</v>
      </c>
      <c r="AW243" s="13" t="s">
        <v>3</v>
      </c>
      <c r="AX243" s="13" t="s">
        <v>81</v>
      </c>
      <c r="AY243" s="170" t="s">
        <v>122</v>
      </c>
    </row>
    <row r="244" spans="1:65" s="2" customFormat="1" ht="16.5" customHeight="1">
      <c r="A244" s="28"/>
      <c r="B244" s="120"/>
      <c r="C244" s="121" t="s">
        <v>424</v>
      </c>
      <c r="D244" s="121" t="s">
        <v>118</v>
      </c>
      <c r="E244" s="122" t="s">
        <v>425</v>
      </c>
      <c r="F244" s="123" t="s">
        <v>426</v>
      </c>
      <c r="G244" s="124" t="s">
        <v>191</v>
      </c>
      <c r="H244" s="125">
        <v>51.1</v>
      </c>
      <c r="I244" s="126"/>
      <c r="J244" s="126">
        <f>ROUND(I244*H244,2)</f>
        <v>0</v>
      </c>
      <c r="K244" s="127"/>
      <c r="L244" s="128"/>
      <c r="M244" s="129" t="s">
        <v>1</v>
      </c>
      <c r="N244" s="130" t="s">
        <v>38</v>
      </c>
      <c r="O244" s="131">
        <v>0</v>
      </c>
      <c r="P244" s="131">
        <f>O244*H244</f>
        <v>0</v>
      </c>
      <c r="Q244" s="131">
        <v>0.05612</v>
      </c>
      <c r="R244" s="131">
        <f>Q244*H244</f>
        <v>2.867732</v>
      </c>
      <c r="S244" s="131">
        <v>0</v>
      </c>
      <c r="T244" s="132">
        <f>S244*H244</f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33" t="s">
        <v>121</v>
      </c>
      <c r="AT244" s="133" t="s">
        <v>118</v>
      </c>
      <c r="AU244" s="133" t="s">
        <v>83</v>
      </c>
      <c r="AY244" s="16" t="s">
        <v>122</v>
      </c>
      <c r="BE244" s="134">
        <f>IF(N244="základní",J244,0)</f>
        <v>0</v>
      </c>
      <c r="BF244" s="134">
        <f>IF(N244="snížená",J244,0)</f>
        <v>0</v>
      </c>
      <c r="BG244" s="134">
        <f>IF(N244="zákl. přenesená",J244,0)</f>
        <v>0</v>
      </c>
      <c r="BH244" s="134">
        <f>IF(N244="sníž. přenesená",J244,0)</f>
        <v>0</v>
      </c>
      <c r="BI244" s="134">
        <f>IF(N244="nulová",J244,0)</f>
        <v>0</v>
      </c>
      <c r="BJ244" s="16" t="s">
        <v>81</v>
      </c>
      <c r="BK244" s="134">
        <f>ROUND(I244*H244,2)</f>
        <v>0</v>
      </c>
      <c r="BL244" s="16" t="s">
        <v>123</v>
      </c>
      <c r="BM244" s="133" t="s">
        <v>427</v>
      </c>
    </row>
    <row r="245" spans="2:51" s="13" customFormat="1" ht="12">
      <c r="B245" s="168"/>
      <c r="D245" s="169" t="s">
        <v>162</v>
      </c>
      <c r="E245" s="170" t="s">
        <v>1</v>
      </c>
      <c r="F245" s="171" t="s">
        <v>428</v>
      </c>
      <c r="H245" s="172">
        <v>51.1</v>
      </c>
      <c r="L245" s="168"/>
      <c r="M245" s="173"/>
      <c r="N245" s="174"/>
      <c r="O245" s="174"/>
      <c r="P245" s="174"/>
      <c r="Q245" s="174"/>
      <c r="R245" s="174"/>
      <c r="S245" s="174"/>
      <c r="T245" s="175"/>
      <c r="AT245" s="170" t="s">
        <v>162</v>
      </c>
      <c r="AU245" s="170" t="s">
        <v>83</v>
      </c>
      <c r="AV245" s="13" t="s">
        <v>83</v>
      </c>
      <c r="AW245" s="13" t="s">
        <v>30</v>
      </c>
      <c r="AX245" s="13" t="s">
        <v>81</v>
      </c>
      <c r="AY245" s="170" t="s">
        <v>122</v>
      </c>
    </row>
    <row r="246" spans="1:65" s="2" customFormat="1" ht="21.75" customHeight="1">
      <c r="A246" s="28"/>
      <c r="B246" s="120"/>
      <c r="C246" s="121" t="s">
        <v>429</v>
      </c>
      <c r="D246" s="121" t="s">
        <v>118</v>
      </c>
      <c r="E246" s="122" t="s">
        <v>430</v>
      </c>
      <c r="F246" s="123" t="s">
        <v>431</v>
      </c>
      <c r="G246" s="124" t="s">
        <v>160</v>
      </c>
      <c r="H246" s="125">
        <v>2.448</v>
      </c>
      <c r="I246" s="126"/>
      <c r="J246" s="126">
        <f>ROUND(I246*H246,2)</f>
        <v>0</v>
      </c>
      <c r="K246" s="127"/>
      <c r="L246" s="128"/>
      <c r="M246" s="129" t="s">
        <v>1</v>
      </c>
      <c r="N246" s="130" t="s">
        <v>38</v>
      </c>
      <c r="O246" s="131">
        <v>0</v>
      </c>
      <c r="P246" s="131">
        <f>O246*H246</f>
        <v>0</v>
      </c>
      <c r="Q246" s="131">
        <v>0.053</v>
      </c>
      <c r="R246" s="131">
        <f>Q246*H246</f>
        <v>0.129744</v>
      </c>
      <c r="S246" s="131">
        <v>0</v>
      </c>
      <c r="T246" s="132">
        <f>S246*H246</f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33" t="s">
        <v>121</v>
      </c>
      <c r="AT246" s="133" t="s">
        <v>118</v>
      </c>
      <c r="AU246" s="133" t="s">
        <v>83</v>
      </c>
      <c r="AY246" s="16" t="s">
        <v>122</v>
      </c>
      <c r="BE246" s="134">
        <f>IF(N246="základní",J246,0)</f>
        <v>0</v>
      </c>
      <c r="BF246" s="134">
        <f>IF(N246="snížená",J246,0)</f>
        <v>0</v>
      </c>
      <c r="BG246" s="134">
        <f>IF(N246="zákl. přenesená",J246,0)</f>
        <v>0</v>
      </c>
      <c r="BH246" s="134">
        <f>IF(N246="sníž. přenesená",J246,0)</f>
        <v>0</v>
      </c>
      <c r="BI246" s="134">
        <f>IF(N246="nulová",J246,0)</f>
        <v>0</v>
      </c>
      <c r="BJ246" s="16" t="s">
        <v>81</v>
      </c>
      <c r="BK246" s="134">
        <f>ROUND(I246*H246,2)</f>
        <v>0</v>
      </c>
      <c r="BL246" s="16" t="s">
        <v>123</v>
      </c>
      <c r="BM246" s="133" t="s">
        <v>432</v>
      </c>
    </row>
    <row r="247" spans="2:51" s="13" customFormat="1" ht="22.5">
      <c r="B247" s="168"/>
      <c r="D247" s="169" t="s">
        <v>162</v>
      </c>
      <c r="E247" s="170" t="s">
        <v>1</v>
      </c>
      <c r="F247" s="171" t="s">
        <v>433</v>
      </c>
      <c r="H247" s="172">
        <v>2.4</v>
      </c>
      <c r="L247" s="168"/>
      <c r="M247" s="173"/>
      <c r="N247" s="174"/>
      <c r="O247" s="174"/>
      <c r="P247" s="174"/>
      <c r="Q247" s="174"/>
      <c r="R247" s="174"/>
      <c r="S247" s="174"/>
      <c r="T247" s="175"/>
      <c r="AT247" s="170" t="s">
        <v>162</v>
      </c>
      <c r="AU247" s="170" t="s">
        <v>83</v>
      </c>
      <c r="AV247" s="13" t="s">
        <v>83</v>
      </c>
      <c r="AW247" s="13" t="s">
        <v>30</v>
      </c>
      <c r="AX247" s="13" t="s">
        <v>81</v>
      </c>
      <c r="AY247" s="170" t="s">
        <v>122</v>
      </c>
    </row>
    <row r="248" spans="2:51" s="13" customFormat="1" ht="12">
      <c r="B248" s="168"/>
      <c r="D248" s="169" t="s">
        <v>162</v>
      </c>
      <c r="F248" s="171" t="s">
        <v>434</v>
      </c>
      <c r="H248" s="172">
        <v>2.448</v>
      </c>
      <c r="L248" s="168"/>
      <c r="M248" s="173"/>
      <c r="N248" s="174"/>
      <c r="O248" s="174"/>
      <c r="P248" s="174"/>
      <c r="Q248" s="174"/>
      <c r="R248" s="174"/>
      <c r="S248" s="174"/>
      <c r="T248" s="175"/>
      <c r="AT248" s="170" t="s">
        <v>162</v>
      </c>
      <c r="AU248" s="170" t="s">
        <v>83</v>
      </c>
      <c r="AV248" s="13" t="s">
        <v>83</v>
      </c>
      <c r="AW248" s="13" t="s">
        <v>3</v>
      </c>
      <c r="AX248" s="13" t="s">
        <v>81</v>
      </c>
      <c r="AY248" s="170" t="s">
        <v>122</v>
      </c>
    </row>
    <row r="249" spans="1:65" s="2" customFormat="1" ht="16.5" customHeight="1">
      <c r="A249" s="28"/>
      <c r="B249" s="120"/>
      <c r="C249" s="121" t="s">
        <v>435</v>
      </c>
      <c r="D249" s="121" t="s">
        <v>118</v>
      </c>
      <c r="E249" s="122" t="s">
        <v>436</v>
      </c>
      <c r="F249" s="123" t="s">
        <v>437</v>
      </c>
      <c r="G249" s="124" t="s">
        <v>160</v>
      </c>
      <c r="H249" s="125">
        <v>2</v>
      </c>
      <c r="I249" s="126"/>
      <c r="J249" s="126">
        <f>ROUND(I249*H249,2)</f>
        <v>0</v>
      </c>
      <c r="K249" s="127"/>
      <c r="L249" s="128"/>
      <c r="M249" s="129" t="s">
        <v>1</v>
      </c>
      <c r="N249" s="130" t="s">
        <v>38</v>
      </c>
      <c r="O249" s="131">
        <v>0</v>
      </c>
      <c r="P249" s="131">
        <f>O249*H249</f>
        <v>0</v>
      </c>
      <c r="Q249" s="131">
        <v>0.0585</v>
      </c>
      <c r="R249" s="131">
        <f>Q249*H249</f>
        <v>0.117</v>
      </c>
      <c r="S249" s="131">
        <v>0</v>
      </c>
      <c r="T249" s="132">
        <f>S249*H249</f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33" t="s">
        <v>121</v>
      </c>
      <c r="AT249" s="133" t="s">
        <v>118</v>
      </c>
      <c r="AU249" s="133" t="s">
        <v>83</v>
      </c>
      <c r="AY249" s="16" t="s">
        <v>122</v>
      </c>
      <c r="BE249" s="134">
        <f>IF(N249="základní",J249,0)</f>
        <v>0</v>
      </c>
      <c r="BF249" s="134">
        <f>IF(N249="snížená",J249,0)</f>
        <v>0</v>
      </c>
      <c r="BG249" s="134">
        <f>IF(N249="zákl. přenesená",J249,0)</f>
        <v>0</v>
      </c>
      <c r="BH249" s="134">
        <f>IF(N249="sníž. přenesená",J249,0)</f>
        <v>0</v>
      </c>
      <c r="BI249" s="134">
        <f>IF(N249="nulová",J249,0)</f>
        <v>0</v>
      </c>
      <c r="BJ249" s="16" t="s">
        <v>81</v>
      </c>
      <c r="BK249" s="134">
        <f>ROUND(I249*H249,2)</f>
        <v>0</v>
      </c>
      <c r="BL249" s="16" t="s">
        <v>123</v>
      </c>
      <c r="BM249" s="133" t="s">
        <v>438</v>
      </c>
    </row>
    <row r="250" spans="2:51" s="13" customFormat="1" ht="12">
      <c r="B250" s="168"/>
      <c r="D250" s="169" t="s">
        <v>162</v>
      </c>
      <c r="E250" s="170" t="s">
        <v>1</v>
      </c>
      <c r="F250" s="171" t="s">
        <v>439</v>
      </c>
      <c r="H250" s="172">
        <v>2</v>
      </c>
      <c r="L250" s="168"/>
      <c r="M250" s="173"/>
      <c r="N250" s="174"/>
      <c r="O250" s="174"/>
      <c r="P250" s="174"/>
      <c r="Q250" s="174"/>
      <c r="R250" s="174"/>
      <c r="S250" s="174"/>
      <c r="T250" s="175"/>
      <c r="AT250" s="170" t="s">
        <v>162</v>
      </c>
      <c r="AU250" s="170" t="s">
        <v>83</v>
      </c>
      <c r="AV250" s="13" t="s">
        <v>83</v>
      </c>
      <c r="AW250" s="13" t="s">
        <v>30</v>
      </c>
      <c r="AX250" s="13" t="s">
        <v>81</v>
      </c>
      <c r="AY250" s="170" t="s">
        <v>122</v>
      </c>
    </row>
    <row r="251" spans="1:65" s="2" customFormat="1" ht="16.5" customHeight="1">
      <c r="A251" s="28"/>
      <c r="B251" s="120"/>
      <c r="C251" s="121" t="s">
        <v>440</v>
      </c>
      <c r="D251" s="121" t="s">
        <v>118</v>
      </c>
      <c r="E251" s="122" t="s">
        <v>441</v>
      </c>
      <c r="F251" s="123" t="s">
        <v>442</v>
      </c>
      <c r="G251" s="124" t="s">
        <v>191</v>
      </c>
      <c r="H251" s="125">
        <v>6.72</v>
      </c>
      <c r="I251" s="126"/>
      <c r="J251" s="126">
        <f>ROUND(I251*H251,2)</f>
        <v>0</v>
      </c>
      <c r="K251" s="127"/>
      <c r="L251" s="128"/>
      <c r="M251" s="129" t="s">
        <v>1</v>
      </c>
      <c r="N251" s="130" t="s">
        <v>38</v>
      </c>
      <c r="O251" s="131">
        <v>0</v>
      </c>
      <c r="P251" s="131">
        <f>O251*H251</f>
        <v>0</v>
      </c>
      <c r="Q251" s="131">
        <v>0.08</v>
      </c>
      <c r="R251" s="131">
        <f>Q251*H251</f>
        <v>0.5376</v>
      </c>
      <c r="S251" s="131">
        <v>0</v>
      </c>
      <c r="T251" s="132">
        <f>S251*H251</f>
        <v>0</v>
      </c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R251" s="133" t="s">
        <v>121</v>
      </c>
      <c r="AT251" s="133" t="s">
        <v>118</v>
      </c>
      <c r="AU251" s="133" t="s">
        <v>83</v>
      </c>
      <c r="AY251" s="16" t="s">
        <v>122</v>
      </c>
      <c r="BE251" s="134">
        <f>IF(N251="základní",J251,0)</f>
        <v>0</v>
      </c>
      <c r="BF251" s="134">
        <f>IF(N251="snížená",J251,0)</f>
        <v>0</v>
      </c>
      <c r="BG251" s="134">
        <f>IF(N251="zákl. přenesená",J251,0)</f>
        <v>0</v>
      </c>
      <c r="BH251" s="134">
        <f>IF(N251="sníž. přenesená",J251,0)</f>
        <v>0</v>
      </c>
      <c r="BI251" s="134">
        <f>IF(N251="nulová",J251,0)</f>
        <v>0</v>
      </c>
      <c r="BJ251" s="16" t="s">
        <v>81</v>
      </c>
      <c r="BK251" s="134">
        <f>ROUND(I251*H251,2)</f>
        <v>0</v>
      </c>
      <c r="BL251" s="16" t="s">
        <v>123</v>
      </c>
      <c r="BM251" s="133" t="s">
        <v>443</v>
      </c>
    </row>
    <row r="252" spans="2:51" s="13" customFormat="1" ht="12">
      <c r="B252" s="168"/>
      <c r="D252" s="169" t="s">
        <v>162</v>
      </c>
      <c r="E252" s="170" t="s">
        <v>1</v>
      </c>
      <c r="F252" s="171" t="s">
        <v>444</v>
      </c>
      <c r="H252" s="172">
        <v>6.4</v>
      </c>
      <c r="L252" s="168"/>
      <c r="M252" s="173"/>
      <c r="N252" s="174"/>
      <c r="O252" s="174"/>
      <c r="P252" s="174"/>
      <c r="Q252" s="174"/>
      <c r="R252" s="174"/>
      <c r="S252" s="174"/>
      <c r="T252" s="175"/>
      <c r="AT252" s="170" t="s">
        <v>162</v>
      </c>
      <c r="AU252" s="170" t="s">
        <v>83</v>
      </c>
      <c r="AV252" s="13" t="s">
        <v>83</v>
      </c>
      <c r="AW252" s="13" t="s">
        <v>30</v>
      </c>
      <c r="AX252" s="13" t="s">
        <v>81</v>
      </c>
      <c r="AY252" s="170" t="s">
        <v>122</v>
      </c>
    </row>
    <row r="253" spans="2:51" s="13" customFormat="1" ht="12">
      <c r="B253" s="168"/>
      <c r="D253" s="169" t="s">
        <v>162</v>
      </c>
      <c r="F253" s="171" t="s">
        <v>445</v>
      </c>
      <c r="H253" s="172">
        <v>6.72</v>
      </c>
      <c r="L253" s="168"/>
      <c r="M253" s="173"/>
      <c r="N253" s="174"/>
      <c r="O253" s="174"/>
      <c r="P253" s="174"/>
      <c r="Q253" s="174"/>
      <c r="R253" s="174"/>
      <c r="S253" s="174"/>
      <c r="T253" s="175"/>
      <c r="AT253" s="170" t="s">
        <v>162</v>
      </c>
      <c r="AU253" s="170" t="s">
        <v>83</v>
      </c>
      <c r="AV253" s="13" t="s">
        <v>83</v>
      </c>
      <c r="AW253" s="13" t="s">
        <v>3</v>
      </c>
      <c r="AX253" s="13" t="s">
        <v>81</v>
      </c>
      <c r="AY253" s="170" t="s">
        <v>122</v>
      </c>
    </row>
    <row r="254" spans="1:65" s="2" customFormat="1" ht="33" customHeight="1">
      <c r="A254" s="28"/>
      <c r="B254" s="120"/>
      <c r="C254" s="159" t="s">
        <v>446</v>
      </c>
      <c r="D254" s="159" t="s">
        <v>157</v>
      </c>
      <c r="E254" s="160" t="s">
        <v>447</v>
      </c>
      <c r="F254" s="161" t="s">
        <v>448</v>
      </c>
      <c r="G254" s="162" t="s">
        <v>191</v>
      </c>
      <c r="H254" s="163">
        <v>8.2</v>
      </c>
      <c r="I254" s="164"/>
      <c r="J254" s="164">
        <f>ROUND(I254*H254,2)</f>
        <v>0</v>
      </c>
      <c r="K254" s="165"/>
      <c r="L254" s="29"/>
      <c r="M254" s="166" t="s">
        <v>1</v>
      </c>
      <c r="N254" s="167" t="s">
        <v>38</v>
      </c>
      <c r="O254" s="131">
        <v>0.113</v>
      </c>
      <c r="P254" s="131">
        <f>O254*H254</f>
        <v>0.9266</v>
      </c>
      <c r="Q254" s="131">
        <v>0</v>
      </c>
      <c r="R254" s="131">
        <f>Q254*H254</f>
        <v>0</v>
      </c>
      <c r="S254" s="131">
        <v>0</v>
      </c>
      <c r="T254" s="132">
        <f>S254*H254</f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33" t="s">
        <v>123</v>
      </c>
      <c r="AT254" s="133" t="s">
        <v>157</v>
      </c>
      <c r="AU254" s="133" t="s">
        <v>83</v>
      </c>
      <c r="AY254" s="16" t="s">
        <v>122</v>
      </c>
      <c r="BE254" s="134">
        <f>IF(N254="základní",J254,0)</f>
        <v>0</v>
      </c>
      <c r="BF254" s="134">
        <f>IF(N254="snížená",J254,0)</f>
        <v>0</v>
      </c>
      <c r="BG254" s="134">
        <f>IF(N254="zákl. přenesená",J254,0)</f>
        <v>0</v>
      </c>
      <c r="BH254" s="134">
        <f>IF(N254="sníž. přenesená",J254,0)</f>
        <v>0</v>
      </c>
      <c r="BI254" s="134">
        <f>IF(N254="nulová",J254,0)</f>
        <v>0</v>
      </c>
      <c r="BJ254" s="16" t="s">
        <v>81</v>
      </c>
      <c r="BK254" s="134">
        <f>ROUND(I254*H254,2)</f>
        <v>0</v>
      </c>
      <c r="BL254" s="16" t="s">
        <v>123</v>
      </c>
      <c r="BM254" s="133" t="s">
        <v>449</v>
      </c>
    </row>
    <row r="255" spans="1:65" s="2" customFormat="1" ht="44.25" customHeight="1">
      <c r="A255" s="28"/>
      <c r="B255" s="120"/>
      <c r="C255" s="159" t="s">
        <v>450</v>
      </c>
      <c r="D255" s="159" t="s">
        <v>157</v>
      </c>
      <c r="E255" s="160" t="s">
        <v>451</v>
      </c>
      <c r="F255" s="161" t="s">
        <v>452</v>
      </c>
      <c r="G255" s="162" t="s">
        <v>191</v>
      </c>
      <c r="H255" s="163">
        <v>8.2</v>
      </c>
      <c r="I255" s="164"/>
      <c r="J255" s="164">
        <f>ROUND(I255*H255,2)</f>
        <v>0</v>
      </c>
      <c r="K255" s="165"/>
      <c r="L255" s="29"/>
      <c r="M255" s="166" t="s">
        <v>1</v>
      </c>
      <c r="N255" s="167" t="s">
        <v>38</v>
      </c>
      <c r="O255" s="131">
        <v>0.154</v>
      </c>
      <c r="P255" s="131">
        <f>O255*H255</f>
        <v>1.2628</v>
      </c>
      <c r="Q255" s="131">
        <v>0.00028</v>
      </c>
      <c r="R255" s="131">
        <f>Q255*H255</f>
        <v>0.0022959999999999994</v>
      </c>
      <c r="S255" s="131">
        <v>0</v>
      </c>
      <c r="T255" s="132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33" t="s">
        <v>123</v>
      </c>
      <c r="AT255" s="133" t="s">
        <v>157</v>
      </c>
      <c r="AU255" s="133" t="s">
        <v>83</v>
      </c>
      <c r="AY255" s="16" t="s">
        <v>122</v>
      </c>
      <c r="BE255" s="134">
        <f>IF(N255="základní",J255,0)</f>
        <v>0</v>
      </c>
      <c r="BF255" s="134">
        <f>IF(N255="snížená",J255,0)</f>
        <v>0</v>
      </c>
      <c r="BG255" s="134">
        <f>IF(N255="zákl. přenesená",J255,0)</f>
        <v>0</v>
      </c>
      <c r="BH255" s="134">
        <f>IF(N255="sníž. přenesená",J255,0)</f>
        <v>0</v>
      </c>
      <c r="BI255" s="134">
        <f>IF(N255="nulová",J255,0)</f>
        <v>0</v>
      </c>
      <c r="BJ255" s="16" t="s">
        <v>81</v>
      </c>
      <c r="BK255" s="134">
        <f>ROUND(I255*H255,2)</f>
        <v>0</v>
      </c>
      <c r="BL255" s="16" t="s">
        <v>123</v>
      </c>
      <c r="BM255" s="133" t="s">
        <v>453</v>
      </c>
    </row>
    <row r="256" spans="1:65" s="2" customFormat="1" ht="33" customHeight="1">
      <c r="A256" s="28"/>
      <c r="B256" s="120"/>
      <c r="C256" s="159" t="s">
        <v>454</v>
      </c>
      <c r="D256" s="159" t="s">
        <v>157</v>
      </c>
      <c r="E256" s="160" t="s">
        <v>455</v>
      </c>
      <c r="F256" s="161" t="s">
        <v>456</v>
      </c>
      <c r="G256" s="162" t="s">
        <v>191</v>
      </c>
      <c r="H256" s="163">
        <v>8.2</v>
      </c>
      <c r="I256" s="164"/>
      <c r="J256" s="164">
        <f>ROUND(I256*H256,2)</f>
        <v>0</v>
      </c>
      <c r="K256" s="165"/>
      <c r="L256" s="29"/>
      <c r="M256" s="166" t="s">
        <v>1</v>
      </c>
      <c r="N256" s="167" t="s">
        <v>38</v>
      </c>
      <c r="O256" s="131">
        <v>0.12</v>
      </c>
      <c r="P256" s="131">
        <f>O256*H256</f>
        <v>0.9839999999999999</v>
      </c>
      <c r="Q256" s="131">
        <v>0</v>
      </c>
      <c r="R256" s="131">
        <f>Q256*H256</f>
        <v>0</v>
      </c>
      <c r="S256" s="131">
        <v>0</v>
      </c>
      <c r="T256" s="132">
        <f>S256*H256</f>
        <v>0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33" t="s">
        <v>123</v>
      </c>
      <c r="AT256" s="133" t="s">
        <v>157</v>
      </c>
      <c r="AU256" s="133" t="s">
        <v>83</v>
      </c>
      <c r="AY256" s="16" t="s">
        <v>122</v>
      </c>
      <c r="BE256" s="134">
        <f>IF(N256="základní",J256,0)</f>
        <v>0</v>
      </c>
      <c r="BF256" s="134">
        <f>IF(N256="snížená",J256,0)</f>
        <v>0</v>
      </c>
      <c r="BG256" s="134">
        <f>IF(N256="zákl. přenesená",J256,0)</f>
        <v>0</v>
      </c>
      <c r="BH256" s="134">
        <f>IF(N256="sníž. přenesená",J256,0)</f>
        <v>0</v>
      </c>
      <c r="BI256" s="134">
        <f>IF(N256="nulová",J256,0)</f>
        <v>0</v>
      </c>
      <c r="BJ256" s="16" t="s">
        <v>81</v>
      </c>
      <c r="BK256" s="134">
        <f>ROUND(I256*H256,2)</f>
        <v>0</v>
      </c>
      <c r="BL256" s="16" t="s">
        <v>123</v>
      </c>
      <c r="BM256" s="133" t="s">
        <v>457</v>
      </c>
    </row>
    <row r="257" spans="1:65" s="2" customFormat="1" ht="21.75" customHeight="1">
      <c r="A257" s="28"/>
      <c r="B257" s="120"/>
      <c r="C257" s="159" t="s">
        <v>458</v>
      </c>
      <c r="D257" s="159" t="s">
        <v>157</v>
      </c>
      <c r="E257" s="160" t="s">
        <v>459</v>
      </c>
      <c r="F257" s="161" t="s">
        <v>460</v>
      </c>
      <c r="G257" s="162" t="s">
        <v>191</v>
      </c>
      <c r="H257" s="163">
        <v>8.2</v>
      </c>
      <c r="I257" s="164"/>
      <c r="J257" s="164">
        <f>ROUND(I257*H257,2)</f>
        <v>0</v>
      </c>
      <c r="K257" s="165"/>
      <c r="L257" s="29"/>
      <c r="M257" s="166" t="s">
        <v>1</v>
      </c>
      <c r="N257" s="167" t="s">
        <v>38</v>
      </c>
      <c r="O257" s="131">
        <v>0.196</v>
      </c>
      <c r="P257" s="131">
        <f>O257*H257</f>
        <v>1.6072</v>
      </c>
      <c r="Q257" s="131">
        <v>0</v>
      </c>
      <c r="R257" s="131">
        <f>Q257*H257</f>
        <v>0</v>
      </c>
      <c r="S257" s="131">
        <v>0</v>
      </c>
      <c r="T257" s="132">
        <f>S257*H257</f>
        <v>0</v>
      </c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R257" s="133" t="s">
        <v>123</v>
      </c>
      <c r="AT257" s="133" t="s">
        <v>157</v>
      </c>
      <c r="AU257" s="133" t="s">
        <v>83</v>
      </c>
      <c r="AY257" s="16" t="s">
        <v>122</v>
      </c>
      <c r="BE257" s="134">
        <f>IF(N257="základní",J257,0)</f>
        <v>0</v>
      </c>
      <c r="BF257" s="134">
        <f>IF(N257="snížená",J257,0)</f>
        <v>0</v>
      </c>
      <c r="BG257" s="134">
        <f>IF(N257="zákl. přenesená",J257,0)</f>
        <v>0</v>
      </c>
      <c r="BH257" s="134">
        <f>IF(N257="sníž. přenesená",J257,0)</f>
        <v>0</v>
      </c>
      <c r="BI257" s="134">
        <f>IF(N257="nulová",J257,0)</f>
        <v>0</v>
      </c>
      <c r="BJ257" s="16" t="s">
        <v>81</v>
      </c>
      <c r="BK257" s="134">
        <f>ROUND(I257*H257,2)</f>
        <v>0</v>
      </c>
      <c r="BL257" s="16" t="s">
        <v>123</v>
      </c>
      <c r="BM257" s="133" t="s">
        <v>461</v>
      </c>
    </row>
    <row r="258" spans="2:51" s="13" customFormat="1" ht="12">
      <c r="B258" s="168"/>
      <c r="D258" s="169" t="s">
        <v>162</v>
      </c>
      <c r="E258" s="170" t="s">
        <v>1</v>
      </c>
      <c r="F258" s="171" t="s">
        <v>462</v>
      </c>
      <c r="H258" s="172">
        <v>8.2</v>
      </c>
      <c r="L258" s="168"/>
      <c r="M258" s="173"/>
      <c r="N258" s="174"/>
      <c r="O258" s="174"/>
      <c r="P258" s="174"/>
      <c r="Q258" s="174"/>
      <c r="R258" s="174"/>
      <c r="S258" s="174"/>
      <c r="T258" s="175"/>
      <c r="AT258" s="170" t="s">
        <v>162</v>
      </c>
      <c r="AU258" s="170" t="s">
        <v>83</v>
      </c>
      <c r="AV258" s="13" t="s">
        <v>83</v>
      </c>
      <c r="AW258" s="13" t="s">
        <v>30</v>
      </c>
      <c r="AX258" s="13" t="s">
        <v>81</v>
      </c>
      <c r="AY258" s="170" t="s">
        <v>122</v>
      </c>
    </row>
    <row r="259" spans="1:65" s="2" customFormat="1" ht="33" customHeight="1">
      <c r="A259" s="28"/>
      <c r="B259" s="120"/>
      <c r="C259" s="159" t="s">
        <v>463</v>
      </c>
      <c r="D259" s="159" t="s">
        <v>157</v>
      </c>
      <c r="E259" s="160" t="s">
        <v>464</v>
      </c>
      <c r="F259" s="161" t="s">
        <v>465</v>
      </c>
      <c r="G259" s="162" t="s">
        <v>176</v>
      </c>
      <c r="H259" s="163">
        <v>7.5</v>
      </c>
      <c r="I259" s="164"/>
      <c r="J259" s="164">
        <f>ROUND(I259*H259,2)</f>
        <v>0</v>
      </c>
      <c r="K259" s="165"/>
      <c r="L259" s="29"/>
      <c r="M259" s="166" t="s">
        <v>1</v>
      </c>
      <c r="N259" s="167" t="s">
        <v>38</v>
      </c>
      <c r="O259" s="131">
        <v>0.339</v>
      </c>
      <c r="P259" s="131">
        <f>O259*H259</f>
        <v>2.5425</v>
      </c>
      <c r="Q259" s="131">
        <v>0</v>
      </c>
      <c r="R259" s="131">
        <f>Q259*H259</f>
        <v>0</v>
      </c>
      <c r="S259" s="131">
        <v>0.019</v>
      </c>
      <c r="T259" s="132">
        <f>S259*H259</f>
        <v>0.1425</v>
      </c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R259" s="133" t="s">
        <v>123</v>
      </c>
      <c r="AT259" s="133" t="s">
        <v>157</v>
      </c>
      <c r="AU259" s="133" t="s">
        <v>83</v>
      </c>
      <c r="AY259" s="16" t="s">
        <v>122</v>
      </c>
      <c r="BE259" s="134">
        <f>IF(N259="základní",J259,0)</f>
        <v>0</v>
      </c>
      <c r="BF259" s="134">
        <f>IF(N259="snížená",J259,0)</f>
        <v>0</v>
      </c>
      <c r="BG259" s="134">
        <f>IF(N259="zákl. přenesená",J259,0)</f>
        <v>0</v>
      </c>
      <c r="BH259" s="134">
        <f>IF(N259="sníž. přenesená",J259,0)</f>
        <v>0</v>
      </c>
      <c r="BI259" s="134">
        <f>IF(N259="nulová",J259,0)</f>
        <v>0</v>
      </c>
      <c r="BJ259" s="16" t="s">
        <v>81</v>
      </c>
      <c r="BK259" s="134">
        <f>ROUND(I259*H259,2)</f>
        <v>0</v>
      </c>
      <c r="BL259" s="16" t="s">
        <v>123</v>
      </c>
      <c r="BM259" s="133" t="s">
        <v>466</v>
      </c>
    </row>
    <row r="260" spans="2:63" s="12" customFormat="1" ht="22.9" customHeight="1">
      <c r="B260" s="147"/>
      <c r="D260" s="148" t="s">
        <v>72</v>
      </c>
      <c r="E260" s="157" t="s">
        <v>467</v>
      </c>
      <c r="F260" s="157" t="s">
        <v>468</v>
      </c>
      <c r="J260" s="158">
        <f>BK260</f>
        <v>0</v>
      </c>
      <c r="L260" s="147"/>
      <c r="M260" s="151"/>
      <c r="N260" s="152"/>
      <c r="O260" s="152"/>
      <c r="P260" s="153">
        <f>SUM(P261:P274)</f>
        <v>243.741689</v>
      </c>
      <c r="Q260" s="152"/>
      <c r="R260" s="153">
        <f>SUM(R261:R274)</f>
        <v>0</v>
      </c>
      <c r="S260" s="152"/>
      <c r="T260" s="154">
        <f>SUM(T261:T274)</f>
        <v>0</v>
      </c>
      <c r="AR260" s="148" t="s">
        <v>81</v>
      </c>
      <c r="AT260" s="155" t="s">
        <v>72</v>
      </c>
      <c r="AU260" s="155" t="s">
        <v>81</v>
      </c>
      <c r="AY260" s="148" t="s">
        <v>122</v>
      </c>
      <c r="BK260" s="156">
        <f>SUM(BK261:BK274)</f>
        <v>0</v>
      </c>
    </row>
    <row r="261" spans="1:65" s="2" customFormat="1" ht="33" customHeight="1">
      <c r="A261" s="28"/>
      <c r="B261" s="120"/>
      <c r="C261" s="159" t="s">
        <v>469</v>
      </c>
      <c r="D261" s="159" t="s">
        <v>157</v>
      </c>
      <c r="E261" s="160" t="s">
        <v>470</v>
      </c>
      <c r="F261" s="161" t="s">
        <v>471</v>
      </c>
      <c r="G261" s="162" t="s">
        <v>236</v>
      </c>
      <c r="H261" s="163">
        <v>1.804</v>
      </c>
      <c r="I261" s="164"/>
      <c r="J261" s="164">
        <f>ROUND(I261*H261,2)</f>
        <v>0</v>
      </c>
      <c r="K261" s="165"/>
      <c r="L261" s="29"/>
      <c r="M261" s="166" t="s">
        <v>1</v>
      </c>
      <c r="N261" s="167" t="s">
        <v>38</v>
      </c>
      <c r="O261" s="131">
        <v>0.03</v>
      </c>
      <c r="P261" s="131">
        <f>O261*H261</f>
        <v>0.05412</v>
      </c>
      <c r="Q261" s="131">
        <v>0</v>
      </c>
      <c r="R261" s="131">
        <f>Q261*H261</f>
        <v>0</v>
      </c>
      <c r="S261" s="131">
        <v>0</v>
      </c>
      <c r="T261" s="132">
        <f>S261*H261</f>
        <v>0</v>
      </c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R261" s="133" t="s">
        <v>123</v>
      </c>
      <c r="AT261" s="133" t="s">
        <v>157</v>
      </c>
      <c r="AU261" s="133" t="s">
        <v>83</v>
      </c>
      <c r="AY261" s="16" t="s">
        <v>122</v>
      </c>
      <c r="BE261" s="134">
        <f>IF(N261="základní",J261,0)</f>
        <v>0</v>
      </c>
      <c r="BF261" s="134">
        <f>IF(N261="snížená",J261,0)</f>
        <v>0</v>
      </c>
      <c r="BG261" s="134">
        <f>IF(N261="zákl. přenesená",J261,0)</f>
        <v>0</v>
      </c>
      <c r="BH261" s="134">
        <f>IF(N261="sníž. přenesená",J261,0)</f>
        <v>0</v>
      </c>
      <c r="BI261" s="134">
        <f>IF(N261="nulová",J261,0)</f>
        <v>0</v>
      </c>
      <c r="BJ261" s="16" t="s">
        <v>81</v>
      </c>
      <c r="BK261" s="134">
        <f>ROUND(I261*H261,2)</f>
        <v>0</v>
      </c>
      <c r="BL261" s="16" t="s">
        <v>123</v>
      </c>
      <c r="BM261" s="133" t="s">
        <v>472</v>
      </c>
    </row>
    <row r="262" spans="2:51" s="13" customFormat="1" ht="12">
      <c r="B262" s="168"/>
      <c r="D262" s="169" t="s">
        <v>162</v>
      </c>
      <c r="E262" s="170" t="s">
        <v>1</v>
      </c>
      <c r="F262" s="171" t="s">
        <v>473</v>
      </c>
      <c r="H262" s="172">
        <v>1.804</v>
      </c>
      <c r="L262" s="168"/>
      <c r="M262" s="173"/>
      <c r="N262" s="174"/>
      <c r="O262" s="174"/>
      <c r="P262" s="174"/>
      <c r="Q262" s="174"/>
      <c r="R262" s="174"/>
      <c r="S262" s="174"/>
      <c r="T262" s="175"/>
      <c r="AT262" s="170" t="s">
        <v>162</v>
      </c>
      <c r="AU262" s="170" t="s">
        <v>83</v>
      </c>
      <c r="AV262" s="13" t="s">
        <v>83</v>
      </c>
      <c r="AW262" s="13" t="s">
        <v>30</v>
      </c>
      <c r="AX262" s="13" t="s">
        <v>81</v>
      </c>
      <c r="AY262" s="170" t="s">
        <v>122</v>
      </c>
    </row>
    <row r="263" spans="1:65" s="2" customFormat="1" ht="33" customHeight="1">
      <c r="A263" s="28"/>
      <c r="B263" s="120"/>
      <c r="C263" s="159" t="s">
        <v>474</v>
      </c>
      <c r="D263" s="159" t="s">
        <v>157</v>
      </c>
      <c r="E263" s="160" t="s">
        <v>475</v>
      </c>
      <c r="F263" s="161" t="s">
        <v>476</v>
      </c>
      <c r="G263" s="162" t="s">
        <v>236</v>
      </c>
      <c r="H263" s="163">
        <v>16.236</v>
      </c>
      <c r="I263" s="164"/>
      <c r="J263" s="164">
        <f>ROUND(I263*H263,2)</f>
        <v>0</v>
      </c>
      <c r="K263" s="165"/>
      <c r="L263" s="29"/>
      <c r="M263" s="166" t="s">
        <v>1</v>
      </c>
      <c r="N263" s="167" t="s">
        <v>38</v>
      </c>
      <c r="O263" s="131">
        <v>0.002</v>
      </c>
      <c r="P263" s="131">
        <f>O263*H263</f>
        <v>0.032472</v>
      </c>
      <c r="Q263" s="131">
        <v>0</v>
      </c>
      <c r="R263" s="131">
        <f>Q263*H263</f>
        <v>0</v>
      </c>
      <c r="S263" s="131">
        <v>0</v>
      </c>
      <c r="T263" s="132">
        <f>S263*H263</f>
        <v>0</v>
      </c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R263" s="133" t="s">
        <v>123</v>
      </c>
      <c r="AT263" s="133" t="s">
        <v>157</v>
      </c>
      <c r="AU263" s="133" t="s">
        <v>83</v>
      </c>
      <c r="AY263" s="16" t="s">
        <v>122</v>
      </c>
      <c r="BE263" s="134">
        <f>IF(N263="základní",J263,0)</f>
        <v>0</v>
      </c>
      <c r="BF263" s="134">
        <f>IF(N263="snížená",J263,0)</f>
        <v>0</v>
      </c>
      <c r="BG263" s="134">
        <f>IF(N263="zákl. přenesená",J263,0)</f>
        <v>0</v>
      </c>
      <c r="BH263" s="134">
        <f>IF(N263="sníž. přenesená",J263,0)</f>
        <v>0</v>
      </c>
      <c r="BI263" s="134">
        <f>IF(N263="nulová",J263,0)</f>
        <v>0</v>
      </c>
      <c r="BJ263" s="16" t="s">
        <v>81</v>
      </c>
      <c r="BK263" s="134">
        <f>ROUND(I263*H263,2)</f>
        <v>0</v>
      </c>
      <c r="BL263" s="16" t="s">
        <v>123</v>
      </c>
      <c r="BM263" s="133" t="s">
        <v>477</v>
      </c>
    </row>
    <row r="264" spans="2:51" s="13" customFormat="1" ht="12">
      <c r="B264" s="168"/>
      <c r="D264" s="169" t="s">
        <v>162</v>
      </c>
      <c r="F264" s="171" t="s">
        <v>478</v>
      </c>
      <c r="H264" s="172">
        <v>16.236</v>
      </c>
      <c r="L264" s="168"/>
      <c r="M264" s="173"/>
      <c r="N264" s="174"/>
      <c r="O264" s="174"/>
      <c r="P264" s="174"/>
      <c r="Q264" s="174"/>
      <c r="R264" s="174"/>
      <c r="S264" s="174"/>
      <c r="T264" s="175"/>
      <c r="AT264" s="170" t="s">
        <v>162</v>
      </c>
      <c r="AU264" s="170" t="s">
        <v>83</v>
      </c>
      <c r="AV264" s="13" t="s">
        <v>83</v>
      </c>
      <c r="AW264" s="13" t="s">
        <v>3</v>
      </c>
      <c r="AX264" s="13" t="s">
        <v>81</v>
      </c>
      <c r="AY264" s="170" t="s">
        <v>122</v>
      </c>
    </row>
    <row r="265" spans="1:65" s="2" customFormat="1" ht="21.75" customHeight="1">
      <c r="A265" s="28"/>
      <c r="B265" s="120"/>
      <c r="C265" s="159" t="s">
        <v>479</v>
      </c>
      <c r="D265" s="159" t="s">
        <v>157</v>
      </c>
      <c r="E265" s="160" t="s">
        <v>480</v>
      </c>
      <c r="F265" s="161" t="s">
        <v>481</v>
      </c>
      <c r="G265" s="162" t="s">
        <v>236</v>
      </c>
      <c r="H265" s="163">
        <v>1.804</v>
      </c>
      <c r="I265" s="164"/>
      <c r="J265" s="164">
        <f>ROUND(I265*H265,2)</f>
        <v>0</v>
      </c>
      <c r="K265" s="165"/>
      <c r="L265" s="29"/>
      <c r="M265" s="166" t="s">
        <v>1</v>
      </c>
      <c r="N265" s="167" t="s">
        <v>38</v>
      </c>
      <c r="O265" s="131">
        <v>0.159</v>
      </c>
      <c r="P265" s="131">
        <f>O265*H265</f>
        <v>0.28683600000000004</v>
      </c>
      <c r="Q265" s="131">
        <v>0</v>
      </c>
      <c r="R265" s="131">
        <f>Q265*H265</f>
        <v>0</v>
      </c>
      <c r="S265" s="131">
        <v>0</v>
      </c>
      <c r="T265" s="132">
        <f>S265*H265</f>
        <v>0</v>
      </c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R265" s="133" t="s">
        <v>123</v>
      </c>
      <c r="AT265" s="133" t="s">
        <v>157</v>
      </c>
      <c r="AU265" s="133" t="s">
        <v>83</v>
      </c>
      <c r="AY265" s="16" t="s">
        <v>122</v>
      </c>
      <c r="BE265" s="134">
        <f>IF(N265="základní",J265,0)</f>
        <v>0</v>
      </c>
      <c r="BF265" s="134">
        <f>IF(N265="snížená",J265,0)</f>
        <v>0</v>
      </c>
      <c r="BG265" s="134">
        <f>IF(N265="zákl. přenesená",J265,0)</f>
        <v>0</v>
      </c>
      <c r="BH265" s="134">
        <f>IF(N265="sníž. přenesená",J265,0)</f>
        <v>0</v>
      </c>
      <c r="BI265" s="134">
        <f>IF(N265="nulová",J265,0)</f>
        <v>0</v>
      </c>
      <c r="BJ265" s="16" t="s">
        <v>81</v>
      </c>
      <c r="BK265" s="134">
        <f>ROUND(I265*H265,2)</f>
        <v>0</v>
      </c>
      <c r="BL265" s="16" t="s">
        <v>123</v>
      </c>
      <c r="BM265" s="133" t="s">
        <v>482</v>
      </c>
    </row>
    <row r="266" spans="1:65" s="2" customFormat="1" ht="33" customHeight="1">
      <c r="A266" s="28"/>
      <c r="B266" s="120"/>
      <c r="C266" s="159" t="s">
        <v>483</v>
      </c>
      <c r="D266" s="159" t="s">
        <v>157</v>
      </c>
      <c r="E266" s="160" t="s">
        <v>484</v>
      </c>
      <c r="F266" s="161" t="s">
        <v>485</v>
      </c>
      <c r="G266" s="162" t="s">
        <v>236</v>
      </c>
      <c r="H266" s="163">
        <v>1.804</v>
      </c>
      <c r="I266" s="164"/>
      <c r="J266" s="164">
        <f>ROUND(I266*H266,2)</f>
        <v>0</v>
      </c>
      <c r="K266" s="165"/>
      <c r="L266" s="29"/>
      <c r="M266" s="166" t="s">
        <v>1</v>
      </c>
      <c r="N266" s="167" t="s">
        <v>38</v>
      </c>
      <c r="O266" s="131">
        <v>0</v>
      </c>
      <c r="P266" s="131">
        <f>O266*H266</f>
        <v>0</v>
      </c>
      <c r="Q266" s="131">
        <v>0</v>
      </c>
      <c r="R266" s="131">
        <f>Q266*H266</f>
        <v>0</v>
      </c>
      <c r="S266" s="131">
        <v>0</v>
      </c>
      <c r="T266" s="132">
        <f>S266*H266</f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33" t="s">
        <v>123</v>
      </c>
      <c r="AT266" s="133" t="s">
        <v>157</v>
      </c>
      <c r="AU266" s="133" t="s">
        <v>83</v>
      </c>
      <c r="AY266" s="16" t="s">
        <v>122</v>
      </c>
      <c r="BE266" s="134">
        <f>IF(N266="základní",J266,0)</f>
        <v>0</v>
      </c>
      <c r="BF266" s="134">
        <f>IF(N266="snížená",J266,0)</f>
        <v>0</v>
      </c>
      <c r="BG266" s="134">
        <f>IF(N266="zákl. přenesená",J266,0)</f>
        <v>0</v>
      </c>
      <c r="BH266" s="134">
        <f>IF(N266="sníž. přenesená",J266,0)</f>
        <v>0</v>
      </c>
      <c r="BI266" s="134">
        <f>IF(N266="nulová",J266,0)</f>
        <v>0</v>
      </c>
      <c r="BJ266" s="16" t="s">
        <v>81</v>
      </c>
      <c r="BK266" s="134">
        <f>ROUND(I266*H266,2)</f>
        <v>0</v>
      </c>
      <c r="BL266" s="16" t="s">
        <v>123</v>
      </c>
      <c r="BM266" s="133" t="s">
        <v>486</v>
      </c>
    </row>
    <row r="267" spans="1:65" s="2" customFormat="1" ht="33" customHeight="1">
      <c r="A267" s="28"/>
      <c r="B267" s="120"/>
      <c r="C267" s="159" t="s">
        <v>487</v>
      </c>
      <c r="D267" s="159" t="s">
        <v>157</v>
      </c>
      <c r="E267" s="160" t="s">
        <v>488</v>
      </c>
      <c r="F267" s="161" t="s">
        <v>489</v>
      </c>
      <c r="G267" s="162" t="s">
        <v>236</v>
      </c>
      <c r="H267" s="163">
        <v>195.163</v>
      </c>
      <c r="I267" s="164"/>
      <c r="J267" s="164">
        <f>ROUND(I267*H267,2)</f>
        <v>0</v>
      </c>
      <c r="K267" s="165"/>
      <c r="L267" s="29"/>
      <c r="M267" s="166" t="s">
        <v>1</v>
      </c>
      <c r="N267" s="167" t="s">
        <v>38</v>
      </c>
      <c r="O267" s="131">
        <v>0.835</v>
      </c>
      <c r="P267" s="131">
        <f>O267*H267</f>
        <v>162.961105</v>
      </c>
      <c r="Q267" s="131">
        <v>0</v>
      </c>
      <c r="R267" s="131">
        <f>Q267*H267</f>
        <v>0</v>
      </c>
      <c r="S267" s="131">
        <v>0</v>
      </c>
      <c r="T267" s="132">
        <f>S267*H267</f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33" t="s">
        <v>123</v>
      </c>
      <c r="AT267" s="133" t="s">
        <v>157</v>
      </c>
      <c r="AU267" s="133" t="s">
        <v>83</v>
      </c>
      <c r="AY267" s="16" t="s">
        <v>122</v>
      </c>
      <c r="BE267" s="134">
        <f>IF(N267="základní",J267,0)</f>
        <v>0</v>
      </c>
      <c r="BF267" s="134">
        <f>IF(N267="snížená",J267,0)</f>
        <v>0</v>
      </c>
      <c r="BG267" s="134">
        <f>IF(N267="zákl. přenesená",J267,0)</f>
        <v>0</v>
      </c>
      <c r="BH267" s="134">
        <f>IF(N267="sníž. přenesená",J267,0)</f>
        <v>0</v>
      </c>
      <c r="BI267" s="134">
        <f>IF(N267="nulová",J267,0)</f>
        <v>0</v>
      </c>
      <c r="BJ267" s="16" t="s">
        <v>81</v>
      </c>
      <c r="BK267" s="134">
        <f>ROUND(I267*H267,2)</f>
        <v>0</v>
      </c>
      <c r="BL267" s="16" t="s">
        <v>123</v>
      </c>
      <c r="BM267" s="133" t="s">
        <v>490</v>
      </c>
    </row>
    <row r="268" spans="2:51" s="13" customFormat="1" ht="12">
      <c r="B268" s="168"/>
      <c r="D268" s="169" t="s">
        <v>162</v>
      </c>
      <c r="E268" s="170" t="s">
        <v>1</v>
      </c>
      <c r="F268" s="171" t="s">
        <v>491</v>
      </c>
      <c r="H268" s="172">
        <v>194.65</v>
      </c>
      <c r="L268" s="168"/>
      <c r="M268" s="173"/>
      <c r="N268" s="174"/>
      <c r="O268" s="174"/>
      <c r="P268" s="174"/>
      <c r="Q268" s="174"/>
      <c r="R268" s="174"/>
      <c r="S268" s="174"/>
      <c r="T268" s="175"/>
      <c r="AT268" s="170" t="s">
        <v>162</v>
      </c>
      <c r="AU268" s="170" t="s">
        <v>83</v>
      </c>
      <c r="AV268" s="13" t="s">
        <v>83</v>
      </c>
      <c r="AW268" s="13" t="s">
        <v>30</v>
      </c>
      <c r="AX268" s="13" t="s">
        <v>73</v>
      </c>
      <c r="AY268" s="170" t="s">
        <v>122</v>
      </c>
    </row>
    <row r="269" spans="2:51" s="13" customFormat="1" ht="12">
      <c r="B269" s="168"/>
      <c r="D269" s="169" t="s">
        <v>162</v>
      </c>
      <c r="E269" s="170" t="s">
        <v>1</v>
      </c>
      <c r="F269" s="171" t="s">
        <v>492</v>
      </c>
      <c r="H269" s="172">
        <v>0.513</v>
      </c>
      <c r="L269" s="168"/>
      <c r="M269" s="173"/>
      <c r="N269" s="174"/>
      <c r="O269" s="174"/>
      <c r="P269" s="174"/>
      <c r="Q269" s="174"/>
      <c r="R269" s="174"/>
      <c r="S269" s="174"/>
      <c r="T269" s="175"/>
      <c r="AT269" s="170" t="s">
        <v>162</v>
      </c>
      <c r="AU269" s="170" t="s">
        <v>83</v>
      </c>
      <c r="AV269" s="13" t="s">
        <v>83</v>
      </c>
      <c r="AW269" s="13" t="s">
        <v>30</v>
      </c>
      <c r="AX269" s="13" t="s">
        <v>73</v>
      </c>
      <c r="AY269" s="170" t="s">
        <v>122</v>
      </c>
    </row>
    <row r="270" spans="2:51" s="14" customFormat="1" ht="12">
      <c r="B270" s="176"/>
      <c r="D270" s="169" t="s">
        <v>162</v>
      </c>
      <c r="E270" s="177" t="s">
        <v>1</v>
      </c>
      <c r="F270" s="178" t="s">
        <v>202</v>
      </c>
      <c r="H270" s="179">
        <v>195.163</v>
      </c>
      <c r="L270" s="176"/>
      <c r="M270" s="180"/>
      <c r="N270" s="181"/>
      <c r="O270" s="181"/>
      <c r="P270" s="181"/>
      <c r="Q270" s="181"/>
      <c r="R270" s="181"/>
      <c r="S270" s="181"/>
      <c r="T270" s="182"/>
      <c r="AT270" s="177" t="s">
        <v>162</v>
      </c>
      <c r="AU270" s="177" t="s">
        <v>83</v>
      </c>
      <c r="AV270" s="14" t="s">
        <v>123</v>
      </c>
      <c r="AW270" s="14" t="s">
        <v>30</v>
      </c>
      <c r="AX270" s="14" t="s">
        <v>81</v>
      </c>
      <c r="AY270" s="177" t="s">
        <v>122</v>
      </c>
    </row>
    <row r="271" spans="1:65" s="2" customFormat="1" ht="44.25" customHeight="1">
      <c r="A271" s="28"/>
      <c r="B271" s="120"/>
      <c r="C271" s="159" t="s">
        <v>493</v>
      </c>
      <c r="D271" s="159" t="s">
        <v>157</v>
      </c>
      <c r="E271" s="160" t="s">
        <v>494</v>
      </c>
      <c r="F271" s="161" t="s">
        <v>495</v>
      </c>
      <c r="G271" s="162" t="s">
        <v>236</v>
      </c>
      <c r="H271" s="163">
        <v>1756.467</v>
      </c>
      <c r="I271" s="164"/>
      <c r="J271" s="164">
        <f>ROUND(I271*H271,2)</f>
        <v>0</v>
      </c>
      <c r="K271" s="165"/>
      <c r="L271" s="29"/>
      <c r="M271" s="166" t="s">
        <v>1</v>
      </c>
      <c r="N271" s="167" t="s">
        <v>38</v>
      </c>
      <c r="O271" s="131">
        <v>0.004</v>
      </c>
      <c r="P271" s="131">
        <f>O271*H271</f>
        <v>7.025868000000001</v>
      </c>
      <c r="Q271" s="131">
        <v>0</v>
      </c>
      <c r="R271" s="131">
        <f>Q271*H271</f>
        <v>0</v>
      </c>
      <c r="S271" s="131">
        <v>0</v>
      </c>
      <c r="T271" s="132">
        <f>S271*H271</f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33" t="s">
        <v>123</v>
      </c>
      <c r="AT271" s="133" t="s">
        <v>157</v>
      </c>
      <c r="AU271" s="133" t="s">
        <v>83</v>
      </c>
      <c r="AY271" s="16" t="s">
        <v>122</v>
      </c>
      <c r="BE271" s="134">
        <f>IF(N271="základní",J271,0)</f>
        <v>0</v>
      </c>
      <c r="BF271" s="134">
        <f>IF(N271="snížená",J271,0)</f>
        <v>0</v>
      </c>
      <c r="BG271" s="134">
        <f>IF(N271="zákl. přenesená",J271,0)</f>
        <v>0</v>
      </c>
      <c r="BH271" s="134">
        <f>IF(N271="sníž. přenesená",J271,0)</f>
        <v>0</v>
      </c>
      <c r="BI271" s="134">
        <f>IF(N271="nulová",J271,0)</f>
        <v>0</v>
      </c>
      <c r="BJ271" s="16" t="s">
        <v>81</v>
      </c>
      <c r="BK271" s="134">
        <f>ROUND(I271*H271,2)</f>
        <v>0</v>
      </c>
      <c r="BL271" s="16" t="s">
        <v>123</v>
      </c>
      <c r="BM271" s="133" t="s">
        <v>496</v>
      </c>
    </row>
    <row r="272" spans="2:51" s="13" customFormat="1" ht="12">
      <c r="B272" s="168"/>
      <c r="D272" s="169" t="s">
        <v>162</v>
      </c>
      <c r="F272" s="171" t="s">
        <v>497</v>
      </c>
      <c r="H272" s="172">
        <v>1756.467</v>
      </c>
      <c r="L272" s="168"/>
      <c r="M272" s="173"/>
      <c r="N272" s="174"/>
      <c r="O272" s="174"/>
      <c r="P272" s="174"/>
      <c r="Q272" s="174"/>
      <c r="R272" s="174"/>
      <c r="S272" s="174"/>
      <c r="T272" s="175"/>
      <c r="AT272" s="170" t="s">
        <v>162</v>
      </c>
      <c r="AU272" s="170" t="s">
        <v>83</v>
      </c>
      <c r="AV272" s="13" t="s">
        <v>83</v>
      </c>
      <c r="AW272" s="13" t="s">
        <v>3</v>
      </c>
      <c r="AX272" s="13" t="s">
        <v>81</v>
      </c>
      <c r="AY272" s="170" t="s">
        <v>122</v>
      </c>
    </row>
    <row r="273" spans="1:65" s="2" customFormat="1" ht="21.75" customHeight="1">
      <c r="A273" s="28"/>
      <c r="B273" s="120"/>
      <c r="C273" s="159" t="s">
        <v>498</v>
      </c>
      <c r="D273" s="159" t="s">
        <v>157</v>
      </c>
      <c r="E273" s="160" t="s">
        <v>499</v>
      </c>
      <c r="F273" s="161" t="s">
        <v>500</v>
      </c>
      <c r="G273" s="162" t="s">
        <v>236</v>
      </c>
      <c r="H273" s="163">
        <v>195.163</v>
      </c>
      <c r="I273" s="164"/>
      <c r="J273" s="164">
        <f>ROUND(I273*H273,2)</f>
        <v>0</v>
      </c>
      <c r="K273" s="165"/>
      <c r="L273" s="29"/>
      <c r="M273" s="166" t="s">
        <v>1</v>
      </c>
      <c r="N273" s="167" t="s">
        <v>38</v>
      </c>
      <c r="O273" s="131">
        <v>0.376</v>
      </c>
      <c r="P273" s="131">
        <f>O273*H273</f>
        <v>73.381288</v>
      </c>
      <c r="Q273" s="131">
        <v>0</v>
      </c>
      <c r="R273" s="131">
        <f>Q273*H273</f>
        <v>0</v>
      </c>
      <c r="S273" s="131">
        <v>0</v>
      </c>
      <c r="T273" s="132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33" t="s">
        <v>123</v>
      </c>
      <c r="AT273" s="133" t="s">
        <v>157</v>
      </c>
      <c r="AU273" s="133" t="s">
        <v>83</v>
      </c>
      <c r="AY273" s="16" t="s">
        <v>122</v>
      </c>
      <c r="BE273" s="134">
        <f>IF(N273="základní",J273,0)</f>
        <v>0</v>
      </c>
      <c r="BF273" s="134">
        <f>IF(N273="snížená",J273,0)</f>
        <v>0</v>
      </c>
      <c r="BG273" s="134">
        <f>IF(N273="zákl. přenesená",J273,0)</f>
        <v>0</v>
      </c>
      <c r="BH273" s="134">
        <f>IF(N273="sníž. přenesená",J273,0)</f>
        <v>0</v>
      </c>
      <c r="BI273" s="134">
        <f>IF(N273="nulová",J273,0)</f>
        <v>0</v>
      </c>
      <c r="BJ273" s="16" t="s">
        <v>81</v>
      </c>
      <c r="BK273" s="134">
        <f>ROUND(I273*H273,2)</f>
        <v>0</v>
      </c>
      <c r="BL273" s="16" t="s">
        <v>123</v>
      </c>
      <c r="BM273" s="133" t="s">
        <v>501</v>
      </c>
    </row>
    <row r="274" spans="1:65" s="2" customFormat="1" ht="33" customHeight="1">
      <c r="A274" s="28"/>
      <c r="B274" s="120"/>
      <c r="C274" s="159" t="s">
        <v>502</v>
      </c>
      <c r="D274" s="159" t="s">
        <v>157</v>
      </c>
      <c r="E274" s="160" t="s">
        <v>503</v>
      </c>
      <c r="F274" s="161" t="s">
        <v>504</v>
      </c>
      <c r="G274" s="162" t="s">
        <v>236</v>
      </c>
      <c r="H274" s="163">
        <v>195.163</v>
      </c>
      <c r="I274" s="164"/>
      <c r="J274" s="164">
        <f>ROUND(I274*H274,2)</f>
        <v>0</v>
      </c>
      <c r="K274" s="165"/>
      <c r="L274" s="29"/>
      <c r="M274" s="166" t="s">
        <v>1</v>
      </c>
      <c r="N274" s="167" t="s">
        <v>38</v>
      </c>
      <c r="O274" s="131">
        <v>0</v>
      </c>
      <c r="P274" s="131">
        <f>O274*H274</f>
        <v>0</v>
      </c>
      <c r="Q274" s="131">
        <v>0</v>
      </c>
      <c r="R274" s="131">
        <f>Q274*H274</f>
        <v>0</v>
      </c>
      <c r="S274" s="131">
        <v>0</v>
      </c>
      <c r="T274" s="132">
        <f>S274*H274</f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33" t="s">
        <v>123</v>
      </c>
      <c r="AT274" s="133" t="s">
        <v>157</v>
      </c>
      <c r="AU274" s="133" t="s">
        <v>83</v>
      </c>
      <c r="AY274" s="16" t="s">
        <v>122</v>
      </c>
      <c r="BE274" s="134">
        <f>IF(N274="základní",J274,0)</f>
        <v>0</v>
      </c>
      <c r="BF274" s="134">
        <f>IF(N274="snížená",J274,0)</f>
        <v>0</v>
      </c>
      <c r="BG274" s="134">
        <f>IF(N274="zákl. přenesená",J274,0)</f>
        <v>0</v>
      </c>
      <c r="BH274" s="134">
        <f>IF(N274="sníž. přenesená",J274,0)</f>
        <v>0</v>
      </c>
      <c r="BI274" s="134">
        <f>IF(N274="nulová",J274,0)</f>
        <v>0</v>
      </c>
      <c r="BJ274" s="16" t="s">
        <v>81</v>
      </c>
      <c r="BK274" s="134">
        <f>ROUND(I274*H274,2)</f>
        <v>0</v>
      </c>
      <c r="BL274" s="16" t="s">
        <v>123</v>
      </c>
      <c r="BM274" s="133" t="s">
        <v>505</v>
      </c>
    </row>
    <row r="275" spans="2:63" s="12" customFormat="1" ht="22.9" customHeight="1">
      <c r="B275" s="147"/>
      <c r="D275" s="148" t="s">
        <v>72</v>
      </c>
      <c r="E275" s="157" t="s">
        <v>506</v>
      </c>
      <c r="F275" s="157" t="s">
        <v>507</v>
      </c>
      <c r="J275" s="158">
        <f>BK275</f>
        <v>0</v>
      </c>
      <c r="L275" s="147"/>
      <c r="M275" s="151"/>
      <c r="N275" s="152"/>
      <c r="O275" s="152"/>
      <c r="P275" s="153">
        <f>SUM(P276:P278)</f>
        <v>5.4795300000000005</v>
      </c>
      <c r="Q275" s="152"/>
      <c r="R275" s="153">
        <f>SUM(R276:R278)</f>
        <v>0</v>
      </c>
      <c r="S275" s="152"/>
      <c r="T275" s="154">
        <f>SUM(T276:T278)</f>
        <v>0</v>
      </c>
      <c r="AR275" s="148" t="s">
        <v>81</v>
      </c>
      <c r="AT275" s="155" t="s">
        <v>72</v>
      </c>
      <c r="AU275" s="155" t="s">
        <v>81</v>
      </c>
      <c r="AY275" s="148" t="s">
        <v>122</v>
      </c>
      <c r="BK275" s="156">
        <f>SUM(BK276:BK278)</f>
        <v>0</v>
      </c>
    </row>
    <row r="276" spans="1:65" s="2" customFormat="1" ht="33" customHeight="1">
      <c r="A276" s="28"/>
      <c r="B276" s="120"/>
      <c r="C276" s="159" t="s">
        <v>508</v>
      </c>
      <c r="D276" s="159" t="s">
        <v>157</v>
      </c>
      <c r="E276" s="160" t="s">
        <v>509</v>
      </c>
      <c r="F276" s="161" t="s">
        <v>510</v>
      </c>
      <c r="G276" s="162" t="s">
        <v>236</v>
      </c>
      <c r="H276" s="163">
        <v>52.186</v>
      </c>
      <c r="I276" s="164"/>
      <c r="J276" s="164">
        <f>ROUND(I276*H276,2)</f>
        <v>0</v>
      </c>
      <c r="K276" s="165"/>
      <c r="L276" s="29"/>
      <c r="M276" s="166" t="s">
        <v>1</v>
      </c>
      <c r="N276" s="167" t="s">
        <v>38</v>
      </c>
      <c r="O276" s="131">
        <v>0.066</v>
      </c>
      <c r="P276" s="131">
        <f>O276*H276</f>
        <v>3.4442760000000003</v>
      </c>
      <c r="Q276" s="131">
        <v>0</v>
      </c>
      <c r="R276" s="131">
        <f>Q276*H276</f>
        <v>0</v>
      </c>
      <c r="S276" s="131">
        <v>0</v>
      </c>
      <c r="T276" s="132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33" t="s">
        <v>123</v>
      </c>
      <c r="AT276" s="133" t="s">
        <v>157</v>
      </c>
      <c r="AU276" s="133" t="s">
        <v>83</v>
      </c>
      <c r="AY276" s="16" t="s">
        <v>122</v>
      </c>
      <c r="BE276" s="134">
        <f>IF(N276="základní",J276,0)</f>
        <v>0</v>
      </c>
      <c r="BF276" s="134">
        <f>IF(N276="snížená",J276,0)</f>
        <v>0</v>
      </c>
      <c r="BG276" s="134">
        <f>IF(N276="zákl. přenesená",J276,0)</f>
        <v>0</v>
      </c>
      <c r="BH276" s="134">
        <f>IF(N276="sníž. přenesená",J276,0)</f>
        <v>0</v>
      </c>
      <c r="BI276" s="134">
        <f>IF(N276="nulová",J276,0)</f>
        <v>0</v>
      </c>
      <c r="BJ276" s="16" t="s">
        <v>81</v>
      </c>
      <c r="BK276" s="134">
        <f>ROUND(I276*H276,2)</f>
        <v>0</v>
      </c>
      <c r="BL276" s="16" t="s">
        <v>123</v>
      </c>
      <c r="BM276" s="133" t="s">
        <v>511</v>
      </c>
    </row>
    <row r="277" spans="1:65" s="2" customFormat="1" ht="44.25" customHeight="1">
      <c r="A277" s="28"/>
      <c r="B277" s="120"/>
      <c r="C277" s="159" t="s">
        <v>512</v>
      </c>
      <c r="D277" s="159" t="s">
        <v>157</v>
      </c>
      <c r="E277" s="160" t="s">
        <v>513</v>
      </c>
      <c r="F277" s="161" t="s">
        <v>514</v>
      </c>
      <c r="G277" s="162" t="s">
        <v>236</v>
      </c>
      <c r="H277" s="163">
        <v>52.186</v>
      </c>
      <c r="I277" s="164"/>
      <c r="J277" s="164">
        <f>ROUND(I277*H277,2)</f>
        <v>0</v>
      </c>
      <c r="K277" s="165"/>
      <c r="L277" s="29"/>
      <c r="M277" s="166" t="s">
        <v>1</v>
      </c>
      <c r="N277" s="167" t="s">
        <v>38</v>
      </c>
      <c r="O277" s="131">
        <v>0.02</v>
      </c>
      <c r="P277" s="131">
        <f>O277*H277</f>
        <v>1.04372</v>
      </c>
      <c r="Q277" s="131">
        <v>0</v>
      </c>
      <c r="R277" s="131">
        <f>Q277*H277</f>
        <v>0</v>
      </c>
      <c r="S277" s="131">
        <v>0</v>
      </c>
      <c r="T277" s="132">
        <f>S277*H277</f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33" t="s">
        <v>123</v>
      </c>
      <c r="AT277" s="133" t="s">
        <v>157</v>
      </c>
      <c r="AU277" s="133" t="s">
        <v>83</v>
      </c>
      <c r="AY277" s="16" t="s">
        <v>122</v>
      </c>
      <c r="BE277" s="134">
        <f>IF(N277="základní",J277,0)</f>
        <v>0</v>
      </c>
      <c r="BF277" s="134">
        <f>IF(N277="snížená",J277,0)</f>
        <v>0</v>
      </c>
      <c r="BG277" s="134">
        <f>IF(N277="zákl. přenesená",J277,0)</f>
        <v>0</v>
      </c>
      <c r="BH277" s="134">
        <f>IF(N277="sníž. přenesená",J277,0)</f>
        <v>0</v>
      </c>
      <c r="BI277" s="134">
        <f>IF(N277="nulová",J277,0)</f>
        <v>0</v>
      </c>
      <c r="BJ277" s="16" t="s">
        <v>81</v>
      </c>
      <c r="BK277" s="134">
        <f>ROUND(I277*H277,2)</f>
        <v>0</v>
      </c>
      <c r="BL277" s="16" t="s">
        <v>123</v>
      </c>
      <c r="BM277" s="133" t="s">
        <v>515</v>
      </c>
    </row>
    <row r="278" spans="1:65" s="2" customFormat="1" ht="55.5" customHeight="1">
      <c r="A278" s="28"/>
      <c r="B278" s="120"/>
      <c r="C278" s="159" t="s">
        <v>516</v>
      </c>
      <c r="D278" s="159" t="s">
        <v>157</v>
      </c>
      <c r="E278" s="160" t="s">
        <v>517</v>
      </c>
      <c r="F278" s="161" t="s">
        <v>518</v>
      </c>
      <c r="G278" s="162" t="s">
        <v>236</v>
      </c>
      <c r="H278" s="163">
        <v>52.186</v>
      </c>
      <c r="I278" s="164"/>
      <c r="J278" s="164">
        <f>ROUND(I278*H278,2)</f>
        <v>0</v>
      </c>
      <c r="K278" s="165"/>
      <c r="L278" s="29"/>
      <c r="M278" s="183" t="s">
        <v>1</v>
      </c>
      <c r="N278" s="184" t="s">
        <v>38</v>
      </c>
      <c r="O278" s="137">
        <v>0.019</v>
      </c>
      <c r="P278" s="137">
        <f>O278*H278</f>
        <v>0.991534</v>
      </c>
      <c r="Q278" s="137">
        <v>0</v>
      </c>
      <c r="R278" s="137">
        <f>Q278*H278</f>
        <v>0</v>
      </c>
      <c r="S278" s="137">
        <v>0</v>
      </c>
      <c r="T278" s="138">
        <f>S278*H278</f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33" t="s">
        <v>123</v>
      </c>
      <c r="AT278" s="133" t="s">
        <v>157</v>
      </c>
      <c r="AU278" s="133" t="s">
        <v>83</v>
      </c>
      <c r="AY278" s="16" t="s">
        <v>122</v>
      </c>
      <c r="BE278" s="134">
        <f>IF(N278="základní",J278,0)</f>
        <v>0</v>
      </c>
      <c r="BF278" s="134">
        <f>IF(N278="snížená",J278,0)</f>
        <v>0</v>
      </c>
      <c r="BG278" s="134">
        <f>IF(N278="zákl. přenesená",J278,0)</f>
        <v>0</v>
      </c>
      <c r="BH278" s="134">
        <f>IF(N278="sníž. přenesená",J278,0)</f>
        <v>0</v>
      </c>
      <c r="BI278" s="134">
        <f>IF(N278="nulová",J278,0)</f>
        <v>0</v>
      </c>
      <c r="BJ278" s="16" t="s">
        <v>81</v>
      </c>
      <c r="BK278" s="134">
        <f>ROUND(I278*H278,2)</f>
        <v>0</v>
      </c>
      <c r="BL278" s="16" t="s">
        <v>123</v>
      </c>
      <c r="BM278" s="133" t="s">
        <v>519</v>
      </c>
    </row>
    <row r="279" spans="1:31" s="2" customFormat="1" ht="6.95" customHeight="1">
      <c r="A279" s="28"/>
      <c r="B279" s="43"/>
      <c r="C279" s="44"/>
      <c r="D279" s="44"/>
      <c r="E279" s="44"/>
      <c r="F279" s="44"/>
      <c r="G279" s="44"/>
      <c r="H279" s="44"/>
      <c r="I279" s="44"/>
      <c r="J279" s="44"/>
      <c r="K279" s="44"/>
      <c r="L279" s="29"/>
      <c r="M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</row>
  </sheetData>
  <autoFilter ref="C122:K27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6"/>
  <sheetViews>
    <sheetView showGridLines="0" showZeros="0" tabSelected="1" workbookViewId="0" topLeftCell="A1">
      <selection activeCell="W115" sqref="W1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88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97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13</v>
      </c>
      <c r="L6" s="19"/>
    </row>
    <row r="7" spans="2:12" s="1" customFormat="1" ht="16.5" customHeight="1" hidden="1">
      <c r="B7" s="19"/>
      <c r="E7" s="227" t="str">
        <f>'Rekapitulace stavby'!K6</f>
        <v>ZPEVNĚNÉ PLOCHY V LOKALITĚ BŘEZINSKÁ</v>
      </c>
      <c r="F7" s="228"/>
      <c r="G7" s="228"/>
      <c r="H7" s="228"/>
      <c r="L7" s="19"/>
    </row>
    <row r="8" spans="1:31" s="2" customFormat="1" ht="12" customHeight="1" hidden="1">
      <c r="A8" s="28"/>
      <c r="B8" s="29"/>
      <c r="C8" s="28"/>
      <c r="D8" s="25" t="s">
        <v>98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17" t="s">
        <v>520</v>
      </c>
      <c r="F9" s="226"/>
      <c r="G9" s="226"/>
      <c r="H9" s="226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23</v>
      </c>
      <c r="F15" s="28"/>
      <c r="G15" s="28"/>
      <c r="H15" s="28"/>
      <c r="I15" s="25" t="s">
        <v>24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01" t="str">
        <f>'Rekapitulace stavby'!E14</f>
        <v xml:space="preserve"> </v>
      </c>
      <c r="F18" s="201"/>
      <c r="G18" s="201"/>
      <c r="H18" s="201"/>
      <c r="I18" s="25" t="s">
        <v>24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21</v>
      </c>
      <c r="J20" s="23" t="s">
        <v>28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">
        <v>29</v>
      </c>
      <c r="F21" s="28"/>
      <c r="G21" s="28"/>
      <c r="H21" s="28"/>
      <c r="I21" s="25" t="s">
        <v>24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31</v>
      </c>
      <c r="E23" s="28"/>
      <c r="F23" s="28"/>
      <c r="G23" s="28"/>
      <c r="H23" s="28"/>
      <c r="I23" s="25" t="s">
        <v>21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tr">
        <f>IF('Rekapitulace stavby'!E20="","",'Rekapitulace stavby'!E20)</f>
        <v/>
      </c>
      <c r="F24" s="28"/>
      <c r="G24" s="28"/>
      <c r="H24" s="28"/>
      <c r="I24" s="25" t="s">
        <v>24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33</v>
      </c>
      <c r="E30" s="28"/>
      <c r="F30" s="28"/>
      <c r="G30" s="28"/>
      <c r="H30" s="28"/>
      <c r="I30" s="28"/>
      <c r="J30" s="67">
        <f>ROUND(J116,2)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35</v>
      </c>
      <c r="G32" s="28"/>
      <c r="H32" s="28"/>
      <c r="I32" s="32" t="s">
        <v>34</v>
      </c>
      <c r="J32" s="32" t="s">
        <v>36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37</v>
      </c>
      <c r="E33" s="25" t="s">
        <v>38</v>
      </c>
      <c r="F33" s="96">
        <f>ROUND((SUM(BE116:BE125)),2)</f>
        <v>0</v>
      </c>
      <c r="G33" s="28"/>
      <c r="H33" s="28"/>
      <c r="I33" s="97">
        <v>0.21</v>
      </c>
      <c r="J33" s="96">
        <f>ROUND(((SUM(BE116:BE125))*I33),2)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39</v>
      </c>
      <c r="F34" s="96">
        <f>ROUND((SUM(BF116:BF125)),2)</f>
        <v>0</v>
      </c>
      <c r="G34" s="28"/>
      <c r="H34" s="28"/>
      <c r="I34" s="97">
        <v>0.15</v>
      </c>
      <c r="J34" s="96">
        <f>ROUND(((SUM(BF116:BF125))*I34),2)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40</v>
      </c>
      <c r="F35" s="96">
        <f>ROUND((SUM(BG116:BG125)),2)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41</v>
      </c>
      <c r="F36" s="96">
        <f>ROUND((SUM(BH116:BH125)),2)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42</v>
      </c>
      <c r="F37" s="96">
        <f>ROUND((SUM(BI116:BI125)),2)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43</v>
      </c>
      <c r="E39" s="56"/>
      <c r="F39" s="56"/>
      <c r="G39" s="100" t="s">
        <v>44</v>
      </c>
      <c r="H39" s="101" t="s">
        <v>45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48</v>
      </c>
      <c r="E61" s="31"/>
      <c r="F61" s="104" t="s">
        <v>49</v>
      </c>
      <c r="G61" s="41" t="s">
        <v>48</v>
      </c>
      <c r="H61" s="31"/>
      <c r="I61" s="31"/>
      <c r="J61" s="105" t="s">
        <v>49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50</v>
      </c>
      <c r="E65" s="42"/>
      <c r="F65" s="42"/>
      <c r="G65" s="39" t="s">
        <v>51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48</v>
      </c>
      <c r="E76" s="31"/>
      <c r="F76" s="104" t="s">
        <v>49</v>
      </c>
      <c r="G76" s="41" t="s">
        <v>48</v>
      </c>
      <c r="H76" s="31"/>
      <c r="I76" s="31"/>
      <c r="J76" s="105" t="s">
        <v>49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100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27" t="str">
        <f>E7</f>
        <v>ZPEVNĚNÉ PLOCHY V LOKALITĚ BŘEZINSKÁ</v>
      </c>
      <c r="F85" s="228"/>
      <c r="G85" s="228"/>
      <c r="H85" s="228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98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17" t="str">
        <f>E9</f>
        <v>SO102_VRN - Vedlejší rozpočtové náklady</v>
      </c>
      <c r="F87" s="226"/>
      <c r="G87" s="226"/>
      <c r="H87" s="226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17</v>
      </c>
      <c r="D89" s="28"/>
      <c r="E89" s="28"/>
      <c r="F89" s="23" t="str">
        <f>F12</f>
        <v>Petřvald</v>
      </c>
      <c r="G89" s="28"/>
      <c r="H89" s="28"/>
      <c r="I89" s="25" t="s">
        <v>19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20</v>
      </c>
      <c r="D91" s="28"/>
      <c r="E91" s="28"/>
      <c r="F91" s="23" t="str">
        <f>E15</f>
        <v>Město Petřvald</v>
      </c>
      <c r="G91" s="28"/>
      <c r="H91" s="28"/>
      <c r="I91" s="25" t="s">
        <v>27</v>
      </c>
      <c r="J91" s="26" t="str">
        <f>E21</f>
        <v>Ing. Pavol Lipták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31</v>
      </c>
      <c r="J92" s="26" t="str">
        <f>E24</f>
        <v/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103</v>
      </c>
      <c r="D96" s="28"/>
      <c r="E96" s="28"/>
      <c r="F96" s="28"/>
      <c r="G96" s="28"/>
      <c r="H96" s="28"/>
      <c r="I96" s="28"/>
      <c r="J96" s="67">
        <f>J116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104</v>
      </c>
    </row>
    <row r="97" spans="1:31" s="2" customFormat="1" ht="21.75" customHeight="1" hidden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31" s="2" customFormat="1" ht="6.95" customHeight="1" hidden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ht="12" hidden="1"/>
    <row r="100" ht="12" hidden="1"/>
    <row r="101" ht="12" hidden="1"/>
    <row r="102" spans="1:31" s="2" customFormat="1" ht="6.95" customHeight="1">
      <c r="A102" s="28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24.95" customHeight="1">
      <c r="A103" s="28"/>
      <c r="B103" s="29"/>
      <c r="C103" s="20" t="s">
        <v>105</v>
      </c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2" customHeight="1">
      <c r="A105" s="28"/>
      <c r="B105" s="29"/>
      <c r="C105" s="25" t="s">
        <v>13</v>
      </c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6.5" customHeight="1">
      <c r="A106" s="28"/>
      <c r="B106" s="29"/>
      <c r="C106" s="28"/>
      <c r="D106" s="28"/>
      <c r="E106" s="227" t="str">
        <f>E7</f>
        <v>ZPEVNĚNÉ PLOCHY V LOKALITĚ BŘEZINSKÁ</v>
      </c>
      <c r="F106" s="228"/>
      <c r="G106" s="228"/>
      <c r="H106" s="2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98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6.5" customHeight="1">
      <c r="A108" s="28"/>
      <c r="B108" s="29"/>
      <c r="C108" s="28"/>
      <c r="D108" s="28"/>
      <c r="E108" s="217" t="str">
        <f>E9</f>
        <v>SO102_VRN - Vedlejší rozpočtové náklady</v>
      </c>
      <c r="F108" s="226"/>
      <c r="G108" s="226"/>
      <c r="H108" s="226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17</v>
      </c>
      <c r="D110" s="28"/>
      <c r="E110" s="28"/>
      <c r="F110" s="23" t="str">
        <f>F12</f>
        <v>Petřvald</v>
      </c>
      <c r="G110" s="28"/>
      <c r="H110" s="28"/>
      <c r="I110" s="25" t="s">
        <v>19</v>
      </c>
      <c r="J110" s="51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5.2" customHeight="1">
      <c r="A112" s="28"/>
      <c r="B112" s="29"/>
      <c r="C112" s="25" t="s">
        <v>20</v>
      </c>
      <c r="D112" s="28"/>
      <c r="E112" s="28"/>
      <c r="F112" s="23" t="str">
        <f>E15</f>
        <v>Město Petřvald</v>
      </c>
      <c r="G112" s="28"/>
      <c r="H112" s="28"/>
      <c r="I112" s="25" t="s">
        <v>27</v>
      </c>
      <c r="J112" s="26" t="str">
        <f>E21</f>
        <v>Ing. Pavol Lipták</v>
      </c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5.2" customHeight="1">
      <c r="A113" s="28"/>
      <c r="B113" s="29"/>
      <c r="C113" s="25" t="s">
        <v>25</v>
      </c>
      <c r="D113" s="28"/>
      <c r="E113" s="28"/>
      <c r="F113" s="23" t="str">
        <f>IF(E18="","",E18)</f>
        <v xml:space="preserve"> </v>
      </c>
      <c r="G113" s="28"/>
      <c r="H113" s="28"/>
      <c r="I113" s="25" t="s">
        <v>31</v>
      </c>
      <c r="J113" s="26" t="str">
        <f>E24</f>
        <v/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0.3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9" customFormat="1" ht="29.25" customHeight="1">
      <c r="A115" s="109"/>
      <c r="B115" s="110"/>
      <c r="C115" s="111" t="s">
        <v>106</v>
      </c>
      <c r="D115" s="112" t="s">
        <v>58</v>
      </c>
      <c r="E115" s="112" t="s">
        <v>54</v>
      </c>
      <c r="F115" s="112" t="s">
        <v>55</v>
      </c>
      <c r="G115" s="112" t="s">
        <v>107</v>
      </c>
      <c r="H115" s="112" t="s">
        <v>108</v>
      </c>
      <c r="I115" s="112" t="s">
        <v>109</v>
      </c>
      <c r="J115" s="113" t="s">
        <v>102</v>
      </c>
      <c r="K115" s="114" t="s">
        <v>110</v>
      </c>
      <c r="L115" s="115"/>
      <c r="M115" s="58" t="s">
        <v>1</v>
      </c>
      <c r="N115" s="59" t="s">
        <v>37</v>
      </c>
      <c r="O115" s="59" t="s">
        <v>111</v>
      </c>
      <c r="P115" s="59" t="s">
        <v>112</v>
      </c>
      <c r="Q115" s="59" t="s">
        <v>113</v>
      </c>
      <c r="R115" s="59" t="s">
        <v>114</v>
      </c>
      <c r="S115" s="59" t="s">
        <v>115</v>
      </c>
      <c r="T115" s="60" t="s">
        <v>116</v>
      </c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</row>
    <row r="116" spans="1:63" s="2" customFormat="1" ht="22.9" customHeight="1">
      <c r="A116" s="28"/>
      <c r="B116" s="29"/>
      <c r="C116" s="65" t="s">
        <v>117</v>
      </c>
      <c r="D116" s="28"/>
      <c r="E116" s="28"/>
      <c r="F116" s="28"/>
      <c r="G116" s="28"/>
      <c r="H116" s="28"/>
      <c r="I116" s="28"/>
      <c r="J116" s="116">
        <f>BK116</f>
        <v>0</v>
      </c>
      <c r="K116" s="28"/>
      <c r="L116" s="29"/>
      <c r="M116" s="61"/>
      <c r="N116" s="52"/>
      <c r="O116" s="62"/>
      <c r="P116" s="117">
        <f>SUM(P117:P125)</f>
        <v>0</v>
      </c>
      <c r="Q116" s="62"/>
      <c r="R116" s="117">
        <f>SUM(R117:R125)</f>
        <v>0</v>
      </c>
      <c r="S116" s="62"/>
      <c r="T116" s="118">
        <f>SUM(T117:T125)</f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T116" s="16" t="s">
        <v>72</v>
      </c>
      <c r="AU116" s="16" t="s">
        <v>104</v>
      </c>
      <c r="BK116" s="119">
        <f>SUM(BK117:BK125)</f>
        <v>0</v>
      </c>
    </row>
    <row r="117" spans="1:65" s="2" customFormat="1" ht="21.75" customHeight="1">
      <c r="A117" s="28"/>
      <c r="B117" s="120"/>
      <c r="C117" s="121" t="s">
        <v>81</v>
      </c>
      <c r="D117" s="121" t="s">
        <v>118</v>
      </c>
      <c r="E117" s="122" t="s">
        <v>81</v>
      </c>
      <c r="F117" s="123" t="s">
        <v>119</v>
      </c>
      <c r="G117" s="124" t="s">
        <v>120</v>
      </c>
      <c r="H117" s="125">
        <v>1</v>
      </c>
      <c r="I117" s="126"/>
      <c r="J117" s="126">
        <f aca="true" t="shared" si="0" ref="J117:J125">ROUND(I117*H117,2)</f>
        <v>0</v>
      </c>
      <c r="K117" s="127"/>
      <c r="L117" s="128"/>
      <c r="M117" s="129" t="s">
        <v>1</v>
      </c>
      <c r="N117" s="130" t="s">
        <v>38</v>
      </c>
      <c r="O117" s="131">
        <v>0</v>
      </c>
      <c r="P117" s="131">
        <f aca="true" t="shared" si="1" ref="P117:P125">O117*H117</f>
        <v>0</v>
      </c>
      <c r="Q117" s="131">
        <v>0</v>
      </c>
      <c r="R117" s="131">
        <f aca="true" t="shared" si="2" ref="R117:R125">Q117*H117</f>
        <v>0</v>
      </c>
      <c r="S117" s="131">
        <v>0</v>
      </c>
      <c r="T117" s="132">
        <f aca="true" t="shared" si="3" ref="T117:T125">S117*H117</f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33" t="s">
        <v>121</v>
      </c>
      <c r="AT117" s="133" t="s">
        <v>118</v>
      </c>
      <c r="AU117" s="133" t="s">
        <v>73</v>
      </c>
      <c r="AY117" s="16" t="s">
        <v>122</v>
      </c>
      <c r="BE117" s="134">
        <f aca="true" t="shared" si="4" ref="BE117:BE125">IF(N117="základní",J117,0)</f>
        <v>0</v>
      </c>
      <c r="BF117" s="134">
        <f aca="true" t="shared" si="5" ref="BF117:BF125">IF(N117="snížená",J117,0)</f>
        <v>0</v>
      </c>
      <c r="BG117" s="134">
        <f aca="true" t="shared" si="6" ref="BG117:BG125">IF(N117="zákl. přenesená",J117,0)</f>
        <v>0</v>
      </c>
      <c r="BH117" s="134">
        <f aca="true" t="shared" si="7" ref="BH117:BH125">IF(N117="sníž. přenesená",J117,0)</f>
        <v>0</v>
      </c>
      <c r="BI117" s="134">
        <f aca="true" t="shared" si="8" ref="BI117:BI125">IF(N117="nulová",J117,0)</f>
        <v>0</v>
      </c>
      <c r="BJ117" s="16" t="s">
        <v>81</v>
      </c>
      <c r="BK117" s="134">
        <f aca="true" t="shared" si="9" ref="BK117:BK125">ROUND(I117*H117,2)</f>
        <v>0</v>
      </c>
      <c r="BL117" s="16" t="s">
        <v>123</v>
      </c>
      <c r="BM117" s="133" t="s">
        <v>124</v>
      </c>
    </row>
    <row r="118" spans="1:65" s="2" customFormat="1" ht="21.75" customHeight="1">
      <c r="A118" s="28"/>
      <c r="B118" s="120"/>
      <c r="C118" s="121" t="s">
        <v>83</v>
      </c>
      <c r="D118" s="121" t="s">
        <v>118</v>
      </c>
      <c r="E118" s="122" t="s">
        <v>83</v>
      </c>
      <c r="F118" s="123" t="s">
        <v>125</v>
      </c>
      <c r="G118" s="124" t="s">
        <v>120</v>
      </c>
      <c r="H118" s="125">
        <v>1</v>
      </c>
      <c r="I118" s="126"/>
      <c r="J118" s="126">
        <f t="shared" si="0"/>
        <v>0</v>
      </c>
      <c r="K118" s="127"/>
      <c r="L118" s="128"/>
      <c r="M118" s="129" t="s">
        <v>1</v>
      </c>
      <c r="N118" s="130" t="s">
        <v>38</v>
      </c>
      <c r="O118" s="131">
        <v>0</v>
      </c>
      <c r="P118" s="131">
        <f t="shared" si="1"/>
        <v>0</v>
      </c>
      <c r="Q118" s="131">
        <v>0</v>
      </c>
      <c r="R118" s="131">
        <f t="shared" si="2"/>
        <v>0</v>
      </c>
      <c r="S118" s="131">
        <v>0</v>
      </c>
      <c r="T118" s="132">
        <f t="shared" si="3"/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33" t="s">
        <v>121</v>
      </c>
      <c r="AT118" s="133" t="s">
        <v>118</v>
      </c>
      <c r="AU118" s="133" t="s">
        <v>73</v>
      </c>
      <c r="AY118" s="16" t="s">
        <v>122</v>
      </c>
      <c r="BE118" s="134">
        <f t="shared" si="4"/>
        <v>0</v>
      </c>
      <c r="BF118" s="134">
        <f t="shared" si="5"/>
        <v>0</v>
      </c>
      <c r="BG118" s="134">
        <f t="shared" si="6"/>
        <v>0</v>
      </c>
      <c r="BH118" s="134">
        <f t="shared" si="7"/>
        <v>0</v>
      </c>
      <c r="BI118" s="134">
        <f t="shared" si="8"/>
        <v>0</v>
      </c>
      <c r="BJ118" s="16" t="s">
        <v>81</v>
      </c>
      <c r="BK118" s="134">
        <f t="shared" si="9"/>
        <v>0</v>
      </c>
      <c r="BL118" s="16" t="s">
        <v>123</v>
      </c>
      <c r="BM118" s="133" t="s">
        <v>126</v>
      </c>
    </row>
    <row r="119" spans="1:65" s="2" customFormat="1" ht="33" customHeight="1">
      <c r="A119" s="28"/>
      <c r="B119" s="120"/>
      <c r="C119" s="121" t="s">
        <v>127</v>
      </c>
      <c r="D119" s="121" t="s">
        <v>118</v>
      </c>
      <c r="E119" s="122" t="s">
        <v>127</v>
      </c>
      <c r="F119" s="123" t="s">
        <v>128</v>
      </c>
      <c r="G119" s="124" t="s">
        <v>120</v>
      </c>
      <c r="H119" s="125">
        <v>1</v>
      </c>
      <c r="I119" s="126"/>
      <c r="J119" s="126">
        <f t="shared" si="0"/>
        <v>0</v>
      </c>
      <c r="K119" s="127"/>
      <c r="L119" s="128"/>
      <c r="M119" s="129" t="s">
        <v>1</v>
      </c>
      <c r="N119" s="130" t="s">
        <v>38</v>
      </c>
      <c r="O119" s="131">
        <v>0</v>
      </c>
      <c r="P119" s="131">
        <f t="shared" si="1"/>
        <v>0</v>
      </c>
      <c r="Q119" s="131">
        <v>0</v>
      </c>
      <c r="R119" s="131">
        <f t="shared" si="2"/>
        <v>0</v>
      </c>
      <c r="S119" s="131">
        <v>0</v>
      </c>
      <c r="T119" s="132">
        <f t="shared" si="3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33" t="s">
        <v>121</v>
      </c>
      <c r="AT119" s="133" t="s">
        <v>118</v>
      </c>
      <c r="AU119" s="133" t="s">
        <v>73</v>
      </c>
      <c r="AY119" s="16" t="s">
        <v>122</v>
      </c>
      <c r="BE119" s="134">
        <f t="shared" si="4"/>
        <v>0</v>
      </c>
      <c r="BF119" s="134">
        <f t="shared" si="5"/>
        <v>0</v>
      </c>
      <c r="BG119" s="134">
        <f t="shared" si="6"/>
        <v>0</v>
      </c>
      <c r="BH119" s="134">
        <f t="shared" si="7"/>
        <v>0</v>
      </c>
      <c r="BI119" s="134">
        <f t="shared" si="8"/>
        <v>0</v>
      </c>
      <c r="BJ119" s="16" t="s">
        <v>81</v>
      </c>
      <c r="BK119" s="134">
        <f t="shared" si="9"/>
        <v>0</v>
      </c>
      <c r="BL119" s="16" t="s">
        <v>123</v>
      </c>
      <c r="BM119" s="133" t="s">
        <v>129</v>
      </c>
    </row>
    <row r="120" spans="1:65" s="2" customFormat="1" ht="16.5" customHeight="1">
      <c r="A120" s="28"/>
      <c r="B120" s="120"/>
      <c r="C120" s="121" t="s">
        <v>123</v>
      </c>
      <c r="D120" s="121" t="s">
        <v>118</v>
      </c>
      <c r="E120" s="122" t="s">
        <v>123</v>
      </c>
      <c r="F120" s="123" t="s">
        <v>521</v>
      </c>
      <c r="G120" s="124" t="s">
        <v>120</v>
      </c>
      <c r="H120" s="125">
        <v>1</v>
      </c>
      <c r="I120" s="126"/>
      <c r="J120" s="126">
        <f t="shared" si="0"/>
        <v>0</v>
      </c>
      <c r="K120" s="127"/>
      <c r="L120" s="128"/>
      <c r="M120" s="129" t="s">
        <v>1</v>
      </c>
      <c r="N120" s="130" t="s">
        <v>38</v>
      </c>
      <c r="O120" s="131">
        <v>0</v>
      </c>
      <c r="P120" s="131">
        <f t="shared" si="1"/>
        <v>0</v>
      </c>
      <c r="Q120" s="131">
        <v>0</v>
      </c>
      <c r="R120" s="131">
        <f t="shared" si="2"/>
        <v>0</v>
      </c>
      <c r="S120" s="131">
        <v>0</v>
      </c>
      <c r="T120" s="132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33" t="s">
        <v>121</v>
      </c>
      <c r="AT120" s="133" t="s">
        <v>118</v>
      </c>
      <c r="AU120" s="133" t="s">
        <v>73</v>
      </c>
      <c r="AY120" s="16" t="s">
        <v>122</v>
      </c>
      <c r="BE120" s="134">
        <f t="shared" si="4"/>
        <v>0</v>
      </c>
      <c r="BF120" s="134">
        <f t="shared" si="5"/>
        <v>0</v>
      </c>
      <c r="BG120" s="134">
        <f t="shared" si="6"/>
        <v>0</v>
      </c>
      <c r="BH120" s="134">
        <f t="shared" si="7"/>
        <v>0</v>
      </c>
      <c r="BI120" s="134">
        <f t="shared" si="8"/>
        <v>0</v>
      </c>
      <c r="BJ120" s="16" t="s">
        <v>81</v>
      </c>
      <c r="BK120" s="134">
        <f t="shared" si="9"/>
        <v>0</v>
      </c>
      <c r="BL120" s="16" t="s">
        <v>123</v>
      </c>
      <c r="BM120" s="133" t="s">
        <v>131</v>
      </c>
    </row>
    <row r="121" spans="1:65" s="2" customFormat="1" ht="16.5" customHeight="1">
      <c r="A121" s="28"/>
      <c r="B121" s="120"/>
      <c r="C121" s="121" t="s">
        <v>132</v>
      </c>
      <c r="D121" s="121" t="s">
        <v>118</v>
      </c>
      <c r="E121" s="122" t="s">
        <v>132</v>
      </c>
      <c r="F121" s="123" t="s">
        <v>133</v>
      </c>
      <c r="G121" s="124" t="s">
        <v>120</v>
      </c>
      <c r="H121" s="125">
        <v>1</v>
      </c>
      <c r="I121" s="126"/>
      <c r="J121" s="126">
        <f t="shared" si="0"/>
        <v>0</v>
      </c>
      <c r="K121" s="127"/>
      <c r="L121" s="128"/>
      <c r="M121" s="129" t="s">
        <v>1</v>
      </c>
      <c r="N121" s="130" t="s">
        <v>38</v>
      </c>
      <c r="O121" s="131">
        <v>0</v>
      </c>
      <c r="P121" s="131">
        <f t="shared" si="1"/>
        <v>0</v>
      </c>
      <c r="Q121" s="131">
        <v>0</v>
      </c>
      <c r="R121" s="131">
        <f t="shared" si="2"/>
        <v>0</v>
      </c>
      <c r="S121" s="131">
        <v>0</v>
      </c>
      <c r="T121" s="132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33" t="s">
        <v>121</v>
      </c>
      <c r="AT121" s="133" t="s">
        <v>118</v>
      </c>
      <c r="AU121" s="133" t="s">
        <v>73</v>
      </c>
      <c r="AY121" s="16" t="s">
        <v>122</v>
      </c>
      <c r="BE121" s="134">
        <f t="shared" si="4"/>
        <v>0</v>
      </c>
      <c r="BF121" s="134">
        <f t="shared" si="5"/>
        <v>0</v>
      </c>
      <c r="BG121" s="134">
        <f t="shared" si="6"/>
        <v>0</v>
      </c>
      <c r="BH121" s="134">
        <f t="shared" si="7"/>
        <v>0</v>
      </c>
      <c r="BI121" s="134">
        <f t="shared" si="8"/>
        <v>0</v>
      </c>
      <c r="BJ121" s="16" t="s">
        <v>81</v>
      </c>
      <c r="BK121" s="134">
        <f t="shared" si="9"/>
        <v>0</v>
      </c>
      <c r="BL121" s="16" t="s">
        <v>123</v>
      </c>
      <c r="BM121" s="133" t="s">
        <v>134</v>
      </c>
    </row>
    <row r="122" spans="1:65" s="2" customFormat="1" ht="16.5" customHeight="1">
      <c r="A122" s="28"/>
      <c r="B122" s="120"/>
      <c r="C122" s="121" t="s">
        <v>135</v>
      </c>
      <c r="D122" s="121" t="s">
        <v>118</v>
      </c>
      <c r="E122" s="122" t="s">
        <v>135</v>
      </c>
      <c r="F122" s="123" t="s">
        <v>136</v>
      </c>
      <c r="G122" s="124" t="s">
        <v>120</v>
      </c>
      <c r="H122" s="125">
        <v>1</v>
      </c>
      <c r="I122" s="126"/>
      <c r="J122" s="126">
        <f t="shared" si="0"/>
        <v>0</v>
      </c>
      <c r="K122" s="127"/>
      <c r="L122" s="128"/>
      <c r="M122" s="129" t="s">
        <v>1</v>
      </c>
      <c r="N122" s="130" t="s">
        <v>38</v>
      </c>
      <c r="O122" s="131">
        <v>0</v>
      </c>
      <c r="P122" s="131">
        <f t="shared" si="1"/>
        <v>0</v>
      </c>
      <c r="Q122" s="131">
        <v>0</v>
      </c>
      <c r="R122" s="131">
        <f t="shared" si="2"/>
        <v>0</v>
      </c>
      <c r="S122" s="131">
        <v>0</v>
      </c>
      <c r="T122" s="132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33" t="s">
        <v>121</v>
      </c>
      <c r="AT122" s="133" t="s">
        <v>118</v>
      </c>
      <c r="AU122" s="133" t="s">
        <v>73</v>
      </c>
      <c r="AY122" s="16" t="s">
        <v>122</v>
      </c>
      <c r="BE122" s="134">
        <f t="shared" si="4"/>
        <v>0</v>
      </c>
      <c r="BF122" s="134">
        <f t="shared" si="5"/>
        <v>0</v>
      </c>
      <c r="BG122" s="134">
        <f t="shared" si="6"/>
        <v>0</v>
      </c>
      <c r="BH122" s="134">
        <f t="shared" si="7"/>
        <v>0</v>
      </c>
      <c r="BI122" s="134">
        <f t="shared" si="8"/>
        <v>0</v>
      </c>
      <c r="BJ122" s="16" t="s">
        <v>81</v>
      </c>
      <c r="BK122" s="134">
        <f t="shared" si="9"/>
        <v>0</v>
      </c>
      <c r="BL122" s="16" t="s">
        <v>123</v>
      </c>
      <c r="BM122" s="133" t="s">
        <v>137</v>
      </c>
    </row>
    <row r="123" spans="1:65" s="2" customFormat="1" ht="33" customHeight="1">
      <c r="A123" s="28"/>
      <c r="B123" s="120"/>
      <c r="C123" s="121" t="s">
        <v>138</v>
      </c>
      <c r="D123" s="121" t="s">
        <v>118</v>
      </c>
      <c r="E123" s="122" t="s">
        <v>138</v>
      </c>
      <c r="F123" s="123" t="s">
        <v>139</v>
      </c>
      <c r="G123" s="124" t="s">
        <v>120</v>
      </c>
      <c r="H123" s="125">
        <v>1</v>
      </c>
      <c r="I123" s="126"/>
      <c r="J123" s="126">
        <f t="shared" si="0"/>
        <v>0</v>
      </c>
      <c r="K123" s="127"/>
      <c r="L123" s="128"/>
      <c r="M123" s="129" t="s">
        <v>1</v>
      </c>
      <c r="N123" s="130" t="s">
        <v>38</v>
      </c>
      <c r="O123" s="131">
        <v>0</v>
      </c>
      <c r="P123" s="131">
        <f t="shared" si="1"/>
        <v>0</v>
      </c>
      <c r="Q123" s="131">
        <v>0</v>
      </c>
      <c r="R123" s="131">
        <f t="shared" si="2"/>
        <v>0</v>
      </c>
      <c r="S123" s="131">
        <v>0</v>
      </c>
      <c r="T123" s="132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33" t="s">
        <v>121</v>
      </c>
      <c r="AT123" s="133" t="s">
        <v>118</v>
      </c>
      <c r="AU123" s="133" t="s">
        <v>73</v>
      </c>
      <c r="AY123" s="16" t="s">
        <v>122</v>
      </c>
      <c r="BE123" s="134">
        <f t="shared" si="4"/>
        <v>0</v>
      </c>
      <c r="BF123" s="134">
        <f t="shared" si="5"/>
        <v>0</v>
      </c>
      <c r="BG123" s="134">
        <f t="shared" si="6"/>
        <v>0</v>
      </c>
      <c r="BH123" s="134">
        <f t="shared" si="7"/>
        <v>0</v>
      </c>
      <c r="BI123" s="134">
        <f t="shared" si="8"/>
        <v>0</v>
      </c>
      <c r="BJ123" s="16" t="s">
        <v>81</v>
      </c>
      <c r="BK123" s="134">
        <f t="shared" si="9"/>
        <v>0</v>
      </c>
      <c r="BL123" s="16" t="s">
        <v>123</v>
      </c>
      <c r="BM123" s="133" t="s">
        <v>140</v>
      </c>
    </row>
    <row r="124" spans="1:65" s="2" customFormat="1" ht="16.5" customHeight="1">
      <c r="A124" s="28"/>
      <c r="B124" s="120"/>
      <c r="C124" s="121" t="s">
        <v>121</v>
      </c>
      <c r="D124" s="121" t="s">
        <v>118</v>
      </c>
      <c r="E124" s="122" t="s">
        <v>121</v>
      </c>
      <c r="F124" s="123" t="s">
        <v>141</v>
      </c>
      <c r="G124" s="124" t="s">
        <v>120</v>
      </c>
      <c r="H124" s="125">
        <v>1</v>
      </c>
      <c r="I124" s="126"/>
      <c r="J124" s="126">
        <f t="shared" si="0"/>
        <v>0</v>
      </c>
      <c r="K124" s="127"/>
      <c r="L124" s="128"/>
      <c r="M124" s="129" t="s">
        <v>1</v>
      </c>
      <c r="N124" s="130" t="s">
        <v>38</v>
      </c>
      <c r="O124" s="131">
        <v>0</v>
      </c>
      <c r="P124" s="131">
        <f t="shared" si="1"/>
        <v>0</v>
      </c>
      <c r="Q124" s="131">
        <v>0</v>
      </c>
      <c r="R124" s="131">
        <f t="shared" si="2"/>
        <v>0</v>
      </c>
      <c r="S124" s="131">
        <v>0</v>
      </c>
      <c r="T124" s="132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33" t="s">
        <v>121</v>
      </c>
      <c r="AT124" s="133" t="s">
        <v>118</v>
      </c>
      <c r="AU124" s="133" t="s">
        <v>73</v>
      </c>
      <c r="AY124" s="16" t="s">
        <v>122</v>
      </c>
      <c r="BE124" s="134">
        <f t="shared" si="4"/>
        <v>0</v>
      </c>
      <c r="BF124" s="134">
        <f t="shared" si="5"/>
        <v>0</v>
      </c>
      <c r="BG124" s="134">
        <f t="shared" si="6"/>
        <v>0</v>
      </c>
      <c r="BH124" s="134">
        <f t="shared" si="7"/>
        <v>0</v>
      </c>
      <c r="BI124" s="134">
        <f t="shared" si="8"/>
        <v>0</v>
      </c>
      <c r="BJ124" s="16" t="s">
        <v>81</v>
      </c>
      <c r="BK124" s="134">
        <f t="shared" si="9"/>
        <v>0</v>
      </c>
      <c r="BL124" s="16" t="s">
        <v>123</v>
      </c>
      <c r="BM124" s="133" t="s">
        <v>522</v>
      </c>
    </row>
    <row r="125" spans="1:65" s="2" customFormat="1" ht="16.5" customHeight="1">
      <c r="A125" s="28"/>
      <c r="B125" s="120"/>
      <c r="C125" s="121" t="s">
        <v>143</v>
      </c>
      <c r="D125" s="121" t="s">
        <v>118</v>
      </c>
      <c r="E125" s="122" t="s">
        <v>143</v>
      </c>
      <c r="F125" s="123" t="s">
        <v>144</v>
      </c>
      <c r="G125" s="124" t="s">
        <v>120</v>
      </c>
      <c r="H125" s="125">
        <v>1</v>
      </c>
      <c r="I125" s="126"/>
      <c r="J125" s="126">
        <f t="shared" si="0"/>
        <v>0</v>
      </c>
      <c r="K125" s="127"/>
      <c r="L125" s="128"/>
      <c r="M125" s="135" t="s">
        <v>1</v>
      </c>
      <c r="N125" s="136" t="s">
        <v>38</v>
      </c>
      <c r="O125" s="137">
        <v>0</v>
      </c>
      <c r="P125" s="137">
        <f t="shared" si="1"/>
        <v>0</v>
      </c>
      <c r="Q125" s="137">
        <v>0</v>
      </c>
      <c r="R125" s="137">
        <f t="shared" si="2"/>
        <v>0</v>
      </c>
      <c r="S125" s="137">
        <v>0</v>
      </c>
      <c r="T125" s="138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33" t="s">
        <v>121</v>
      </c>
      <c r="AT125" s="133" t="s">
        <v>118</v>
      </c>
      <c r="AU125" s="133" t="s">
        <v>73</v>
      </c>
      <c r="AY125" s="16" t="s">
        <v>122</v>
      </c>
      <c r="BE125" s="134">
        <f t="shared" si="4"/>
        <v>0</v>
      </c>
      <c r="BF125" s="134">
        <f t="shared" si="5"/>
        <v>0</v>
      </c>
      <c r="BG125" s="134">
        <f t="shared" si="6"/>
        <v>0</v>
      </c>
      <c r="BH125" s="134">
        <f t="shared" si="7"/>
        <v>0</v>
      </c>
      <c r="BI125" s="134">
        <f t="shared" si="8"/>
        <v>0</v>
      </c>
      <c r="BJ125" s="16" t="s">
        <v>81</v>
      </c>
      <c r="BK125" s="134">
        <f t="shared" si="9"/>
        <v>0</v>
      </c>
      <c r="BL125" s="16" t="s">
        <v>123</v>
      </c>
      <c r="BM125" s="133" t="s">
        <v>523</v>
      </c>
    </row>
    <row r="126" spans="1:31" s="2" customFormat="1" ht="6.95" customHeight="1">
      <c r="A126" s="28"/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29"/>
      <c r="M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</sheetData>
  <autoFilter ref="C115:K125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4"/>
  <sheetViews>
    <sheetView showGridLines="0" showZeros="0" workbookViewId="0" topLeftCell="A109">
      <selection activeCell="W129" sqref="W12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56" s="1" customFormat="1" ht="36.95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91</v>
      </c>
      <c r="AZ2" s="185" t="s">
        <v>524</v>
      </c>
      <c r="BA2" s="185" t="s">
        <v>1</v>
      </c>
      <c r="BB2" s="185" t="s">
        <v>1</v>
      </c>
      <c r="BC2" s="185" t="s">
        <v>525</v>
      </c>
      <c r="BD2" s="185" t="s">
        <v>83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97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13</v>
      </c>
      <c r="L6" s="19"/>
    </row>
    <row r="7" spans="2:12" s="1" customFormat="1" ht="16.5" customHeight="1" hidden="1">
      <c r="B7" s="19"/>
      <c r="E7" s="227" t="str">
        <f>'Rekapitulace stavby'!K6</f>
        <v>ZPEVNĚNÉ PLOCHY V LOKALITĚ BŘEZINSKÁ</v>
      </c>
      <c r="F7" s="228"/>
      <c r="G7" s="228"/>
      <c r="H7" s="228"/>
      <c r="L7" s="19"/>
    </row>
    <row r="8" spans="1:31" s="2" customFormat="1" ht="12" customHeight="1" hidden="1">
      <c r="A8" s="28"/>
      <c r="B8" s="29"/>
      <c r="C8" s="28"/>
      <c r="D8" s="25" t="s">
        <v>98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17" t="s">
        <v>526</v>
      </c>
      <c r="F9" s="226"/>
      <c r="G9" s="226"/>
      <c r="H9" s="226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17</v>
      </c>
      <c r="E12" s="28"/>
      <c r="F12" s="23" t="s">
        <v>26</v>
      </c>
      <c r="G12" s="28"/>
      <c r="H12" s="28"/>
      <c r="I12" s="25" t="s">
        <v>19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23</v>
      </c>
      <c r="F15" s="28"/>
      <c r="G15" s="28"/>
      <c r="H15" s="28"/>
      <c r="I15" s="25" t="s">
        <v>24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01" t="str">
        <f>'Rekapitulace stavby'!E14</f>
        <v xml:space="preserve"> </v>
      </c>
      <c r="F18" s="201"/>
      <c r="G18" s="201"/>
      <c r="H18" s="201"/>
      <c r="I18" s="25" t="s">
        <v>24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21</v>
      </c>
      <c r="J20" s="23" t="s">
        <v>28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">
        <v>29</v>
      </c>
      <c r="F21" s="28"/>
      <c r="G21" s="28"/>
      <c r="H21" s="28"/>
      <c r="I21" s="25" t="s">
        <v>24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31</v>
      </c>
      <c r="E23" s="28"/>
      <c r="F23" s="28"/>
      <c r="G23" s="28"/>
      <c r="H23" s="28"/>
      <c r="I23" s="25" t="s">
        <v>21</v>
      </c>
      <c r="J23" s="23" t="s">
        <v>28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">
        <v>29</v>
      </c>
      <c r="F24" s="28"/>
      <c r="G24" s="28"/>
      <c r="H24" s="28"/>
      <c r="I24" s="25" t="s">
        <v>24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33</v>
      </c>
      <c r="E30" s="28"/>
      <c r="F30" s="28"/>
      <c r="G30" s="28"/>
      <c r="H30" s="28"/>
      <c r="I30" s="28"/>
      <c r="J30" s="67">
        <f>ROUND(J123,2)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35</v>
      </c>
      <c r="G32" s="28"/>
      <c r="H32" s="28"/>
      <c r="I32" s="32" t="s">
        <v>34</v>
      </c>
      <c r="J32" s="32" t="s">
        <v>36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37</v>
      </c>
      <c r="E33" s="25" t="s">
        <v>38</v>
      </c>
      <c r="F33" s="96">
        <f>ROUND((SUM(BE123:BE223)),2)</f>
        <v>0</v>
      </c>
      <c r="G33" s="28"/>
      <c r="H33" s="28"/>
      <c r="I33" s="97">
        <v>0.21</v>
      </c>
      <c r="J33" s="96">
        <f>ROUND(((SUM(BE123:BE223))*I33),2)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39</v>
      </c>
      <c r="F34" s="96">
        <f>ROUND((SUM(BF123:BF223)),2)</f>
        <v>0</v>
      </c>
      <c r="G34" s="28"/>
      <c r="H34" s="28"/>
      <c r="I34" s="97">
        <v>0.15</v>
      </c>
      <c r="J34" s="96">
        <f>ROUND(((SUM(BF123:BF223))*I34),2)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40</v>
      </c>
      <c r="F35" s="96">
        <f>ROUND((SUM(BG123:BG223)),2)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41</v>
      </c>
      <c r="F36" s="96">
        <f>ROUND((SUM(BH123:BH223)),2)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42</v>
      </c>
      <c r="F37" s="96">
        <f>ROUND((SUM(BI123:BI223)),2)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43</v>
      </c>
      <c r="E39" s="56"/>
      <c r="F39" s="56"/>
      <c r="G39" s="100" t="s">
        <v>44</v>
      </c>
      <c r="H39" s="101" t="s">
        <v>45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48</v>
      </c>
      <c r="E61" s="31"/>
      <c r="F61" s="104" t="s">
        <v>49</v>
      </c>
      <c r="G61" s="41" t="s">
        <v>48</v>
      </c>
      <c r="H61" s="31"/>
      <c r="I61" s="31"/>
      <c r="J61" s="105" t="s">
        <v>49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50</v>
      </c>
      <c r="E65" s="42"/>
      <c r="F65" s="42"/>
      <c r="G65" s="39" t="s">
        <v>51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48</v>
      </c>
      <c r="E76" s="31"/>
      <c r="F76" s="104" t="s">
        <v>49</v>
      </c>
      <c r="G76" s="41" t="s">
        <v>48</v>
      </c>
      <c r="H76" s="31"/>
      <c r="I76" s="31"/>
      <c r="J76" s="105" t="s">
        <v>49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100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27" t="str">
        <f>E7</f>
        <v>ZPEVNĚNÉ PLOCHY V LOKALITĚ BŘEZINSKÁ</v>
      </c>
      <c r="F85" s="228"/>
      <c r="G85" s="228"/>
      <c r="H85" s="228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98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17" t="str">
        <f>E9</f>
        <v>SO102 - ODSTAVNÉ PARKOVACÍ PLOCHY (plocha P2)</v>
      </c>
      <c r="F87" s="226"/>
      <c r="G87" s="226"/>
      <c r="H87" s="226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20</v>
      </c>
      <c r="D91" s="28"/>
      <c r="E91" s="28"/>
      <c r="F91" s="23" t="str">
        <f>E15</f>
        <v>Město Petřvald</v>
      </c>
      <c r="G91" s="28"/>
      <c r="H91" s="28"/>
      <c r="I91" s="25" t="s">
        <v>27</v>
      </c>
      <c r="J91" s="26" t="str">
        <f>E21</f>
        <v>Ing. Pavol Lipták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31</v>
      </c>
      <c r="J92" s="26" t="str">
        <f>E24</f>
        <v>Ing. Pavol Lipták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103</v>
      </c>
      <c r="D96" s="28"/>
      <c r="E96" s="28"/>
      <c r="F96" s="28"/>
      <c r="G96" s="28"/>
      <c r="H96" s="28"/>
      <c r="I96" s="28"/>
      <c r="J96" s="67">
        <f>J123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104</v>
      </c>
    </row>
    <row r="97" spans="2:12" s="10" customFormat="1" ht="24.95" customHeight="1" hidden="1">
      <c r="B97" s="139"/>
      <c r="D97" s="140" t="s">
        <v>147</v>
      </c>
      <c r="E97" s="141"/>
      <c r="F97" s="141"/>
      <c r="G97" s="141"/>
      <c r="H97" s="141"/>
      <c r="I97" s="141"/>
      <c r="J97" s="142">
        <f>J124</f>
        <v>0</v>
      </c>
      <c r="L97" s="139"/>
    </row>
    <row r="98" spans="2:12" s="11" customFormat="1" ht="19.9" customHeight="1" hidden="1">
      <c r="B98" s="143"/>
      <c r="D98" s="144" t="s">
        <v>148</v>
      </c>
      <c r="E98" s="145"/>
      <c r="F98" s="145"/>
      <c r="G98" s="145"/>
      <c r="H98" s="145"/>
      <c r="I98" s="145"/>
      <c r="J98" s="146">
        <f>J125</f>
        <v>0</v>
      </c>
      <c r="L98" s="143"/>
    </row>
    <row r="99" spans="2:12" s="11" customFormat="1" ht="19.9" customHeight="1" hidden="1">
      <c r="B99" s="143"/>
      <c r="D99" s="144" t="s">
        <v>149</v>
      </c>
      <c r="E99" s="145"/>
      <c r="F99" s="145"/>
      <c r="G99" s="145"/>
      <c r="H99" s="145"/>
      <c r="I99" s="145"/>
      <c r="J99" s="146">
        <f>J150</f>
        <v>0</v>
      </c>
      <c r="L99" s="143"/>
    </row>
    <row r="100" spans="2:12" s="11" customFormat="1" ht="19.9" customHeight="1" hidden="1">
      <c r="B100" s="143"/>
      <c r="D100" s="144" t="s">
        <v>150</v>
      </c>
      <c r="E100" s="145"/>
      <c r="F100" s="145"/>
      <c r="G100" s="145"/>
      <c r="H100" s="145"/>
      <c r="I100" s="145"/>
      <c r="J100" s="146">
        <f>J158</f>
        <v>0</v>
      </c>
      <c r="L100" s="143"/>
    </row>
    <row r="101" spans="2:12" s="11" customFormat="1" ht="19.9" customHeight="1" hidden="1">
      <c r="B101" s="143"/>
      <c r="D101" s="144" t="s">
        <v>151</v>
      </c>
      <c r="E101" s="145"/>
      <c r="F101" s="145"/>
      <c r="G101" s="145"/>
      <c r="H101" s="145"/>
      <c r="I101" s="145"/>
      <c r="J101" s="146">
        <f>J180</f>
        <v>0</v>
      </c>
      <c r="L101" s="143"/>
    </row>
    <row r="102" spans="2:12" s="11" customFormat="1" ht="19.9" customHeight="1" hidden="1">
      <c r="B102" s="143"/>
      <c r="D102" s="144" t="s">
        <v>152</v>
      </c>
      <c r="E102" s="145"/>
      <c r="F102" s="145"/>
      <c r="G102" s="145"/>
      <c r="H102" s="145"/>
      <c r="I102" s="145"/>
      <c r="J102" s="146">
        <f>J207</f>
        <v>0</v>
      </c>
      <c r="L102" s="143"/>
    </row>
    <row r="103" spans="2:12" s="11" customFormat="1" ht="19.9" customHeight="1" hidden="1">
      <c r="B103" s="143"/>
      <c r="D103" s="144" t="s">
        <v>153</v>
      </c>
      <c r="E103" s="145"/>
      <c r="F103" s="145"/>
      <c r="G103" s="145"/>
      <c r="H103" s="145"/>
      <c r="I103" s="145"/>
      <c r="J103" s="146">
        <f>J220</f>
        <v>0</v>
      </c>
      <c r="L103" s="143"/>
    </row>
    <row r="104" spans="1:31" s="2" customFormat="1" ht="21.75" customHeight="1" hidden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customHeight="1" hidden="1">
      <c r="A105" s="28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ht="12" hidden="1"/>
    <row r="107" ht="12" hidden="1"/>
    <row r="108" ht="12" hidden="1"/>
    <row r="109" spans="1:31" s="2" customFormat="1" ht="6.95" customHeight="1">
      <c r="A109" s="28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5" customHeight="1">
      <c r="A110" s="28"/>
      <c r="B110" s="29"/>
      <c r="C110" s="20" t="s">
        <v>105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13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6.5" customHeight="1">
      <c r="A113" s="28"/>
      <c r="B113" s="29"/>
      <c r="C113" s="28"/>
      <c r="D113" s="28"/>
      <c r="E113" s="227" t="str">
        <f>E7</f>
        <v>ZPEVNĚNÉ PLOCHY V LOKALITĚ BŘEZINSKÁ</v>
      </c>
      <c r="F113" s="228"/>
      <c r="G113" s="228"/>
      <c r="H113" s="2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2" customHeight="1">
      <c r="A114" s="28"/>
      <c r="B114" s="29"/>
      <c r="C114" s="25" t="s">
        <v>98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6.5" customHeight="1">
      <c r="A115" s="28"/>
      <c r="B115" s="29"/>
      <c r="C115" s="28"/>
      <c r="D115" s="28"/>
      <c r="E115" s="217" t="str">
        <f>E9</f>
        <v>SO102 - ODSTAVNÉ PARKOVACÍ PLOCHY (plocha P2)</v>
      </c>
      <c r="F115" s="226"/>
      <c r="G115" s="226"/>
      <c r="H115" s="226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6.9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2" customHeight="1">
      <c r="A117" s="28"/>
      <c r="B117" s="29"/>
      <c r="C117" s="25" t="s">
        <v>17</v>
      </c>
      <c r="D117" s="28"/>
      <c r="E117" s="28"/>
      <c r="F117" s="23" t="str">
        <f>F12</f>
        <v xml:space="preserve"> </v>
      </c>
      <c r="G117" s="28"/>
      <c r="H117" s="28"/>
      <c r="I117" s="25" t="s">
        <v>19</v>
      </c>
      <c r="J117" s="51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6.9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5.2" customHeight="1">
      <c r="A119" s="28"/>
      <c r="B119" s="29"/>
      <c r="C119" s="25" t="s">
        <v>20</v>
      </c>
      <c r="D119" s="28"/>
      <c r="E119" s="28"/>
      <c r="F119" s="23" t="str">
        <f>E15</f>
        <v>Město Petřvald</v>
      </c>
      <c r="G119" s="28"/>
      <c r="H119" s="28"/>
      <c r="I119" s="25" t="s">
        <v>27</v>
      </c>
      <c r="J119" s="26" t="str">
        <f>E21</f>
        <v>Ing. Pavol Lipták</v>
      </c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5.2" customHeight="1">
      <c r="A120" s="28"/>
      <c r="B120" s="29"/>
      <c r="C120" s="25" t="s">
        <v>25</v>
      </c>
      <c r="D120" s="28"/>
      <c r="E120" s="28"/>
      <c r="F120" s="23" t="str">
        <f>IF(E18="","",E18)</f>
        <v xml:space="preserve"> </v>
      </c>
      <c r="G120" s="28"/>
      <c r="H120" s="28"/>
      <c r="I120" s="25" t="s">
        <v>31</v>
      </c>
      <c r="J120" s="26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0.3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9" customFormat="1" ht="29.25" customHeight="1">
      <c r="A122" s="109"/>
      <c r="B122" s="110"/>
      <c r="C122" s="111" t="s">
        <v>106</v>
      </c>
      <c r="D122" s="112" t="s">
        <v>58</v>
      </c>
      <c r="E122" s="112" t="s">
        <v>54</v>
      </c>
      <c r="F122" s="112" t="s">
        <v>55</v>
      </c>
      <c r="G122" s="112" t="s">
        <v>107</v>
      </c>
      <c r="H122" s="112" t="s">
        <v>108</v>
      </c>
      <c r="I122" s="112" t="s">
        <v>109</v>
      </c>
      <c r="J122" s="113" t="s">
        <v>102</v>
      </c>
      <c r="K122" s="114" t="s">
        <v>110</v>
      </c>
      <c r="L122" s="115"/>
      <c r="M122" s="58" t="s">
        <v>1</v>
      </c>
      <c r="N122" s="59" t="s">
        <v>37</v>
      </c>
      <c r="O122" s="59" t="s">
        <v>111</v>
      </c>
      <c r="P122" s="59" t="s">
        <v>112</v>
      </c>
      <c r="Q122" s="59" t="s">
        <v>113</v>
      </c>
      <c r="R122" s="59" t="s">
        <v>114</v>
      </c>
      <c r="S122" s="59" t="s">
        <v>115</v>
      </c>
      <c r="T122" s="60" t="s">
        <v>116</v>
      </c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</row>
    <row r="123" spans="1:63" s="2" customFormat="1" ht="22.9" customHeight="1">
      <c r="A123" s="28"/>
      <c r="B123" s="29"/>
      <c r="C123" s="65" t="s">
        <v>117</v>
      </c>
      <c r="D123" s="28"/>
      <c r="E123" s="28"/>
      <c r="F123" s="28"/>
      <c r="G123" s="28"/>
      <c r="H123" s="28"/>
      <c r="I123" s="28"/>
      <c r="J123" s="116">
        <f>BK123</f>
        <v>0</v>
      </c>
      <c r="K123" s="28"/>
      <c r="L123" s="29"/>
      <c r="M123" s="61"/>
      <c r="N123" s="52"/>
      <c r="O123" s="62"/>
      <c r="P123" s="117">
        <f>P124</f>
        <v>129.95219500000002</v>
      </c>
      <c r="Q123" s="62"/>
      <c r="R123" s="117">
        <f>R124</f>
        <v>10.4486644</v>
      </c>
      <c r="S123" s="62"/>
      <c r="T123" s="118">
        <f>T124</f>
        <v>18.5055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72</v>
      </c>
      <c r="AU123" s="16" t="s">
        <v>104</v>
      </c>
      <c r="BK123" s="119">
        <f>BK124</f>
        <v>0</v>
      </c>
    </row>
    <row r="124" spans="2:63" s="12" customFormat="1" ht="25.9" customHeight="1">
      <c r="B124" s="147"/>
      <c r="D124" s="148" t="s">
        <v>72</v>
      </c>
      <c r="E124" s="149" t="s">
        <v>154</v>
      </c>
      <c r="F124" s="149" t="s">
        <v>155</v>
      </c>
      <c r="J124" s="150">
        <f>BK124</f>
        <v>0</v>
      </c>
      <c r="L124" s="147"/>
      <c r="M124" s="151"/>
      <c r="N124" s="152"/>
      <c r="O124" s="152"/>
      <c r="P124" s="153">
        <f>P125+P150+P158+P180+P207+P220</f>
        <v>129.95219500000002</v>
      </c>
      <c r="Q124" s="152"/>
      <c r="R124" s="153">
        <f>R125+R150+R158+R180+R207+R220</f>
        <v>10.4486644</v>
      </c>
      <c r="S124" s="152"/>
      <c r="T124" s="154">
        <f>T125+T150+T158+T180+T207+T220</f>
        <v>18.5055</v>
      </c>
      <c r="AR124" s="148" t="s">
        <v>81</v>
      </c>
      <c r="AT124" s="155" t="s">
        <v>72</v>
      </c>
      <c r="AU124" s="155" t="s">
        <v>73</v>
      </c>
      <c r="AY124" s="148" t="s">
        <v>122</v>
      </c>
      <c r="BK124" s="156">
        <f>BK125+BK150+BK158+BK180+BK207+BK220</f>
        <v>0</v>
      </c>
    </row>
    <row r="125" spans="2:63" s="12" customFormat="1" ht="22.9" customHeight="1">
      <c r="B125" s="147"/>
      <c r="D125" s="148" t="s">
        <v>72</v>
      </c>
      <c r="E125" s="157" t="s">
        <v>81</v>
      </c>
      <c r="F125" s="157" t="s">
        <v>156</v>
      </c>
      <c r="J125" s="158">
        <f>BK125</f>
        <v>0</v>
      </c>
      <c r="L125" s="147"/>
      <c r="M125" s="151"/>
      <c r="N125" s="152"/>
      <c r="O125" s="152"/>
      <c r="P125" s="153">
        <f>SUM(P126:P149)</f>
        <v>46.91461</v>
      </c>
      <c r="Q125" s="152"/>
      <c r="R125" s="153">
        <f>SUM(R126:R149)</f>
        <v>0.011655</v>
      </c>
      <c r="S125" s="152"/>
      <c r="T125" s="154">
        <f>SUM(T126:T149)</f>
        <v>18.4235</v>
      </c>
      <c r="AR125" s="148" t="s">
        <v>81</v>
      </c>
      <c r="AT125" s="155" t="s">
        <v>72</v>
      </c>
      <c r="AU125" s="155" t="s">
        <v>81</v>
      </c>
      <c r="AY125" s="148" t="s">
        <v>122</v>
      </c>
      <c r="BK125" s="156">
        <f>SUM(BK126:BK149)</f>
        <v>0</v>
      </c>
    </row>
    <row r="126" spans="1:65" s="2" customFormat="1" ht="55.5" customHeight="1">
      <c r="A126" s="28"/>
      <c r="B126" s="120"/>
      <c r="C126" s="159" t="s">
        <v>81</v>
      </c>
      <c r="D126" s="159" t="s">
        <v>157</v>
      </c>
      <c r="E126" s="160" t="s">
        <v>527</v>
      </c>
      <c r="F126" s="161" t="s">
        <v>528</v>
      </c>
      <c r="G126" s="162" t="s">
        <v>176</v>
      </c>
      <c r="H126" s="163">
        <v>57</v>
      </c>
      <c r="I126" s="164"/>
      <c r="J126" s="164">
        <f>ROUND(I126*H126,2)</f>
        <v>0</v>
      </c>
      <c r="K126" s="165"/>
      <c r="L126" s="29"/>
      <c r="M126" s="166" t="s">
        <v>1</v>
      </c>
      <c r="N126" s="167" t="s">
        <v>38</v>
      </c>
      <c r="O126" s="131">
        <v>0.108</v>
      </c>
      <c r="P126" s="131">
        <f>O126*H126</f>
        <v>6.156</v>
      </c>
      <c r="Q126" s="131">
        <v>0</v>
      </c>
      <c r="R126" s="131">
        <f>Q126*H126</f>
        <v>0</v>
      </c>
      <c r="S126" s="131">
        <v>0.22</v>
      </c>
      <c r="T126" s="132">
        <f>S126*H126</f>
        <v>12.540000000000001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33" t="s">
        <v>123</v>
      </c>
      <c r="AT126" s="133" t="s">
        <v>157</v>
      </c>
      <c r="AU126" s="133" t="s">
        <v>83</v>
      </c>
      <c r="AY126" s="16" t="s">
        <v>122</v>
      </c>
      <c r="BE126" s="134">
        <f>IF(N126="základní",J126,0)</f>
        <v>0</v>
      </c>
      <c r="BF126" s="134">
        <f>IF(N126="snížená",J126,0)</f>
        <v>0</v>
      </c>
      <c r="BG126" s="134">
        <f>IF(N126="zákl. přenesená",J126,0)</f>
        <v>0</v>
      </c>
      <c r="BH126" s="134">
        <f>IF(N126="sníž. přenesená",J126,0)</f>
        <v>0</v>
      </c>
      <c r="BI126" s="134">
        <f>IF(N126="nulová",J126,0)</f>
        <v>0</v>
      </c>
      <c r="BJ126" s="16" t="s">
        <v>81</v>
      </c>
      <c r="BK126" s="134">
        <f>ROUND(I126*H126,2)</f>
        <v>0</v>
      </c>
      <c r="BL126" s="16" t="s">
        <v>123</v>
      </c>
      <c r="BM126" s="133" t="s">
        <v>529</v>
      </c>
    </row>
    <row r="127" spans="2:51" s="13" customFormat="1" ht="12">
      <c r="B127" s="168"/>
      <c r="D127" s="169" t="s">
        <v>162</v>
      </c>
      <c r="E127" s="170" t="s">
        <v>1</v>
      </c>
      <c r="F127" s="171" t="s">
        <v>530</v>
      </c>
      <c r="H127" s="172">
        <v>57</v>
      </c>
      <c r="L127" s="168"/>
      <c r="M127" s="173"/>
      <c r="N127" s="174"/>
      <c r="O127" s="174"/>
      <c r="P127" s="174"/>
      <c r="Q127" s="174"/>
      <c r="R127" s="174"/>
      <c r="S127" s="174"/>
      <c r="T127" s="175"/>
      <c r="AT127" s="170" t="s">
        <v>162</v>
      </c>
      <c r="AU127" s="170" t="s">
        <v>83</v>
      </c>
      <c r="AV127" s="13" t="s">
        <v>83</v>
      </c>
      <c r="AW127" s="13" t="s">
        <v>30</v>
      </c>
      <c r="AX127" s="13" t="s">
        <v>81</v>
      </c>
      <c r="AY127" s="170" t="s">
        <v>122</v>
      </c>
    </row>
    <row r="128" spans="1:65" s="2" customFormat="1" ht="16.5" customHeight="1">
      <c r="A128" s="28"/>
      <c r="B128" s="120"/>
      <c r="C128" s="159" t="s">
        <v>83</v>
      </c>
      <c r="D128" s="159" t="s">
        <v>157</v>
      </c>
      <c r="E128" s="160" t="s">
        <v>189</v>
      </c>
      <c r="F128" s="161" t="s">
        <v>190</v>
      </c>
      <c r="G128" s="162" t="s">
        <v>191</v>
      </c>
      <c r="H128" s="163">
        <v>28.7</v>
      </c>
      <c r="I128" s="164"/>
      <c r="J128" s="164">
        <f>ROUND(I128*H128,2)</f>
        <v>0</v>
      </c>
      <c r="K128" s="165"/>
      <c r="L128" s="29"/>
      <c r="M128" s="166" t="s">
        <v>1</v>
      </c>
      <c r="N128" s="167" t="s">
        <v>38</v>
      </c>
      <c r="O128" s="131">
        <v>0.133</v>
      </c>
      <c r="P128" s="131">
        <f>O128*H128</f>
        <v>3.8171</v>
      </c>
      <c r="Q128" s="131">
        <v>0</v>
      </c>
      <c r="R128" s="131">
        <f>Q128*H128</f>
        <v>0</v>
      </c>
      <c r="S128" s="131">
        <v>0.205</v>
      </c>
      <c r="T128" s="132">
        <f>S128*H128</f>
        <v>5.8835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33" t="s">
        <v>123</v>
      </c>
      <c r="AT128" s="133" t="s">
        <v>157</v>
      </c>
      <c r="AU128" s="133" t="s">
        <v>83</v>
      </c>
      <c r="AY128" s="16" t="s">
        <v>122</v>
      </c>
      <c r="BE128" s="134">
        <f>IF(N128="základní",J128,0)</f>
        <v>0</v>
      </c>
      <c r="BF128" s="134">
        <f>IF(N128="snížená",J128,0)</f>
        <v>0</v>
      </c>
      <c r="BG128" s="134">
        <f>IF(N128="zákl. přenesená",J128,0)</f>
        <v>0</v>
      </c>
      <c r="BH128" s="134">
        <f>IF(N128="sníž. přenesená",J128,0)</f>
        <v>0</v>
      </c>
      <c r="BI128" s="134">
        <f>IF(N128="nulová",J128,0)</f>
        <v>0</v>
      </c>
      <c r="BJ128" s="16" t="s">
        <v>81</v>
      </c>
      <c r="BK128" s="134">
        <f>ROUND(I128*H128,2)</f>
        <v>0</v>
      </c>
      <c r="BL128" s="16" t="s">
        <v>123</v>
      </c>
      <c r="BM128" s="133" t="s">
        <v>531</v>
      </c>
    </row>
    <row r="129" spans="2:51" s="13" customFormat="1" ht="12">
      <c r="B129" s="168"/>
      <c r="D129" s="169" t="s">
        <v>162</v>
      </c>
      <c r="E129" s="170" t="s">
        <v>1</v>
      </c>
      <c r="F129" s="171" t="s">
        <v>532</v>
      </c>
      <c r="H129" s="172">
        <v>28.7</v>
      </c>
      <c r="L129" s="168"/>
      <c r="M129" s="173"/>
      <c r="N129" s="174"/>
      <c r="O129" s="174"/>
      <c r="P129" s="174"/>
      <c r="Q129" s="174"/>
      <c r="R129" s="174"/>
      <c r="S129" s="174"/>
      <c r="T129" s="175"/>
      <c r="AT129" s="170" t="s">
        <v>162</v>
      </c>
      <c r="AU129" s="170" t="s">
        <v>83</v>
      </c>
      <c r="AV129" s="13" t="s">
        <v>83</v>
      </c>
      <c r="AW129" s="13" t="s">
        <v>30</v>
      </c>
      <c r="AX129" s="13" t="s">
        <v>81</v>
      </c>
      <c r="AY129" s="170" t="s">
        <v>122</v>
      </c>
    </row>
    <row r="130" spans="1:65" s="2" customFormat="1" ht="21.75" customHeight="1">
      <c r="A130" s="28"/>
      <c r="B130" s="120"/>
      <c r="C130" s="159" t="s">
        <v>127</v>
      </c>
      <c r="D130" s="159" t="s">
        <v>157</v>
      </c>
      <c r="E130" s="160" t="s">
        <v>533</v>
      </c>
      <c r="F130" s="161" t="s">
        <v>534</v>
      </c>
      <c r="G130" s="162" t="s">
        <v>197</v>
      </c>
      <c r="H130" s="163">
        <v>27.292</v>
      </c>
      <c r="I130" s="164"/>
      <c r="J130" s="164">
        <f>ROUND(I130*H130,2)</f>
        <v>0</v>
      </c>
      <c r="K130" s="165"/>
      <c r="L130" s="29"/>
      <c r="M130" s="166" t="s">
        <v>1</v>
      </c>
      <c r="N130" s="167" t="s">
        <v>38</v>
      </c>
      <c r="O130" s="131">
        <v>0.223</v>
      </c>
      <c r="P130" s="131">
        <f>O130*H130</f>
        <v>6.0861160000000005</v>
      </c>
      <c r="Q130" s="131">
        <v>0</v>
      </c>
      <c r="R130" s="131">
        <f>Q130*H130</f>
        <v>0</v>
      </c>
      <c r="S130" s="131">
        <v>0</v>
      </c>
      <c r="T130" s="132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33" t="s">
        <v>123</v>
      </c>
      <c r="AT130" s="133" t="s">
        <v>157</v>
      </c>
      <c r="AU130" s="133" t="s">
        <v>83</v>
      </c>
      <c r="AY130" s="16" t="s">
        <v>122</v>
      </c>
      <c r="BE130" s="134">
        <f>IF(N130="základní",J130,0)</f>
        <v>0</v>
      </c>
      <c r="BF130" s="134">
        <f>IF(N130="snížená",J130,0)</f>
        <v>0</v>
      </c>
      <c r="BG130" s="134">
        <f>IF(N130="zákl. přenesená",J130,0)</f>
        <v>0</v>
      </c>
      <c r="BH130" s="134">
        <f>IF(N130="sníž. přenesená",J130,0)</f>
        <v>0</v>
      </c>
      <c r="BI130" s="134">
        <f>IF(N130="nulová",J130,0)</f>
        <v>0</v>
      </c>
      <c r="BJ130" s="16" t="s">
        <v>81</v>
      </c>
      <c r="BK130" s="134">
        <f>ROUND(I130*H130,2)</f>
        <v>0</v>
      </c>
      <c r="BL130" s="16" t="s">
        <v>123</v>
      </c>
      <c r="BM130" s="133" t="s">
        <v>535</v>
      </c>
    </row>
    <row r="131" spans="2:51" s="13" customFormat="1" ht="12">
      <c r="B131" s="168"/>
      <c r="D131" s="169" t="s">
        <v>162</v>
      </c>
      <c r="E131" s="170" t="s">
        <v>1</v>
      </c>
      <c r="F131" s="171" t="s">
        <v>536</v>
      </c>
      <c r="H131" s="172">
        <v>18.162</v>
      </c>
      <c r="L131" s="168"/>
      <c r="M131" s="173"/>
      <c r="N131" s="174"/>
      <c r="O131" s="174"/>
      <c r="P131" s="174"/>
      <c r="Q131" s="174"/>
      <c r="R131" s="174"/>
      <c r="S131" s="174"/>
      <c r="T131" s="175"/>
      <c r="AT131" s="170" t="s">
        <v>162</v>
      </c>
      <c r="AU131" s="170" t="s">
        <v>83</v>
      </c>
      <c r="AV131" s="13" t="s">
        <v>83</v>
      </c>
      <c r="AW131" s="13" t="s">
        <v>30</v>
      </c>
      <c r="AX131" s="13" t="s">
        <v>73</v>
      </c>
      <c r="AY131" s="170" t="s">
        <v>122</v>
      </c>
    </row>
    <row r="132" spans="2:51" s="13" customFormat="1" ht="22.5">
      <c r="B132" s="168"/>
      <c r="D132" s="169" t="s">
        <v>162</v>
      </c>
      <c r="E132" s="170" t="s">
        <v>1</v>
      </c>
      <c r="F132" s="171" t="s">
        <v>537</v>
      </c>
      <c r="H132" s="172">
        <v>9.13</v>
      </c>
      <c r="L132" s="168"/>
      <c r="M132" s="173"/>
      <c r="N132" s="174"/>
      <c r="O132" s="174"/>
      <c r="P132" s="174"/>
      <c r="Q132" s="174"/>
      <c r="R132" s="174"/>
      <c r="S132" s="174"/>
      <c r="T132" s="175"/>
      <c r="AT132" s="170" t="s">
        <v>162</v>
      </c>
      <c r="AU132" s="170" t="s">
        <v>83</v>
      </c>
      <c r="AV132" s="13" t="s">
        <v>83</v>
      </c>
      <c r="AW132" s="13" t="s">
        <v>30</v>
      </c>
      <c r="AX132" s="13" t="s">
        <v>73</v>
      </c>
      <c r="AY132" s="170" t="s">
        <v>122</v>
      </c>
    </row>
    <row r="133" spans="2:51" s="14" customFormat="1" ht="12">
      <c r="B133" s="176"/>
      <c r="D133" s="169" t="s">
        <v>162</v>
      </c>
      <c r="E133" s="177" t="s">
        <v>1</v>
      </c>
      <c r="F133" s="178" t="s">
        <v>202</v>
      </c>
      <c r="H133" s="179">
        <v>27.292</v>
      </c>
      <c r="L133" s="176"/>
      <c r="M133" s="180"/>
      <c r="N133" s="181"/>
      <c r="O133" s="181"/>
      <c r="P133" s="181"/>
      <c r="Q133" s="181"/>
      <c r="R133" s="181"/>
      <c r="S133" s="181"/>
      <c r="T133" s="182"/>
      <c r="AT133" s="177" t="s">
        <v>162</v>
      </c>
      <c r="AU133" s="177" t="s">
        <v>83</v>
      </c>
      <c r="AV133" s="14" t="s">
        <v>123</v>
      </c>
      <c r="AW133" s="14" t="s">
        <v>30</v>
      </c>
      <c r="AX133" s="14" t="s">
        <v>81</v>
      </c>
      <c r="AY133" s="177" t="s">
        <v>122</v>
      </c>
    </row>
    <row r="134" spans="1:65" s="2" customFormat="1" ht="21.75" customHeight="1">
      <c r="A134" s="28"/>
      <c r="B134" s="120"/>
      <c r="C134" s="159" t="s">
        <v>123</v>
      </c>
      <c r="D134" s="159" t="s">
        <v>157</v>
      </c>
      <c r="E134" s="160" t="s">
        <v>204</v>
      </c>
      <c r="F134" s="161" t="s">
        <v>205</v>
      </c>
      <c r="G134" s="162" t="s">
        <v>197</v>
      </c>
      <c r="H134" s="163">
        <v>27.292</v>
      </c>
      <c r="I134" s="164"/>
      <c r="J134" s="164">
        <f>ROUND(I134*H134,2)</f>
        <v>0</v>
      </c>
      <c r="K134" s="165"/>
      <c r="L134" s="29"/>
      <c r="M134" s="166" t="s">
        <v>1</v>
      </c>
      <c r="N134" s="167" t="s">
        <v>38</v>
      </c>
      <c r="O134" s="131">
        <v>0.083</v>
      </c>
      <c r="P134" s="131">
        <f>O134*H134</f>
        <v>2.2652360000000002</v>
      </c>
      <c r="Q134" s="131">
        <v>0</v>
      </c>
      <c r="R134" s="131">
        <f>Q134*H134</f>
        <v>0</v>
      </c>
      <c r="S134" s="131">
        <v>0</v>
      </c>
      <c r="T134" s="132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33" t="s">
        <v>123</v>
      </c>
      <c r="AT134" s="133" t="s">
        <v>157</v>
      </c>
      <c r="AU134" s="133" t="s">
        <v>83</v>
      </c>
      <c r="AY134" s="16" t="s">
        <v>122</v>
      </c>
      <c r="BE134" s="134">
        <f>IF(N134="základní",J134,0)</f>
        <v>0</v>
      </c>
      <c r="BF134" s="134">
        <f>IF(N134="snížená",J134,0)</f>
        <v>0</v>
      </c>
      <c r="BG134" s="134">
        <f>IF(N134="zákl. přenesená",J134,0)</f>
        <v>0</v>
      </c>
      <c r="BH134" s="134">
        <f>IF(N134="sníž. přenesená",J134,0)</f>
        <v>0</v>
      </c>
      <c r="BI134" s="134">
        <f>IF(N134="nulová",J134,0)</f>
        <v>0</v>
      </c>
      <c r="BJ134" s="16" t="s">
        <v>81</v>
      </c>
      <c r="BK134" s="134">
        <f>ROUND(I134*H134,2)</f>
        <v>0</v>
      </c>
      <c r="BL134" s="16" t="s">
        <v>123</v>
      </c>
      <c r="BM134" s="133" t="s">
        <v>538</v>
      </c>
    </row>
    <row r="135" spans="1:65" s="2" customFormat="1" ht="21.75" customHeight="1">
      <c r="A135" s="28"/>
      <c r="B135" s="120"/>
      <c r="C135" s="159" t="s">
        <v>132</v>
      </c>
      <c r="D135" s="159" t="s">
        <v>157</v>
      </c>
      <c r="E135" s="160" t="s">
        <v>208</v>
      </c>
      <c r="F135" s="161" t="s">
        <v>209</v>
      </c>
      <c r="G135" s="162" t="s">
        <v>197</v>
      </c>
      <c r="H135" s="163">
        <v>5.594</v>
      </c>
      <c r="I135" s="164"/>
      <c r="J135" s="164">
        <f>ROUND(I135*H135,2)</f>
        <v>0</v>
      </c>
      <c r="K135" s="165"/>
      <c r="L135" s="29"/>
      <c r="M135" s="166" t="s">
        <v>1</v>
      </c>
      <c r="N135" s="167" t="s">
        <v>38</v>
      </c>
      <c r="O135" s="131">
        <v>1.548</v>
      </c>
      <c r="P135" s="131">
        <f>O135*H135</f>
        <v>8.659512000000001</v>
      </c>
      <c r="Q135" s="131">
        <v>0</v>
      </c>
      <c r="R135" s="131">
        <f>Q135*H135</f>
        <v>0</v>
      </c>
      <c r="S135" s="131">
        <v>0</v>
      </c>
      <c r="T135" s="132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33" t="s">
        <v>123</v>
      </c>
      <c r="AT135" s="133" t="s">
        <v>157</v>
      </c>
      <c r="AU135" s="133" t="s">
        <v>83</v>
      </c>
      <c r="AY135" s="16" t="s">
        <v>122</v>
      </c>
      <c r="BE135" s="134">
        <f>IF(N135="základní",J135,0)</f>
        <v>0</v>
      </c>
      <c r="BF135" s="134">
        <f>IF(N135="snížená",J135,0)</f>
        <v>0</v>
      </c>
      <c r="BG135" s="134">
        <f>IF(N135="zákl. přenesená",J135,0)</f>
        <v>0</v>
      </c>
      <c r="BH135" s="134">
        <f>IF(N135="sníž. přenesená",J135,0)</f>
        <v>0</v>
      </c>
      <c r="BI135" s="134">
        <f>IF(N135="nulová",J135,0)</f>
        <v>0</v>
      </c>
      <c r="BJ135" s="16" t="s">
        <v>81</v>
      </c>
      <c r="BK135" s="134">
        <f>ROUND(I135*H135,2)</f>
        <v>0</v>
      </c>
      <c r="BL135" s="16" t="s">
        <v>123</v>
      </c>
      <c r="BM135" s="133" t="s">
        <v>539</v>
      </c>
    </row>
    <row r="136" spans="2:51" s="13" customFormat="1" ht="12">
      <c r="B136" s="168"/>
      <c r="D136" s="169" t="s">
        <v>162</v>
      </c>
      <c r="E136" s="170" t="s">
        <v>1</v>
      </c>
      <c r="F136" s="171" t="s">
        <v>540</v>
      </c>
      <c r="H136" s="172">
        <v>5.594</v>
      </c>
      <c r="L136" s="168"/>
      <c r="M136" s="173"/>
      <c r="N136" s="174"/>
      <c r="O136" s="174"/>
      <c r="P136" s="174"/>
      <c r="Q136" s="174"/>
      <c r="R136" s="174"/>
      <c r="S136" s="174"/>
      <c r="T136" s="175"/>
      <c r="AT136" s="170" t="s">
        <v>162</v>
      </c>
      <c r="AU136" s="170" t="s">
        <v>83</v>
      </c>
      <c r="AV136" s="13" t="s">
        <v>83</v>
      </c>
      <c r="AW136" s="13" t="s">
        <v>30</v>
      </c>
      <c r="AX136" s="13" t="s">
        <v>81</v>
      </c>
      <c r="AY136" s="170" t="s">
        <v>122</v>
      </c>
    </row>
    <row r="137" spans="1:65" s="2" customFormat="1" ht="21.75" customHeight="1">
      <c r="A137" s="28"/>
      <c r="B137" s="120"/>
      <c r="C137" s="159" t="s">
        <v>135</v>
      </c>
      <c r="D137" s="159" t="s">
        <v>157</v>
      </c>
      <c r="E137" s="160" t="s">
        <v>213</v>
      </c>
      <c r="F137" s="161" t="s">
        <v>214</v>
      </c>
      <c r="G137" s="162" t="s">
        <v>197</v>
      </c>
      <c r="H137" s="163">
        <v>5.12</v>
      </c>
      <c r="I137" s="164"/>
      <c r="J137" s="164">
        <f>ROUND(I137*H137,2)</f>
        <v>0</v>
      </c>
      <c r="K137" s="165"/>
      <c r="L137" s="29"/>
      <c r="M137" s="166" t="s">
        <v>1</v>
      </c>
      <c r="N137" s="167" t="s">
        <v>38</v>
      </c>
      <c r="O137" s="131">
        <v>2.32</v>
      </c>
      <c r="P137" s="131">
        <f>O137*H137</f>
        <v>11.8784</v>
      </c>
      <c r="Q137" s="131">
        <v>0</v>
      </c>
      <c r="R137" s="131">
        <f>Q137*H137</f>
        <v>0</v>
      </c>
      <c r="S137" s="131">
        <v>0</v>
      </c>
      <c r="T137" s="132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33" t="s">
        <v>123</v>
      </c>
      <c r="AT137" s="133" t="s">
        <v>157</v>
      </c>
      <c r="AU137" s="133" t="s">
        <v>83</v>
      </c>
      <c r="AY137" s="16" t="s">
        <v>122</v>
      </c>
      <c r="BE137" s="134">
        <f>IF(N137="základní",J137,0)</f>
        <v>0</v>
      </c>
      <c r="BF137" s="134">
        <f>IF(N137="snížená",J137,0)</f>
        <v>0</v>
      </c>
      <c r="BG137" s="134">
        <f>IF(N137="zákl. přenesená",J137,0)</f>
        <v>0</v>
      </c>
      <c r="BH137" s="134">
        <f>IF(N137="sníž. přenesená",J137,0)</f>
        <v>0</v>
      </c>
      <c r="BI137" s="134">
        <f>IF(N137="nulová",J137,0)</f>
        <v>0</v>
      </c>
      <c r="BJ137" s="16" t="s">
        <v>81</v>
      </c>
      <c r="BK137" s="134">
        <f>ROUND(I137*H137,2)</f>
        <v>0</v>
      </c>
      <c r="BL137" s="16" t="s">
        <v>123</v>
      </c>
      <c r="BM137" s="133" t="s">
        <v>541</v>
      </c>
    </row>
    <row r="138" spans="2:51" s="13" customFormat="1" ht="12">
      <c r="B138" s="168"/>
      <c r="D138" s="169" t="s">
        <v>162</v>
      </c>
      <c r="E138" s="170" t="s">
        <v>1</v>
      </c>
      <c r="F138" s="171" t="s">
        <v>542</v>
      </c>
      <c r="H138" s="172">
        <v>5.12</v>
      </c>
      <c r="L138" s="168"/>
      <c r="M138" s="173"/>
      <c r="N138" s="174"/>
      <c r="O138" s="174"/>
      <c r="P138" s="174"/>
      <c r="Q138" s="174"/>
      <c r="R138" s="174"/>
      <c r="S138" s="174"/>
      <c r="T138" s="175"/>
      <c r="AT138" s="170" t="s">
        <v>162</v>
      </c>
      <c r="AU138" s="170" t="s">
        <v>83</v>
      </c>
      <c r="AV138" s="13" t="s">
        <v>83</v>
      </c>
      <c r="AW138" s="13" t="s">
        <v>30</v>
      </c>
      <c r="AX138" s="13" t="s">
        <v>81</v>
      </c>
      <c r="AY138" s="170" t="s">
        <v>122</v>
      </c>
    </row>
    <row r="139" spans="1:65" s="2" customFormat="1" ht="21.75" customHeight="1">
      <c r="A139" s="28"/>
      <c r="B139" s="120"/>
      <c r="C139" s="159" t="s">
        <v>138</v>
      </c>
      <c r="D139" s="159" t="s">
        <v>157</v>
      </c>
      <c r="E139" s="160" t="s">
        <v>218</v>
      </c>
      <c r="F139" s="161" t="s">
        <v>219</v>
      </c>
      <c r="G139" s="162" t="s">
        <v>197</v>
      </c>
      <c r="H139" s="163">
        <v>5.12</v>
      </c>
      <c r="I139" s="164"/>
      <c r="J139" s="164">
        <f>ROUND(I139*H139,2)</f>
        <v>0</v>
      </c>
      <c r="K139" s="165"/>
      <c r="L139" s="29"/>
      <c r="M139" s="166" t="s">
        <v>1</v>
      </c>
      <c r="N139" s="167" t="s">
        <v>38</v>
      </c>
      <c r="O139" s="131">
        <v>0.654</v>
      </c>
      <c r="P139" s="131">
        <f>O139*H139</f>
        <v>3.3484800000000003</v>
      </c>
      <c r="Q139" s="131">
        <v>0</v>
      </c>
      <c r="R139" s="131">
        <f>Q139*H139</f>
        <v>0</v>
      </c>
      <c r="S139" s="131">
        <v>0</v>
      </c>
      <c r="T139" s="132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33" t="s">
        <v>123</v>
      </c>
      <c r="AT139" s="133" t="s">
        <v>157</v>
      </c>
      <c r="AU139" s="133" t="s">
        <v>83</v>
      </c>
      <c r="AY139" s="16" t="s">
        <v>122</v>
      </c>
      <c r="BE139" s="134">
        <f>IF(N139="základní",J139,0)</f>
        <v>0</v>
      </c>
      <c r="BF139" s="134">
        <f>IF(N139="snížená",J139,0)</f>
        <v>0</v>
      </c>
      <c r="BG139" s="134">
        <f>IF(N139="zákl. přenesená",J139,0)</f>
        <v>0</v>
      </c>
      <c r="BH139" s="134">
        <f>IF(N139="sníž. přenesená",J139,0)</f>
        <v>0</v>
      </c>
      <c r="BI139" s="134">
        <f>IF(N139="nulová",J139,0)</f>
        <v>0</v>
      </c>
      <c r="BJ139" s="16" t="s">
        <v>81</v>
      </c>
      <c r="BK139" s="134">
        <f>ROUND(I139*H139,2)</f>
        <v>0</v>
      </c>
      <c r="BL139" s="16" t="s">
        <v>123</v>
      </c>
      <c r="BM139" s="133" t="s">
        <v>543</v>
      </c>
    </row>
    <row r="140" spans="1:65" s="2" customFormat="1" ht="44.25" customHeight="1">
      <c r="A140" s="28"/>
      <c r="B140" s="120"/>
      <c r="C140" s="159" t="s">
        <v>121</v>
      </c>
      <c r="D140" s="159" t="s">
        <v>157</v>
      </c>
      <c r="E140" s="160" t="s">
        <v>229</v>
      </c>
      <c r="F140" s="161" t="s">
        <v>230</v>
      </c>
      <c r="G140" s="162" t="s">
        <v>197</v>
      </c>
      <c r="H140" s="163">
        <v>32.412</v>
      </c>
      <c r="I140" s="164"/>
      <c r="J140" s="164">
        <f>ROUND(I140*H140,2)</f>
        <v>0</v>
      </c>
      <c r="K140" s="165"/>
      <c r="L140" s="29"/>
      <c r="M140" s="166" t="s">
        <v>1</v>
      </c>
      <c r="N140" s="167" t="s">
        <v>38</v>
      </c>
      <c r="O140" s="131">
        <v>0.083</v>
      </c>
      <c r="P140" s="131">
        <f>O140*H140</f>
        <v>2.6901960000000003</v>
      </c>
      <c r="Q140" s="131">
        <v>0</v>
      </c>
      <c r="R140" s="131">
        <f>Q140*H140</f>
        <v>0</v>
      </c>
      <c r="S140" s="131">
        <v>0</v>
      </c>
      <c r="T140" s="132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33" t="s">
        <v>123</v>
      </c>
      <c r="AT140" s="133" t="s">
        <v>157</v>
      </c>
      <c r="AU140" s="133" t="s">
        <v>83</v>
      </c>
      <c r="AY140" s="16" t="s">
        <v>122</v>
      </c>
      <c r="BE140" s="134">
        <f>IF(N140="základní",J140,0)</f>
        <v>0</v>
      </c>
      <c r="BF140" s="134">
        <f>IF(N140="snížená",J140,0)</f>
        <v>0</v>
      </c>
      <c r="BG140" s="134">
        <f>IF(N140="zákl. přenesená",J140,0)</f>
        <v>0</v>
      </c>
      <c r="BH140" s="134">
        <f>IF(N140="sníž. přenesená",J140,0)</f>
        <v>0</v>
      </c>
      <c r="BI140" s="134">
        <f>IF(N140="nulová",J140,0)</f>
        <v>0</v>
      </c>
      <c r="BJ140" s="16" t="s">
        <v>81</v>
      </c>
      <c r="BK140" s="134">
        <f>ROUND(I140*H140,2)</f>
        <v>0</v>
      </c>
      <c r="BL140" s="16" t="s">
        <v>123</v>
      </c>
      <c r="BM140" s="133" t="s">
        <v>544</v>
      </c>
    </row>
    <row r="141" spans="2:51" s="13" customFormat="1" ht="12">
      <c r="B141" s="168"/>
      <c r="D141" s="169" t="s">
        <v>162</v>
      </c>
      <c r="E141" s="170" t="s">
        <v>1</v>
      </c>
      <c r="F141" s="171" t="s">
        <v>545</v>
      </c>
      <c r="H141" s="172">
        <v>32.412</v>
      </c>
      <c r="L141" s="168"/>
      <c r="M141" s="173"/>
      <c r="N141" s="174"/>
      <c r="O141" s="174"/>
      <c r="P141" s="174"/>
      <c r="Q141" s="174"/>
      <c r="R141" s="174"/>
      <c r="S141" s="174"/>
      <c r="T141" s="175"/>
      <c r="AT141" s="170" t="s">
        <v>162</v>
      </c>
      <c r="AU141" s="170" t="s">
        <v>83</v>
      </c>
      <c r="AV141" s="13" t="s">
        <v>83</v>
      </c>
      <c r="AW141" s="13" t="s">
        <v>30</v>
      </c>
      <c r="AX141" s="13" t="s">
        <v>81</v>
      </c>
      <c r="AY141" s="170" t="s">
        <v>122</v>
      </c>
    </row>
    <row r="142" spans="1:65" s="2" customFormat="1" ht="33" customHeight="1">
      <c r="A142" s="28"/>
      <c r="B142" s="120"/>
      <c r="C142" s="159" t="s">
        <v>143</v>
      </c>
      <c r="D142" s="159" t="s">
        <v>157</v>
      </c>
      <c r="E142" s="160" t="s">
        <v>234</v>
      </c>
      <c r="F142" s="161" t="s">
        <v>235</v>
      </c>
      <c r="G142" s="162" t="s">
        <v>236</v>
      </c>
      <c r="H142" s="163">
        <v>64.824</v>
      </c>
      <c r="I142" s="164"/>
      <c r="J142" s="164">
        <f>ROUND(I142*H142,2)</f>
        <v>0</v>
      </c>
      <c r="K142" s="165"/>
      <c r="L142" s="29"/>
      <c r="M142" s="166" t="s">
        <v>1</v>
      </c>
      <c r="N142" s="167" t="s">
        <v>38</v>
      </c>
      <c r="O142" s="131">
        <v>0</v>
      </c>
      <c r="P142" s="131">
        <f>O142*H142</f>
        <v>0</v>
      </c>
      <c r="Q142" s="131">
        <v>0</v>
      </c>
      <c r="R142" s="131">
        <f>Q142*H142</f>
        <v>0</v>
      </c>
      <c r="S142" s="131">
        <v>0</v>
      </c>
      <c r="T142" s="132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33" t="s">
        <v>123</v>
      </c>
      <c r="AT142" s="133" t="s">
        <v>157</v>
      </c>
      <c r="AU142" s="133" t="s">
        <v>83</v>
      </c>
      <c r="AY142" s="16" t="s">
        <v>122</v>
      </c>
      <c r="BE142" s="134">
        <f>IF(N142="základní",J142,0)</f>
        <v>0</v>
      </c>
      <c r="BF142" s="134">
        <f>IF(N142="snížená",J142,0)</f>
        <v>0</v>
      </c>
      <c r="BG142" s="134">
        <f>IF(N142="zákl. přenesená",J142,0)</f>
        <v>0</v>
      </c>
      <c r="BH142" s="134">
        <f>IF(N142="sníž. přenesená",J142,0)</f>
        <v>0</v>
      </c>
      <c r="BI142" s="134">
        <f>IF(N142="nulová",J142,0)</f>
        <v>0</v>
      </c>
      <c r="BJ142" s="16" t="s">
        <v>81</v>
      </c>
      <c r="BK142" s="134">
        <f>ROUND(I142*H142,2)</f>
        <v>0</v>
      </c>
      <c r="BL142" s="16" t="s">
        <v>123</v>
      </c>
      <c r="BM142" s="133" t="s">
        <v>546</v>
      </c>
    </row>
    <row r="143" spans="2:51" s="13" customFormat="1" ht="12">
      <c r="B143" s="168"/>
      <c r="D143" s="169" t="s">
        <v>162</v>
      </c>
      <c r="F143" s="171" t="s">
        <v>547</v>
      </c>
      <c r="H143" s="172">
        <v>64.824</v>
      </c>
      <c r="L143" s="168"/>
      <c r="M143" s="173"/>
      <c r="N143" s="174"/>
      <c r="O143" s="174"/>
      <c r="P143" s="174"/>
      <c r="Q143" s="174"/>
      <c r="R143" s="174"/>
      <c r="S143" s="174"/>
      <c r="T143" s="175"/>
      <c r="AT143" s="170" t="s">
        <v>162</v>
      </c>
      <c r="AU143" s="170" t="s">
        <v>83</v>
      </c>
      <c r="AV143" s="13" t="s">
        <v>83</v>
      </c>
      <c r="AW143" s="13" t="s">
        <v>3</v>
      </c>
      <c r="AX143" s="13" t="s">
        <v>81</v>
      </c>
      <c r="AY143" s="170" t="s">
        <v>122</v>
      </c>
    </row>
    <row r="144" spans="1:65" s="2" customFormat="1" ht="16.5" customHeight="1">
      <c r="A144" s="28"/>
      <c r="B144" s="120"/>
      <c r="C144" s="159" t="s">
        <v>194</v>
      </c>
      <c r="D144" s="159" t="s">
        <v>157</v>
      </c>
      <c r="E144" s="160" t="s">
        <v>239</v>
      </c>
      <c r="F144" s="161" t="s">
        <v>240</v>
      </c>
      <c r="G144" s="162" t="s">
        <v>176</v>
      </c>
      <c r="H144" s="163">
        <v>60.865</v>
      </c>
      <c r="I144" s="164"/>
      <c r="J144" s="164">
        <f>ROUND(I144*H144,2)</f>
        <v>0</v>
      </c>
      <c r="K144" s="165"/>
      <c r="L144" s="29"/>
      <c r="M144" s="166" t="s">
        <v>1</v>
      </c>
      <c r="N144" s="167" t="s">
        <v>38</v>
      </c>
      <c r="O144" s="131">
        <v>0.018</v>
      </c>
      <c r="P144" s="131">
        <f>O144*H144</f>
        <v>1.09557</v>
      </c>
      <c r="Q144" s="131">
        <v>0</v>
      </c>
      <c r="R144" s="131">
        <f>Q144*H144</f>
        <v>0</v>
      </c>
      <c r="S144" s="131">
        <v>0</v>
      </c>
      <c r="T144" s="132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33" t="s">
        <v>123</v>
      </c>
      <c r="AT144" s="133" t="s">
        <v>157</v>
      </c>
      <c r="AU144" s="133" t="s">
        <v>83</v>
      </c>
      <c r="AY144" s="16" t="s">
        <v>122</v>
      </c>
      <c r="BE144" s="134">
        <f>IF(N144="základní",J144,0)</f>
        <v>0</v>
      </c>
      <c r="BF144" s="134">
        <f>IF(N144="snížená",J144,0)</f>
        <v>0</v>
      </c>
      <c r="BG144" s="134">
        <f>IF(N144="zákl. přenesená",J144,0)</f>
        <v>0</v>
      </c>
      <c r="BH144" s="134">
        <f>IF(N144="sníž. přenesená",J144,0)</f>
        <v>0</v>
      </c>
      <c r="BI144" s="134">
        <f>IF(N144="nulová",J144,0)</f>
        <v>0</v>
      </c>
      <c r="BJ144" s="16" t="s">
        <v>81</v>
      </c>
      <c r="BK144" s="134">
        <f>ROUND(I144*H144,2)</f>
        <v>0</v>
      </c>
      <c r="BL144" s="16" t="s">
        <v>123</v>
      </c>
      <c r="BM144" s="133" t="s">
        <v>548</v>
      </c>
    </row>
    <row r="145" spans="1:65" s="2" customFormat="1" ht="44.25" customHeight="1">
      <c r="A145" s="28"/>
      <c r="B145" s="120"/>
      <c r="C145" s="159" t="s">
        <v>203</v>
      </c>
      <c r="D145" s="159" t="s">
        <v>157</v>
      </c>
      <c r="E145" s="160" t="s">
        <v>243</v>
      </c>
      <c r="F145" s="161" t="s">
        <v>244</v>
      </c>
      <c r="G145" s="162" t="s">
        <v>176</v>
      </c>
      <c r="H145" s="163">
        <v>9</v>
      </c>
      <c r="I145" s="164"/>
      <c r="J145" s="164">
        <f>ROUND(I145*H145,2)</f>
        <v>0</v>
      </c>
      <c r="K145" s="165"/>
      <c r="L145" s="29"/>
      <c r="M145" s="166" t="s">
        <v>1</v>
      </c>
      <c r="N145" s="167" t="s">
        <v>38</v>
      </c>
      <c r="O145" s="131">
        <v>0.09</v>
      </c>
      <c r="P145" s="131">
        <f>O145*H145</f>
        <v>0.8099999999999999</v>
      </c>
      <c r="Q145" s="131">
        <v>0</v>
      </c>
      <c r="R145" s="131">
        <f>Q145*H145</f>
        <v>0</v>
      </c>
      <c r="S145" s="131">
        <v>0</v>
      </c>
      <c r="T145" s="132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33" t="s">
        <v>123</v>
      </c>
      <c r="AT145" s="133" t="s">
        <v>157</v>
      </c>
      <c r="AU145" s="133" t="s">
        <v>83</v>
      </c>
      <c r="AY145" s="16" t="s">
        <v>122</v>
      </c>
      <c r="BE145" s="134">
        <f>IF(N145="základní",J145,0)</f>
        <v>0</v>
      </c>
      <c r="BF145" s="134">
        <f>IF(N145="snížená",J145,0)</f>
        <v>0</v>
      </c>
      <c r="BG145" s="134">
        <f>IF(N145="zákl. přenesená",J145,0)</f>
        <v>0</v>
      </c>
      <c r="BH145" s="134">
        <f>IF(N145="sníž. přenesená",J145,0)</f>
        <v>0</v>
      </c>
      <c r="BI145" s="134">
        <f>IF(N145="nulová",J145,0)</f>
        <v>0</v>
      </c>
      <c r="BJ145" s="16" t="s">
        <v>81</v>
      </c>
      <c r="BK145" s="134">
        <f>ROUND(I145*H145,2)</f>
        <v>0</v>
      </c>
      <c r="BL145" s="16" t="s">
        <v>123</v>
      </c>
      <c r="BM145" s="133" t="s">
        <v>549</v>
      </c>
    </row>
    <row r="146" spans="2:51" s="13" customFormat="1" ht="12">
      <c r="B146" s="168"/>
      <c r="D146" s="169" t="s">
        <v>162</v>
      </c>
      <c r="E146" s="170" t="s">
        <v>1</v>
      </c>
      <c r="F146" s="171" t="s">
        <v>550</v>
      </c>
      <c r="H146" s="172">
        <v>9</v>
      </c>
      <c r="L146" s="168"/>
      <c r="M146" s="173"/>
      <c r="N146" s="174"/>
      <c r="O146" s="174"/>
      <c r="P146" s="174"/>
      <c r="Q146" s="174"/>
      <c r="R146" s="174"/>
      <c r="S146" s="174"/>
      <c r="T146" s="175"/>
      <c r="AT146" s="170" t="s">
        <v>162</v>
      </c>
      <c r="AU146" s="170" t="s">
        <v>83</v>
      </c>
      <c r="AV146" s="13" t="s">
        <v>83</v>
      </c>
      <c r="AW146" s="13" t="s">
        <v>30</v>
      </c>
      <c r="AX146" s="13" t="s">
        <v>81</v>
      </c>
      <c r="AY146" s="170" t="s">
        <v>122</v>
      </c>
    </row>
    <row r="147" spans="1:65" s="2" customFormat="1" ht="16.5" customHeight="1">
      <c r="A147" s="28"/>
      <c r="B147" s="120"/>
      <c r="C147" s="159" t="s">
        <v>207</v>
      </c>
      <c r="D147" s="159" t="s">
        <v>157</v>
      </c>
      <c r="E147" s="160" t="s">
        <v>246</v>
      </c>
      <c r="F147" s="161" t="s">
        <v>247</v>
      </c>
      <c r="G147" s="162" t="s">
        <v>176</v>
      </c>
      <c r="H147" s="163">
        <v>9</v>
      </c>
      <c r="I147" s="164"/>
      <c r="J147" s="164">
        <f>ROUND(I147*H147,2)</f>
        <v>0</v>
      </c>
      <c r="K147" s="165"/>
      <c r="L147" s="29"/>
      <c r="M147" s="166" t="s">
        <v>1</v>
      </c>
      <c r="N147" s="167" t="s">
        <v>38</v>
      </c>
      <c r="O147" s="131">
        <v>0.012</v>
      </c>
      <c r="P147" s="131">
        <f>O147*H147</f>
        <v>0.108</v>
      </c>
      <c r="Q147" s="131">
        <v>0.00127</v>
      </c>
      <c r="R147" s="131">
        <f>Q147*H147</f>
        <v>0.011430000000000001</v>
      </c>
      <c r="S147" s="131">
        <v>0</v>
      </c>
      <c r="T147" s="132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33" t="s">
        <v>123</v>
      </c>
      <c r="AT147" s="133" t="s">
        <v>157</v>
      </c>
      <c r="AU147" s="133" t="s">
        <v>83</v>
      </c>
      <c r="AY147" s="16" t="s">
        <v>122</v>
      </c>
      <c r="BE147" s="134">
        <f>IF(N147="základní",J147,0)</f>
        <v>0</v>
      </c>
      <c r="BF147" s="134">
        <f>IF(N147="snížená",J147,0)</f>
        <v>0</v>
      </c>
      <c r="BG147" s="134">
        <f>IF(N147="zákl. přenesená",J147,0)</f>
        <v>0</v>
      </c>
      <c r="BH147" s="134">
        <f>IF(N147="sníž. přenesená",J147,0)</f>
        <v>0</v>
      </c>
      <c r="BI147" s="134">
        <f>IF(N147="nulová",J147,0)</f>
        <v>0</v>
      </c>
      <c r="BJ147" s="16" t="s">
        <v>81</v>
      </c>
      <c r="BK147" s="134">
        <f>ROUND(I147*H147,2)</f>
        <v>0</v>
      </c>
      <c r="BL147" s="16" t="s">
        <v>123</v>
      </c>
      <c r="BM147" s="133" t="s">
        <v>551</v>
      </c>
    </row>
    <row r="148" spans="1:65" s="2" customFormat="1" ht="16.5" customHeight="1">
      <c r="A148" s="28"/>
      <c r="B148" s="120"/>
      <c r="C148" s="121" t="s">
        <v>212</v>
      </c>
      <c r="D148" s="121" t="s">
        <v>118</v>
      </c>
      <c r="E148" s="122" t="s">
        <v>250</v>
      </c>
      <c r="F148" s="123" t="s">
        <v>251</v>
      </c>
      <c r="G148" s="124" t="s">
        <v>252</v>
      </c>
      <c r="H148" s="125">
        <v>0.225</v>
      </c>
      <c r="I148" s="126"/>
      <c r="J148" s="126">
        <f>ROUND(I148*H148,2)</f>
        <v>0</v>
      </c>
      <c r="K148" s="127"/>
      <c r="L148" s="128"/>
      <c r="M148" s="129" t="s">
        <v>1</v>
      </c>
      <c r="N148" s="130" t="s">
        <v>38</v>
      </c>
      <c r="O148" s="131">
        <v>0</v>
      </c>
      <c r="P148" s="131">
        <f>O148*H148</f>
        <v>0</v>
      </c>
      <c r="Q148" s="131">
        <v>0.001</v>
      </c>
      <c r="R148" s="131">
        <f>Q148*H148</f>
        <v>0.00022500000000000002</v>
      </c>
      <c r="S148" s="131">
        <v>0</v>
      </c>
      <c r="T148" s="132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33" t="s">
        <v>121</v>
      </c>
      <c r="AT148" s="133" t="s">
        <v>118</v>
      </c>
      <c r="AU148" s="133" t="s">
        <v>83</v>
      </c>
      <c r="AY148" s="16" t="s">
        <v>122</v>
      </c>
      <c r="BE148" s="134">
        <f>IF(N148="základní",J148,0)</f>
        <v>0</v>
      </c>
      <c r="BF148" s="134">
        <f>IF(N148="snížená",J148,0)</f>
        <v>0</v>
      </c>
      <c r="BG148" s="134">
        <f>IF(N148="zákl. přenesená",J148,0)</f>
        <v>0</v>
      </c>
      <c r="BH148" s="134">
        <f>IF(N148="sníž. přenesená",J148,0)</f>
        <v>0</v>
      </c>
      <c r="BI148" s="134">
        <f>IF(N148="nulová",J148,0)</f>
        <v>0</v>
      </c>
      <c r="BJ148" s="16" t="s">
        <v>81</v>
      </c>
      <c r="BK148" s="134">
        <f>ROUND(I148*H148,2)</f>
        <v>0</v>
      </c>
      <c r="BL148" s="16" t="s">
        <v>123</v>
      </c>
      <c r="BM148" s="133" t="s">
        <v>552</v>
      </c>
    </row>
    <row r="149" spans="2:51" s="13" customFormat="1" ht="12">
      <c r="B149" s="168"/>
      <c r="D149" s="169" t="s">
        <v>162</v>
      </c>
      <c r="E149" s="170" t="s">
        <v>1</v>
      </c>
      <c r="F149" s="171" t="s">
        <v>553</v>
      </c>
      <c r="H149" s="172">
        <v>0.225</v>
      </c>
      <c r="L149" s="168"/>
      <c r="M149" s="173"/>
      <c r="N149" s="174"/>
      <c r="O149" s="174"/>
      <c r="P149" s="174"/>
      <c r="Q149" s="174"/>
      <c r="R149" s="174"/>
      <c r="S149" s="174"/>
      <c r="T149" s="175"/>
      <c r="AT149" s="170" t="s">
        <v>162</v>
      </c>
      <c r="AU149" s="170" t="s">
        <v>83</v>
      </c>
      <c r="AV149" s="13" t="s">
        <v>83</v>
      </c>
      <c r="AW149" s="13" t="s">
        <v>30</v>
      </c>
      <c r="AX149" s="13" t="s">
        <v>81</v>
      </c>
      <c r="AY149" s="170" t="s">
        <v>122</v>
      </c>
    </row>
    <row r="150" spans="2:63" s="12" customFormat="1" ht="22.9" customHeight="1">
      <c r="B150" s="147"/>
      <c r="D150" s="148" t="s">
        <v>72</v>
      </c>
      <c r="E150" s="157" t="s">
        <v>83</v>
      </c>
      <c r="F150" s="157" t="s">
        <v>255</v>
      </c>
      <c r="J150" s="158">
        <f>BK150</f>
        <v>0</v>
      </c>
      <c r="L150" s="147"/>
      <c r="M150" s="151"/>
      <c r="N150" s="152"/>
      <c r="O150" s="152"/>
      <c r="P150" s="153">
        <f>SUM(P151:P157)</f>
        <v>8.40448</v>
      </c>
      <c r="Q150" s="152"/>
      <c r="R150" s="153">
        <f>SUM(R151:R157)</f>
        <v>0.0177216</v>
      </c>
      <c r="S150" s="152"/>
      <c r="T150" s="154">
        <f>SUM(T151:T157)</f>
        <v>0</v>
      </c>
      <c r="AR150" s="148" t="s">
        <v>81</v>
      </c>
      <c r="AT150" s="155" t="s">
        <v>72</v>
      </c>
      <c r="AU150" s="155" t="s">
        <v>81</v>
      </c>
      <c r="AY150" s="148" t="s">
        <v>122</v>
      </c>
      <c r="BK150" s="156">
        <f>SUM(BK151:BK157)</f>
        <v>0</v>
      </c>
    </row>
    <row r="151" spans="1:65" s="2" customFormat="1" ht="33" customHeight="1">
      <c r="A151" s="28"/>
      <c r="B151" s="120"/>
      <c r="C151" s="159" t="s">
        <v>217</v>
      </c>
      <c r="D151" s="159" t="s">
        <v>157</v>
      </c>
      <c r="E151" s="160" t="s">
        <v>257</v>
      </c>
      <c r="F151" s="161" t="s">
        <v>258</v>
      </c>
      <c r="G151" s="162" t="s">
        <v>197</v>
      </c>
      <c r="H151" s="163">
        <v>5.12</v>
      </c>
      <c r="I151" s="164"/>
      <c r="J151" s="164">
        <f>ROUND(I151*H151,2)</f>
        <v>0</v>
      </c>
      <c r="K151" s="165"/>
      <c r="L151" s="29"/>
      <c r="M151" s="166" t="s">
        <v>1</v>
      </c>
      <c r="N151" s="167" t="s">
        <v>38</v>
      </c>
      <c r="O151" s="131">
        <v>0.92</v>
      </c>
      <c r="P151" s="131">
        <f>O151*H151</f>
        <v>4.7104</v>
      </c>
      <c r="Q151" s="131">
        <v>0</v>
      </c>
      <c r="R151" s="131">
        <f>Q151*H151</f>
        <v>0</v>
      </c>
      <c r="S151" s="131">
        <v>0</v>
      </c>
      <c r="T151" s="132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33" t="s">
        <v>123</v>
      </c>
      <c r="AT151" s="133" t="s">
        <v>157</v>
      </c>
      <c r="AU151" s="133" t="s">
        <v>83</v>
      </c>
      <c r="AY151" s="16" t="s">
        <v>122</v>
      </c>
      <c r="BE151" s="134">
        <f>IF(N151="základní",J151,0)</f>
        <v>0</v>
      </c>
      <c r="BF151" s="134">
        <f>IF(N151="snížená",J151,0)</f>
        <v>0</v>
      </c>
      <c r="BG151" s="134">
        <f>IF(N151="zákl. přenesená",J151,0)</f>
        <v>0</v>
      </c>
      <c r="BH151" s="134">
        <f>IF(N151="sníž. přenesená",J151,0)</f>
        <v>0</v>
      </c>
      <c r="BI151" s="134">
        <f>IF(N151="nulová",J151,0)</f>
        <v>0</v>
      </c>
      <c r="BJ151" s="16" t="s">
        <v>81</v>
      </c>
      <c r="BK151" s="134">
        <f>ROUND(I151*H151,2)</f>
        <v>0</v>
      </c>
      <c r="BL151" s="16" t="s">
        <v>123</v>
      </c>
      <c r="BM151" s="133" t="s">
        <v>554</v>
      </c>
    </row>
    <row r="152" spans="2:51" s="13" customFormat="1" ht="12">
      <c r="B152" s="168"/>
      <c r="D152" s="169" t="s">
        <v>162</v>
      </c>
      <c r="E152" s="170" t="s">
        <v>1</v>
      </c>
      <c r="F152" s="171" t="s">
        <v>542</v>
      </c>
      <c r="H152" s="172">
        <v>5.12</v>
      </c>
      <c r="L152" s="168"/>
      <c r="M152" s="173"/>
      <c r="N152" s="174"/>
      <c r="O152" s="174"/>
      <c r="P152" s="174"/>
      <c r="Q152" s="174"/>
      <c r="R152" s="174"/>
      <c r="S152" s="174"/>
      <c r="T152" s="175"/>
      <c r="AT152" s="170" t="s">
        <v>162</v>
      </c>
      <c r="AU152" s="170" t="s">
        <v>83</v>
      </c>
      <c r="AV152" s="13" t="s">
        <v>83</v>
      </c>
      <c r="AW152" s="13" t="s">
        <v>30</v>
      </c>
      <c r="AX152" s="13" t="s">
        <v>81</v>
      </c>
      <c r="AY152" s="170" t="s">
        <v>122</v>
      </c>
    </row>
    <row r="153" spans="1:65" s="2" customFormat="1" ht="44.25" customHeight="1">
      <c r="A153" s="28"/>
      <c r="B153" s="120"/>
      <c r="C153" s="159" t="s">
        <v>8</v>
      </c>
      <c r="D153" s="159" t="s">
        <v>157</v>
      </c>
      <c r="E153" s="160" t="s">
        <v>261</v>
      </c>
      <c r="F153" s="161" t="s">
        <v>262</v>
      </c>
      <c r="G153" s="162" t="s">
        <v>176</v>
      </c>
      <c r="H153" s="163">
        <v>33.28</v>
      </c>
      <c r="I153" s="164"/>
      <c r="J153" s="164">
        <f>ROUND(I153*H153,2)</f>
        <v>0</v>
      </c>
      <c r="K153" s="165"/>
      <c r="L153" s="29"/>
      <c r="M153" s="166" t="s">
        <v>1</v>
      </c>
      <c r="N153" s="167" t="s">
        <v>38</v>
      </c>
      <c r="O153" s="131">
        <v>0.111</v>
      </c>
      <c r="P153" s="131">
        <f>O153*H153</f>
        <v>3.69408</v>
      </c>
      <c r="Q153" s="131">
        <v>0.00027</v>
      </c>
      <c r="R153" s="131">
        <f>Q153*H153</f>
        <v>0.0089856</v>
      </c>
      <c r="S153" s="131">
        <v>0</v>
      </c>
      <c r="T153" s="132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33" t="s">
        <v>123</v>
      </c>
      <c r="AT153" s="133" t="s">
        <v>157</v>
      </c>
      <c r="AU153" s="133" t="s">
        <v>83</v>
      </c>
      <c r="AY153" s="16" t="s">
        <v>122</v>
      </c>
      <c r="BE153" s="134">
        <f>IF(N153="základní",J153,0)</f>
        <v>0</v>
      </c>
      <c r="BF153" s="134">
        <f>IF(N153="snížená",J153,0)</f>
        <v>0</v>
      </c>
      <c r="BG153" s="134">
        <f>IF(N153="zákl. přenesená",J153,0)</f>
        <v>0</v>
      </c>
      <c r="BH153" s="134">
        <f>IF(N153="sníž. přenesená",J153,0)</f>
        <v>0</v>
      </c>
      <c r="BI153" s="134">
        <f>IF(N153="nulová",J153,0)</f>
        <v>0</v>
      </c>
      <c r="BJ153" s="16" t="s">
        <v>81</v>
      </c>
      <c r="BK153" s="134">
        <f>ROUND(I153*H153,2)</f>
        <v>0</v>
      </c>
      <c r="BL153" s="16" t="s">
        <v>123</v>
      </c>
      <c r="BM153" s="133" t="s">
        <v>555</v>
      </c>
    </row>
    <row r="154" spans="2:51" s="13" customFormat="1" ht="12">
      <c r="B154" s="168"/>
      <c r="D154" s="169" t="s">
        <v>162</v>
      </c>
      <c r="E154" s="170" t="s">
        <v>1</v>
      </c>
      <c r="F154" s="171" t="s">
        <v>556</v>
      </c>
      <c r="H154" s="172">
        <v>33.28</v>
      </c>
      <c r="L154" s="168"/>
      <c r="M154" s="173"/>
      <c r="N154" s="174"/>
      <c r="O154" s="174"/>
      <c r="P154" s="174"/>
      <c r="Q154" s="174"/>
      <c r="R154" s="174"/>
      <c r="S154" s="174"/>
      <c r="T154" s="175"/>
      <c r="AT154" s="170" t="s">
        <v>162</v>
      </c>
      <c r="AU154" s="170" t="s">
        <v>83</v>
      </c>
      <c r="AV154" s="13" t="s">
        <v>83</v>
      </c>
      <c r="AW154" s="13" t="s">
        <v>30</v>
      </c>
      <c r="AX154" s="13" t="s">
        <v>81</v>
      </c>
      <c r="AY154" s="170" t="s">
        <v>122</v>
      </c>
    </row>
    <row r="155" spans="1:65" s="2" customFormat="1" ht="21.75" customHeight="1">
      <c r="A155" s="28"/>
      <c r="B155" s="120"/>
      <c r="C155" s="121" t="s">
        <v>224</v>
      </c>
      <c r="D155" s="121" t="s">
        <v>118</v>
      </c>
      <c r="E155" s="122" t="s">
        <v>266</v>
      </c>
      <c r="F155" s="123" t="s">
        <v>267</v>
      </c>
      <c r="G155" s="124" t="s">
        <v>176</v>
      </c>
      <c r="H155" s="125">
        <v>34.944</v>
      </c>
      <c r="I155" s="126"/>
      <c r="J155" s="126">
        <f>ROUND(I155*H155,2)</f>
        <v>0</v>
      </c>
      <c r="K155" s="127"/>
      <c r="L155" s="128"/>
      <c r="M155" s="129" t="s">
        <v>1</v>
      </c>
      <c r="N155" s="130" t="s">
        <v>38</v>
      </c>
      <c r="O155" s="131">
        <v>0</v>
      </c>
      <c r="P155" s="131">
        <f>O155*H155</f>
        <v>0</v>
      </c>
      <c r="Q155" s="131">
        <v>0.00025</v>
      </c>
      <c r="R155" s="131">
        <f>Q155*H155</f>
        <v>0.008736</v>
      </c>
      <c r="S155" s="131">
        <v>0</v>
      </c>
      <c r="T155" s="132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33" t="s">
        <v>121</v>
      </c>
      <c r="AT155" s="133" t="s">
        <v>118</v>
      </c>
      <c r="AU155" s="133" t="s">
        <v>83</v>
      </c>
      <c r="AY155" s="16" t="s">
        <v>122</v>
      </c>
      <c r="BE155" s="134">
        <f>IF(N155="základní",J155,0)</f>
        <v>0</v>
      </c>
      <c r="BF155" s="134">
        <f>IF(N155="snížená",J155,0)</f>
        <v>0</v>
      </c>
      <c r="BG155" s="134">
        <f>IF(N155="zákl. přenesená",J155,0)</f>
        <v>0</v>
      </c>
      <c r="BH155" s="134">
        <f>IF(N155="sníž. přenesená",J155,0)</f>
        <v>0</v>
      </c>
      <c r="BI155" s="134">
        <f>IF(N155="nulová",J155,0)</f>
        <v>0</v>
      </c>
      <c r="BJ155" s="16" t="s">
        <v>81</v>
      </c>
      <c r="BK155" s="134">
        <f>ROUND(I155*H155,2)</f>
        <v>0</v>
      </c>
      <c r="BL155" s="16" t="s">
        <v>123</v>
      </c>
      <c r="BM155" s="133" t="s">
        <v>557</v>
      </c>
    </row>
    <row r="156" spans="2:51" s="13" customFormat="1" ht="12">
      <c r="B156" s="168"/>
      <c r="D156" s="169" t="s">
        <v>162</v>
      </c>
      <c r="E156" s="170" t="s">
        <v>1</v>
      </c>
      <c r="F156" s="171" t="s">
        <v>558</v>
      </c>
      <c r="H156" s="172">
        <v>33.28</v>
      </c>
      <c r="L156" s="168"/>
      <c r="M156" s="173"/>
      <c r="N156" s="174"/>
      <c r="O156" s="174"/>
      <c r="P156" s="174"/>
      <c r="Q156" s="174"/>
      <c r="R156" s="174"/>
      <c r="S156" s="174"/>
      <c r="T156" s="175"/>
      <c r="AT156" s="170" t="s">
        <v>162</v>
      </c>
      <c r="AU156" s="170" t="s">
        <v>83</v>
      </c>
      <c r="AV156" s="13" t="s">
        <v>83</v>
      </c>
      <c r="AW156" s="13" t="s">
        <v>30</v>
      </c>
      <c r="AX156" s="13" t="s">
        <v>81</v>
      </c>
      <c r="AY156" s="170" t="s">
        <v>122</v>
      </c>
    </row>
    <row r="157" spans="2:51" s="13" customFormat="1" ht="12">
      <c r="B157" s="168"/>
      <c r="D157" s="169" t="s">
        <v>162</v>
      </c>
      <c r="F157" s="171" t="s">
        <v>559</v>
      </c>
      <c r="H157" s="172">
        <v>34.944</v>
      </c>
      <c r="L157" s="168"/>
      <c r="M157" s="173"/>
      <c r="N157" s="174"/>
      <c r="O157" s="174"/>
      <c r="P157" s="174"/>
      <c r="Q157" s="174"/>
      <c r="R157" s="174"/>
      <c r="S157" s="174"/>
      <c r="T157" s="175"/>
      <c r="AT157" s="170" t="s">
        <v>162</v>
      </c>
      <c r="AU157" s="170" t="s">
        <v>83</v>
      </c>
      <c r="AV157" s="13" t="s">
        <v>83</v>
      </c>
      <c r="AW157" s="13" t="s">
        <v>3</v>
      </c>
      <c r="AX157" s="13" t="s">
        <v>81</v>
      </c>
      <c r="AY157" s="170" t="s">
        <v>122</v>
      </c>
    </row>
    <row r="158" spans="2:63" s="12" customFormat="1" ht="22.9" customHeight="1">
      <c r="B158" s="147"/>
      <c r="D158" s="148" t="s">
        <v>72</v>
      </c>
      <c r="E158" s="157" t="s">
        <v>132</v>
      </c>
      <c r="F158" s="157" t="s">
        <v>271</v>
      </c>
      <c r="J158" s="158">
        <f>BK158</f>
        <v>0</v>
      </c>
      <c r="L158" s="147"/>
      <c r="M158" s="151"/>
      <c r="N158" s="152"/>
      <c r="O158" s="152"/>
      <c r="P158" s="153">
        <f>SUM(P159:P179)</f>
        <v>30.468578</v>
      </c>
      <c r="Q158" s="152"/>
      <c r="R158" s="153">
        <f>SUM(R159:R179)</f>
        <v>2.971885</v>
      </c>
      <c r="S158" s="152"/>
      <c r="T158" s="154">
        <f>SUM(T159:T179)</f>
        <v>0</v>
      </c>
      <c r="AR158" s="148" t="s">
        <v>81</v>
      </c>
      <c r="AT158" s="155" t="s">
        <v>72</v>
      </c>
      <c r="AU158" s="155" t="s">
        <v>81</v>
      </c>
      <c r="AY158" s="148" t="s">
        <v>122</v>
      </c>
      <c r="BK158" s="156">
        <f>SUM(BK159:BK179)</f>
        <v>0</v>
      </c>
    </row>
    <row r="159" spans="1:65" s="2" customFormat="1" ht="44.25" customHeight="1">
      <c r="A159" s="28"/>
      <c r="B159" s="120"/>
      <c r="C159" s="159" t="s">
        <v>228</v>
      </c>
      <c r="D159" s="159" t="s">
        <v>157</v>
      </c>
      <c r="E159" s="160" t="s">
        <v>291</v>
      </c>
      <c r="F159" s="161" t="s">
        <v>292</v>
      </c>
      <c r="G159" s="162" t="s">
        <v>176</v>
      </c>
      <c r="H159" s="163">
        <v>6.5</v>
      </c>
      <c r="I159" s="164"/>
      <c r="J159" s="164">
        <f>ROUND(I159*H159,2)</f>
        <v>0</v>
      </c>
      <c r="K159" s="165"/>
      <c r="L159" s="29"/>
      <c r="M159" s="166" t="s">
        <v>1</v>
      </c>
      <c r="N159" s="167" t="s">
        <v>38</v>
      </c>
      <c r="O159" s="131">
        <v>0.056</v>
      </c>
      <c r="P159" s="131">
        <f>O159*H159</f>
        <v>0.364</v>
      </c>
      <c r="Q159" s="131">
        <v>0</v>
      </c>
      <c r="R159" s="131">
        <f>Q159*H159</f>
        <v>0</v>
      </c>
      <c r="S159" s="131">
        <v>0</v>
      </c>
      <c r="T159" s="132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33" t="s">
        <v>123</v>
      </c>
      <c r="AT159" s="133" t="s">
        <v>157</v>
      </c>
      <c r="AU159" s="133" t="s">
        <v>83</v>
      </c>
      <c r="AY159" s="16" t="s">
        <v>122</v>
      </c>
      <c r="BE159" s="134">
        <f>IF(N159="základní",J159,0)</f>
        <v>0</v>
      </c>
      <c r="BF159" s="134">
        <f>IF(N159="snížená",J159,0)</f>
        <v>0</v>
      </c>
      <c r="BG159" s="134">
        <f>IF(N159="zákl. přenesená",J159,0)</f>
        <v>0</v>
      </c>
      <c r="BH159" s="134">
        <f>IF(N159="sníž. přenesená",J159,0)</f>
        <v>0</v>
      </c>
      <c r="BI159" s="134">
        <f>IF(N159="nulová",J159,0)</f>
        <v>0</v>
      </c>
      <c r="BJ159" s="16" t="s">
        <v>81</v>
      </c>
      <c r="BK159" s="134">
        <f>ROUND(I159*H159,2)</f>
        <v>0</v>
      </c>
      <c r="BL159" s="16" t="s">
        <v>123</v>
      </c>
      <c r="BM159" s="133" t="s">
        <v>560</v>
      </c>
    </row>
    <row r="160" spans="2:51" s="13" customFormat="1" ht="12">
      <c r="B160" s="168"/>
      <c r="D160" s="169" t="s">
        <v>162</v>
      </c>
      <c r="E160" s="170" t="s">
        <v>1</v>
      </c>
      <c r="F160" s="171" t="s">
        <v>561</v>
      </c>
      <c r="H160" s="172">
        <v>6.5</v>
      </c>
      <c r="L160" s="168"/>
      <c r="M160" s="173"/>
      <c r="N160" s="174"/>
      <c r="O160" s="174"/>
      <c r="P160" s="174"/>
      <c r="Q160" s="174"/>
      <c r="R160" s="174"/>
      <c r="S160" s="174"/>
      <c r="T160" s="175"/>
      <c r="AT160" s="170" t="s">
        <v>162</v>
      </c>
      <c r="AU160" s="170" t="s">
        <v>83</v>
      </c>
      <c r="AV160" s="13" t="s">
        <v>83</v>
      </c>
      <c r="AW160" s="13" t="s">
        <v>30</v>
      </c>
      <c r="AX160" s="13" t="s">
        <v>81</v>
      </c>
      <c r="AY160" s="170" t="s">
        <v>122</v>
      </c>
    </row>
    <row r="161" spans="1:65" s="2" customFormat="1" ht="21.75" customHeight="1">
      <c r="A161" s="28"/>
      <c r="B161" s="120"/>
      <c r="C161" s="159" t="s">
        <v>233</v>
      </c>
      <c r="D161" s="159" t="s">
        <v>157</v>
      </c>
      <c r="E161" s="160" t="s">
        <v>300</v>
      </c>
      <c r="F161" s="161" t="s">
        <v>301</v>
      </c>
      <c r="G161" s="162" t="s">
        <v>176</v>
      </c>
      <c r="H161" s="163">
        <v>6.5</v>
      </c>
      <c r="I161" s="164"/>
      <c r="J161" s="164">
        <f>ROUND(I161*H161,2)</f>
        <v>0</v>
      </c>
      <c r="K161" s="165"/>
      <c r="L161" s="29"/>
      <c r="M161" s="166" t="s">
        <v>1</v>
      </c>
      <c r="N161" s="167" t="s">
        <v>38</v>
      </c>
      <c r="O161" s="131">
        <v>0.008</v>
      </c>
      <c r="P161" s="131">
        <f>O161*H161</f>
        <v>0.052000000000000005</v>
      </c>
      <c r="Q161" s="131">
        <v>0</v>
      </c>
      <c r="R161" s="131">
        <f>Q161*H161</f>
        <v>0</v>
      </c>
      <c r="S161" s="131">
        <v>0</v>
      </c>
      <c r="T161" s="132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33" t="s">
        <v>123</v>
      </c>
      <c r="AT161" s="133" t="s">
        <v>157</v>
      </c>
      <c r="AU161" s="133" t="s">
        <v>83</v>
      </c>
      <c r="AY161" s="16" t="s">
        <v>122</v>
      </c>
      <c r="BE161" s="134">
        <f>IF(N161="základní",J161,0)</f>
        <v>0</v>
      </c>
      <c r="BF161" s="134">
        <f>IF(N161="snížená",J161,0)</f>
        <v>0</v>
      </c>
      <c r="BG161" s="134">
        <f>IF(N161="zákl. přenesená",J161,0)</f>
        <v>0</v>
      </c>
      <c r="BH161" s="134">
        <f>IF(N161="sníž. přenesená",J161,0)</f>
        <v>0</v>
      </c>
      <c r="BI161" s="134">
        <f>IF(N161="nulová",J161,0)</f>
        <v>0</v>
      </c>
      <c r="BJ161" s="16" t="s">
        <v>81</v>
      </c>
      <c r="BK161" s="134">
        <f>ROUND(I161*H161,2)</f>
        <v>0</v>
      </c>
      <c r="BL161" s="16" t="s">
        <v>123</v>
      </c>
      <c r="BM161" s="133" t="s">
        <v>562</v>
      </c>
    </row>
    <row r="162" spans="1:65" s="2" customFormat="1" ht="21.75" customHeight="1">
      <c r="A162" s="28"/>
      <c r="B162" s="120"/>
      <c r="C162" s="159" t="s">
        <v>238</v>
      </c>
      <c r="D162" s="159" t="s">
        <v>157</v>
      </c>
      <c r="E162" s="160" t="s">
        <v>304</v>
      </c>
      <c r="F162" s="161" t="s">
        <v>305</v>
      </c>
      <c r="G162" s="162" t="s">
        <v>176</v>
      </c>
      <c r="H162" s="163">
        <v>6.5</v>
      </c>
      <c r="I162" s="164"/>
      <c r="J162" s="164">
        <f>ROUND(I162*H162,2)</f>
        <v>0</v>
      </c>
      <c r="K162" s="165"/>
      <c r="L162" s="29"/>
      <c r="M162" s="166" t="s">
        <v>1</v>
      </c>
      <c r="N162" s="167" t="s">
        <v>38</v>
      </c>
      <c r="O162" s="131">
        <v>0.002</v>
      </c>
      <c r="P162" s="131">
        <f>O162*H162</f>
        <v>0.013000000000000001</v>
      </c>
      <c r="Q162" s="131">
        <v>0</v>
      </c>
      <c r="R162" s="131">
        <f>Q162*H162</f>
        <v>0</v>
      </c>
      <c r="S162" s="131">
        <v>0</v>
      </c>
      <c r="T162" s="132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33" t="s">
        <v>123</v>
      </c>
      <c r="AT162" s="133" t="s">
        <v>157</v>
      </c>
      <c r="AU162" s="133" t="s">
        <v>83</v>
      </c>
      <c r="AY162" s="16" t="s">
        <v>122</v>
      </c>
      <c r="BE162" s="134">
        <f>IF(N162="základní",J162,0)</f>
        <v>0</v>
      </c>
      <c r="BF162" s="134">
        <f>IF(N162="snížená",J162,0)</f>
        <v>0</v>
      </c>
      <c r="BG162" s="134">
        <f>IF(N162="zákl. přenesená",J162,0)</f>
        <v>0</v>
      </c>
      <c r="BH162" s="134">
        <f>IF(N162="sníž. přenesená",J162,0)</f>
        <v>0</v>
      </c>
      <c r="BI162" s="134">
        <f>IF(N162="nulová",J162,0)</f>
        <v>0</v>
      </c>
      <c r="BJ162" s="16" t="s">
        <v>81</v>
      </c>
      <c r="BK162" s="134">
        <f>ROUND(I162*H162,2)</f>
        <v>0</v>
      </c>
      <c r="BL162" s="16" t="s">
        <v>123</v>
      </c>
      <c r="BM162" s="133" t="s">
        <v>563</v>
      </c>
    </row>
    <row r="163" spans="1:65" s="2" customFormat="1" ht="33" customHeight="1">
      <c r="A163" s="28"/>
      <c r="B163" s="120"/>
      <c r="C163" s="159" t="s">
        <v>242</v>
      </c>
      <c r="D163" s="159" t="s">
        <v>157</v>
      </c>
      <c r="E163" s="160" t="s">
        <v>308</v>
      </c>
      <c r="F163" s="161" t="s">
        <v>309</v>
      </c>
      <c r="G163" s="162" t="s">
        <v>176</v>
      </c>
      <c r="H163" s="163">
        <v>6.5</v>
      </c>
      <c r="I163" s="164"/>
      <c r="J163" s="164">
        <f>ROUND(I163*H163,2)</f>
        <v>0</v>
      </c>
      <c r="K163" s="165"/>
      <c r="L163" s="29"/>
      <c r="M163" s="166" t="s">
        <v>1</v>
      </c>
      <c r="N163" s="167" t="s">
        <v>38</v>
      </c>
      <c r="O163" s="131">
        <v>0.071</v>
      </c>
      <c r="P163" s="131">
        <f>O163*H163</f>
        <v>0.46149999999999997</v>
      </c>
      <c r="Q163" s="131">
        <v>0</v>
      </c>
      <c r="R163" s="131">
        <f>Q163*H163</f>
        <v>0</v>
      </c>
      <c r="S163" s="131">
        <v>0</v>
      </c>
      <c r="T163" s="132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33" t="s">
        <v>123</v>
      </c>
      <c r="AT163" s="133" t="s">
        <v>157</v>
      </c>
      <c r="AU163" s="133" t="s">
        <v>83</v>
      </c>
      <c r="AY163" s="16" t="s">
        <v>122</v>
      </c>
      <c r="BE163" s="134">
        <f>IF(N163="základní",J163,0)</f>
        <v>0</v>
      </c>
      <c r="BF163" s="134">
        <f>IF(N163="snížená",J163,0)</f>
        <v>0</v>
      </c>
      <c r="BG163" s="134">
        <f>IF(N163="zákl. přenesená",J163,0)</f>
        <v>0</v>
      </c>
      <c r="BH163" s="134">
        <f>IF(N163="sníž. přenesená",J163,0)</f>
        <v>0</v>
      </c>
      <c r="BI163" s="134">
        <f>IF(N163="nulová",J163,0)</f>
        <v>0</v>
      </c>
      <c r="BJ163" s="16" t="s">
        <v>81</v>
      </c>
      <c r="BK163" s="134">
        <f>ROUND(I163*H163,2)</f>
        <v>0</v>
      </c>
      <c r="BL163" s="16" t="s">
        <v>123</v>
      </c>
      <c r="BM163" s="133" t="s">
        <v>564</v>
      </c>
    </row>
    <row r="164" spans="1:65" s="2" customFormat="1" ht="55.5" customHeight="1">
      <c r="A164" s="28"/>
      <c r="B164" s="120"/>
      <c r="C164" s="159" t="s">
        <v>7</v>
      </c>
      <c r="D164" s="159" t="s">
        <v>157</v>
      </c>
      <c r="E164" s="160" t="s">
        <v>312</v>
      </c>
      <c r="F164" s="161" t="s">
        <v>313</v>
      </c>
      <c r="G164" s="162" t="s">
        <v>176</v>
      </c>
      <c r="H164" s="163">
        <v>57.4</v>
      </c>
      <c r="I164" s="164"/>
      <c r="J164" s="164">
        <f>ROUND(I164*H164,2)</f>
        <v>0</v>
      </c>
      <c r="K164" s="165"/>
      <c r="L164" s="29"/>
      <c r="M164" s="166" t="s">
        <v>1</v>
      </c>
      <c r="N164" s="167" t="s">
        <v>38</v>
      </c>
      <c r="O164" s="131">
        <v>0.305</v>
      </c>
      <c r="P164" s="131">
        <f>O164*H164</f>
        <v>17.506999999999998</v>
      </c>
      <c r="Q164" s="131">
        <v>0.04</v>
      </c>
      <c r="R164" s="131">
        <f>Q164*H164</f>
        <v>2.296</v>
      </c>
      <c r="S164" s="131">
        <v>0</v>
      </c>
      <c r="T164" s="132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33" t="s">
        <v>123</v>
      </c>
      <c r="AT164" s="133" t="s">
        <v>157</v>
      </c>
      <c r="AU164" s="133" t="s">
        <v>83</v>
      </c>
      <c r="AY164" s="16" t="s">
        <v>122</v>
      </c>
      <c r="BE164" s="134">
        <f>IF(N164="základní",J164,0)</f>
        <v>0</v>
      </c>
      <c r="BF164" s="134">
        <f>IF(N164="snížená",J164,0)</f>
        <v>0</v>
      </c>
      <c r="BG164" s="134">
        <f>IF(N164="zákl. přenesená",J164,0)</f>
        <v>0</v>
      </c>
      <c r="BH164" s="134">
        <f>IF(N164="sníž. přenesená",J164,0)</f>
        <v>0</v>
      </c>
      <c r="BI164" s="134">
        <f>IF(N164="nulová",J164,0)</f>
        <v>0</v>
      </c>
      <c r="BJ164" s="16" t="s">
        <v>81</v>
      </c>
      <c r="BK164" s="134">
        <f>ROUND(I164*H164,2)</f>
        <v>0</v>
      </c>
      <c r="BL164" s="16" t="s">
        <v>123</v>
      </c>
      <c r="BM164" s="133" t="s">
        <v>565</v>
      </c>
    </row>
    <row r="165" spans="2:51" s="13" customFormat="1" ht="12">
      <c r="B165" s="168"/>
      <c r="D165" s="169" t="s">
        <v>162</v>
      </c>
      <c r="E165" s="170" t="s">
        <v>1</v>
      </c>
      <c r="F165" s="171" t="s">
        <v>566</v>
      </c>
      <c r="H165" s="172">
        <v>57.4</v>
      </c>
      <c r="L165" s="168"/>
      <c r="M165" s="173"/>
      <c r="N165" s="174"/>
      <c r="O165" s="174"/>
      <c r="P165" s="174"/>
      <c r="Q165" s="174"/>
      <c r="R165" s="174"/>
      <c r="S165" s="174"/>
      <c r="T165" s="175"/>
      <c r="AT165" s="170" t="s">
        <v>162</v>
      </c>
      <c r="AU165" s="170" t="s">
        <v>83</v>
      </c>
      <c r="AV165" s="13" t="s">
        <v>83</v>
      </c>
      <c r="AW165" s="13" t="s">
        <v>30</v>
      </c>
      <c r="AX165" s="13" t="s">
        <v>81</v>
      </c>
      <c r="AY165" s="170" t="s">
        <v>122</v>
      </c>
    </row>
    <row r="166" spans="1:65" s="2" customFormat="1" ht="33" customHeight="1">
      <c r="A166" s="28"/>
      <c r="B166" s="120"/>
      <c r="C166" s="159" t="s">
        <v>249</v>
      </c>
      <c r="D166" s="159" t="s">
        <v>157</v>
      </c>
      <c r="E166" s="160" t="s">
        <v>317</v>
      </c>
      <c r="F166" s="161" t="s">
        <v>318</v>
      </c>
      <c r="G166" s="162" t="s">
        <v>176</v>
      </c>
      <c r="H166" s="163">
        <v>57.4</v>
      </c>
      <c r="I166" s="164"/>
      <c r="J166" s="164">
        <f>ROUND(I166*H166,2)</f>
        <v>0</v>
      </c>
      <c r="K166" s="165"/>
      <c r="L166" s="29"/>
      <c r="M166" s="166" t="s">
        <v>1</v>
      </c>
      <c r="N166" s="167" t="s">
        <v>38</v>
      </c>
      <c r="O166" s="131">
        <v>0.05</v>
      </c>
      <c r="P166" s="131">
        <f>O166*H166</f>
        <v>2.87</v>
      </c>
      <c r="Q166" s="131">
        <v>0</v>
      </c>
      <c r="R166" s="131">
        <f>Q166*H166</f>
        <v>0</v>
      </c>
      <c r="S166" s="131">
        <v>0</v>
      </c>
      <c r="T166" s="132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33" t="s">
        <v>123</v>
      </c>
      <c r="AT166" s="133" t="s">
        <v>157</v>
      </c>
      <c r="AU166" s="133" t="s">
        <v>83</v>
      </c>
      <c r="AY166" s="16" t="s">
        <v>122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16" t="s">
        <v>81</v>
      </c>
      <c r="BK166" s="134">
        <f>ROUND(I166*H166,2)</f>
        <v>0</v>
      </c>
      <c r="BL166" s="16" t="s">
        <v>123</v>
      </c>
      <c r="BM166" s="133" t="s">
        <v>567</v>
      </c>
    </row>
    <row r="167" spans="1:65" s="2" customFormat="1" ht="21.75" customHeight="1">
      <c r="A167" s="28"/>
      <c r="B167" s="120"/>
      <c r="C167" s="121" t="s">
        <v>256</v>
      </c>
      <c r="D167" s="121" t="s">
        <v>118</v>
      </c>
      <c r="E167" s="122" t="s">
        <v>321</v>
      </c>
      <c r="F167" s="123" t="s">
        <v>322</v>
      </c>
      <c r="G167" s="124" t="s">
        <v>176</v>
      </c>
      <c r="H167" s="125">
        <v>58.548</v>
      </c>
      <c r="I167" s="126"/>
      <c r="J167" s="126">
        <f>ROUND(I167*H167,2)</f>
        <v>0</v>
      </c>
      <c r="K167" s="127"/>
      <c r="L167" s="128"/>
      <c r="M167" s="129" t="s">
        <v>1</v>
      </c>
      <c r="N167" s="130" t="s">
        <v>38</v>
      </c>
      <c r="O167" s="131">
        <v>0</v>
      </c>
      <c r="P167" s="131">
        <f>O167*H167</f>
        <v>0</v>
      </c>
      <c r="Q167" s="131">
        <v>0.0108</v>
      </c>
      <c r="R167" s="131">
        <f>Q167*H167</f>
        <v>0.6323184000000001</v>
      </c>
      <c r="S167" s="131">
        <v>0</v>
      </c>
      <c r="T167" s="132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33" t="s">
        <v>121</v>
      </c>
      <c r="AT167" s="133" t="s">
        <v>118</v>
      </c>
      <c r="AU167" s="133" t="s">
        <v>83</v>
      </c>
      <c r="AY167" s="16" t="s">
        <v>122</v>
      </c>
      <c r="BE167" s="134">
        <f>IF(N167="základní",J167,0)</f>
        <v>0</v>
      </c>
      <c r="BF167" s="134">
        <f>IF(N167="snížená",J167,0)</f>
        <v>0</v>
      </c>
      <c r="BG167" s="134">
        <f>IF(N167="zákl. přenesená",J167,0)</f>
        <v>0</v>
      </c>
      <c r="BH167" s="134">
        <f>IF(N167="sníž. přenesená",J167,0)</f>
        <v>0</v>
      </c>
      <c r="BI167" s="134">
        <f>IF(N167="nulová",J167,0)</f>
        <v>0</v>
      </c>
      <c r="BJ167" s="16" t="s">
        <v>81</v>
      </c>
      <c r="BK167" s="134">
        <f>ROUND(I167*H167,2)</f>
        <v>0</v>
      </c>
      <c r="BL167" s="16" t="s">
        <v>123</v>
      </c>
      <c r="BM167" s="133" t="s">
        <v>568</v>
      </c>
    </row>
    <row r="168" spans="2:51" s="13" customFormat="1" ht="12">
      <c r="B168" s="168"/>
      <c r="D168" s="169" t="s">
        <v>162</v>
      </c>
      <c r="F168" s="171" t="s">
        <v>569</v>
      </c>
      <c r="H168" s="172">
        <v>58.548</v>
      </c>
      <c r="L168" s="168"/>
      <c r="M168" s="173"/>
      <c r="N168" s="174"/>
      <c r="O168" s="174"/>
      <c r="P168" s="174"/>
      <c r="Q168" s="174"/>
      <c r="R168" s="174"/>
      <c r="S168" s="174"/>
      <c r="T168" s="175"/>
      <c r="AT168" s="170" t="s">
        <v>162</v>
      </c>
      <c r="AU168" s="170" t="s">
        <v>83</v>
      </c>
      <c r="AV168" s="13" t="s">
        <v>83</v>
      </c>
      <c r="AW168" s="13" t="s">
        <v>3</v>
      </c>
      <c r="AX168" s="13" t="s">
        <v>81</v>
      </c>
      <c r="AY168" s="170" t="s">
        <v>122</v>
      </c>
    </row>
    <row r="169" spans="1:65" s="2" customFormat="1" ht="21.75" customHeight="1">
      <c r="A169" s="28"/>
      <c r="B169" s="120"/>
      <c r="C169" s="159" t="s">
        <v>260</v>
      </c>
      <c r="D169" s="159" t="s">
        <v>157</v>
      </c>
      <c r="E169" s="160" t="s">
        <v>326</v>
      </c>
      <c r="F169" s="161" t="s">
        <v>327</v>
      </c>
      <c r="G169" s="162" t="s">
        <v>176</v>
      </c>
      <c r="H169" s="163">
        <v>63.14</v>
      </c>
      <c r="I169" s="164"/>
      <c r="J169" s="164">
        <f>ROUND(I169*H169,2)</f>
        <v>0</v>
      </c>
      <c r="K169" s="165"/>
      <c r="L169" s="29"/>
      <c r="M169" s="166" t="s">
        <v>1</v>
      </c>
      <c r="N169" s="167" t="s">
        <v>38</v>
      </c>
      <c r="O169" s="131">
        <v>0.08</v>
      </c>
      <c r="P169" s="131">
        <f>O169*H169</f>
        <v>5.051200000000001</v>
      </c>
      <c r="Q169" s="131">
        <v>0.00069</v>
      </c>
      <c r="R169" s="131">
        <f>Q169*H169</f>
        <v>0.0435666</v>
      </c>
      <c r="S169" s="131">
        <v>0</v>
      </c>
      <c r="T169" s="132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33" t="s">
        <v>123</v>
      </c>
      <c r="AT169" s="133" t="s">
        <v>157</v>
      </c>
      <c r="AU169" s="133" t="s">
        <v>83</v>
      </c>
      <c r="AY169" s="16" t="s">
        <v>122</v>
      </c>
      <c r="BE169" s="134">
        <f>IF(N169="základní",J169,0)</f>
        <v>0</v>
      </c>
      <c r="BF169" s="134">
        <f>IF(N169="snížená",J169,0)</f>
        <v>0</v>
      </c>
      <c r="BG169" s="134">
        <f>IF(N169="zákl. přenesená",J169,0)</f>
        <v>0</v>
      </c>
      <c r="BH169" s="134">
        <f>IF(N169="sníž. přenesená",J169,0)</f>
        <v>0</v>
      </c>
      <c r="BI169" s="134">
        <f>IF(N169="nulová",J169,0)</f>
        <v>0</v>
      </c>
      <c r="BJ169" s="16" t="s">
        <v>81</v>
      </c>
      <c r="BK169" s="134">
        <f>ROUND(I169*H169,2)</f>
        <v>0</v>
      </c>
      <c r="BL169" s="16" t="s">
        <v>123</v>
      </c>
      <c r="BM169" s="133" t="s">
        <v>570</v>
      </c>
    </row>
    <row r="170" spans="2:51" s="13" customFormat="1" ht="12">
      <c r="B170" s="168"/>
      <c r="D170" s="169" t="s">
        <v>162</v>
      </c>
      <c r="E170" s="170" t="s">
        <v>1</v>
      </c>
      <c r="F170" s="171" t="s">
        <v>571</v>
      </c>
      <c r="H170" s="172">
        <v>57.4</v>
      </c>
      <c r="L170" s="168"/>
      <c r="M170" s="173"/>
      <c r="N170" s="174"/>
      <c r="O170" s="174"/>
      <c r="P170" s="174"/>
      <c r="Q170" s="174"/>
      <c r="R170" s="174"/>
      <c r="S170" s="174"/>
      <c r="T170" s="175"/>
      <c r="AT170" s="170" t="s">
        <v>162</v>
      </c>
      <c r="AU170" s="170" t="s">
        <v>83</v>
      </c>
      <c r="AV170" s="13" t="s">
        <v>83</v>
      </c>
      <c r="AW170" s="13" t="s">
        <v>30</v>
      </c>
      <c r="AX170" s="13" t="s">
        <v>81</v>
      </c>
      <c r="AY170" s="170" t="s">
        <v>122</v>
      </c>
    </row>
    <row r="171" spans="2:51" s="13" customFormat="1" ht="12">
      <c r="B171" s="168"/>
      <c r="D171" s="169" t="s">
        <v>162</v>
      </c>
      <c r="F171" s="171" t="s">
        <v>572</v>
      </c>
      <c r="H171" s="172">
        <v>63.14</v>
      </c>
      <c r="L171" s="168"/>
      <c r="M171" s="173"/>
      <c r="N171" s="174"/>
      <c r="O171" s="174"/>
      <c r="P171" s="174"/>
      <c r="Q171" s="174"/>
      <c r="R171" s="174"/>
      <c r="S171" s="174"/>
      <c r="T171" s="175"/>
      <c r="AT171" s="170" t="s">
        <v>162</v>
      </c>
      <c r="AU171" s="170" t="s">
        <v>83</v>
      </c>
      <c r="AV171" s="13" t="s">
        <v>83</v>
      </c>
      <c r="AW171" s="13" t="s">
        <v>3</v>
      </c>
      <c r="AX171" s="13" t="s">
        <v>81</v>
      </c>
      <c r="AY171" s="170" t="s">
        <v>122</v>
      </c>
    </row>
    <row r="172" spans="1:65" s="2" customFormat="1" ht="21.75" customHeight="1">
      <c r="A172" s="28"/>
      <c r="B172" s="120"/>
      <c r="C172" s="159" t="s">
        <v>265</v>
      </c>
      <c r="D172" s="159" t="s">
        <v>157</v>
      </c>
      <c r="E172" s="160" t="s">
        <v>273</v>
      </c>
      <c r="F172" s="161" t="s">
        <v>274</v>
      </c>
      <c r="G172" s="162" t="s">
        <v>176</v>
      </c>
      <c r="H172" s="163">
        <v>57.4</v>
      </c>
      <c r="I172" s="164"/>
      <c r="J172" s="164">
        <f>ROUND(I172*H172,2)</f>
        <v>0</v>
      </c>
      <c r="K172" s="165"/>
      <c r="L172" s="29"/>
      <c r="M172" s="166" t="s">
        <v>1</v>
      </c>
      <c r="N172" s="167" t="s">
        <v>38</v>
      </c>
      <c r="O172" s="131">
        <v>0.026</v>
      </c>
      <c r="P172" s="131">
        <f>O172*H172</f>
        <v>1.4924</v>
      </c>
      <c r="Q172" s="131">
        <v>0</v>
      </c>
      <c r="R172" s="131">
        <f>Q172*H172</f>
        <v>0</v>
      </c>
      <c r="S172" s="131">
        <v>0</v>
      </c>
      <c r="T172" s="132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33" t="s">
        <v>123</v>
      </c>
      <c r="AT172" s="133" t="s">
        <v>157</v>
      </c>
      <c r="AU172" s="133" t="s">
        <v>83</v>
      </c>
      <c r="AY172" s="16" t="s">
        <v>122</v>
      </c>
      <c r="BE172" s="134">
        <f>IF(N172="základní",J172,0)</f>
        <v>0</v>
      </c>
      <c r="BF172" s="134">
        <f>IF(N172="snížená",J172,0)</f>
        <v>0</v>
      </c>
      <c r="BG172" s="134">
        <f>IF(N172="zákl. přenesená",J172,0)</f>
        <v>0</v>
      </c>
      <c r="BH172" s="134">
        <f>IF(N172="sníž. přenesená",J172,0)</f>
        <v>0</v>
      </c>
      <c r="BI172" s="134">
        <f>IF(N172="nulová",J172,0)</f>
        <v>0</v>
      </c>
      <c r="BJ172" s="16" t="s">
        <v>81</v>
      </c>
      <c r="BK172" s="134">
        <f>ROUND(I172*H172,2)</f>
        <v>0</v>
      </c>
      <c r="BL172" s="16" t="s">
        <v>123</v>
      </c>
      <c r="BM172" s="133" t="s">
        <v>573</v>
      </c>
    </row>
    <row r="173" spans="2:51" s="13" customFormat="1" ht="12">
      <c r="B173" s="168"/>
      <c r="D173" s="169" t="s">
        <v>162</v>
      </c>
      <c r="E173" s="170" t="s">
        <v>1</v>
      </c>
      <c r="F173" s="171" t="s">
        <v>574</v>
      </c>
      <c r="H173" s="172">
        <v>57.4</v>
      </c>
      <c r="L173" s="168"/>
      <c r="M173" s="173"/>
      <c r="N173" s="174"/>
      <c r="O173" s="174"/>
      <c r="P173" s="174"/>
      <c r="Q173" s="174"/>
      <c r="R173" s="174"/>
      <c r="S173" s="174"/>
      <c r="T173" s="175"/>
      <c r="AT173" s="170" t="s">
        <v>162</v>
      </c>
      <c r="AU173" s="170" t="s">
        <v>83</v>
      </c>
      <c r="AV173" s="13" t="s">
        <v>83</v>
      </c>
      <c r="AW173" s="13" t="s">
        <v>30</v>
      </c>
      <c r="AX173" s="13" t="s">
        <v>81</v>
      </c>
      <c r="AY173" s="170" t="s">
        <v>122</v>
      </c>
    </row>
    <row r="174" spans="1:65" s="2" customFormat="1" ht="21.75" customHeight="1">
      <c r="A174" s="28"/>
      <c r="B174" s="120"/>
      <c r="C174" s="159" t="s">
        <v>272</v>
      </c>
      <c r="D174" s="159" t="s">
        <v>157</v>
      </c>
      <c r="E174" s="160" t="s">
        <v>575</v>
      </c>
      <c r="F174" s="161" t="s">
        <v>274</v>
      </c>
      <c r="G174" s="162" t="s">
        <v>176</v>
      </c>
      <c r="H174" s="163">
        <v>17.01</v>
      </c>
      <c r="I174" s="164"/>
      <c r="J174" s="164">
        <f>ROUND(I174*H174,2)</f>
        <v>0</v>
      </c>
      <c r="K174" s="165"/>
      <c r="L174" s="29"/>
      <c r="M174" s="166" t="s">
        <v>1</v>
      </c>
      <c r="N174" s="167" t="s">
        <v>38</v>
      </c>
      <c r="O174" s="131">
        <v>0.026</v>
      </c>
      <c r="P174" s="131">
        <f>O174*H174</f>
        <v>0.44226000000000004</v>
      </c>
      <c r="Q174" s="131">
        <v>0</v>
      </c>
      <c r="R174" s="131">
        <f>Q174*H174</f>
        <v>0</v>
      </c>
      <c r="S174" s="131">
        <v>0</v>
      </c>
      <c r="T174" s="132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33" t="s">
        <v>123</v>
      </c>
      <c r="AT174" s="133" t="s">
        <v>157</v>
      </c>
      <c r="AU174" s="133" t="s">
        <v>83</v>
      </c>
      <c r="AY174" s="16" t="s">
        <v>122</v>
      </c>
      <c r="BE174" s="134">
        <f>IF(N174="základní",J174,0)</f>
        <v>0</v>
      </c>
      <c r="BF174" s="134">
        <f>IF(N174="snížená",J174,0)</f>
        <v>0</v>
      </c>
      <c r="BG174" s="134">
        <f>IF(N174="zákl. přenesená",J174,0)</f>
        <v>0</v>
      </c>
      <c r="BH174" s="134">
        <f>IF(N174="sníž. přenesená",J174,0)</f>
        <v>0</v>
      </c>
      <c r="BI174" s="134">
        <f>IF(N174="nulová",J174,0)</f>
        <v>0</v>
      </c>
      <c r="BJ174" s="16" t="s">
        <v>81</v>
      </c>
      <c r="BK174" s="134">
        <f>ROUND(I174*H174,2)</f>
        <v>0</v>
      </c>
      <c r="BL174" s="16" t="s">
        <v>123</v>
      </c>
      <c r="BM174" s="133" t="s">
        <v>576</v>
      </c>
    </row>
    <row r="175" spans="2:51" s="13" customFormat="1" ht="12">
      <c r="B175" s="168"/>
      <c r="D175" s="169" t="s">
        <v>162</v>
      </c>
      <c r="E175" s="170" t="s">
        <v>1</v>
      </c>
      <c r="F175" s="171" t="s">
        <v>577</v>
      </c>
      <c r="H175" s="172">
        <v>17.01</v>
      </c>
      <c r="L175" s="168"/>
      <c r="M175" s="173"/>
      <c r="N175" s="174"/>
      <c r="O175" s="174"/>
      <c r="P175" s="174"/>
      <c r="Q175" s="174"/>
      <c r="R175" s="174"/>
      <c r="S175" s="174"/>
      <c r="T175" s="175"/>
      <c r="AT175" s="170" t="s">
        <v>162</v>
      </c>
      <c r="AU175" s="170" t="s">
        <v>83</v>
      </c>
      <c r="AV175" s="13" t="s">
        <v>83</v>
      </c>
      <c r="AW175" s="13" t="s">
        <v>30</v>
      </c>
      <c r="AX175" s="13" t="s">
        <v>81</v>
      </c>
      <c r="AY175" s="170" t="s">
        <v>122</v>
      </c>
    </row>
    <row r="176" spans="1:65" s="2" customFormat="1" ht="16.5" customHeight="1">
      <c r="A176" s="28"/>
      <c r="B176" s="120"/>
      <c r="C176" s="159" t="s">
        <v>279</v>
      </c>
      <c r="D176" s="159" t="s">
        <v>157</v>
      </c>
      <c r="E176" s="160" t="s">
        <v>280</v>
      </c>
      <c r="F176" s="161" t="s">
        <v>281</v>
      </c>
      <c r="G176" s="162" t="s">
        <v>176</v>
      </c>
      <c r="H176" s="163">
        <v>43.855</v>
      </c>
      <c r="I176" s="164"/>
      <c r="J176" s="164">
        <f>ROUND(I176*H176,2)</f>
        <v>0</v>
      </c>
      <c r="K176" s="165"/>
      <c r="L176" s="29"/>
      <c r="M176" s="166" t="s">
        <v>1</v>
      </c>
      <c r="N176" s="167" t="s">
        <v>38</v>
      </c>
      <c r="O176" s="131">
        <v>0.029</v>
      </c>
      <c r="P176" s="131">
        <f>O176*H176</f>
        <v>1.271795</v>
      </c>
      <c r="Q176" s="131">
        <v>0</v>
      </c>
      <c r="R176" s="131">
        <f>Q176*H176</f>
        <v>0</v>
      </c>
      <c r="S176" s="131">
        <v>0</v>
      </c>
      <c r="T176" s="132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33" t="s">
        <v>123</v>
      </c>
      <c r="AT176" s="133" t="s">
        <v>157</v>
      </c>
      <c r="AU176" s="133" t="s">
        <v>83</v>
      </c>
      <c r="AY176" s="16" t="s">
        <v>122</v>
      </c>
      <c r="BE176" s="134">
        <f>IF(N176="základní",J176,0)</f>
        <v>0</v>
      </c>
      <c r="BF176" s="134">
        <f>IF(N176="snížená",J176,0)</f>
        <v>0</v>
      </c>
      <c r="BG176" s="134">
        <f>IF(N176="zákl. přenesená",J176,0)</f>
        <v>0</v>
      </c>
      <c r="BH176" s="134">
        <f>IF(N176="sníž. přenesená",J176,0)</f>
        <v>0</v>
      </c>
      <c r="BI176" s="134">
        <f>IF(N176="nulová",J176,0)</f>
        <v>0</v>
      </c>
      <c r="BJ176" s="16" t="s">
        <v>81</v>
      </c>
      <c r="BK176" s="134">
        <f>ROUND(I176*H176,2)</f>
        <v>0</v>
      </c>
      <c r="BL176" s="16" t="s">
        <v>123</v>
      </c>
      <c r="BM176" s="133" t="s">
        <v>578</v>
      </c>
    </row>
    <row r="177" spans="2:51" s="13" customFormat="1" ht="12">
      <c r="B177" s="168"/>
      <c r="D177" s="169" t="s">
        <v>162</v>
      </c>
      <c r="E177" s="170" t="s">
        <v>1</v>
      </c>
      <c r="F177" s="171" t="s">
        <v>579</v>
      </c>
      <c r="H177" s="172">
        <v>43.855</v>
      </c>
      <c r="L177" s="168"/>
      <c r="M177" s="173"/>
      <c r="N177" s="174"/>
      <c r="O177" s="174"/>
      <c r="P177" s="174"/>
      <c r="Q177" s="174"/>
      <c r="R177" s="174"/>
      <c r="S177" s="174"/>
      <c r="T177" s="175"/>
      <c r="AT177" s="170" t="s">
        <v>162</v>
      </c>
      <c r="AU177" s="170" t="s">
        <v>83</v>
      </c>
      <c r="AV177" s="13" t="s">
        <v>83</v>
      </c>
      <c r="AW177" s="13" t="s">
        <v>30</v>
      </c>
      <c r="AX177" s="13" t="s">
        <v>81</v>
      </c>
      <c r="AY177" s="170" t="s">
        <v>122</v>
      </c>
    </row>
    <row r="178" spans="1:65" s="2" customFormat="1" ht="21.75" customHeight="1">
      <c r="A178" s="28"/>
      <c r="B178" s="120"/>
      <c r="C178" s="159" t="s">
        <v>285</v>
      </c>
      <c r="D178" s="159" t="s">
        <v>157</v>
      </c>
      <c r="E178" s="160" t="s">
        <v>286</v>
      </c>
      <c r="F178" s="161" t="s">
        <v>287</v>
      </c>
      <c r="G178" s="162" t="s">
        <v>176</v>
      </c>
      <c r="H178" s="163">
        <v>30.433</v>
      </c>
      <c r="I178" s="164"/>
      <c r="J178" s="164">
        <f>ROUND(I178*H178,2)</f>
        <v>0</v>
      </c>
      <c r="K178" s="165"/>
      <c r="L178" s="29"/>
      <c r="M178" s="166" t="s">
        <v>1</v>
      </c>
      <c r="N178" s="167" t="s">
        <v>38</v>
      </c>
      <c r="O178" s="131">
        <v>0.031</v>
      </c>
      <c r="P178" s="131">
        <f>O178*H178</f>
        <v>0.943423</v>
      </c>
      <c r="Q178" s="131">
        <v>0</v>
      </c>
      <c r="R178" s="131">
        <f>Q178*H178</f>
        <v>0</v>
      </c>
      <c r="S178" s="131">
        <v>0</v>
      </c>
      <c r="T178" s="132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33" t="s">
        <v>123</v>
      </c>
      <c r="AT178" s="133" t="s">
        <v>157</v>
      </c>
      <c r="AU178" s="133" t="s">
        <v>83</v>
      </c>
      <c r="AY178" s="16" t="s">
        <v>122</v>
      </c>
      <c r="BE178" s="134">
        <f>IF(N178="základní",J178,0)</f>
        <v>0</v>
      </c>
      <c r="BF178" s="134">
        <f>IF(N178="snížená",J178,0)</f>
        <v>0</v>
      </c>
      <c r="BG178" s="134">
        <f>IF(N178="zákl. přenesená",J178,0)</f>
        <v>0</v>
      </c>
      <c r="BH178" s="134">
        <f>IF(N178="sníž. přenesená",J178,0)</f>
        <v>0</v>
      </c>
      <c r="BI178" s="134">
        <f>IF(N178="nulová",J178,0)</f>
        <v>0</v>
      </c>
      <c r="BJ178" s="16" t="s">
        <v>81</v>
      </c>
      <c r="BK178" s="134">
        <f>ROUND(I178*H178,2)</f>
        <v>0</v>
      </c>
      <c r="BL178" s="16" t="s">
        <v>123</v>
      </c>
      <c r="BM178" s="133" t="s">
        <v>580</v>
      </c>
    </row>
    <row r="179" spans="2:51" s="13" customFormat="1" ht="22.5">
      <c r="B179" s="168"/>
      <c r="D179" s="169" t="s">
        <v>162</v>
      </c>
      <c r="E179" s="170" t="s">
        <v>1</v>
      </c>
      <c r="F179" s="171" t="s">
        <v>581</v>
      </c>
      <c r="H179" s="172">
        <v>30.433</v>
      </c>
      <c r="L179" s="168"/>
      <c r="M179" s="173"/>
      <c r="N179" s="174"/>
      <c r="O179" s="174"/>
      <c r="P179" s="174"/>
      <c r="Q179" s="174"/>
      <c r="R179" s="174"/>
      <c r="S179" s="174"/>
      <c r="T179" s="175"/>
      <c r="AT179" s="170" t="s">
        <v>162</v>
      </c>
      <c r="AU179" s="170" t="s">
        <v>83</v>
      </c>
      <c r="AV179" s="13" t="s">
        <v>83</v>
      </c>
      <c r="AW179" s="13" t="s">
        <v>30</v>
      </c>
      <c r="AX179" s="13" t="s">
        <v>81</v>
      </c>
      <c r="AY179" s="170" t="s">
        <v>122</v>
      </c>
    </row>
    <row r="180" spans="2:63" s="12" customFormat="1" ht="22.9" customHeight="1">
      <c r="B180" s="147"/>
      <c r="D180" s="148" t="s">
        <v>72</v>
      </c>
      <c r="E180" s="157" t="s">
        <v>143</v>
      </c>
      <c r="F180" s="157" t="s">
        <v>352</v>
      </c>
      <c r="J180" s="158">
        <f>BK180</f>
        <v>0</v>
      </c>
      <c r="L180" s="147"/>
      <c r="M180" s="151"/>
      <c r="N180" s="152"/>
      <c r="O180" s="152"/>
      <c r="P180" s="153">
        <f>SUM(P181:P206)</f>
        <v>33.032000000000004</v>
      </c>
      <c r="Q180" s="152"/>
      <c r="R180" s="153">
        <f>SUM(R181:R206)</f>
        <v>7.4474028</v>
      </c>
      <c r="S180" s="152"/>
      <c r="T180" s="154">
        <f>SUM(T181:T206)</f>
        <v>0.082</v>
      </c>
      <c r="AR180" s="148" t="s">
        <v>81</v>
      </c>
      <c r="AT180" s="155" t="s">
        <v>72</v>
      </c>
      <c r="AU180" s="155" t="s">
        <v>81</v>
      </c>
      <c r="AY180" s="148" t="s">
        <v>122</v>
      </c>
      <c r="BK180" s="156">
        <f>SUM(BK181:BK206)</f>
        <v>0</v>
      </c>
    </row>
    <row r="181" spans="1:65" s="2" customFormat="1" ht="21.75" customHeight="1">
      <c r="A181" s="28"/>
      <c r="B181" s="120"/>
      <c r="C181" s="159" t="s">
        <v>290</v>
      </c>
      <c r="D181" s="159" t="s">
        <v>157</v>
      </c>
      <c r="E181" s="160" t="s">
        <v>354</v>
      </c>
      <c r="F181" s="161" t="s">
        <v>355</v>
      </c>
      <c r="G181" s="162" t="s">
        <v>160</v>
      </c>
      <c r="H181" s="163">
        <v>1</v>
      </c>
      <c r="I181" s="164"/>
      <c r="J181" s="164">
        <f>ROUND(I181*H181,2)</f>
        <v>0</v>
      </c>
      <c r="K181" s="165"/>
      <c r="L181" s="29"/>
      <c r="M181" s="166" t="s">
        <v>1</v>
      </c>
      <c r="N181" s="167" t="s">
        <v>38</v>
      </c>
      <c r="O181" s="131">
        <v>0.2</v>
      </c>
      <c r="P181" s="131">
        <f>O181*H181</f>
        <v>0.2</v>
      </c>
      <c r="Q181" s="131">
        <v>0.0007</v>
      </c>
      <c r="R181" s="131">
        <f>Q181*H181</f>
        <v>0.0007</v>
      </c>
      <c r="S181" s="131">
        <v>0</v>
      </c>
      <c r="T181" s="132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33" t="s">
        <v>123</v>
      </c>
      <c r="AT181" s="133" t="s">
        <v>157</v>
      </c>
      <c r="AU181" s="133" t="s">
        <v>83</v>
      </c>
      <c r="AY181" s="16" t="s">
        <v>122</v>
      </c>
      <c r="BE181" s="134">
        <f>IF(N181="základní",J181,0)</f>
        <v>0</v>
      </c>
      <c r="BF181" s="134">
        <f>IF(N181="snížená",J181,0)</f>
        <v>0</v>
      </c>
      <c r="BG181" s="134">
        <f>IF(N181="zákl. přenesená",J181,0)</f>
        <v>0</v>
      </c>
      <c r="BH181" s="134">
        <f>IF(N181="sníž. přenesená",J181,0)</f>
        <v>0</v>
      </c>
      <c r="BI181" s="134">
        <f>IF(N181="nulová",J181,0)</f>
        <v>0</v>
      </c>
      <c r="BJ181" s="16" t="s">
        <v>81</v>
      </c>
      <c r="BK181" s="134">
        <f>ROUND(I181*H181,2)</f>
        <v>0</v>
      </c>
      <c r="BL181" s="16" t="s">
        <v>123</v>
      </c>
      <c r="BM181" s="133" t="s">
        <v>582</v>
      </c>
    </row>
    <row r="182" spans="2:51" s="13" customFormat="1" ht="12">
      <c r="B182" s="168"/>
      <c r="D182" s="169" t="s">
        <v>162</v>
      </c>
      <c r="F182" s="171" t="s">
        <v>583</v>
      </c>
      <c r="H182" s="172">
        <v>1</v>
      </c>
      <c r="L182" s="168"/>
      <c r="M182" s="173"/>
      <c r="N182" s="174"/>
      <c r="O182" s="174"/>
      <c r="P182" s="174"/>
      <c r="Q182" s="174"/>
      <c r="R182" s="174"/>
      <c r="S182" s="174"/>
      <c r="T182" s="175"/>
      <c r="AT182" s="170" t="s">
        <v>162</v>
      </c>
      <c r="AU182" s="170" t="s">
        <v>83</v>
      </c>
      <c r="AV182" s="13" t="s">
        <v>83</v>
      </c>
      <c r="AW182" s="13" t="s">
        <v>3</v>
      </c>
      <c r="AX182" s="13" t="s">
        <v>81</v>
      </c>
      <c r="AY182" s="170" t="s">
        <v>122</v>
      </c>
    </row>
    <row r="183" spans="1:65" s="2" customFormat="1" ht="21.75" customHeight="1">
      <c r="A183" s="28"/>
      <c r="B183" s="120"/>
      <c r="C183" s="121" t="s">
        <v>295</v>
      </c>
      <c r="D183" s="121" t="s">
        <v>118</v>
      </c>
      <c r="E183" s="122" t="s">
        <v>359</v>
      </c>
      <c r="F183" s="123" t="s">
        <v>360</v>
      </c>
      <c r="G183" s="124" t="s">
        <v>160</v>
      </c>
      <c r="H183" s="125">
        <v>1</v>
      </c>
      <c r="I183" s="126"/>
      <c r="J183" s="126">
        <f>ROUND(I183*H183,2)</f>
        <v>0</v>
      </c>
      <c r="K183" s="127"/>
      <c r="L183" s="128"/>
      <c r="M183" s="129" t="s">
        <v>1</v>
      </c>
      <c r="N183" s="130" t="s">
        <v>38</v>
      </c>
      <c r="O183" s="131">
        <v>0</v>
      </c>
      <c r="P183" s="131">
        <f>O183*H183</f>
        <v>0</v>
      </c>
      <c r="Q183" s="131">
        <v>0.0035</v>
      </c>
      <c r="R183" s="131">
        <f>Q183*H183</f>
        <v>0.0035</v>
      </c>
      <c r="S183" s="131">
        <v>0</v>
      </c>
      <c r="T183" s="132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33" t="s">
        <v>121</v>
      </c>
      <c r="AT183" s="133" t="s">
        <v>118</v>
      </c>
      <c r="AU183" s="133" t="s">
        <v>83</v>
      </c>
      <c r="AY183" s="16" t="s">
        <v>122</v>
      </c>
      <c r="BE183" s="134">
        <f>IF(N183="základní",J183,0)</f>
        <v>0</v>
      </c>
      <c r="BF183" s="134">
        <f>IF(N183="snížená",J183,0)</f>
        <v>0</v>
      </c>
      <c r="BG183" s="134">
        <f>IF(N183="zákl. přenesená",J183,0)</f>
        <v>0</v>
      </c>
      <c r="BH183" s="134">
        <f>IF(N183="sníž. přenesená",J183,0)</f>
        <v>0</v>
      </c>
      <c r="BI183" s="134">
        <f>IF(N183="nulová",J183,0)</f>
        <v>0</v>
      </c>
      <c r="BJ183" s="16" t="s">
        <v>81</v>
      </c>
      <c r="BK183" s="134">
        <f>ROUND(I183*H183,2)</f>
        <v>0</v>
      </c>
      <c r="BL183" s="16" t="s">
        <v>123</v>
      </c>
      <c r="BM183" s="133" t="s">
        <v>584</v>
      </c>
    </row>
    <row r="184" spans="2:51" s="13" customFormat="1" ht="12">
      <c r="B184" s="168"/>
      <c r="D184" s="169" t="s">
        <v>162</v>
      </c>
      <c r="E184" s="170" t="s">
        <v>1</v>
      </c>
      <c r="F184" s="171" t="s">
        <v>585</v>
      </c>
      <c r="H184" s="172">
        <v>1</v>
      </c>
      <c r="L184" s="168"/>
      <c r="M184" s="173"/>
      <c r="N184" s="174"/>
      <c r="O184" s="174"/>
      <c r="P184" s="174"/>
      <c r="Q184" s="174"/>
      <c r="R184" s="174"/>
      <c r="S184" s="174"/>
      <c r="T184" s="175"/>
      <c r="AT184" s="170" t="s">
        <v>162</v>
      </c>
      <c r="AU184" s="170" t="s">
        <v>83</v>
      </c>
      <c r="AV184" s="13" t="s">
        <v>83</v>
      </c>
      <c r="AW184" s="13" t="s">
        <v>30</v>
      </c>
      <c r="AX184" s="13" t="s">
        <v>81</v>
      </c>
      <c r="AY184" s="170" t="s">
        <v>122</v>
      </c>
    </row>
    <row r="185" spans="1:65" s="2" customFormat="1" ht="21.75" customHeight="1">
      <c r="A185" s="28"/>
      <c r="B185" s="120"/>
      <c r="C185" s="159" t="s">
        <v>299</v>
      </c>
      <c r="D185" s="159" t="s">
        <v>157</v>
      </c>
      <c r="E185" s="160" t="s">
        <v>376</v>
      </c>
      <c r="F185" s="161" t="s">
        <v>377</v>
      </c>
      <c r="G185" s="162" t="s">
        <v>160</v>
      </c>
      <c r="H185" s="163">
        <v>1</v>
      </c>
      <c r="I185" s="164"/>
      <c r="J185" s="164">
        <f>ROUND(I185*H185,2)</f>
        <v>0</v>
      </c>
      <c r="K185" s="165"/>
      <c r="L185" s="29"/>
      <c r="M185" s="166" t="s">
        <v>1</v>
      </c>
      <c r="N185" s="167" t="s">
        <v>38</v>
      </c>
      <c r="O185" s="131">
        <v>0.549</v>
      </c>
      <c r="P185" s="131">
        <f>O185*H185</f>
        <v>0.549</v>
      </c>
      <c r="Q185" s="131">
        <v>0.11241</v>
      </c>
      <c r="R185" s="131">
        <f>Q185*H185</f>
        <v>0.11241</v>
      </c>
      <c r="S185" s="131">
        <v>0</v>
      </c>
      <c r="T185" s="132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33" t="s">
        <v>123</v>
      </c>
      <c r="AT185" s="133" t="s">
        <v>157</v>
      </c>
      <c r="AU185" s="133" t="s">
        <v>83</v>
      </c>
      <c r="AY185" s="16" t="s">
        <v>122</v>
      </c>
      <c r="BE185" s="134">
        <f>IF(N185="základní",J185,0)</f>
        <v>0</v>
      </c>
      <c r="BF185" s="134">
        <f>IF(N185="snížená",J185,0)</f>
        <v>0</v>
      </c>
      <c r="BG185" s="134">
        <f>IF(N185="zákl. přenesená",J185,0)</f>
        <v>0</v>
      </c>
      <c r="BH185" s="134">
        <f>IF(N185="sníž. přenesená",J185,0)</f>
        <v>0</v>
      </c>
      <c r="BI185" s="134">
        <f>IF(N185="nulová",J185,0)</f>
        <v>0</v>
      </c>
      <c r="BJ185" s="16" t="s">
        <v>81</v>
      </c>
      <c r="BK185" s="134">
        <f>ROUND(I185*H185,2)</f>
        <v>0</v>
      </c>
      <c r="BL185" s="16" t="s">
        <v>123</v>
      </c>
      <c r="BM185" s="133" t="s">
        <v>586</v>
      </c>
    </row>
    <row r="186" spans="1:65" s="2" customFormat="1" ht="16.5" customHeight="1">
      <c r="A186" s="28"/>
      <c r="B186" s="120"/>
      <c r="C186" s="121" t="s">
        <v>303</v>
      </c>
      <c r="D186" s="121" t="s">
        <v>118</v>
      </c>
      <c r="E186" s="122" t="s">
        <v>380</v>
      </c>
      <c r="F186" s="123" t="s">
        <v>381</v>
      </c>
      <c r="G186" s="124" t="s">
        <v>160</v>
      </c>
      <c r="H186" s="125">
        <v>1</v>
      </c>
      <c r="I186" s="126"/>
      <c r="J186" s="126">
        <f>ROUND(I186*H186,2)</f>
        <v>0</v>
      </c>
      <c r="K186" s="127"/>
      <c r="L186" s="128"/>
      <c r="M186" s="129" t="s">
        <v>1</v>
      </c>
      <c r="N186" s="130" t="s">
        <v>38</v>
      </c>
      <c r="O186" s="131">
        <v>0</v>
      </c>
      <c r="P186" s="131">
        <f>O186*H186</f>
        <v>0</v>
      </c>
      <c r="Q186" s="131">
        <v>0.0061</v>
      </c>
      <c r="R186" s="131">
        <f>Q186*H186</f>
        <v>0.0061</v>
      </c>
      <c r="S186" s="131">
        <v>0</v>
      </c>
      <c r="T186" s="132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33" t="s">
        <v>121</v>
      </c>
      <c r="AT186" s="133" t="s">
        <v>118</v>
      </c>
      <c r="AU186" s="133" t="s">
        <v>83</v>
      </c>
      <c r="AY186" s="16" t="s">
        <v>122</v>
      </c>
      <c r="BE186" s="134">
        <f>IF(N186="základní",J186,0)</f>
        <v>0</v>
      </c>
      <c r="BF186" s="134">
        <f>IF(N186="snížená",J186,0)</f>
        <v>0</v>
      </c>
      <c r="BG186" s="134">
        <f>IF(N186="zákl. přenesená",J186,0)</f>
        <v>0</v>
      </c>
      <c r="BH186" s="134">
        <f>IF(N186="sníž. přenesená",J186,0)</f>
        <v>0</v>
      </c>
      <c r="BI186" s="134">
        <f>IF(N186="nulová",J186,0)</f>
        <v>0</v>
      </c>
      <c r="BJ186" s="16" t="s">
        <v>81</v>
      </c>
      <c r="BK186" s="134">
        <f>ROUND(I186*H186,2)</f>
        <v>0</v>
      </c>
      <c r="BL186" s="16" t="s">
        <v>123</v>
      </c>
      <c r="BM186" s="133" t="s">
        <v>587</v>
      </c>
    </row>
    <row r="187" spans="1:65" s="2" customFormat="1" ht="33" customHeight="1">
      <c r="A187" s="28"/>
      <c r="B187" s="120"/>
      <c r="C187" s="159" t="s">
        <v>307</v>
      </c>
      <c r="D187" s="159" t="s">
        <v>157</v>
      </c>
      <c r="E187" s="160" t="s">
        <v>403</v>
      </c>
      <c r="F187" s="161" t="s">
        <v>404</v>
      </c>
      <c r="G187" s="162" t="s">
        <v>405</v>
      </c>
      <c r="H187" s="163">
        <v>136</v>
      </c>
      <c r="I187" s="164"/>
      <c r="J187" s="164">
        <f>ROUND(I187*H187,2)</f>
        <v>0</v>
      </c>
      <c r="K187" s="165"/>
      <c r="L187" s="29"/>
      <c r="M187" s="166" t="s">
        <v>1</v>
      </c>
      <c r="N187" s="167" t="s">
        <v>38</v>
      </c>
      <c r="O187" s="131">
        <v>0.089</v>
      </c>
      <c r="P187" s="131">
        <f>O187*H187</f>
        <v>12.104</v>
      </c>
      <c r="Q187" s="131">
        <v>2E-05</v>
      </c>
      <c r="R187" s="131">
        <f>Q187*H187</f>
        <v>0.00272</v>
      </c>
      <c r="S187" s="131">
        <v>0</v>
      </c>
      <c r="T187" s="132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33" t="s">
        <v>123</v>
      </c>
      <c r="AT187" s="133" t="s">
        <v>157</v>
      </c>
      <c r="AU187" s="133" t="s">
        <v>83</v>
      </c>
      <c r="AY187" s="16" t="s">
        <v>122</v>
      </c>
      <c r="BE187" s="134">
        <f>IF(N187="základní",J187,0)</f>
        <v>0</v>
      </c>
      <c r="BF187" s="134">
        <f>IF(N187="snížená",J187,0)</f>
        <v>0</v>
      </c>
      <c r="BG187" s="134">
        <f>IF(N187="zákl. přenesená",J187,0)</f>
        <v>0</v>
      </c>
      <c r="BH187" s="134">
        <f>IF(N187="sníž. přenesená",J187,0)</f>
        <v>0</v>
      </c>
      <c r="BI187" s="134">
        <f>IF(N187="nulová",J187,0)</f>
        <v>0</v>
      </c>
      <c r="BJ187" s="16" t="s">
        <v>81</v>
      </c>
      <c r="BK187" s="134">
        <f>ROUND(I187*H187,2)</f>
        <v>0</v>
      </c>
      <c r="BL187" s="16" t="s">
        <v>123</v>
      </c>
      <c r="BM187" s="133" t="s">
        <v>588</v>
      </c>
    </row>
    <row r="188" spans="2:51" s="13" customFormat="1" ht="22.5">
      <c r="B188" s="168"/>
      <c r="D188" s="169" t="s">
        <v>162</v>
      </c>
      <c r="E188" s="170" t="s">
        <v>1</v>
      </c>
      <c r="F188" s="171" t="s">
        <v>589</v>
      </c>
      <c r="H188" s="172">
        <v>136</v>
      </c>
      <c r="L188" s="168"/>
      <c r="M188" s="173"/>
      <c r="N188" s="174"/>
      <c r="O188" s="174"/>
      <c r="P188" s="174"/>
      <c r="Q188" s="174"/>
      <c r="R188" s="174"/>
      <c r="S188" s="174"/>
      <c r="T188" s="175"/>
      <c r="AT188" s="170" t="s">
        <v>162</v>
      </c>
      <c r="AU188" s="170" t="s">
        <v>83</v>
      </c>
      <c r="AV188" s="13" t="s">
        <v>83</v>
      </c>
      <c r="AW188" s="13" t="s">
        <v>30</v>
      </c>
      <c r="AX188" s="13" t="s">
        <v>81</v>
      </c>
      <c r="AY188" s="170" t="s">
        <v>122</v>
      </c>
    </row>
    <row r="189" spans="1:65" s="2" customFormat="1" ht="44.25" customHeight="1">
      <c r="A189" s="28"/>
      <c r="B189" s="120"/>
      <c r="C189" s="159" t="s">
        <v>311</v>
      </c>
      <c r="D189" s="159" t="s">
        <v>157</v>
      </c>
      <c r="E189" s="160" t="s">
        <v>410</v>
      </c>
      <c r="F189" s="161" t="s">
        <v>411</v>
      </c>
      <c r="G189" s="162" t="s">
        <v>191</v>
      </c>
      <c r="H189" s="163">
        <v>35</v>
      </c>
      <c r="I189" s="164"/>
      <c r="J189" s="164">
        <f>ROUND(I189*H189,2)</f>
        <v>0</v>
      </c>
      <c r="K189" s="165"/>
      <c r="L189" s="29"/>
      <c r="M189" s="166" t="s">
        <v>1</v>
      </c>
      <c r="N189" s="167" t="s">
        <v>38</v>
      </c>
      <c r="O189" s="131">
        <v>0.268</v>
      </c>
      <c r="P189" s="131">
        <f>O189*H189</f>
        <v>9.38</v>
      </c>
      <c r="Q189" s="131">
        <v>0.1554</v>
      </c>
      <c r="R189" s="131">
        <f>Q189*H189</f>
        <v>5.439</v>
      </c>
      <c r="S189" s="131">
        <v>0</v>
      </c>
      <c r="T189" s="132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33" t="s">
        <v>123</v>
      </c>
      <c r="AT189" s="133" t="s">
        <v>157</v>
      </c>
      <c r="AU189" s="133" t="s">
        <v>83</v>
      </c>
      <c r="AY189" s="16" t="s">
        <v>122</v>
      </c>
      <c r="BE189" s="134">
        <f>IF(N189="základní",J189,0)</f>
        <v>0</v>
      </c>
      <c r="BF189" s="134">
        <f>IF(N189="snížená",J189,0)</f>
        <v>0</v>
      </c>
      <c r="BG189" s="134">
        <f>IF(N189="zákl. přenesená",J189,0)</f>
        <v>0</v>
      </c>
      <c r="BH189" s="134">
        <f>IF(N189="sníž. přenesená",J189,0)</f>
        <v>0</v>
      </c>
      <c r="BI189" s="134">
        <f>IF(N189="nulová",J189,0)</f>
        <v>0</v>
      </c>
      <c r="BJ189" s="16" t="s">
        <v>81</v>
      </c>
      <c r="BK189" s="134">
        <f>ROUND(I189*H189,2)</f>
        <v>0</v>
      </c>
      <c r="BL189" s="16" t="s">
        <v>123</v>
      </c>
      <c r="BM189" s="133" t="s">
        <v>590</v>
      </c>
    </row>
    <row r="190" spans="2:51" s="13" customFormat="1" ht="12">
      <c r="B190" s="168"/>
      <c r="D190" s="169" t="s">
        <v>162</v>
      </c>
      <c r="E190" s="170" t="s">
        <v>1</v>
      </c>
      <c r="F190" s="171" t="s">
        <v>591</v>
      </c>
      <c r="H190" s="172">
        <v>22</v>
      </c>
      <c r="L190" s="168"/>
      <c r="M190" s="173"/>
      <c r="N190" s="174"/>
      <c r="O190" s="174"/>
      <c r="P190" s="174"/>
      <c r="Q190" s="174"/>
      <c r="R190" s="174"/>
      <c r="S190" s="174"/>
      <c r="T190" s="175"/>
      <c r="AT190" s="170" t="s">
        <v>162</v>
      </c>
      <c r="AU190" s="170" t="s">
        <v>83</v>
      </c>
      <c r="AV190" s="13" t="s">
        <v>83</v>
      </c>
      <c r="AW190" s="13" t="s">
        <v>30</v>
      </c>
      <c r="AX190" s="13" t="s">
        <v>73</v>
      </c>
      <c r="AY190" s="170" t="s">
        <v>122</v>
      </c>
    </row>
    <row r="191" spans="2:51" s="13" customFormat="1" ht="12">
      <c r="B191" s="168"/>
      <c r="D191" s="169" t="s">
        <v>162</v>
      </c>
      <c r="E191" s="170" t="s">
        <v>1</v>
      </c>
      <c r="F191" s="171" t="s">
        <v>592</v>
      </c>
      <c r="H191" s="172">
        <v>13</v>
      </c>
      <c r="L191" s="168"/>
      <c r="M191" s="173"/>
      <c r="N191" s="174"/>
      <c r="O191" s="174"/>
      <c r="P191" s="174"/>
      <c r="Q191" s="174"/>
      <c r="R191" s="174"/>
      <c r="S191" s="174"/>
      <c r="T191" s="175"/>
      <c r="AT191" s="170" t="s">
        <v>162</v>
      </c>
      <c r="AU191" s="170" t="s">
        <v>83</v>
      </c>
      <c r="AV191" s="13" t="s">
        <v>83</v>
      </c>
      <c r="AW191" s="13" t="s">
        <v>30</v>
      </c>
      <c r="AX191" s="13" t="s">
        <v>73</v>
      </c>
      <c r="AY191" s="170" t="s">
        <v>122</v>
      </c>
    </row>
    <row r="192" spans="2:51" s="14" customFormat="1" ht="12">
      <c r="B192" s="176"/>
      <c r="D192" s="169" t="s">
        <v>162</v>
      </c>
      <c r="E192" s="177" t="s">
        <v>1</v>
      </c>
      <c r="F192" s="178" t="s">
        <v>202</v>
      </c>
      <c r="H192" s="179">
        <v>35</v>
      </c>
      <c r="L192" s="176"/>
      <c r="M192" s="180"/>
      <c r="N192" s="181"/>
      <c r="O192" s="181"/>
      <c r="P192" s="181"/>
      <c r="Q192" s="181"/>
      <c r="R192" s="181"/>
      <c r="S192" s="181"/>
      <c r="T192" s="182"/>
      <c r="AT192" s="177" t="s">
        <v>162</v>
      </c>
      <c r="AU192" s="177" t="s">
        <v>83</v>
      </c>
      <c r="AV192" s="14" t="s">
        <v>123</v>
      </c>
      <c r="AW192" s="14" t="s">
        <v>30</v>
      </c>
      <c r="AX192" s="14" t="s">
        <v>81</v>
      </c>
      <c r="AY192" s="177" t="s">
        <v>122</v>
      </c>
    </row>
    <row r="193" spans="1:65" s="2" customFormat="1" ht="16.5" customHeight="1">
      <c r="A193" s="28"/>
      <c r="B193" s="120"/>
      <c r="C193" s="121" t="s">
        <v>316</v>
      </c>
      <c r="D193" s="121" t="s">
        <v>118</v>
      </c>
      <c r="E193" s="122" t="s">
        <v>419</v>
      </c>
      <c r="F193" s="123" t="s">
        <v>420</v>
      </c>
      <c r="G193" s="124" t="s">
        <v>191</v>
      </c>
      <c r="H193" s="125">
        <v>13.26</v>
      </c>
      <c r="I193" s="126"/>
      <c r="J193" s="126">
        <f>ROUND(I193*H193,2)</f>
        <v>0</v>
      </c>
      <c r="K193" s="127"/>
      <c r="L193" s="128"/>
      <c r="M193" s="129" t="s">
        <v>1</v>
      </c>
      <c r="N193" s="130" t="s">
        <v>38</v>
      </c>
      <c r="O193" s="131">
        <v>0</v>
      </c>
      <c r="P193" s="131">
        <f>O193*H193</f>
        <v>0</v>
      </c>
      <c r="Q193" s="131">
        <v>0.046</v>
      </c>
      <c r="R193" s="131">
        <f>Q193*H193</f>
        <v>0.60996</v>
      </c>
      <c r="S193" s="131">
        <v>0</v>
      </c>
      <c r="T193" s="132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33" t="s">
        <v>121</v>
      </c>
      <c r="AT193" s="133" t="s">
        <v>118</v>
      </c>
      <c r="AU193" s="133" t="s">
        <v>83</v>
      </c>
      <c r="AY193" s="16" t="s">
        <v>122</v>
      </c>
      <c r="BE193" s="134">
        <f>IF(N193="základní",J193,0)</f>
        <v>0</v>
      </c>
      <c r="BF193" s="134">
        <f>IF(N193="snížená",J193,0)</f>
        <v>0</v>
      </c>
      <c r="BG193" s="134">
        <f>IF(N193="zákl. přenesená",J193,0)</f>
        <v>0</v>
      </c>
      <c r="BH193" s="134">
        <f>IF(N193="sníž. přenesená",J193,0)</f>
        <v>0</v>
      </c>
      <c r="BI193" s="134">
        <f>IF(N193="nulová",J193,0)</f>
        <v>0</v>
      </c>
      <c r="BJ193" s="16" t="s">
        <v>81</v>
      </c>
      <c r="BK193" s="134">
        <f>ROUND(I193*H193,2)</f>
        <v>0</v>
      </c>
      <c r="BL193" s="16" t="s">
        <v>123</v>
      </c>
      <c r="BM193" s="133" t="s">
        <v>593</v>
      </c>
    </row>
    <row r="194" spans="2:51" s="13" customFormat="1" ht="12">
      <c r="B194" s="168"/>
      <c r="D194" s="169" t="s">
        <v>162</v>
      </c>
      <c r="F194" s="171" t="s">
        <v>594</v>
      </c>
      <c r="H194" s="172">
        <v>13.26</v>
      </c>
      <c r="L194" s="168"/>
      <c r="M194" s="173"/>
      <c r="N194" s="174"/>
      <c r="O194" s="174"/>
      <c r="P194" s="174"/>
      <c r="Q194" s="174"/>
      <c r="R194" s="174"/>
      <c r="S194" s="174"/>
      <c r="T194" s="175"/>
      <c r="AT194" s="170" t="s">
        <v>162</v>
      </c>
      <c r="AU194" s="170" t="s">
        <v>83</v>
      </c>
      <c r="AV194" s="13" t="s">
        <v>83</v>
      </c>
      <c r="AW194" s="13" t="s">
        <v>3</v>
      </c>
      <c r="AX194" s="13" t="s">
        <v>81</v>
      </c>
      <c r="AY194" s="170" t="s">
        <v>122</v>
      </c>
    </row>
    <row r="195" spans="1:65" s="2" customFormat="1" ht="16.5" customHeight="1">
      <c r="A195" s="28"/>
      <c r="B195" s="120"/>
      <c r="C195" s="121" t="s">
        <v>320</v>
      </c>
      <c r="D195" s="121" t="s">
        <v>118</v>
      </c>
      <c r="E195" s="122" t="s">
        <v>425</v>
      </c>
      <c r="F195" s="123" t="s">
        <v>426</v>
      </c>
      <c r="G195" s="124" t="s">
        <v>191</v>
      </c>
      <c r="H195" s="125">
        <v>22.44</v>
      </c>
      <c r="I195" s="126"/>
      <c r="J195" s="126">
        <f>ROUND(I195*H195,2)</f>
        <v>0</v>
      </c>
      <c r="K195" s="127"/>
      <c r="L195" s="128"/>
      <c r="M195" s="129" t="s">
        <v>1</v>
      </c>
      <c r="N195" s="130" t="s">
        <v>38</v>
      </c>
      <c r="O195" s="131">
        <v>0</v>
      </c>
      <c r="P195" s="131">
        <f>O195*H195</f>
        <v>0</v>
      </c>
      <c r="Q195" s="131">
        <v>0.05612</v>
      </c>
      <c r="R195" s="131">
        <f>Q195*H195</f>
        <v>1.2593328000000001</v>
      </c>
      <c r="S195" s="131">
        <v>0</v>
      </c>
      <c r="T195" s="132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33" t="s">
        <v>121</v>
      </c>
      <c r="AT195" s="133" t="s">
        <v>118</v>
      </c>
      <c r="AU195" s="133" t="s">
        <v>83</v>
      </c>
      <c r="AY195" s="16" t="s">
        <v>122</v>
      </c>
      <c r="BE195" s="134">
        <f>IF(N195="základní",J195,0)</f>
        <v>0</v>
      </c>
      <c r="BF195" s="134">
        <f>IF(N195="snížená",J195,0)</f>
        <v>0</v>
      </c>
      <c r="BG195" s="134">
        <f>IF(N195="zákl. přenesená",J195,0)</f>
        <v>0</v>
      </c>
      <c r="BH195" s="134">
        <f>IF(N195="sníž. přenesená",J195,0)</f>
        <v>0</v>
      </c>
      <c r="BI195" s="134">
        <f>IF(N195="nulová",J195,0)</f>
        <v>0</v>
      </c>
      <c r="BJ195" s="16" t="s">
        <v>81</v>
      </c>
      <c r="BK195" s="134">
        <f>ROUND(I195*H195,2)</f>
        <v>0</v>
      </c>
      <c r="BL195" s="16" t="s">
        <v>123</v>
      </c>
      <c r="BM195" s="133" t="s">
        <v>595</v>
      </c>
    </row>
    <row r="196" spans="2:51" s="13" customFormat="1" ht="12">
      <c r="B196" s="168"/>
      <c r="D196" s="169" t="s">
        <v>162</v>
      </c>
      <c r="F196" s="171" t="s">
        <v>596</v>
      </c>
      <c r="H196" s="172">
        <v>22.44</v>
      </c>
      <c r="L196" s="168"/>
      <c r="M196" s="173"/>
      <c r="N196" s="174"/>
      <c r="O196" s="174"/>
      <c r="P196" s="174"/>
      <c r="Q196" s="174"/>
      <c r="R196" s="174"/>
      <c r="S196" s="174"/>
      <c r="T196" s="175"/>
      <c r="AT196" s="170" t="s">
        <v>162</v>
      </c>
      <c r="AU196" s="170" t="s">
        <v>83</v>
      </c>
      <c r="AV196" s="13" t="s">
        <v>83</v>
      </c>
      <c r="AW196" s="13" t="s">
        <v>3</v>
      </c>
      <c r="AX196" s="13" t="s">
        <v>81</v>
      </c>
      <c r="AY196" s="170" t="s">
        <v>122</v>
      </c>
    </row>
    <row r="197" spans="1:65" s="2" customFormat="1" ht="21.75" customHeight="1">
      <c r="A197" s="28"/>
      <c r="B197" s="120"/>
      <c r="C197" s="159" t="s">
        <v>325</v>
      </c>
      <c r="D197" s="159" t="s">
        <v>157</v>
      </c>
      <c r="E197" s="160" t="s">
        <v>597</v>
      </c>
      <c r="F197" s="161" t="s">
        <v>598</v>
      </c>
      <c r="G197" s="162" t="s">
        <v>176</v>
      </c>
      <c r="H197" s="163">
        <v>16</v>
      </c>
      <c r="I197" s="164"/>
      <c r="J197" s="164">
        <f>ROUND(I197*H197,2)</f>
        <v>0</v>
      </c>
      <c r="K197" s="165"/>
      <c r="L197" s="29"/>
      <c r="M197" s="166" t="s">
        <v>1</v>
      </c>
      <c r="N197" s="167" t="s">
        <v>38</v>
      </c>
      <c r="O197" s="131">
        <v>0.13</v>
      </c>
      <c r="P197" s="131">
        <f>O197*H197</f>
        <v>2.08</v>
      </c>
      <c r="Q197" s="131">
        <v>0.00061</v>
      </c>
      <c r="R197" s="131">
        <f>Q197*H197</f>
        <v>0.00976</v>
      </c>
      <c r="S197" s="131">
        <v>0</v>
      </c>
      <c r="T197" s="132">
        <f>S197*H197</f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33" t="s">
        <v>123</v>
      </c>
      <c r="AT197" s="133" t="s">
        <v>157</v>
      </c>
      <c r="AU197" s="133" t="s">
        <v>83</v>
      </c>
      <c r="AY197" s="16" t="s">
        <v>122</v>
      </c>
      <c r="BE197" s="134">
        <f>IF(N197="základní",J197,0)</f>
        <v>0</v>
      </c>
      <c r="BF197" s="134">
        <f>IF(N197="snížená",J197,0)</f>
        <v>0</v>
      </c>
      <c r="BG197" s="134">
        <f>IF(N197="zákl. přenesená",J197,0)</f>
        <v>0</v>
      </c>
      <c r="BH197" s="134">
        <f>IF(N197="sníž. přenesená",J197,0)</f>
        <v>0</v>
      </c>
      <c r="BI197" s="134">
        <f>IF(N197="nulová",J197,0)</f>
        <v>0</v>
      </c>
      <c r="BJ197" s="16" t="s">
        <v>81</v>
      </c>
      <c r="BK197" s="134">
        <f>ROUND(I197*H197,2)</f>
        <v>0</v>
      </c>
      <c r="BL197" s="16" t="s">
        <v>123</v>
      </c>
      <c r="BM197" s="133" t="s">
        <v>599</v>
      </c>
    </row>
    <row r="198" spans="2:51" s="13" customFormat="1" ht="12">
      <c r="B198" s="168"/>
      <c r="D198" s="169" t="s">
        <v>162</v>
      </c>
      <c r="E198" s="170" t="s">
        <v>1</v>
      </c>
      <c r="F198" s="171" t="s">
        <v>600</v>
      </c>
      <c r="H198" s="172">
        <v>16</v>
      </c>
      <c r="L198" s="168"/>
      <c r="M198" s="173"/>
      <c r="N198" s="174"/>
      <c r="O198" s="174"/>
      <c r="P198" s="174"/>
      <c r="Q198" s="174"/>
      <c r="R198" s="174"/>
      <c r="S198" s="174"/>
      <c r="T198" s="175"/>
      <c r="AT198" s="170" t="s">
        <v>162</v>
      </c>
      <c r="AU198" s="170" t="s">
        <v>83</v>
      </c>
      <c r="AV198" s="13" t="s">
        <v>83</v>
      </c>
      <c r="AW198" s="13" t="s">
        <v>30</v>
      </c>
      <c r="AX198" s="13" t="s">
        <v>81</v>
      </c>
      <c r="AY198" s="170" t="s">
        <v>122</v>
      </c>
    </row>
    <row r="199" spans="1:65" s="2" customFormat="1" ht="44.25" customHeight="1">
      <c r="A199" s="28"/>
      <c r="B199" s="120"/>
      <c r="C199" s="159" t="s">
        <v>330</v>
      </c>
      <c r="D199" s="159" t="s">
        <v>157</v>
      </c>
      <c r="E199" s="160" t="s">
        <v>601</v>
      </c>
      <c r="F199" s="161" t="s">
        <v>602</v>
      </c>
      <c r="G199" s="162" t="s">
        <v>160</v>
      </c>
      <c r="H199" s="163">
        <v>1</v>
      </c>
      <c r="I199" s="164"/>
      <c r="J199" s="164">
        <f>ROUND(I199*H199,2)</f>
        <v>0</v>
      </c>
      <c r="K199" s="165"/>
      <c r="L199" s="29"/>
      <c r="M199" s="166" t="s">
        <v>1</v>
      </c>
      <c r="N199" s="167" t="s">
        <v>38</v>
      </c>
      <c r="O199" s="131">
        <v>0.557</v>
      </c>
      <c r="P199" s="131">
        <f>O199*H199</f>
        <v>0.557</v>
      </c>
      <c r="Q199" s="131">
        <v>0</v>
      </c>
      <c r="R199" s="131">
        <f>Q199*H199</f>
        <v>0</v>
      </c>
      <c r="S199" s="131">
        <v>0.082</v>
      </c>
      <c r="T199" s="132">
        <f>S199*H199</f>
        <v>0.082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33" t="s">
        <v>123</v>
      </c>
      <c r="AT199" s="133" t="s">
        <v>157</v>
      </c>
      <c r="AU199" s="133" t="s">
        <v>83</v>
      </c>
      <c r="AY199" s="16" t="s">
        <v>122</v>
      </c>
      <c r="BE199" s="134">
        <f>IF(N199="základní",J199,0)</f>
        <v>0</v>
      </c>
      <c r="BF199" s="134">
        <f>IF(N199="snížená",J199,0)</f>
        <v>0</v>
      </c>
      <c r="BG199" s="134">
        <f>IF(N199="zákl. přenesená",J199,0)</f>
        <v>0</v>
      </c>
      <c r="BH199" s="134">
        <f>IF(N199="sníž. přenesená",J199,0)</f>
        <v>0</v>
      </c>
      <c r="BI199" s="134">
        <f>IF(N199="nulová",J199,0)</f>
        <v>0</v>
      </c>
      <c r="BJ199" s="16" t="s">
        <v>81</v>
      </c>
      <c r="BK199" s="134">
        <f>ROUND(I199*H199,2)</f>
        <v>0</v>
      </c>
      <c r="BL199" s="16" t="s">
        <v>123</v>
      </c>
      <c r="BM199" s="133" t="s">
        <v>603</v>
      </c>
    </row>
    <row r="200" spans="1:65" s="2" customFormat="1" ht="21.75" customHeight="1">
      <c r="A200" s="28"/>
      <c r="B200" s="120"/>
      <c r="C200" s="159" t="s">
        <v>336</v>
      </c>
      <c r="D200" s="159" t="s">
        <v>157</v>
      </c>
      <c r="E200" s="160" t="s">
        <v>459</v>
      </c>
      <c r="F200" s="161" t="s">
        <v>460</v>
      </c>
      <c r="G200" s="162" t="s">
        <v>191</v>
      </c>
      <c r="H200" s="163">
        <v>14</v>
      </c>
      <c r="I200" s="164"/>
      <c r="J200" s="164">
        <f>ROUND(I200*H200,2)</f>
        <v>0</v>
      </c>
      <c r="K200" s="165"/>
      <c r="L200" s="29"/>
      <c r="M200" s="166" t="s">
        <v>1</v>
      </c>
      <c r="N200" s="167" t="s">
        <v>38</v>
      </c>
      <c r="O200" s="131">
        <v>0.196</v>
      </c>
      <c r="P200" s="131">
        <f>O200*H200</f>
        <v>2.744</v>
      </c>
      <c r="Q200" s="131">
        <v>0</v>
      </c>
      <c r="R200" s="131">
        <f>Q200*H200</f>
        <v>0</v>
      </c>
      <c r="S200" s="131">
        <v>0</v>
      </c>
      <c r="T200" s="132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33" t="s">
        <v>123</v>
      </c>
      <c r="AT200" s="133" t="s">
        <v>157</v>
      </c>
      <c r="AU200" s="133" t="s">
        <v>83</v>
      </c>
      <c r="AY200" s="16" t="s">
        <v>122</v>
      </c>
      <c r="BE200" s="134">
        <f>IF(N200="základní",J200,0)</f>
        <v>0</v>
      </c>
      <c r="BF200" s="134">
        <f>IF(N200="snížená",J200,0)</f>
        <v>0</v>
      </c>
      <c r="BG200" s="134">
        <f>IF(N200="zákl. přenesená",J200,0)</f>
        <v>0</v>
      </c>
      <c r="BH200" s="134">
        <f>IF(N200="sníž. přenesená",J200,0)</f>
        <v>0</v>
      </c>
      <c r="BI200" s="134">
        <f>IF(N200="nulová",J200,0)</f>
        <v>0</v>
      </c>
      <c r="BJ200" s="16" t="s">
        <v>81</v>
      </c>
      <c r="BK200" s="134">
        <f>ROUND(I200*H200,2)</f>
        <v>0</v>
      </c>
      <c r="BL200" s="16" t="s">
        <v>123</v>
      </c>
      <c r="BM200" s="133" t="s">
        <v>604</v>
      </c>
    </row>
    <row r="201" spans="2:51" s="13" customFormat="1" ht="12">
      <c r="B201" s="168"/>
      <c r="D201" s="169" t="s">
        <v>162</v>
      </c>
      <c r="E201" s="170" t="s">
        <v>1</v>
      </c>
      <c r="F201" s="171" t="s">
        <v>605</v>
      </c>
      <c r="H201" s="172">
        <v>14</v>
      </c>
      <c r="L201" s="168"/>
      <c r="M201" s="173"/>
      <c r="N201" s="174"/>
      <c r="O201" s="174"/>
      <c r="P201" s="174"/>
      <c r="Q201" s="174"/>
      <c r="R201" s="174"/>
      <c r="S201" s="174"/>
      <c r="T201" s="175"/>
      <c r="AT201" s="170" t="s">
        <v>162</v>
      </c>
      <c r="AU201" s="170" t="s">
        <v>83</v>
      </c>
      <c r="AV201" s="13" t="s">
        <v>83</v>
      </c>
      <c r="AW201" s="13" t="s">
        <v>30</v>
      </c>
      <c r="AX201" s="13" t="s">
        <v>81</v>
      </c>
      <c r="AY201" s="170" t="s">
        <v>122</v>
      </c>
    </row>
    <row r="202" spans="1:65" s="2" customFormat="1" ht="33" customHeight="1">
      <c r="A202" s="28"/>
      <c r="B202" s="120"/>
      <c r="C202" s="159" t="s">
        <v>341</v>
      </c>
      <c r="D202" s="159" t="s">
        <v>157</v>
      </c>
      <c r="E202" s="160" t="s">
        <v>447</v>
      </c>
      <c r="F202" s="161" t="s">
        <v>448</v>
      </c>
      <c r="G202" s="162" t="s">
        <v>191</v>
      </c>
      <c r="H202" s="163">
        <v>14</v>
      </c>
      <c r="I202" s="164"/>
      <c r="J202" s="164">
        <f>ROUND(I202*H202,2)</f>
        <v>0</v>
      </c>
      <c r="K202" s="165"/>
      <c r="L202" s="29"/>
      <c r="M202" s="166" t="s">
        <v>1</v>
      </c>
      <c r="N202" s="167" t="s">
        <v>38</v>
      </c>
      <c r="O202" s="131">
        <v>0.113</v>
      </c>
      <c r="P202" s="131">
        <f>O202*H202</f>
        <v>1.582</v>
      </c>
      <c r="Q202" s="131">
        <v>0</v>
      </c>
      <c r="R202" s="131">
        <f>Q202*H202</f>
        <v>0</v>
      </c>
      <c r="S202" s="131">
        <v>0</v>
      </c>
      <c r="T202" s="132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33" t="s">
        <v>123</v>
      </c>
      <c r="AT202" s="133" t="s">
        <v>157</v>
      </c>
      <c r="AU202" s="133" t="s">
        <v>83</v>
      </c>
      <c r="AY202" s="16" t="s">
        <v>122</v>
      </c>
      <c r="BE202" s="134">
        <f>IF(N202="základní",J202,0)</f>
        <v>0</v>
      </c>
      <c r="BF202" s="134">
        <f>IF(N202="snížená",J202,0)</f>
        <v>0</v>
      </c>
      <c r="BG202" s="134">
        <f>IF(N202="zákl. přenesená",J202,0)</f>
        <v>0</v>
      </c>
      <c r="BH202" s="134">
        <f>IF(N202="sníž. přenesená",J202,0)</f>
        <v>0</v>
      </c>
      <c r="BI202" s="134">
        <f>IF(N202="nulová",J202,0)</f>
        <v>0</v>
      </c>
      <c r="BJ202" s="16" t="s">
        <v>81</v>
      </c>
      <c r="BK202" s="134">
        <f>ROUND(I202*H202,2)</f>
        <v>0</v>
      </c>
      <c r="BL202" s="16" t="s">
        <v>123</v>
      </c>
      <c r="BM202" s="133" t="s">
        <v>606</v>
      </c>
    </row>
    <row r="203" spans="1:65" s="2" customFormat="1" ht="44.25" customHeight="1">
      <c r="A203" s="28"/>
      <c r="B203" s="120"/>
      <c r="C203" s="159" t="s">
        <v>346</v>
      </c>
      <c r="D203" s="159" t="s">
        <v>157</v>
      </c>
      <c r="E203" s="160" t="s">
        <v>451</v>
      </c>
      <c r="F203" s="161" t="s">
        <v>452</v>
      </c>
      <c r="G203" s="162" t="s">
        <v>191</v>
      </c>
      <c r="H203" s="163">
        <v>14</v>
      </c>
      <c r="I203" s="164"/>
      <c r="J203" s="164">
        <f>ROUND(I203*H203,2)</f>
        <v>0</v>
      </c>
      <c r="K203" s="165"/>
      <c r="L203" s="29"/>
      <c r="M203" s="166" t="s">
        <v>1</v>
      </c>
      <c r="N203" s="167" t="s">
        <v>38</v>
      </c>
      <c r="O203" s="131">
        <v>0.154</v>
      </c>
      <c r="P203" s="131">
        <f>O203*H203</f>
        <v>2.156</v>
      </c>
      <c r="Q203" s="131">
        <v>0.00028</v>
      </c>
      <c r="R203" s="131">
        <f>Q203*H203</f>
        <v>0.00392</v>
      </c>
      <c r="S203" s="131">
        <v>0</v>
      </c>
      <c r="T203" s="132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33" t="s">
        <v>123</v>
      </c>
      <c r="AT203" s="133" t="s">
        <v>157</v>
      </c>
      <c r="AU203" s="133" t="s">
        <v>83</v>
      </c>
      <c r="AY203" s="16" t="s">
        <v>122</v>
      </c>
      <c r="BE203" s="134">
        <f>IF(N203="základní",J203,0)</f>
        <v>0</v>
      </c>
      <c r="BF203" s="134">
        <f>IF(N203="snížená",J203,0)</f>
        <v>0</v>
      </c>
      <c r="BG203" s="134">
        <f>IF(N203="zákl. přenesená",J203,0)</f>
        <v>0</v>
      </c>
      <c r="BH203" s="134">
        <f>IF(N203="sníž. přenesená",J203,0)</f>
        <v>0</v>
      </c>
      <c r="BI203" s="134">
        <f>IF(N203="nulová",J203,0)</f>
        <v>0</v>
      </c>
      <c r="BJ203" s="16" t="s">
        <v>81</v>
      </c>
      <c r="BK203" s="134">
        <f>ROUND(I203*H203,2)</f>
        <v>0</v>
      </c>
      <c r="BL203" s="16" t="s">
        <v>123</v>
      </c>
      <c r="BM203" s="133" t="s">
        <v>607</v>
      </c>
    </row>
    <row r="204" spans="1:65" s="2" customFormat="1" ht="33" customHeight="1">
      <c r="A204" s="28"/>
      <c r="B204" s="120"/>
      <c r="C204" s="159" t="s">
        <v>353</v>
      </c>
      <c r="D204" s="159" t="s">
        <v>157</v>
      </c>
      <c r="E204" s="160" t="s">
        <v>455</v>
      </c>
      <c r="F204" s="161" t="s">
        <v>456</v>
      </c>
      <c r="G204" s="162" t="s">
        <v>191</v>
      </c>
      <c r="H204" s="163">
        <v>14</v>
      </c>
      <c r="I204" s="164"/>
      <c r="J204" s="164">
        <f>ROUND(I204*H204,2)</f>
        <v>0</v>
      </c>
      <c r="K204" s="165"/>
      <c r="L204" s="29"/>
      <c r="M204" s="166" t="s">
        <v>1</v>
      </c>
      <c r="N204" s="167" t="s">
        <v>38</v>
      </c>
      <c r="O204" s="131">
        <v>0.12</v>
      </c>
      <c r="P204" s="131">
        <f>O204*H204</f>
        <v>1.68</v>
      </c>
      <c r="Q204" s="131">
        <v>0</v>
      </c>
      <c r="R204" s="131">
        <f>Q204*H204</f>
        <v>0</v>
      </c>
      <c r="S204" s="131">
        <v>0</v>
      </c>
      <c r="T204" s="132">
        <f>S204*H204</f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33" t="s">
        <v>123</v>
      </c>
      <c r="AT204" s="133" t="s">
        <v>157</v>
      </c>
      <c r="AU204" s="133" t="s">
        <v>83</v>
      </c>
      <c r="AY204" s="16" t="s">
        <v>122</v>
      </c>
      <c r="BE204" s="134">
        <f>IF(N204="základní",J204,0)</f>
        <v>0</v>
      </c>
      <c r="BF204" s="134">
        <f>IF(N204="snížená",J204,0)</f>
        <v>0</v>
      </c>
      <c r="BG204" s="134">
        <f>IF(N204="zákl. přenesená",J204,0)</f>
        <v>0</v>
      </c>
      <c r="BH204" s="134">
        <f>IF(N204="sníž. přenesená",J204,0)</f>
        <v>0</v>
      </c>
      <c r="BI204" s="134">
        <f>IF(N204="nulová",J204,0)</f>
        <v>0</v>
      </c>
      <c r="BJ204" s="16" t="s">
        <v>81</v>
      </c>
      <c r="BK204" s="134">
        <f>ROUND(I204*H204,2)</f>
        <v>0</v>
      </c>
      <c r="BL204" s="16" t="s">
        <v>123</v>
      </c>
      <c r="BM204" s="133" t="s">
        <v>608</v>
      </c>
    </row>
    <row r="205" spans="1:65" s="2" customFormat="1" ht="55.5" customHeight="1">
      <c r="A205" s="28"/>
      <c r="B205" s="120"/>
      <c r="C205" s="159" t="s">
        <v>358</v>
      </c>
      <c r="D205" s="159" t="s">
        <v>157</v>
      </c>
      <c r="E205" s="160" t="s">
        <v>609</v>
      </c>
      <c r="F205" s="161" t="s">
        <v>610</v>
      </c>
      <c r="G205" s="162" t="s">
        <v>1</v>
      </c>
      <c r="H205" s="163">
        <v>9</v>
      </c>
      <c r="I205" s="164"/>
      <c r="J205" s="164">
        <f>ROUND(I205*H205,2)</f>
        <v>0</v>
      </c>
      <c r="K205" s="165"/>
      <c r="L205" s="29"/>
      <c r="M205" s="166" t="s">
        <v>1</v>
      </c>
      <c r="N205" s="167" t="s">
        <v>38</v>
      </c>
      <c r="O205" s="131">
        <v>0</v>
      </c>
      <c r="P205" s="131">
        <f>O205*H205</f>
        <v>0</v>
      </c>
      <c r="Q205" s="131">
        <v>0</v>
      </c>
      <c r="R205" s="131">
        <f>Q205*H205</f>
        <v>0</v>
      </c>
      <c r="S205" s="131">
        <v>0</v>
      </c>
      <c r="T205" s="132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33" t="s">
        <v>123</v>
      </c>
      <c r="AT205" s="133" t="s">
        <v>157</v>
      </c>
      <c r="AU205" s="133" t="s">
        <v>83</v>
      </c>
      <c r="AY205" s="16" t="s">
        <v>122</v>
      </c>
      <c r="BE205" s="134">
        <f>IF(N205="základní",J205,0)</f>
        <v>0</v>
      </c>
      <c r="BF205" s="134">
        <f>IF(N205="snížená",J205,0)</f>
        <v>0</v>
      </c>
      <c r="BG205" s="134">
        <f>IF(N205="zákl. přenesená",J205,0)</f>
        <v>0</v>
      </c>
      <c r="BH205" s="134">
        <f>IF(N205="sníž. přenesená",J205,0)</f>
        <v>0</v>
      </c>
      <c r="BI205" s="134">
        <f>IF(N205="nulová",J205,0)</f>
        <v>0</v>
      </c>
      <c r="BJ205" s="16" t="s">
        <v>81</v>
      </c>
      <c r="BK205" s="134">
        <f>ROUND(I205*H205,2)</f>
        <v>0</v>
      </c>
      <c r="BL205" s="16" t="s">
        <v>123</v>
      </c>
      <c r="BM205" s="133" t="s">
        <v>611</v>
      </c>
    </row>
    <row r="206" spans="2:51" s="13" customFormat="1" ht="12">
      <c r="B206" s="168"/>
      <c r="D206" s="169" t="s">
        <v>162</v>
      </c>
      <c r="E206" s="170" t="s">
        <v>1</v>
      </c>
      <c r="F206" s="171" t="s">
        <v>612</v>
      </c>
      <c r="H206" s="172">
        <v>9</v>
      </c>
      <c r="L206" s="168"/>
      <c r="M206" s="173"/>
      <c r="N206" s="174"/>
      <c r="O206" s="174"/>
      <c r="P206" s="174"/>
      <c r="Q206" s="174"/>
      <c r="R206" s="174"/>
      <c r="S206" s="174"/>
      <c r="T206" s="175"/>
      <c r="AT206" s="170" t="s">
        <v>162</v>
      </c>
      <c r="AU206" s="170" t="s">
        <v>83</v>
      </c>
      <c r="AV206" s="13" t="s">
        <v>83</v>
      </c>
      <c r="AW206" s="13" t="s">
        <v>30</v>
      </c>
      <c r="AX206" s="13" t="s">
        <v>81</v>
      </c>
      <c r="AY206" s="170" t="s">
        <v>122</v>
      </c>
    </row>
    <row r="207" spans="2:63" s="12" customFormat="1" ht="22.9" customHeight="1">
      <c r="B207" s="147"/>
      <c r="D207" s="148" t="s">
        <v>72</v>
      </c>
      <c r="E207" s="157" t="s">
        <v>467</v>
      </c>
      <c r="F207" s="157" t="s">
        <v>468</v>
      </c>
      <c r="J207" s="158">
        <f>BK207</f>
        <v>0</v>
      </c>
      <c r="L207" s="147"/>
      <c r="M207" s="151"/>
      <c r="N207" s="152"/>
      <c r="O207" s="152"/>
      <c r="P207" s="153">
        <f>SUM(P208:P219)</f>
        <v>10.035381999999998</v>
      </c>
      <c r="Q207" s="152"/>
      <c r="R207" s="153">
        <f>SUM(R208:R219)</f>
        <v>0</v>
      </c>
      <c r="S207" s="152"/>
      <c r="T207" s="154">
        <f>SUM(T208:T219)</f>
        <v>0</v>
      </c>
      <c r="AR207" s="148" t="s">
        <v>81</v>
      </c>
      <c r="AT207" s="155" t="s">
        <v>72</v>
      </c>
      <c r="AU207" s="155" t="s">
        <v>81</v>
      </c>
      <c r="AY207" s="148" t="s">
        <v>122</v>
      </c>
      <c r="BK207" s="156">
        <f>SUM(BK208:BK219)</f>
        <v>0</v>
      </c>
    </row>
    <row r="208" spans="1:65" s="2" customFormat="1" ht="33" customHeight="1">
      <c r="A208" s="28"/>
      <c r="B208" s="120"/>
      <c r="C208" s="159" t="s">
        <v>365</v>
      </c>
      <c r="D208" s="159" t="s">
        <v>157</v>
      </c>
      <c r="E208" s="160" t="s">
        <v>470</v>
      </c>
      <c r="F208" s="161" t="s">
        <v>471</v>
      </c>
      <c r="G208" s="162" t="s">
        <v>236</v>
      </c>
      <c r="H208" s="163">
        <v>12.54</v>
      </c>
      <c r="I208" s="164"/>
      <c r="J208" s="164">
        <f>ROUND(I208*H208,2)</f>
        <v>0</v>
      </c>
      <c r="K208" s="165"/>
      <c r="L208" s="29"/>
      <c r="M208" s="166" t="s">
        <v>1</v>
      </c>
      <c r="N208" s="167" t="s">
        <v>38</v>
      </c>
      <c r="O208" s="131">
        <v>0.03</v>
      </c>
      <c r="P208" s="131">
        <f>O208*H208</f>
        <v>0.3762</v>
      </c>
      <c r="Q208" s="131">
        <v>0</v>
      </c>
      <c r="R208" s="131">
        <f>Q208*H208</f>
        <v>0</v>
      </c>
      <c r="S208" s="131">
        <v>0</v>
      </c>
      <c r="T208" s="132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33" t="s">
        <v>123</v>
      </c>
      <c r="AT208" s="133" t="s">
        <v>157</v>
      </c>
      <c r="AU208" s="133" t="s">
        <v>83</v>
      </c>
      <c r="AY208" s="16" t="s">
        <v>122</v>
      </c>
      <c r="BE208" s="134">
        <f>IF(N208="základní",J208,0)</f>
        <v>0</v>
      </c>
      <c r="BF208" s="134">
        <f>IF(N208="snížená",J208,0)</f>
        <v>0</v>
      </c>
      <c r="BG208" s="134">
        <f>IF(N208="zákl. přenesená",J208,0)</f>
        <v>0</v>
      </c>
      <c r="BH208" s="134">
        <f>IF(N208="sníž. přenesená",J208,0)</f>
        <v>0</v>
      </c>
      <c r="BI208" s="134">
        <f>IF(N208="nulová",J208,0)</f>
        <v>0</v>
      </c>
      <c r="BJ208" s="16" t="s">
        <v>81</v>
      </c>
      <c r="BK208" s="134">
        <f>ROUND(I208*H208,2)</f>
        <v>0</v>
      </c>
      <c r="BL208" s="16" t="s">
        <v>123</v>
      </c>
      <c r="BM208" s="133" t="s">
        <v>613</v>
      </c>
    </row>
    <row r="209" spans="2:51" s="13" customFormat="1" ht="12">
      <c r="B209" s="168"/>
      <c r="D209" s="169" t="s">
        <v>162</v>
      </c>
      <c r="E209" s="170" t="s">
        <v>1</v>
      </c>
      <c r="F209" s="171" t="s">
        <v>614</v>
      </c>
      <c r="H209" s="172">
        <v>12.54</v>
      </c>
      <c r="L209" s="168"/>
      <c r="M209" s="173"/>
      <c r="N209" s="174"/>
      <c r="O209" s="174"/>
      <c r="P209" s="174"/>
      <c r="Q209" s="174"/>
      <c r="R209" s="174"/>
      <c r="S209" s="174"/>
      <c r="T209" s="175"/>
      <c r="AT209" s="170" t="s">
        <v>162</v>
      </c>
      <c r="AU209" s="170" t="s">
        <v>83</v>
      </c>
      <c r="AV209" s="13" t="s">
        <v>83</v>
      </c>
      <c r="AW209" s="13" t="s">
        <v>30</v>
      </c>
      <c r="AX209" s="13" t="s">
        <v>81</v>
      </c>
      <c r="AY209" s="170" t="s">
        <v>122</v>
      </c>
    </row>
    <row r="210" spans="1:65" s="2" customFormat="1" ht="33" customHeight="1">
      <c r="A210" s="28"/>
      <c r="B210" s="120"/>
      <c r="C210" s="159" t="s">
        <v>370</v>
      </c>
      <c r="D210" s="159" t="s">
        <v>157</v>
      </c>
      <c r="E210" s="160" t="s">
        <v>475</v>
      </c>
      <c r="F210" s="161" t="s">
        <v>476</v>
      </c>
      <c r="G210" s="162" t="s">
        <v>236</v>
      </c>
      <c r="H210" s="163">
        <v>112.86</v>
      </c>
      <c r="I210" s="164"/>
      <c r="J210" s="164">
        <f>ROUND(I210*H210,2)</f>
        <v>0</v>
      </c>
      <c r="K210" s="165"/>
      <c r="L210" s="29"/>
      <c r="M210" s="166" t="s">
        <v>1</v>
      </c>
      <c r="N210" s="167" t="s">
        <v>38</v>
      </c>
      <c r="O210" s="131">
        <v>0.002</v>
      </c>
      <c r="P210" s="131">
        <f>O210*H210</f>
        <v>0.22572</v>
      </c>
      <c r="Q210" s="131">
        <v>0</v>
      </c>
      <c r="R210" s="131">
        <f>Q210*H210</f>
        <v>0</v>
      </c>
      <c r="S210" s="131">
        <v>0</v>
      </c>
      <c r="T210" s="132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33" t="s">
        <v>123</v>
      </c>
      <c r="AT210" s="133" t="s">
        <v>157</v>
      </c>
      <c r="AU210" s="133" t="s">
        <v>83</v>
      </c>
      <c r="AY210" s="16" t="s">
        <v>122</v>
      </c>
      <c r="BE210" s="134">
        <f>IF(N210="základní",J210,0)</f>
        <v>0</v>
      </c>
      <c r="BF210" s="134">
        <f>IF(N210="snížená",J210,0)</f>
        <v>0</v>
      </c>
      <c r="BG210" s="134">
        <f>IF(N210="zákl. přenesená",J210,0)</f>
        <v>0</v>
      </c>
      <c r="BH210" s="134">
        <f>IF(N210="sníž. přenesená",J210,0)</f>
        <v>0</v>
      </c>
      <c r="BI210" s="134">
        <f>IF(N210="nulová",J210,0)</f>
        <v>0</v>
      </c>
      <c r="BJ210" s="16" t="s">
        <v>81</v>
      </c>
      <c r="BK210" s="134">
        <f>ROUND(I210*H210,2)</f>
        <v>0</v>
      </c>
      <c r="BL210" s="16" t="s">
        <v>123</v>
      </c>
      <c r="BM210" s="133" t="s">
        <v>615</v>
      </c>
    </row>
    <row r="211" spans="2:51" s="13" customFormat="1" ht="12">
      <c r="B211" s="168"/>
      <c r="D211" s="169" t="s">
        <v>162</v>
      </c>
      <c r="F211" s="171" t="s">
        <v>616</v>
      </c>
      <c r="H211" s="172">
        <v>112.86</v>
      </c>
      <c r="L211" s="168"/>
      <c r="M211" s="173"/>
      <c r="N211" s="174"/>
      <c r="O211" s="174"/>
      <c r="P211" s="174"/>
      <c r="Q211" s="174"/>
      <c r="R211" s="174"/>
      <c r="S211" s="174"/>
      <c r="T211" s="175"/>
      <c r="AT211" s="170" t="s">
        <v>162</v>
      </c>
      <c r="AU211" s="170" t="s">
        <v>83</v>
      </c>
      <c r="AV211" s="13" t="s">
        <v>83</v>
      </c>
      <c r="AW211" s="13" t="s">
        <v>3</v>
      </c>
      <c r="AX211" s="13" t="s">
        <v>81</v>
      </c>
      <c r="AY211" s="170" t="s">
        <v>122</v>
      </c>
    </row>
    <row r="212" spans="1:65" s="2" customFormat="1" ht="21.75" customHeight="1">
      <c r="A212" s="28"/>
      <c r="B212" s="120"/>
      <c r="C212" s="159" t="s">
        <v>375</v>
      </c>
      <c r="D212" s="159" t="s">
        <v>157</v>
      </c>
      <c r="E212" s="160" t="s">
        <v>480</v>
      </c>
      <c r="F212" s="161" t="s">
        <v>481</v>
      </c>
      <c r="G212" s="162" t="s">
        <v>236</v>
      </c>
      <c r="H212" s="163">
        <v>12.54</v>
      </c>
      <c r="I212" s="164"/>
      <c r="J212" s="164">
        <f>ROUND(I212*H212,2)</f>
        <v>0</v>
      </c>
      <c r="K212" s="165"/>
      <c r="L212" s="29"/>
      <c r="M212" s="166" t="s">
        <v>1</v>
      </c>
      <c r="N212" s="167" t="s">
        <v>38</v>
      </c>
      <c r="O212" s="131">
        <v>0.159</v>
      </c>
      <c r="P212" s="131">
        <f>O212*H212</f>
        <v>1.99386</v>
      </c>
      <c r="Q212" s="131">
        <v>0</v>
      </c>
      <c r="R212" s="131">
        <f>Q212*H212</f>
        <v>0</v>
      </c>
      <c r="S212" s="131">
        <v>0</v>
      </c>
      <c r="T212" s="132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33" t="s">
        <v>123</v>
      </c>
      <c r="AT212" s="133" t="s">
        <v>157</v>
      </c>
      <c r="AU212" s="133" t="s">
        <v>83</v>
      </c>
      <c r="AY212" s="16" t="s">
        <v>122</v>
      </c>
      <c r="BE212" s="134">
        <f>IF(N212="základní",J212,0)</f>
        <v>0</v>
      </c>
      <c r="BF212" s="134">
        <f>IF(N212="snížená",J212,0)</f>
        <v>0</v>
      </c>
      <c r="BG212" s="134">
        <f>IF(N212="zákl. přenesená",J212,0)</f>
        <v>0</v>
      </c>
      <c r="BH212" s="134">
        <f>IF(N212="sníž. přenesená",J212,0)</f>
        <v>0</v>
      </c>
      <c r="BI212" s="134">
        <f>IF(N212="nulová",J212,0)</f>
        <v>0</v>
      </c>
      <c r="BJ212" s="16" t="s">
        <v>81</v>
      </c>
      <c r="BK212" s="134">
        <f>ROUND(I212*H212,2)</f>
        <v>0</v>
      </c>
      <c r="BL212" s="16" t="s">
        <v>123</v>
      </c>
      <c r="BM212" s="133" t="s">
        <v>617</v>
      </c>
    </row>
    <row r="213" spans="1:65" s="2" customFormat="1" ht="33" customHeight="1">
      <c r="A213" s="28"/>
      <c r="B213" s="120"/>
      <c r="C213" s="159" t="s">
        <v>379</v>
      </c>
      <c r="D213" s="159" t="s">
        <v>157</v>
      </c>
      <c r="E213" s="160" t="s">
        <v>484</v>
      </c>
      <c r="F213" s="161" t="s">
        <v>485</v>
      </c>
      <c r="G213" s="162" t="s">
        <v>236</v>
      </c>
      <c r="H213" s="163">
        <v>12.54</v>
      </c>
      <c r="I213" s="164"/>
      <c r="J213" s="164">
        <f>ROUND(I213*H213,2)</f>
        <v>0</v>
      </c>
      <c r="K213" s="165"/>
      <c r="L213" s="29"/>
      <c r="M213" s="166" t="s">
        <v>1</v>
      </c>
      <c r="N213" s="167" t="s">
        <v>38</v>
      </c>
      <c r="O213" s="131">
        <v>0</v>
      </c>
      <c r="P213" s="131">
        <f>O213*H213</f>
        <v>0</v>
      </c>
      <c r="Q213" s="131">
        <v>0</v>
      </c>
      <c r="R213" s="131">
        <f>Q213*H213</f>
        <v>0</v>
      </c>
      <c r="S213" s="131">
        <v>0</v>
      </c>
      <c r="T213" s="132">
        <f>S213*H213</f>
        <v>0</v>
      </c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R213" s="133" t="s">
        <v>123</v>
      </c>
      <c r="AT213" s="133" t="s">
        <v>157</v>
      </c>
      <c r="AU213" s="133" t="s">
        <v>83</v>
      </c>
      <c r="AY213" s="16" t="s">
        <v>122</v>
      </c>
      <c r="BE213" s="134">
        <f>IF(N213="základní",J213,0)</f>
        <v>0</v>
      </c>
      <c r="BF213" s="134">
        <f>IF(N213="snížená",J213,0)</f>
        <v>0</v>
      </c>
      <c r="BG213" s="134">
        <f>IF(N213="zákl. přenesená",J213,0)</f>
        <v>0</v>
      </c>
      <c r="BH213" s="134">
        <f>IF(N213="sníž. přenesená",J213,0)</f>
        <v>0</v>
      </c>
      <c r="BI213" s="134">
        <f>IF(N213="nulová",J213,0)</f>
        <v>0</v>
      </c>
      <c r="BJ213" s="16" t="s">
        <v>81</v>
      </c>
      <c r="BK213" s="134">
        <f>ROUND(I213*H213,2)</f>
        <v>0</v>
      </c>
      <c r="BL213" s="16" t="s">
        <v>123</v>
      </c>
      <c r="BM213" s="133" t="s">
        <v>618</v>
      </c>
    </row>
    <row r="214" spans="1:65" s="2" customFormat="1" ht="33" customHeight="1">
      <c r="A214" s="28"/>
      <c r="B214" s="120"/>
      <c r="C214" s="159" t="s">
        <v>383</v>
      </c>
      <c r="D214" s="159" t="s">
        <v>157</v>
      </c>
      <c r="E214" s="160" t="s">
        <v>488</v>
      </c>
      <c r="F214" s="161" t="s">
        <v>489</v>
      </c>
      <c r="G214" s="162" t="s">
        <v>236</v>
      </c>
      <c r="H214" s="163">
        <v>5.966</v>
      </c>
      <c r="I214" s="164"/>
      <c r="J214" s="164">
        <f>ROUND(I214*H214,2)</f>
        <v>0</v>
      </c>
      <c r="K214" s="165"/>
      <c r="L214" s="29"/>
      <c r="M214" s="166" t="s">
        <v>1</v>
      </c>
      <c r="N214" s="167" t="s">
        <v>38</v>
      </c>
      <c r="O214" s="131">
        <v>0.835</v>
      </c>
      <c r="P214" s="131">
        <f>O214*H214</f>
        <v>4.98161</v>
      </c>
      <c r="Q214" s="131">
        <v>0</v>
      </c>
      <c r="R214" s="131">
        <f>Q214*H214</f>
        <v>0</v>
      </c>
      <c r="S214" s="131">
        <v>0</v>
      </c>
      <c r="T214" s="132">
        <f>S214*H214</f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33" t="s">
        <v>123</v>
      </c>
      <c r="AT214" s="133" t="s">
        <v>157</v>
      </c>
      <c r="AU214" s="133" t="s">
        <v>83</v>
      </c>
      <c r="AY214" s="16" t="s">
        <v>122</v>
      </c>
      <c r="BE214" s="134">
        <f>IF(N214="základní",J214,0)</f>
        <v>0</v>
      </c>
      <c r="BF214" s="134">
        <f>IF(N214="snížená",J214,0)</f>
        <v>0</v>
      </c>
      <c r="BG214" s="134">
        <f>IF(N214="zákl. přenesená",J214,0)</f>
        <v>0</v>
      </c>
      <c r="BH214" s="134">
        <f>IF(N214="sníž. přenesená",J214,0)</f>
        <v>0</v>
      </c>
      <c r="BI214" s="134">
        <f>IF(N214="nulová",J214,0)</f>
        <v>0</v>
      </c>
      <c r="BJ214" s="16" t="s">
        <v>81</v>
      </c>
      <c r="BK214" s="134">
        <f>ROUND(I214*H214,2)</f>
        <v>0</v>
      </c>
      <c r="BL214" s="16" t="s">
        <v>123</v>
      </c>
      <c r="BM214" s="133" t="s">
        <v>619</v>
      </c>
    </row>
    <row r="215" spans="2:51" s="13" customFormat="1" ht="12">
      <c r="B215" s="168"/>
      <c r="D215" s="169" t="s">
        <v>162</v>
      </c>
      <c r="E215" s="170" t="s">
        <v>1</v>
      </c>
      <c r="F215" s="171" t="s">
        <v>620</v>
      </c>
      <c r="H215" s="172">
        <v>5.966</v>
      </c>
      <c r="L215" s="168"/>
      <c r="M215" s="173"/>
      <c r="N215" s="174"/>
      <c r="O215" s="174"/>
      <c r="P215" s="174"/>
      <c r="Q215" s="174"/>
      <c r="R215" s="174"/>
      <c r="S215" s="174"/>
      <c r="T215" s="175"/>
      <c r="AT215" s="170" t="s">
        <v>162</v>
      </c>
      <c r="AU215" s="170" t="s">
        <v>83</v>
      </c>
      <c r="AV215" s="13" t="s">
        <v>83</v>
      </c>
      <c r="AW215" s="13" t="s">
        <v>30</v>
      </c>
      <c r="AX215" s="13" t="s">
        <v>81</v>
      </c>
      <c r="AY215" s="170" t="s">
        <v>122</v>
      </c>
    </row>
    <row r="216" spans="1:65" s="2" customFormat="1" ht="44.25" customHeight="1">
      <c r="A216" s="28"/>
      <c r="B216" s="120"/>
      <c r="C216" s="159" t="s">
        <v>389</v>
      </c>
      <c r="D216" s="159" t="s">
        <v>157</v>
      </c>
      <c r="E216" s="160" t="s">
        <v>494</v>
      </c>
      <c r="F216" s="161" t="s">
        <v>495</v>
      </c>
      <c r="G216" s="162" t="s">
        <v>236</v>
      </c>
      <c r="H216" s="163">
        <v>53.694</v>
      </c>
      <c r="I216" s="164"/>
      <c r="J216" s="164">
        <f>ROUND(I216*H216,2)</f>
        <v>0</v>
      </c>
      <c r="K216" s="165"/>
      <c r="L216" s="29"/>
      <c r="M216" s="166" t="s">
        <v>1</v>
      </c>
      <c r="N216" s="167" t="s">
        <v>38</v>
      </c>
      <c r="O216" s="131">
        <v>0.004</v>
      </c>
      <c r="P216" s="131">
        <f>O216*H216</f>
        <v>0.21477600000000002</v>
      </c>
      <c r="Q216" s="131">
        <v>0</v>
      </c>
      <c r="R216" s="131">
        <f>Q216*H216</f>
        <v>0</v>
      </c>
      <c r="S216" s="131">
        <v>0</v>
      </c>
      <c r="T216" s="132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33" t="s">
        <v>123</v>
      </c>
      <c r="AT216" s="133" t="s">
        <v>157</v>
      </c>
      <c r="AU216" s="133" t="s">
        <v>83</v>
      </c>
      <c r="AY216" s="16" t="s">
        <v>122</v>
      </c>
      <c r="BE216" s="134">
        <f>IF(N216="základní",J216,0)</f>
        <v>0</v>
      </c>
      <c r="BF216" s="134">
        <f>IF(N216="snížená",J216,0)</f>
        <v>0</v>
      </c>
      <c r="BG216" s="134">
        <f>IF(N216="zákl. přenesená",J216,0)</f>
        <v>0</v>
      </c>
      <c r="BH216" s="134">
        <f>IF(N216="sníž. přenesená",J216,0)</f>
        <v>0</v>
      </c>
      <c r="BI216" s="134">
        <f>IF(N216="nulová",J216,0)</f>
        <v>0</v>
      </c>
      <c r="BJ216" s="16" t="s">
        <v>81</v>
      </c>
      <c r="BK216" s="134">
        <f>ROUND(I216*H216,2)</f>
        <v>0</v>
      </c>
      <c r="BL216" s="16" t="s">
        <v>123</v>
      </c>
      <c r="BM216" s="133" t="s">
        <v>621</v>
      </c>
    </row>
    <row r="217" spans="2:51" s="13" customFormat="1" ht="12">
      <c r="B217" s="168"/>
      <c r="D217" s="169" t="s">
        <v>162</v>
      </c>
      <c r="F217" s="171" t="s">
        <v>622</v>
      </c>
      <c r="H217" s="172">
        <v>53.694</v>
      </c>
      <c r="L217" s="168"/>
      <c r="M217" s="173"/>
      <c r="N217" s="174"/>
      <c r="O217" s="174"/>
      <c r="P217" s="174"/>
      <c r="Q217" s="174"/>
      <c r="R217" s="174"/>
      <c r="S217" s="174"/>
      <c r="T217" s="175"/>
      <c r="AT217" s="170" t="s">
        <v>162</v>
      </c>
      <c r="AU217" s="170" t="s">
        <v>83</v>
      </c>
      <c r="AV217" s="13" t="s">
        <v>83</v>
      </c>
      <c r="AW217" s="13" t="s">
        <v>3</v>
      </c>
      <c r="AX217" s="13" t="s">
        <v>81</v>
      </c>
      <c r="AY217" s="170" t="s">
        <v>122</v>
      </c>
    </row>
    <row r="218" spans="1:65" s="2" customFormat="1" ht="21.75" customHeight="1">
      <c r="A218" s="28"/>
      <c r="B218" s="120"/>
      <c r="C218" s="159" t="s">
        <v>394</v>
      </c>
      <c r="D218" s="159" t="s">
        <v>157</v>
      </c>
      <c r="E218" s="160" t="s">
        <v>499</v>
      </c>
      <c r="F218" s="161" t="s">
        <v>500</v>
      </c>
      <c r="G218" s="162" t="s">
        <v>236</v>
      </c>
      <c r="H218" s="163">
        <v>5.966</v>
      </c>
      <c r="I218" s="164"/>
      <c r="J218" s="164">
        <f>ROUND(I218*H218,2)</f>
        <v>0</v>
      </c>
      <c r="K218" s="165"/>
      <c r="L218" s="29"/>
      <c r="M218" s="166" t="s">
        <v>1</v>
      </c>
      <c r="N218" s="167" t="s">
        <v>38</v>
      </c>
      <c r="O218" s="131">
        <v>0.376</v>
      </c>
      <c r="P218" s="131">
        <f>O218*H218</f>
        <v>2.243216</v>
      </c>
      <c r="Q218" s="131">
        <v>0</v>
      </c>
      <c r="R218" s="131">
        <f>Q218*H218</f>
        <v>0</v>
      </c>
      <c r="S218" s="131">
        <v>0</v>
      </c>
      <c r="T218" s="132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33" t="s">
        <v>123</v>
      </c>
      <c r="AT218" s="133" t="s">
        <v>157</v>
      </c>
      <c r="AU218" s="133" t="s">
        <v>83</v>
      </c>
      <c r="AY218" s="16" t="s">
        <v>122</v>
      </c>
      <c r="BE218" s="134">
        <f>IF(N218="základní",J218,0)</f>
        <v>0</v>
      </c>
      <c r="BF218" s="134">
        <f>IF(N218="snížená",J218,0)</f>
        <v>0</v>
      </c>
      <c r="BG218" s="134">
        <f>IF(N218="zákl. přenesená",J218,0)</f>
        <v>0</v>
      </c>
      <c r="BH218" s="134">
        <f>IF(N218="sníž. přenesená",J218,0)</f>
        <v>0</v>
      </c>
      <c r="BI218" s="134">
        <f>IF(N218="nulová",J218,0)</f>
        <v>0</v>
      </c>
      <c r="BJ218" s="16" t="s">
        <v>81</v>
      </c>
      <c r="BK218" s="134">
        <f>ROUND(I218*H218,2)</f>
        <v>0</v>
      </c>
      <c r="BL218" s="16" t="s">
        <v>123</v>
      </c>
      <c r="BM218" s="133" t="s">
        <v>623</v>
      </c>
    </row>
    <row r="219" spans="1:65" s="2" customFormat="1" ht="33" customHeight="1">
      <c r="A219" s="28"/>
      <c r="B219" s="120"/>
      <c r="C219" s="159" t="s">
        <v>398</v>
      </c>
      <c r="D219" s="159" t="s">
        <v>157</v>
      </c>
      <c r="E219" s="160" t="s">
        <v>503</v>
      </c>
      <c r="F219" s="161" t="s">
        <v>504</v>
      </c>
      <c r="G219" s="162" t="s">
        <v>236</v>
      </c>
      <c r="H219" s="163">
        <v>5.966</v>
      </c>
      <c r="I219" s="164"/>
      <c r="J219" s="164">
        <f>ROUND(I219*H219,2)</f>
        <v>0</v>
      </c>
      <c r="K219" s="165"/>
      <c r="L219" s="29"/>
      <c r="M219" s="166" t="s">
        <v>1</v>
      </c>
      <c r="N219" s="167" t="s">
        <v>38</v>
      </c>
      <c r="O219" s="131">
        <v>0</v>
      </c>
      <c r="P219" s="131">
        <f>O219*H219</f>
        <v>0</v>
      </c>
      <c r="Q219" s="131">
        <v>0</v>
      </c>
      <c r="R219" s="131">
        <f>Q219*H219</f>
        <v>0</v>
      </c>
      <c r="S219" s="131">
        <v>0</v>
      </c>
      <c r="T219" s="132">
        <f>S219*H219</f>
        <v>0</v>
      </c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R219" s="133" t="s">
        <v>123</v>
      </c>
      <c r="AT219" s="133" t="s">
        <v>157</v>
      </c>
      <c r="AU219" s="133" t="s">
        <v>83</v>
      </c>
      <c r="AY219" s="16" t="s">
        <v>122</v>
      </c>
      <c r="BE219" s="134">
        <f>IF(N219="základní",J219,0)</f>
        <v>0</v>
      </c>
      <c r="BF219" s="134">
        <f>IF(N219="snížená",J219,0)</f>
        <v>0</v>
      </c>
      <c r="BG219" s="134">
        <f>IF(N219="zákl. přenesená",J219,0)</f>
        <v>0</v>
      </c>
      <c r="BH219" s="134">
        <f>IF(N219="sníž. přenesená",J219,0)</f>
        <v>0</v>
      </c>
      <c r="BI219" s="134">
        <f>IF(N219="nulová",J219,0)</f>
        <v>0</v>
      </c>
      <c r="BJ219" s="16" t="s">
        <v>81</v>
      </c>
      <c r="BK219" s="134">
        <f>ROUND(I219*H219,2)</f>
        <v>0</v>
      </c>
      <c r="BL219" s="16" t="s">
        <v>123</v>
      </c>
      <c r="BM219" s="133" t="s">
        <v>624</v>
      </c>
    </row>
    <row r="220" spans="2:63" s="12" customFormat="1" ht="22.9" customHeight="1">
      <c r="B220" s="147"/>
      <c r="D220" s="148" t="s">
        <v>72</v>
      </c>
      <c r="E220" s="157" t="s">
        <v>506</v>
      </c>
      <c r="F220" s="157" t="s">
        <v>507</v>
      </c>
      <c r="J220" s="158">
        <f>BK220</f>
        <v>0</v>
      </c>
      <c r="L220" s="147"/>
      <c r="M220" s="151"/>
      <c r="N220" s="152"/>
      <c r="O220" s="152"/>
      <c r="P220" s="153">
        <f>SUM(P221:P223)</f>
        <v>1.097145</v>
      </c>
      <c r="Q220" s="152"/>
      <c r="R220" s="153">
        <f>SUM(R221:R223)</f>
        <v>0</v>
      </c>
      <c r="S220" s="152"/>
      <c r="T220" s="154">
        <f>SUM(T221:T223)</f>
        <v>0</v>
      </c>
      <c r="AR220" s="148" t="s">
        <v>81</v>
      </c>
      <c r="AT220" s="155" t="s">
        <v>72</v>
      </c>
      <c r="AU220" s="155" t="s">
        <v>81</v>
      </c>
      <c r="AY220" s="148" t="s">
        <v>122</v>
      </c>
      <c r="BK220" s="156">
        <f>SUM(BK221:BK223)</f>
        <v>0</v>
      </c>
    </row>
    <row r="221" spans="1:65" s="2" customFormat="1" ht="33" customHeight="1">
      <c r="A221" s="28"/>
      <c r="B221" s="120"/>
      <c r="C221" s="159" t="s">
        <v>402</v>
      </c>
      <c r="D221" s="159" t="s">
        <v>157</v>
      </c>
      <c r="E221" s="160" t="s">
        <v>509</v>
      </c>
      <c r="F221" s="161" t="s">
        <v>510</v>
      </c>
      <c r="G221" s="162" t="s">
        <v>236</v>
      </c>
      <c r="H221" s="163">
        <v>10.449</v>
      </c>
      <c r="I221" s="164"/>
      <c r="J221" s="164">
        <f>ROUND(I221*H221,2)</f>
        <v>0</v>
      </c>
      <c r="K221" s="165"/>
      <c r="L221" s="29"/>
      <c r="M221" s="166" t="s">
        <v>1</v>
      </c>
      <c r="N221" s="167" t="s">
        <v>38</v>
      </c>
      <c r="O221" s="131">
        <v>0.066</v>
      </c>
      <c r="P221" s="131">
        <f>O221*H221</f>
        <v>0.689634</v>
      </c>
      <c r="Q221" s="131">
        <v>0</v>
      </c>
      <c r="R221" s="131">
        <f>Q221*H221</f>
        <v>0</v>
      </c>
      <c r="S221" s="131">
        <v>0</v>
      </c>
      <c r="T221" s="132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33" t="s">
        <v>123</v>
      </c>
      <c r="AT221" s="133" t="s">
        <v>157</v>
      </c>
      <c r="AU221" s="133" t="s">
        <v>83</v>
      </c>
      <c r="AY221" s="16" t="s">
        <v>122</v>
      </c>
      <c r="BE221" s="134">
        <f>IF(N221="základní",J221,0)</f>
        <v>0</v>
      </c>
      <c r="BF221" s="134">
        <f>IF(N221="snížená",J221,0)</f>
        <v>0</v>
      </c>
      <c r="BG221" s="134">
        <f>IF(N221="zákl. přenesená",J221,0)</f>
        <v>0</v>
      </c>
      <c r="BH221" s="134">
        <f>IF(N221="sníž. přenesená",J221,0)</f>
        <v>0</v>
      </c>
      <c r="BI221" s="134">
        <f>IF(N221="nulová",J221,0)</f>
        <v>0</v>
      </c>
      <c r="BJ221" s="16" t="s">
        <v>81</v>
      </c>
      <c r="BK221" s="134">
        <f>ROUND(I221*H221,2)</f>
        <v>0</v>
      </c>
      <c r="BL221" s="16" t="s">
        <v>123</v>
      </c>
      <c r="BM221" s="133" t="s">
        <v>625</v>
      </c>
    </row>
    <row r="222" spans="1:65" s="2" customFormat="1" ht="44.25" customHeight="1">
      <c r="A222" s="28"/>
      <c r="B222" s="120"/>
      <c r="C222" s="159" t="s">
        <v>409</v>
      </c>
      <c r="D222" s="159" t="s">
        <v>157</v>
      </c>
      <c r="E222" s="160" t="s">
        <v>513</v>
      </c>
      <c r="F222" s="161" t="s">
        <v>514</v>
      </c>
      <c r="G222" s="162" t="s">
        <v>236</v>
      </c>
      <c r="H222" s="163">
        <v>10.449</v>
      </c>
      <c r="I222" s="164"/>
      <c r="J222" s="164">
        <f>ROUND(I222*H222,2)</f>
        <v>0</v>
      </c>
      <c r="K222" s="165"/>
      <c r="L222" s="29"/>
      <c r="M222" s="166" t="s">
        <v>1</v>
      </c>
      <c r="N222" s="167" t="s">
        <v>38</v>
      </c>
      <c r="O222" s="131">
        <v>0.02</v>
      </c>
      <c r="P222" s="131">
        <f>O222*H222</f>
        <v>0.20898</v>
      </c>
      <c r="Q222" s="131">
        <v>0</v>
      </c>
      <c r="R222" s="131">
        <f>Q222*H222</f>
        <v>0</v>
      </c>
      <c r="S222" s="131">
        <v>0</v>
      </c>
      <c r="T222" s="132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33" t="s">
        <v>123</v>
      </c>
      <c r="AT222" s="133" t="s">
        <v>157</v>
      </c>
      <c r="AU222" s="133" t="s">
        <v>83</v>
      </c>
      <c r="AY222" s="16" t="s">
        <v>122</v>
      </c>
      <c r="BE222" s="134">
        <f>IF(N222="základní",J222,0)</f>
        <v>0</v>
      </c>
      <c r="BF222" s="134">
        <f>IF(N222="snížená",J222,0)</f>
        <v>0</v>
      </c>
      <c r="BG222" s="134">
        <f>IF(N222="zákl. přenesená",J222,0)</f>
        <v>0</v>
      </c>
      <c r="BH222" s="134">
        <f>IF(N222="sníž. přenesená",J222,0)</f>
        <v>0</v>
      </c>
      <c r="BI222" s="134">
        <f>IF(N222="nulová",J222,0)</f>
        <v>0</v>
      </c>
      <c r="BJ222" s="16" t="s">
        <v>81</v>
      </c>
      <c r="BK222" s="134">
        <f>ROUND(I222*H222,2)</f>
        <v>0</v>
      </c>
      <c r="BL222" s="16" t="s">
        <v>123</v>
      </c>
      <c r="BM222" s="133" t="s">
        <v>626</v>
      </c>
    </row>
    <row r="223" spans="1:65" s="2" customFormat="1" ht="55.5" customHeight="1">
      <c r="A223" s="28"/>
      <c r="B223" s="120"/>
      <c r="C223" s="159" t="s">
        <v>418</v>
      </c>
      <c r="D223" s="159" t="s">
        <v>157</v>
      </c>
      <c r="E223" s="160" t="s">
        <v>517</v>
      </c>
      <c r="F223" s="161" t="s">
        <v>518</v>
      </c>
      <c r="G223" s="162" t="s">
        <v>236</v>
      </c>
      <c r="H223" s="163">
        <v>10.449</v>
      </c>
      <c r="I223" s="164"/>
      <c r="J223" s="164">
        <f>ROUND(I223*H223,2)</f>
        <v>0</v>
      </c>
      <c r="K223" s="165"/>
      <c r="L223" s="29"/>
      <c r="M223" s="183" t="s">
        <v>1</v>
      </c>
      <c r="N223" s="184" t="s">
        <v>38</v>
      </c>
      <c r="O223" s="137">
        <v>0.019</v>
      </c>
      <c r="P223" s="137">
        <f>O223*H223</f>
        <v>0.19853099999999999</v>
      </c>
      <c r="Q223" s="137">
        <v>0</v>
      </c>
      <c r="R223" s="137">
        <f>Q223*H223</f>
        <v>0</v>
      </c>
      <c r="S223" s="137">
        <v>0</v>
      </c>
      <c r="T223" s="138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33" t="s">
        <v>123</v>
      </c>
      <c r="AT223" s="133" t="s">
        <v>157</v>
      </c>
      <c r="AU223" s="133" t="s">
        <v>83</v>
      </c>
      <c r="AY223" s="16" t="s">
        <v>122</v>
      </c>
      <c r="BE223" s="134">
        <f>IF(N223="základní",J223,0)</f>
        <v>0</v>
      </c>
      <c r="BF223" s="134">
        <f>IF(N223="snížená",J223,0)</f>
        <v>0</v>
      </c>
      <c r="BG223" s="134">
        <f>IF(N223="zákl. přenesená",J223,0)</f>
        <v>0</v>
      </c>
      <c r="BH223" s="134">
        <f>IF(N223="sníž. přenesená",J223,0)</f>
        <v>0</v>
      </c>
      <c r="BI223" s="134">
        <f>IF(N223="nulová",J223,0)</f>
        <v>0</v>
      </c>
      <c r="BJ223" s="16" t="s">
        <v>81</v>
      </c>
      <c r="BK223" s="134">
        <f>ROUND(I223*H223,2)</f>
        <v>0</v>
      </c>
      <c r="BL223" s="16" t="s">
        <v>123</v>
      </c>
      <c r="BM223" s="133" t="s">
        <v>627</v>
      </c>
    </row>
    <row r="224" spans="1:31" s="2" customFormat="1" ht="6.95" customHeight="1">
      <c r="A224" s="28"/>
      <c r="B224" s="43"/>
      <c r="C224" s="44"/>
      <c r="D224" s="44"/>
      <c r="E224" s="44"/>
      <c r="F224" s="44"/>
      <c r="G224" s="44"/>
      <c r="H224" s="44"/>
      <c r="I224" s="44"/>
      <c r="J224" s="44"/>
      <c r="K224" s="44"/>
      <c r="L224" s="29"/>
      <c r="M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</row>
  </sheetData>
  <autoFilter ref="C122:K22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5"/>
  <sheetViews>
    <sheetView showGridLines="0" showZeros="0" workbookViewId="0" topLeftCell="A1">
      <selection activeCell="I117" sqref="I117:I12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93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97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13</v>
      </c>
      <c r="L6" s="19"/>
    </row>
    <row r="7" spans="2:12" s="1" customFormat="1" ht="16.5" customHeight="1" hidden="1">
      <c r="B7" s="19"/>
      <c r="E7" s="227" t="str">
        <f>'Rekapitulace stavby'!K6</f>
        <v>ZPEVNĚNÉ PLOCHY V LOKALITĚ BŘEZINSKÁ</v>
      </c>
      <c r="F7" s="228"/>
      <c r="G7" s="228"/>
      <c r="H7" s="228"/>
      <c r="L7" s="19"/>
    </row>
    <row r="8" spans="1:31" s="2" customFormat="1" ht="12" customHeight="1" hidden="1">
      <c r="A8" s="28"/>
      <c r="B8" s="29"/>
      <c r="C8" s="28"/>
      <c r="D8" s="25" t="s">
        <v>98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17" t="s">
        <v>628</v>
      </c>
      <c r="F9" s="226"/>
      <c r="G9" s="226"/>
      <c r="H9" s="226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23</v>
      </c>
      <c r="F15" s="28"/>
      <c r="G15" s="28"/>
      <c r="H15" s="28"/>
      <c r="I15" s="25" t="s">
        <v>24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01" t="str">
        <f>'Rekapitulace stavby'!E14</f>
        <v xml:space="preserve"> </v>
      </c>
      <c r="F18" s="201"/>
      <c r="G18" s="201"/>
      <c r="H18" s="201"/>
      <c r="I18" s="25" t="s">
        <v>24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21</v>
      </c>
      <c r="J20" s="23" t="s">
        <v>28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">
        <v>29</v>
      </c>
      <c r="F21" s="28"/>
      <c r="G21" s="28"/>
      <c r="H21" s="28"/>
      <c r="I21" s="25" t="s">
        <v>24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31</v>
      </c>
      <c r="E23" s="28"/>
      <c r="F23" s="28"/>
      <c r="G23" s="28"/>
      <c r="H23" s="28"/>
      <c r="I23" s="25" t="s">
        <v>21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tr">
        <f>IF('Rekapitulace stavby'!E20="","",'Rekapitulace stavby'!E20)</f>
        <v/>
      </c>
      <c r="F24" s="28"/>
      <c r="G24" s="28"/>
      <c r="H24" s="28"/>
      <c r="I24" s="25" t="s">
        <v>24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33</v>
      </c>
      <c r="E30" s="28"/>
      <c r="F30" s="28"/>
      <c r="G30" s="28"/>
      <c r="H30" s="28"/>
      <c r="I30" s="28"/>
      <c r="J30" s="67">
        <f>ROUND(J116,2)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35</v>
      </c>
      <c r="G32" s="28"/>
      <c r="H32" s="28"/>
      <c r="I32" s="32" t="s">
        <v>34</v>
      </c>
      <c r="J32" s="32" t="s">
        <v>36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37</v>
      </c>
      <c r="E33" s="25" t="s">
        <v>38</v>
      </c>
      <c r="F33" s="96">
        <f>ROUND((SUM(BE116:BE124)),2)</f>
        <v>0</v>
      </c>
      <c r="G33" s="28"/>
      <c r="H33" s="28"/>
      <c r="I33" s="97">
        <v>0.21</v>
      </c>
      <c r="J33" s="96">
        <f>ROUND(((SUM(BE116:BE124))*I33),2)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39</v>
      </c>
      <c r="F34" s="96">
        <f>ROUND((SUM(BF116:BF124)),2)</f>
        <v>0</v>
      </c>
      <c r="G34" s="28"/>
      <c r="H34" s="28"/>
      <c r="I34" s="97">
        <v>0.15</v>
      </c>
      <c r="J34" s="96">
        <f>ROUND(((SUM(BF116:BF124))*I34),2)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40</v>
      </c>
      <c r="F35" s="96">
        <f>ROUND((SUM(BG116:BG124)),2)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41</v>
      </c>
      <c r="F36" s="96">
        <f>ROUND((SUM(BH116:BH124)),2)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42</v>
      </c>
      <c r="F37" s="96">
        <f>ROUND((SUM(BI116:BI124)),2)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43</v>
      </c>
      <c r="E39" s="56"/>
      <c r="F39" s="56"/>
      <c r="G39" s="100" t="s">
        <v>44</v>
      </c>
      <c r="H39" s="101" t="s">
        <v>45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48</v>
      </c>
      <c r="E61" s="31"/>
      <c r="F61" s="104" t="s">
        <v>49</v>
      </c>
      <c r="G61" s="41" t="s">
        <v>48</v>
      </c>
      <c r="H61" s="31"/>
      <c r="I61" s="31"/>
      <c r="J61" s="105" t="s">
        <v>49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50</v>
      </c>
      <c r="E65" s="42"/>
      <c r="F65" s="42"/>
      <c r="G65" s="39" t="s">
        <v>51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48</v>
      </c>
      <c r="E76" s="31"/>
      <c r="F76" s="104" t="s">
        <v>49</v>
      </c>
      <c r="G76" s="41" t="s">
        <v>48</v>
      </c>
      <c r="H76" s="31"/>
      <c r="I76" s="31"/>
      <c r="J76" s="105" t="s">
        <v>49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100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27" t="str">
        <f>E7</f>
        <v>ZPEVNĚNÉ PLOCHY V LOKALITĚ BŘEZINSKÁ</v>
      </c>
      <c r="F85" s="228"/>
      <c r="G85" s="228"/>
      <c r="H85" s="228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98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17" t="str">
        <f>E9</f>
        <v>SO103_VRN - Vedlejší rozpočtové náklady</v>
      </c>
      <c r="F87" s="226"/>
      <c r="G87" s="226"/>
      <c r="H87" s="226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17</v>
      </c>
      <c r="D89" s="28"/>
      <c r="E89" s="28"/>
      <c r="F89" s="23" t="str">
        <f>F12</f>
        <v>Petřvald</v>
      </c>
      <c r="G89" s="28"/>
      <c r="H89" s="28"/>
      <c r="I89" s="25" t="s">
        <v>19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20</v>
      </c>
      <c r="D91" s="28"/>
      <c r="E91" s="28"/>
      <c r="F91" s="23" t="str">
        <f>E15</f>
        <v>Město Petřvald</v>
      </c>
      <c r="G91" s="28"/>
      <c r="H91" s="28"/>
      <c r="I91" s="25" t="s">
        <v>27</v>
      </c>
      <c r="J91" s="26" t="str">
        <f>E21</f>
        <v>Ing. Pavol Lipták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31</v>
      </c>
      <c r="J92" s="26" t="str">
        <f>E24</f>
        <v/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103</v>
      </c>
      <c r="D96" s="28"/>
      <c r="E96" s="28"/>
      <c r="F96" s="28"/>
      <c r="G96" s="28"/>
      <c r="H96" s="28"/>
      <c r="I96" s="28"/>
      <c r="J96" s="67">
        <f>J116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104</v>
      </c>
    </row>
    <row r="97" spans="1:31" s="2" customFormat="1" ht="21.75" customHeight="1" hidden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31" s="2" customFormat="1" ht="6.95" customHeight="1" hidden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ht="12" hidden="1"/>
    <row r="100" ht="12" hidden="1"/>
    <row r="101" ht="12" hidden="1"/>
    <row r="102" spans="1:31" s="2" customFormat="1" ht="6.95" customHeight="1">
      <c r="A102" s="28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24.95" customHeight="1">
      <c r="A103" s="28"/>
      <c r="B103" s="29"/>
      <c r="C103" s="20" t="s">
        <v>105</v>
      </c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2" customHeight="1">
      <c r="A105" s="28"/>
      <c r="B105" s="29"/>
      <c r="C105" s="25" t="s">
        <v>13</v>
      </c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6.5" customHeight="1">
      <c r="A106" s="28"/>
      <c r="B106" s="29"/>
      <c r="C106" s="28"/>
      <c r="D106" s="28"/>
      <c r="E106" s="227" t="str">
        <f>E7</f>
        <v>ZPEVNĚNÉ PLOCHY V LOKALITĚ BŘEZINSKÁ</v>
      </c>
      <c r="F106" s="228"/>
      <c r="G106" s="228"/>
      <c r="H106" s="2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98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6.5" customHeight="1">
      <c r="A108" s="28"/>
      <c r="B108" s="29"/>
      <c r="C108" s="28"/>
      <c r="D108" s="28"/>
      <c r="E108" s="217" t="str">
        <f>E9</f>
        <v>SO103_VRN - Vedlejší rozpočtové náklady</v>
      </c>
      <c r="F108" s="226"/>
      <c r="G108" s="226"/>
      <c r="H108" s="226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17</v>
      </c>
      <c r="D110" s="28"/>
      <c r="E110" s="28"/>
      <c r="F110" s="23" t="str">
        <f>F12</f>
        <v>Petřvald</v>
      </c>
      <c r="G110" s="28"/>
      <c r="H110" s="28"/>
      <c r="I110" s="25" t="s">
        <v>19</v>
      </c>
      <c r="J110" s="51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5.2" customHeight="1">
      <c r="A112" s="28"/>
      <c r="B112" s="29"/>
      <c r="C112" s="25" t="s">
        <v>20</v>
      </c>
      <c r="D112" s="28"/>
      <c r="E112" s="28"/>
      <c r="F112" s="23" t="str">
        <f>E15</f>
        <v>Město Petřvald</v>
      </c>
      <c r="G112" s="28"/>
      <c r="H112" s="28"/>
      <c r="I112" s="25" t="s">
        <v>27</v>
      </c>
      <c r="J112" s="26" t="str">
        <f>E21</f>
        <v>Ing. Pavol Lipták</v>
      </c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5.2" customHeight="1">
      <c r="A113" s="28"/>
      <c r="B113" s="29"/>
      <c r="C113" s="25" t="s">
        <v>25</v>
      </c>
      <c r="D113" s="28"/>
      <c r="E113" s="28"/>
      <c r="F113" s="23" t="str">
        <f>IF(E18="","",E18)</f>
        <v xml:space="preserve"> </v>
      </c>
      <c r="G113" s="28"/>
      <c r="H113" s="28"/>
      <c r="I113" s="25" t="s">
        <v>31</v>
      </c>
      <c r="J113" s="26" t="str">
        <f>E24</f>
        <v/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0.3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9" customFormat="1" ht="29.25" customHeight="1">
      <c r="A115" s="109"/>
      <c r="B115" s="110"/>
      <c r="C115" s="111" t="s">
        <v>106</v>
      </c>
      <c r="D115" s="112" t="s">
        <v>58</v>
      </c>
      <c r="E115" s="112" t="s">
        <v>54</v>
      </c>
      <c r="F115" s="112" t="s">
        <v>55</v>
      </c>
      <c r="G115" s="112" t="s">
        <v>107</v>
      </c>
      <c r="H115" s="112" t="s">
        <v>108</v>
      </c>
      <c r="I115" s="112" t="s">
        <v>109</v>
      </c>
      <c r="J115" s="113" t="s">
        <v>102</v>
      </c>
      <c r="K115" s="114" t="s">
        <v>110</v>
      </c>
      <c r="L115" s="115"/>
      <c r="M115" s="58" t="s">
        <v>1</v>
      </c>
      <c r="N115" s="59" t="s">
        <v>37</v>
      </c>
      <c r="O115" s="59" t="s">
        <v>111</v>
      </c>
      <c r="P115" s="59" t="s">
        <v>112</v>
      </c>
      <c r="Q115" s="59" t="s">
        <v>113</v>
      </c>
      <c r="R115" s="59" t="s">
        <v>114</v>
      </c>
      <c r="S115" s="59" t="s">
        <v>115</v>
      </c>
      <c r="T115" s="60" t="s">
        <v>116</v>
      </c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</row>
    <row r="116" spans="1:63" s="2" customFormat="1" ht="22.9" customHeight="1">
      <c r="A116" s="28"/>
      <c r="B116" s="29"/>
      <c r="C116" s="65" t="s">
        <v>117</v>
      </c>
      <c r="D116" s="28"/>
      <c r="E116" s="28"/>
      <c r="F116" s="28"/>
      <c r="G116" s="28"/>
      <c r="H116" s="28"/>
      <c r="I116" s="28"/>
      <c r="J116" s="116">
        <f>BK116</f>
        <v>0</v>
      </c>
      <c r="K116" s="28"/>
      <c r="L116" s="29"/>
      <c r="M116" s="61"/>
      <c r="N116" s="52"/>
      <c r="O116" s="62"/>
      <c r="P116" s="117">
        <f>SUM(P117:P124)</f>
        <v>0</v>
      </c>
      <c r="Q116" s="62"/>
      <c r="R116" s="117">
        <f>SUM(R117:R124)</f>
        <v>0</v>
      </c>
      <c r="S116" s="62"/>
      <c r="T116" s="118">
        <f>SUM(T117:T124)</f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T116" s="16" t="s">
        <v>72</v>
      </c>
      <c r="AU116" s="16" t="s">
        <v>104</v>
      </c>
      <c r="BK116" s="119">
        <f>SUM(BK117:BK124)</f>
        <v>0</v>
      </c>
    </row>
    <row r="117" spans="1:65" s="2" customFormat="1" ht="21.75" customHeight="1">
      <c r="A117" s="28"/>
      <c r="B117" s="120"/>
      <c r="C117" s="121" t="s">
        <v>81</v>
      </c>
      <c r="D117" s="121" t="s">
        <v>118</v>
      </c>
      <c r="E117" s="122" t="s">
        <v>81</v>
      </c>
      <c r="F117" s="123" t="s">
        <v>119</v>
      </c>
      <c r="G117" s="124" t="s">
        <v>120</v>
      </c>
      <c r="H117" s="125">
        <v>1</v>
      </c>
      <c r="I117" s="126"/>
      <c r="J117" s="126">
        <f aca="true" t="shared" si="0" ref="J117:J124">ROUND(I117*H117,2)</f>
        <v>0</v>
      </c>
      <c r="K117" s="127"/>
      <c r="L117" s="128"/>
      <c r="M117" s="129" t="s">
        <v>1</v>
      </c>
      <c r="N117" s="130" t="s">
        <v>38</v>
      </c>
      <c r="O117" s="131">
        <v>0</v>
      </c>
      <c r="P117" s="131">
        <f aca="true" t="shared" si="1" ref="P117:P124">O117*H117</f>
        <v>0</v>
      </c>
      <c r="Q117" s="131">
        <v>0</v>
      </c>
      <c r="R117" s="131">
        <f aca="true" t="shared" si="2" ref="R117:R124">Q117*H117</f>
        <v>0</v>
      </c>
      <c r="S117" s="131">
        <v>0</v>
      </c>
      <c r="T117" s="132">
        <f aca="true" t="shared" si="3" ref="T117:T124">S117*H117</f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33" t="s">
        <v>121</v>
      </c>
      <c r="AT117" s="133" t="s">
        <v>118</v>
      </c>
      <c r="AU117" s="133" t="s">
        <v>73</v>
      </c>
      <c r="AY117" s="16" t="s">
        <v>122</v>
      </c>
      <c r="BE117" s="134">
        <f aca="true" t="shared" si="4" ref="BE117:BE124">IF(N117="základní",J117,0)</f>
        <v>0</v>
      </c>
      <c r="BF117" s="134">
        <f aca="true" t="shared" si="5" ref="BF117:BF124">IF(N117="snížená",J117,0)</f>
        <v>0</v>
      </c>
      <c r="BG117" s="134">
        <f aca="true" t="shared" si="6" ref="BG117:BG124">IF(N117="zákl. přenesená",J117,0)</f>
        <v>0</v>
      </c>
      <c r="BH117" s="134">
        <f aca="true" t="shared" si="7" ref="BH117:BH124">IF(N117="sníž. přenesená",J117,0)</f>
        <v>0</v>
      </c>
      <c r="BI117" s="134">
        <f aca="true" t="shared" si="8" ref="BI117:BI124">IF(N117="nulová",J117,0)</f>
        <v>0</v>
      </c>
      <c r="BJ117" s="16" t="s">
        <v>81</v>
      </c>
      <c r="BK117" s="134">
        <f aca="true" t="shared" si="9" ref="BK117:BK124">ROUND(I117*H117,2)</f>
        <v>0</v>
      </c>
      <c r="BL117" s="16" t="s">
        <v>123</v>
      </c>
      <c r="BM117" s="133" t="s">
        <v>124</v>
      </c>
    </row>
    <row r="118" spans="1:65" s="2" customFormat="1" ht="21.75" customHeight="1">
      <c r="A118" s="28"/>
      <c r="B118" s="120"/>
      <c r="C118" s="121" t="s">
        <v>83</v>
      </c>
      <c r="D118" s="121" t="s">
        <v>118</v>
      </c>
      <c r="E118" s="122" t="s">
        <v>83</v>
      </c>
      <c r="F118" s="123" t="s">
        <v>125</v>
      </c>
      <c r="G118" s="124" t="s">
        <v>120</v>
      </c>
      <c r="H118" s="125">
        <v>1</v>
      </c>
      <c r="I118" s="126"/>
      <c r="J118" s="126">
        <f t="shared" si="0"/>
        <v>0</v>
      </c>
      <c r="K118" s="127"/>
      <c r="L118" s="128"/>
      <c r="M118" s="129" t="s">
        <v>1</v>
      </c>
      <c r="N118" s="130" t="s">
        <v>38</v>
      </c>
      <c r="O118" s="131">
        <v>0</v>
      </c>
      <c r="P118" s="131">
        <f t="shared" si="1"/>
        <v>0</v>
      </c>
      <c r="Q118" s="131">
        <v>0</v>
      </c>
      <c r="R118" s="131">
        <f t="shared" si="2"/>
        <v>0</v>
      </c>
      <c r="S118" s="131">
        <v>0</v>
      </c>
      <c r="T118" s="132">
        <f t="shared" si="3"/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33" t="s">
        <v>121</v>
      </c>
      <c r="AT118" s="133" t="s">
        <v>118</v>
      </c>
      <c r="AU118" s="133" t="s">
        <v>73</v>
      </c>
      <c r="AY118" s="16" t="s">
        <v>122</v>
      </c>
      <c r="BE118" s="134">
        <f t="shared" si="4"/>
        <v>0</v>
      </c>
      <c r="BF118" s="134">
        <f t="shared" si="5"/>
        <v>0</v>
      </c>
      <c r="BG118" s="134">
        <f t="shared" si="6"/>
        <v>0</v>
      </c>
      <c r="BH118" s="134">
        <f t="shared" si="7"/>
        <v>0</v>
      </c>
      <c r="BI118" s="134">
        <f t="shared" si="8"/>
        <v>0</v>
      </c>
      <c r="BJ118" s="16" t="s">
        <v>81</v>
      </c>
      <c r="BK118" s="134">
        <f t="shared" si="9"/>
        <v>0</v>
      </c>
      <c r="BL118" s="16" t="s">
        <v>123</v>
      </c>
      <c r="BM118" s="133" t="s">
        <v>126</v>
      </c>
    </row>
    <row r="119" spans="1:65" s="2" customFormat="1" ht="33" customHeight="1">
      <c r="A119" s="28"/>
      <c r="B119" s="120"/>
      <c r="C119" s="121" t="s">
        <v>127</v>
      </c>
      <c r="D119" s="121" t="s">
        <v>118</v>
      </c>
      <c r="E119" s="122" t="s">
        <v>127</v>
      </c>
      <c r="F119" s="123" t="s">
        <v>128</v>
      </c>
      <c r="G119" s="124" t="s">
        <v>120</v>
      </c>
      <c r="H119" s="125">
        <v>1</v>
      </c>
      <c r="I119" s="126"/>
      <c r="J119" s="126">
        <f t="shared" si="0"/>
        <v>0</v>
      </c>
      <c r="K119" s="127"/>
      <c r="L119" s="128"/>
      <c r="M119" s="129" t="s">
        <v>1</v>
      </c>
      <c r="N119" s="130" t="s">
        <v>38</v>
      </c>
      <c r="O119" s="131">
        <v>0</v>
      </c>
      <c r="P119" s="131">
        <f t="shared" si="1"/>
        <v>0</v>
      </c>
      <c r="Q119" s="131">
        <v>0</v>
      </c>
      <c r="R119" s="131">
        <f t="shared" si="2"/>
        <v>0</v>
      </c>
      <c r="S119" s="131">
        <v>0</v>
      </c>
      <c r="T119" s="132">
        <f t="shared" si="3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33" t="s">
        <v>121</v>
      </c>
      <c r="AT119" s="133" t="s">
        <v>118</v>
      </c>
      <c r="AU119" s="133" t="s">
        <v>73</v>
      </c>
      <c r="AY119" s="16" t="s">
        <v>122</v>
      </c>
      <c r="BE119" s="134">
        <f t="shared" si="4"/>
        <v>0</v>
      </c>
      <c r="BF119" s="134">
        <f t="shared" si="5"/>
        <v>0</v>
      </c>
      <c r="BG119" s="134">
        <f t="shared" si="6"/>
        <v>0</v>
      </c>
      <c r="BH119" s="134">
        <f t="shared" si="7"/>
        <v>0</v>
      </c>
      <c r="BI119" s="134">
        <f t="shared" si="8"/>
        <v>0</v>
      </c>
      <c r="BJ119" s="16" t="s">
        <v>81</v>
      </c>
      <c r="BK119" s="134">
        <f t="shared" si="9"/>
        <v>0</v>
      </c>
      <c r="BL119" s="16" t="s">
        <v>123</v>
      </c>
      <c r="BM119" s="133" t="s">
        <v>129</v>
      </c>
    </row>
    <row r="120" spans="1:65" s="2" customFormat="1" ht="16.5" customHeight="1">
      <c r="A120" s="28"/>
      <c r="B120" s="120"/>
      <c r="C120" s="121" t="s">
        <v>123</v>
      </c>
      <c r="D120" s="121" t="s">
        <v>118</v>
      </c>
      <c r="E120" s="122" t="s">
        <v>123</v>
      </c>
      <c r="F120" s="123" t="s">
        <v>521</v>
      </c>
      <c r="G120" s="124" t="s">
        <v>120</v>
      </c>
      <c r="H120" s="125">
        <v>1</v>
      </c>
      <c r="I120" s="126"/>
      <c r="J120" s="126">
        <f t="shared" si="0"/>
        <v>0</v>
      </c>
      <c r="K120" s="127"/>
      <c r="L120" s="128"/>
      <c r="M120" s="129" t="s">
        <v>1</v>
      </c>
      <c r="N120" s="130" t="s">
        <v>38</v>
      </c>
      <c r="O120" s="131">
        <v>0</v>
      </c>
      <c r="P120" s="131">
        <f t="shared" si="1"/>
        <v>0</v>
      </c>
      <c r="Q120" s="131">
        <v>0</v>
      </c>
      <c r="R120" s="131">
        <f t="shared" si="2"/>
        <v>0</v>
      </c>
      <c r="S120" s="131">
        <v>0</v>
      </c>
      <c r="T120" s="132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33" t="s">
        <v>121</v>
      </c>
      <c r="AT120" s="133" t="s">
        <v>118</v>
      </c>
      <c r="AU120" s="133" t="s">
        <v>73</v>
      </c>
      <c r="AY120" s="16" t="s">
        <v>122</v>
      </c>
      <c r="BE120" s="134">
        <f t="shared" si="4"/>
        <v>0</v>
      </c>
      <c r="BF120" s="134">
        <f t="shared" si="5"/>
        <v>0</v>
      </c>
      <c r="BG120" s="134">
        <f t="shared" si="6"/>
        <v>0</v>
      </c>
      <c r="BH120" s="134">
        <f t="shared" si="7"/>
        <v>0</v>
      </c>
      <c r="BI120" s="134">
        <f t="shared" si="8"/>
        <v>0</v>
      </c>
      <c r="BJ120" s="16" t="s">
        <v>81</v>
      </c>
      <c r="BK120" s="134">
        <f t="shared" si="9"/>
        <v>0</v>
      </c>
      <c r="BL120" s="16" t="s">
        <v>123</v>
      </c>
      <c r="BM120" s="133" t="s">
        <v>131</v>
      </c>
    </row>
    <row r="121" spans="1:65" s="2" customFormat="1" ht="16.5" customHeight="1">
      <c r="A121" s="28"/>
      <c r="B121" s="120"/>
      <c r="C121" s="121" t="s">
        <v>132</v>
      </c>
      <c r="D121" s="121" t="s">
        <v>118</v>
      </c>
      <c r="E121" s="122" t="s">
        <v>132</v>
      </c>
      <c r="F121" s="123" t="s">
        <v>133</v>
      </c>
      <c r="G121" s="124" t="s">
        <v>120</v>
      </c>
      <c r="H121" s="125">
        <v>1</v>
      </c>
      <c r="I121" s="126"/>
      <c r="J121" s="126">
        <f t="shared" si="0"/>
        <v>0</v>
      </c>
      <c r="K121" s="127"/>
      <c r="L121" s="128"/>
      <c r="M121" s="129" t="s">
        <v>1</v>
      </c>
      <c r="N121" s="130" t="s">
        <v>38</v>
      </c>
      <c r="O121" s="131">
        <v>0</v>
      </c>
      <c r="P121" s="131">
        <f t="shared" si="1"/>
        <v>0</v>
      </c>
      <c r="Q121" s="131">
        <v>0</v>
      </c>
      <c r="R121" s="131">
        <f t="shared" si="2"/>
        <v>0</v>
      </c>
      <c r="S121" s="131">
        <v>0</v>
      </c>
      <c r="T121" s="132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33" t="s">
        <v>121</v>
      </c>
      <c r="AT121" s="133" t="s">
        <v>118</v>
      </c>
      <c r="AU121" s="133" t="s">
        <v>73</v>
      </c>
      <c r="AY121" s="16" t="s">
        <v>122</v>
      </c>
      <c r="BE121" s="134">
        <f t="shared" si="4"/>
        <v>0</v>
      </c>
      <c r="BF121" s="134">
        <f t="shared" si="5"/>
        <v>0</v>
      </c>
      <c r="BG121" s="134">
        <f t="shared" si="6"/>
        <v>0</v>
      </c>
      <c r="BH121" s="134">
        <f t="shared" si="7"/>
        <v>0</v>
      </c>
      <c r="BI121" s="134">
        <f t="shared" si="8"/>
        <v>0</v>
      </c>
      <c r="BJ121" s="16" t="s">
        <v>81</v>
      </c>
      <c r="BK121" s="134">
        <f t="shared" si="9"/>
        <v>0</v>
      </c>
      <c r="BL121" s="16" t="s">
        <v>123</v>
      </c>
      <c r="BM121" s="133" t="s">
        <v>134</v>
      </c>
    </row>
    <row r="122" spans="1:65" s="2" customFormat="1" ht="16.5" customHeight="1">
      <c r="A122" s="28"/>
      <c r="B122" s="120"/>
      <c r="C122" s="121" t="s">
        <v>135</v>
      </c>
      <c r="D122" s="121" t="s">
        <v>118</v>
      </c>
      <c r="E122" s="122" t="s">
        <v>135</v>
      </c>
      <c r="F122" s="123" t="s">
        <v>136</v>
      </c>
      <c r="G122" s="124" t="s">
        <v>120</v>
      </c>
      <c r="H122" s="125">
        <v>1</v>
      </c>
      <c r="I122" s="126"/>
      <c r="J122" s="126">
        <f t="shared" si="0"/>
        <v>0</v>
      </c>
      <c r="K122" s="127"/>
      <c r="L122" s="128"/>
      <c r="M122" s="129" t="s">
        <v>1</v>
      </c>
      <c r="N122" s="130" t="s">
        <v>38</v>
      </c>
      <c r="O122" s="131">
        <v>0</v>
      </c>
      <c r="P122" s="131">
        <f t="shared" si="1"/>
        <v>0</v>
      </c>
      <c r="Q122" s="131">
        <v>0</v>
      </c>
      <c r="R122" s="131">
        <f t="shared" si="2"/>
        <v>0</v>
      </c>
      <c r="S122" s="131">
        <v>0</v>
      </c>
      <c r="T122" s="132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33" t="s">
        <v>121</v>
      </c>
      <c r="AT122" s="133" t="s">
        <v>118</v>
      </c>
      <c r="AU122" s="133" t="s">
        <v>73</v>
      </c>
      <c r="AY122" s="16" t="s">
        <v>122</v>
      </c>
      <c r="BE122" s="134">
        <f t="shared" si="4"/>
        <v>0</v>
      </c>
      <c r="BF122" s="134">
        <f t="shared" si="5"/>
        <v>0</v>
      </c>
      <c r="BG122" s="134">
        <f t="shared" si="6"/>
        <v>0</v>
      </c>
      <c r="BH122" s="134">
        <f t="shared" si="7"/>
        <v>0</v>
      </c>
      <c r="BI122" s="134">
        <f t="shared" si="8"/>
        <v>0</v>
      </c>
      <c r="BJ122" s="16" t="s">
        <v>81</v>
      </c>
      <c r="BK122" s="134">
        <f t="shared" si="9"/>
        <v>0</v>
      </c>
      <c r="BL122" s="16" t="s">
        <v>123</v>
      </c>
      <c r="BM122" s="133" t="s">
        <v>137</v>
      </c>
    </row>
    <row r="123" spans="1:65" s="2" customFormat="1" ht="33" customHeight="1">
      <c r="A123" s="28"/>
      <c r="B123" s="120"/>
      <c r="C123" s="121" t="s">
        <v>138</v>
      </c>
      <c r="D123" s="121" t="s">
        <v>118</v>
      </c>
      <c r="E123" s="122" t="s">
        <v>138</v>
      </c>
      <c r="F123" s="123" t="s">
        <v>139</v>
      </c>
      <c r="G123" s="124" t="s">
        <v>120</v>
      </c>
      <c r="H123" s="125">
        <v>1</v>
      </c>
      <c r="I123" s="126"/>
      <c r="J123" s="126">
        <f t="shared" si="0"/>
        <v>0</v>
      </c>
      <c r="K123" s="127"/>
      <c r="L123" s="128"/>
      <c r="M123" s="129" t="s">
        <v>1</v>
      </c>
      <c r="N123" s="130" t="s">
        <v>38</v>
      </c>
      <c r="O123" s="131">
        <v>0</v>
      </c>
      <c r="P123" s="131">
        <f t="shared" si="1"/>
        <v>0</v>
      </c>
      <c r="Q123" s="131">
        <v>0</v>
      </c>
      <c r="R123" s="131">
        <f t="shared" si="2"/>
        <v>0</v>
      </c>
      <c r="S123" s="131">
        <v>0</v>
      </c>
      <c r="T123" s="132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33" t="s">
        <v>121</v>
      </c>
      <c r="AT123" s="133" t="s">
        <v>118</v>
      </c>
      <c r="AU123" s="133" t="s">
        <v>73</v>
      </c>
      <c r="AY123" s="16" t="s">
        <v>122</v>
      </c>
      <c r="BE123" s="134">
        <f t="shared" si="4"/>
        <v>0</v>
      </c>
      <c r="BF123" s="134">
        <f t="shared" si="5"/>
        <v>0</v>
      </c>
      <c r="BG123" s="134">
        <f t="shared" si="6"/>
        <v>0</v>
      </c>
      <c r="BH123" s="134">
        <f t="shared" si="7"/>
        <v>0</v>
      </c>
      <c r="BI123" s="134">
        <f t="shared" si="8"/>
        <v>0</v>
      </c>
      <c r="BJ123" s="16" t="s">
        <v>81</v>
      </c>
      <c r="BK123" s="134">
        <f t="shared" si="9"/>
        <v>0</v>
      </c>
      <c r="BL123" s="16" t="s">
        <v>123</v>
      </c>
      <c r="BM123" s="133" t="s">
        <v>140</v>
      </c>
    </row>
    <row r="124" spans="1:65" s="2" customFormat="1" ht="16.5" customHeight="1">
      <c r="A124" s="28"/>
      <c r="B124" s="120"/>
      <c r="C124" s="121" t="s">
        <v>121</v>
      </c>
      <c r="D124" s="121" t="s">
        <v>118</v>
      </c>
      <c r="E124" s="122" t="s">
        <v>143</v>
      </c>
      <c r="F124" s="123" t="s">
        <v>144</v>
      </c>
      <c r="G124" s="124" t="s">
        <v>120</v>
      </c>
      <c r="H124" s="125">
        <v>1</v>
      </c>
      <c r="I124" s="126"/>
      <c r="J124" s="126">
        <f t="shared" si="0"/>
        <v>0</v>
      </c>
      <c r="K124" s="127"/>
      <c r="L124" s="128"/>
      <c r="M124" s="135" t="s">
        <v>1</v>
      </c>
      <c r="N124" s="136" t="s">
        <v>38</v>
      </c>
      <c r="O124" s="137">
        <v>0</v>
      </c>
      <c r="P124" s="137">
        <f t="shared" si="1"/>
        <v>0</v>
      </c>
      <c r="Q124" s="137">
        <v>0</v>
      </c>
      <c r="R124" s="137">
        <f t="shared" si="2"/>
        <v>0</v>
      </c>
      <c r="S124" s="137">
        <v>0</v>
      </c>
      <c r="T124" s="138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33" t="s">
        <v>121</v>
      </c>
      <c r="AT124" s="133" t="s">
        <v>118</v>
      </c>
      <c r="AU124" s="133" t="s">
        <v>73</v>
      </c>
      <c r="AY124" s="16" t="s">
        <v>122</v>
      </c>
      <c r="BE124" s="134">
        <f t="shared" si="4"/>
        <v>0</v>
      </c>
      <c r="BF124" s="134">
        <f t="shared" si="5"/>
        <v>0</v>
      </c>
      <c r="BG124" s="134">
        <f t="shared" si="6"/>
        <v>0</v>
      </c>
      <c r="BH124" s="134">
        <f t="shared" si="7"/>
        <v>0</v>
      </c>
      <c r="BI124" s="134">
        <f t="shared" si="8"/>
        <v>0</v>
      </c>
      <c r="BJ124" s="16" t="s">
        <v>81</v>
      </c>
      <c r="BK124" s="134">
        <f t="shared" si="9"/>
        <v>0</v>
      </c>
      <c r="BL124" s="16" t="s">
        <v>123</v>
      </c>
      <c r="BM124" s="133" t="s">
        <v>629</v>
      </c>
    </row>
    <row r="125" spans="1:31" s="2" customFormat="1" ht="6.95" customHeight="1">
      <c r="A125" s="28"/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29"/>
      <c r="M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</sheetData>
  <autoFilter ref="C115:K124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37"/>
  <sheetViews>
    <sheetView showGridLines="0" showZeros="0" workbookViewId="0" topLeftCell="A237">
      <selection activeCell="W130" sqref="W1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96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97</v>
      </c>
      <c r="L4" s="19"/>
      <c r="M4" s="90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13</v>
      </c>
      <c r="L6" s="19"/>
    </row>
    <row r="7" spans="2:12" s="1" customFormat="1" ht="16.5" customHeight="1" hidden="1">
      <c r="B7" s="19"/>
      <c r="E7" s="227" t="str">
        <f>'Rekapitulace stavby'!K6</f>
        <v>ZPEVNĚNÉ PLOCHY V LOKALITĚ BŘEZINSKÁ</v>
      </c>
      <c r="F7" s="228"/>
      <c r="G7" s="228"/>
      <c r="H7" s="228"/>
      <c r="L7" s="19"/>
    </row>
    <row r="8" spans="1:31" s="2" customFormat="1" ht="12" customHeight="1" hidden="1">
      <c r="A8" s="28"/>
      <c r="B8" s="29"/>
      <c r="C8" s="28"/>
      <c r="D8" s="25" t="s">
        <v>98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24.75" customHeight="1" hidden="1">
      <c r="A9" s="28"/>
      <c r="B9" s="29"/>
      <c r="C9" s="28"/>
      <c r="D9" s="28"/>
      <c r="E9" s="217" t="s">
        <v>630</v>
      </c>
      <c r="F9" s="226"/>
      <c r="G9" s="226"/>
      <c r="H9" s="226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17</v>
      </c>
      <c r="E12" s="28"/>
      <c r="F12" s="23" t="s">
        <v>26</v>
      </c>
      <c r="G12" s="28"/>
      <c r="H12" s="28"/>
      <c r="I12" s="25" t="s">
        <v>19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23</v>
      </c>
      <c r="F15" s="28"/>
      <c r="G15" s="28"/>
      <c r="H15" s="28"/>
      <c r="I15" s="25" t="s">
        <v>24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01" t="str">
        <f>'Rekapitulace stavby'!E14</f>
        <v xml:space="preserve"> </v>
      </c>
      <c r="F18" s="201"/>
      <c r="G18" s="201"/>
      <c r="H18" s="201"/>
      <c r="I18" s="25" t="s">
        <v>24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21</v>
      </c>
      <c r="J20" s="23" t="s">
        <v>28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">
        <v>29</v>
      </c>
      <c r="F21" s="28"/>
      <c r="G21" s="28"/>
      <c r="H21" s="28"/>
      <c r="I21" s="25" t="s">
        <v>24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31</v>
      </c>
      <c r="E23" s="28"/>
      <c r="F23" s="28"/>
      <c r="G23" s="28"/>
      <c r="H23" s="28"/>
      <c r="I23" s="25" t="s">
        <v>21</v>
      </c>
      <c r="J23" s="23" t="s">
        <v>28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">
        <v>29</v>
      </c>
      <c r="F24" s="28"/>
      <c r="G24" s="28"/>
      <c r="H24" s="28"/>
      <c r="I24" s="25" t="s">
        <v>24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4" t="s">
        <v>33</v>
      </c>
      <c r="E30" s="28"/>
      <c r="F30" s="28"/>
      <c r="G30" s="28"/>
      <c r="H30" s="28"/>
      <c r="I30" s="28"/>
      <c r="J30" s="67">
        <f>ROUND(J125,2)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35</v>
      </c>
      <c r="G32" s="28"/>
      <c r="H32" s="28"/>
      <c r="I32" s="32" t="s">
        <v>34</v>
      </c>
      <c r="J32" s="32" t="s">
        <v>36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5" t="s">
        <v>37</v>
      </c>
      <c r="E33" s="25" t="s">
        <v>38</v>
      </c>
      <c r="F33" s="96">
        <f>ROUND((SUM(BE125:BE236)),2)</f>
        <v>0</v>
      </c>
      <c r="G33" s="28"/>
      <c r="H33" s="28"/>
      <c r="I33" s="97">
        <v>0.21</v>
      </c>
      <c r="J33" s="96">
        <f>ROUND(((SUM(BE125:BE236))*I33),2)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39</v>
      </c>
      <c r="F34" s="96">
        <f>ROUND((SUM(BF125:BF236)),2)</f>
        <v>0</v>
      </c>
      <c r="G34" s="28"/>
      <c r="H34" s="28"/>
      <c r="I34" s="97">
        <v>0.15</v>
      </c>
      <c r="J34" s="96">
        <f>ROUND(((SUM(BF125:BF236))*I34),2)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40</v>
      </c>
      <c r="F35" s="96">
        <f>ROUND((SUM(BG125:BG236)),2)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41</v>
      </c>
      <c r="F36" s="96">
        <f>ROUND((SUM(BH125:BH236)),2)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42</v>
      </c>
      <c r="F37" s="96">
        <f>ROUND((SUM(BI125:BI236)),2)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8"/>
      <c r="D39" s="99" t="s">
        <v>43</v>
      </c>
      <c r="E39" s="56"/>
      <c r="F39" s="56"/>
      <c r="G39" s="100" t="s">
        <v>44</v>
      </c>
      <c r="H39" s="101" t="s">
        <v>45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48</v>
      </c>
      <c r="E61" s="31"/>
      <c r="F61" s="104" t="s">
        <v>49</v>
      </c>
      <c r="G61" s="41" t="s">
        <v>48</v>
      </c>
      <c r="H61" s="31"/>
      <c r="I61" s="31"/>
      <c r="J61" s="105" t="s">
        <v>49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50</v>
      </c>
      <c r="E65" s="42"/>
      <c r="F65" s="42"/>
      <c r="G65" s="39" t="s">
        <v>51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48</v>
      </c>
      <c r="E76" s="31"/>
      <c r="F76" s="104" t="s">
        <v>49</v>
      </c>
      <c r="G76" s="41" t="s">
        <v>48</v>
      </c>
      <c r="H76" s="31"/>
      <c r="I76" s="31"/>
      <c r="J76" s="105" t="s">
        <v>49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100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27" t="str">
        <f>E7</f>
        <v>ZPEVNĚNÉ PLOCHY V LOKALITĚ BŘEZINSKÁ</v>
      </c>
      <c r="F85" s="228"/>
      <c r="G85" s="228"/>
      <c r="H85" s="228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98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24.75" customHeight="1" hidden="1">
      <c r="A87" s="28"/>
      <c r="B87" s="29"/>
      <c r="C87" s="28"/>
      <c r="D87" s="28"/>
      <c r="E87" s="217" t="str">
        <f>E9</f>
        <v>SO103 - PŘÍSTUPOVÉ CHODNÍKY A STÁNÍ KONTEJNERŮ (stání T1)</v>
      </c>
      <c r="F87" s="226"/>
      <c r="G87" s="226"/>
      <c r="H87" s="226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20</v>
      </c>
      <c r="D91" s="28"/>
      <c r="E91" s="28"/>
      <c r="F91" s="23" t="str">
        <f>E15</f>
        <v>Město Petřvald</v>
      </c>
      <c r="G91" s="28"/>
      <c r="H91" s="28"/>
      <c r="I91" s="25" t="s">
        <v>27</v>
      </c>
      <c r="J91" s="26" t="str">
        <f>E21</f>
        <v>Ing. Pavol Lipták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31</v>
      </c>
      <c r="J92" s="26" t="str">
        <f>E24</f>
        <v>Ing. Pavol Lipták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8" t="s">
        <v>103</v>
      </c>
      <c r="D96" s="28"/>
      <c r="E96" s="28"/>
      <c r="F96" s="28"/>
      <c r="G96" s="28"/>
      <c r="H96" s="28"/>
      <c r="I96" s="28"/>
      <c r="J96" s="67">
        <f>J125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104</v>
      </c>
    </row>
    <row r="97" spans="2:12" s="10" customFormat="1" ht="24.95" customHeight="1" hidden="1">
      <c r="B97" s="139"/>
      <c r="D97" s="140" t="s">
        <v>147</v>
      </c>
      <c r="E97" s="141"/>
      <c r="F97" s="141"/>
      <c r="G97" s="141"/>
      <c r="H97" s="141"/>
      <c r="I97" s="141"/>
      <c r="J97" s="142">
        <f>J126</f>
        <v>0</v>
      </c>
      <c r="L97" s="139"/>
    </row>
    <row r="98" spans="2:12" s="11" customFormat="1" ht="19.9" customHeight="1" hidden="1">
      <c r="B98" s="143"/>
      <c r="D98" s="144" t="s">
        <v>148</v>
      </c>
      <c r="E98" s="145"/>
      <c r="F98" s="145"/>
      <c r="G98" s="145"/>
      <c r="H98" s="145"/>
      <c r="I98" s="145"/>
      <c r="J98" s="146">
        <f>J127</f>
        <v>0</v>
      </c>
      <c r="L98" s="143"/>
    </row>
    <row r="99" spans="2:12" s="11" customFormat="1" ht="19.9" customHeight="1" hidden="1">
      <c r="B99" s="143"/>
      <c r="D99" s="144" t="s">
        <v>149</v>
      </c>
      <c r="E99" s="145"/>
      <c r="F99" s="145"/>
      <c r="G99" s="145"/>
      <c r="H99" s="145"/>
      <c r="I99" s="145"/>
      <c r="J99" s="146">
        <f>J155</f>
        <v>0</v>
      </c>
      <c r="L99" s="143"/>
    </row>
    <row r="100" spans="2:12" s="11" customFormat="1" ht="19.9" customHeight="1" hidden="1">
      <c r="B100" s="143"/>
      <c r="D100" s="144" t="s">
        <v>150</v>
      </c>
      <c r="E100" s="145"/>
      <c r="F100" s="145"/>
      <c r="G100" s="145"/>
      <c r="H100" s="145"/>
      <c r="I100" s="145"/>
      <c r="J100" s="146">
        <f>J158</f>
        <v>0</v>
      </c>
      <c r="L100" s="143"/>
    </row>
    <row r="101" spans="2:12" s="11" customFormat="1" ht="19.9" customHeight="1" hidden="1">
      <c r="B101" s="143"/>
      <c r="D101" s="144" t="s">
        <v>151</v>
      </c>
      <c r="E101" s="145"/>
      <c r="F101" s="145"/>
      <c r="G101" s="145"/>
      <c r="H101" s="145"/>
      <c r="I101" s="145"/>
      <c r="J101" s="146">
        <f>J172</f>
        <v>0</v>
      </c>
      <c r="L101" s="143"/>
    </row>
    <row r="102" spans="2:12" s="11" customFormat="1" ht="19.9" customHeight="1" hidden="1">
      <c r="B102" s="143"/>
      <c r="D102" s="144" t="s">
        <v>152</v>
      </c>
      <c r="E102" s="145"/>
      <c r="F102" s="145"/>
      <c r="G102" s="145"/>
      <c r="H102" s="145"/>
      <c r="I102" s="145"/>
      <c r="J102" s="146">
        <f>J192</f>
        <v>0</v>
      </c>
      <c r="L102" s="143"/>
    </row>
    <row r="103" spans="2:12" s="11" customFormat="1" ht="19.9" customHeight="1" hidden="1">
      <c r="B103" s="143"/>
      <c r="D103" s="144" t="s">
        <v>153</v>
      </c>
      <c r="E103" s="145"/>
      <c r="F103" s="145"/>
      <c r="G103" s="145"/>
      <c r="H103" s="145"/>
      <c r="I103" s="145"/>
      <c r="J103" s="146">
        <f>J208</f>
        <v>0</v>
      </c>
      <c r="L103" s="143"/>
    </row>
    <row r="104" spans="2:12" s="10" customFormat="1" ht="24.95" customHeight="1" hidden="1">
      <c r="B104" s="139"/>
      <c r="D104" s="140" t="s">
        <v>631</v>
      </c>
      <c r="E104" s="141"/>
      <c r="F104" s="141"/>
      <c r="G104" s="141"/>
      <c r="H104" s="141"/>
      <c r="I104" s="141"/>
      <c r="J104" s="142">
        <f>J212</f>
        <v>0</v>
      </c>
      <c r="L104" s="139"/>
    </row>
    <row r="105" spans="2:12" s="11" customFormat="1" ht="19.9" customHeight="1" hidden="1">
      <c r="B105" s="143"/>
      <c r="D105" s="144" t="s">
        <v>632</v>
      </c>
      <c r="E105" s="145"/>
      <c r="F105" s="145"/>
      <c r="G105" s="145"/>
      <c r="H105" s="145"/>
      <c r="I105" s="145"/>
      <c r="J105" s="146">
        <f>J213</f>
        <v>0</v>
      </c>
      <c r="L105" s="143"/>
    </row>
    <row r="106" spans="1:31" s="2" customFormat="1" ht="21.75" customHeight="1" hidden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 hidden="1">
      <c r="A107" s="28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ht="12" hidden="1"/>
    <row r="109" ht="12" hidden="1"/>
    <row r="110" ht="12" hidden="1"/>
    <row r="111" spans="1:31" s="2" customFormat="1" ht="6.95" customHeight="1">
      <c r="A111" s="28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24.95" customHeight="1">
      <c r="A112" s="28"/>
      <c r="B112" s="29"/>
      <c r="C112" s="20" t="s">
        <v>105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2" customHeight="1">
      <c r="A114" s="28"/>
      <c r="B114" s="29"/>
      <c r="C114" s="25" t="s">
        <v>13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6.5" customHeight="1">
      <c r="A115" s="28"/>
      <c r="B115" s="29"/>
      <c r="C115" s="28"/>
      <c r="D115" s="28"/>
      <c r="E115" s="227" t="str">
        <f>E7</f>
        <v>ZPEVNĚNÉ PLOCHY V LOKALITĚ BŘEZINSKÁ</v>
      </c>
      <c r="F115" s="228"/>
      <c r="G115" s="228"/>
      <c r="H115" s="2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2" customHeight="1">
      <c r="A116" s="28"/>
      <c r="B116" s="29"/>
      <c r="C116" s="25" t="s">
        <v>98</v>
      </c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24.75" customHeight="1">
      <c r="A117" s="28"/>
      <c r="B117" s="29"/>
      <c r="C117" s="28"/>
      <c r="D117" s="28"/>
      <c r="E117" s="217" t="str">
        <f>E9</f>
        <v>SO103 - PŘÍSTUPOVÉ CHODNÍKY A STÁNÍ KONTEJNERŮ (stání T1)</v>
      </c>
      <c r="F117" s="226"/>
      <c r="G117" s="226"/>
      <c r="H117" s="226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6.9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2" customHeight="1">
      <c r="A119" s="28"/>
      <c r="B119" s="29"/>
      <c r="C119" s="25" t="s">
        <v>17</v>
      </c>
      <c r="D119" s="28"/>
      <c r="E119" s="28"/>
      <c r="F119" s="23" t="str">
        <f>F12</f>
        <v xml:space="preserve"> </v>
      </c>
      <c r="G119" s="28"/>
      <c r="H119" s="28"/>
      <c r="I119" s="25" t="s">
        <v>19</v>
      </c>
      <c r="J119" s="51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6.9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5.2" customHeight="1">
      <c r="A121" s="28"/>
      <c r="B121" s="29"/>
      <c r="C121" s="25" t="s">
        <v>20</v>
      </c>
      <c r="D121" s="28"/>
      <c r="E121" s="28"/>
      <c r="F121" s="23" t="str">
        <f>E15</f>
        <v>Město Petřvald</v>
      </c>
      <c r="G121" s="28"/>
      <c r="H121" s="28"/>
      <c r="I121" s="25" t="s">
        <v>27</v>
      </c>
      <c r="J121" s="26" t="str">
        <f>E21</f>
        <v>Ing. Pavol Lipták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5.2" customHeight="1">
      <c r="A122" s="28"/>
      <c r="B122" s="29"/>
      <c r="C122" s="25" t="s">
        <v>25</v>
      </c>
      <c r="D122" s="28"/>
      <c r="E122" s="28"/>
      <c r="F122" s="23" t="str">
        <f>IF(E18="","",E18)</f>
        <v xml:space="preserve"> </v>
      </c>
      <c r="G122" s="28"/>
      <c r="H122" s="28"/>
      <c r="I122" s="25" t="s">
        <v>31</v>
      </c>
      <c r="J122" s="26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0.35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9" customFormat="1" ht="29.25" customHeight="1">
      <c r="A124" s="109"/>
      <c r="B124" s="110"/>
      <c r="C124" s="111" t="s">
        <v>106</v>
      </c>
      <c r="D124" s="112" t="s">
        <v>58</v>
      </c>
      <c r="E124" s="112" t="s">
        <v>54</v>
      </c>
      <c r="F124" s="112" t="s">
        <v>55</v>
      </c>
      <c r="G124" s="112" t="s">
        <v>107</v>
      </c>
      <c r="H124" s="112" t="s">
        <v>108</v>
      </c>
      <c r="I124" s="112" t="s">
        <v>109</v>
      </c>
      <c r="J124" s="113" t="s">
        <v>102</v>
      </c>
      <c r="K124" s="114" t="s">
        <v>110</v>
      </c>
      <c r="L124" s="115"/>
      <c r="M124" s="58" t="s">
        <v>1</v>
      </c>
      <c r="N124" s="59" t="s">
        <v>37</v>
      </c>
      <c r="O124" s="59" t="s">
        <v>111</v>
      </c>
      <c r="P124" s="59" t="s">
        <v>112</v>
      </c>
      <c r="Q124" s="59" t="s">
        <v>113</v>
      </c>
      <c r="R124" s="59" t="s">
        <v>114</v>
      </c>
      <c r="S124" s="59" t="s">
        <v>115</v>
      </c>
      <c r="T124" s="60" t="s">
        <v>116</v>
      </c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</row>
    <row r="125" spans="1:63" s="2" customFormat="1" ht="22.9" customHeight="1">
      <c r="A125" s="28"/>
      <c r="B125" s="29"/>
      <c r="C125" s="65" t="s">
        <v>117</v>
      </c>
      <c r="D125" s="28"/>
      <c r="E125" s="28"/>
      <c r="F125" s="28"/>
      <c r="G125" s="28"/>
      <c r="H125" s="28"/>
      <c r="I125" s="28"/>
      <c r="J125" s="116">
        <f>BK125</f>
        <v>0</v>
      </c>
      <c r="K125" s="28"/>
      <c r="L125" s="29"/>
      <c r="M125" s="61"/>
      <c r="N125" s="52"/>
      <c r="O125" s="62"/>
      <c r="P125" s="117">
        <f>P126+P212</f>
        <v>270.77702999999997</v>
      </c>
      <c r="Q125" s="62"/>
      <c r="R125" s="117">
        <f>R126+R212</f>
        <v>34.38185066</v>
      </c>
      <c r="S125" s="62"/>
      <c r="T125" s="118">
        <f>T126+T212</f>
        <v>26.9075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T125" s="16" t="s">
        <v>72</v>
      </c>
      <c r="AU125" s="16" t="s">
        <v>104</v>
      </c>
      <c r="BK125" s="119">
        <f>BK126+BK212</f>
        <v>0</v>
      </c>
    </row>
    <row r="126" spans="2:63" s="12" customFormat="1" ht="25.9" customHeight="1">
      <c r="B126" s="147"/>
      <c r="D126" s="148" t="s">
        <v>72</v>
      </c>
      <c r="E126" s="149" t="s">
        <v>154</v>
      </c>
      <c r="F126" s="149" t="s">
        <v>155</v>
      </c>
      <c r="J126" s="150">
        <f>BK126</f>
        <v>0</v>
      </c>
      <c r="L126" s="147"/>
      <c r="M126" s="151"/>
      <c r="N126" s="152"/>
      <c r="O126" s="152"/>
      <c r="P126" s="153">
        <f>P127+P155+P158+P172+P192+P208</f>
        <v>161.590665</v>
      </c>
      <c r="Q126" s="152"/>
      <c r="R126" s="153">
        <f>R127+R155+R158+R172+R192+R208</f>
        <v>32.04091234</v>
      </c>
      <c r="S126" s="152"/>
      <c r="T126" s="154">
        <f>T127+T155+T158+T172+T192+T208</f>
        <v>26.9075</v>
      </c>
      <c r="AR126" s="148" t="s">
        <v>81</v>
      </c>
      <c r="AT126" s="155" t="s">
        <v>72</v>
      </c>
      <c r="AU126" s="155" t="s">
        <v>73</v>
      </c>
      <c r="AY126" s="148" t="s">
        <v>122</v>
      </c>
      <c r="BK126" s="156">
        <f>BK127+BK155+BK158+BK172+BK192+BK208</f>
        <v>0</v>
      </c>
    </row>
    <row r="127" spans="2:63" s="12" customFormat="1" ht="22.9" customHeight="1">
      <c r="B127" s="147"/>
      <c r="D127" s="148" t="s">
        <v>72</v>
      </c>
      <c r="E127" s="157" t="s">
        <v>81</v>
      </c>
      <c r="F127" s="157" t="s">
        <v>156</v>
      </c>
      <c r="J127" s="158">
        <f>BK127</f>
        <v>0</v>
      </c>
      <c r="L127" s="147"/>
      <c r="M127" s="151"/>
      <c r="N127" s="152"/>
      <c r="O127" s="152"/>
      <c r="P127" s="153">
        <f>SUM(P128:P154)</f>
        <v>43.54146599999999</v>
      </c>
      <c r="Q127" s="152"/>
      <c r="R127" s="153">
        <f>SUM(R128:R154)</f>
        <v>0.00777</v>
      </c>
      <c r="S127" s="152"/>
      <c r="T127" s="154">
        <f>SUM(T128:T154)</f>
        <v>26.9075</v>
      </c>
      <c r="AR127" s="148" t="s">
        <v>81</v>
      </c>
      <c r="AT127" s="155" t="s">
        <v>72</v>
      </c>
      <c r="AU127" s="155" t="s">
        <v>81</v>
      </c>
      <c r="AY127" s="148" t="s">
        <v>122</v>
      </c>
      <c r="BK127" s="156">
        <f>SUM(BK128:BK154)</f>
        <v>0</v>
      </c>
    </row>
    <row r="128" spans="1:65" s="2" customFormat="1" ht="66.75" customHeight="1">
      <c r="A128" s="28"/>
      <c r="B128" s="120"/>
      <c r="C128" s="159" t="s">
        <v>81</v>
      </c>
      <c r="D128" s="159" t="s">
        <v>157</v>
      </c>
      <c r="E128" s="160" t="s">
        <v>633</v>
      </c>
      <c r="F128" s="161" t="s">
        <v>634</v>
      </c>
      <c r="G128" s="162" t="s">
        <v>176</v>
      </c>
      <c r="H128" s="163">
        <v>23.2</v>
      </c>
      <c r="I128" s="164"/>
      <c r="J128" s="164">
        <f>ROUND(I128*H128,2)</f>
        <v>0</v>
      </c>
      <c r="K128" s="165"/>
      <c r="L128" s="29"/>
      <c r="M128" s="166" t="s">
        <v>1</v>
      </c>
      <c r="N128" s="167" t="s">
        <v>38</v>
      </c>
      <c r="O128" s="131">
        <v>0.302</v>
      </c>
      <c r="P128" s="131">
        <f>O128*H128</f>
        <v>7.006399999999999</v>
      </c>
      <c r="Q128" s="131">
        <v>0</v>
      </c>
      <c r="R128" s="131">
        <f>Q128*H128</f>
        <v>0</v>
      </c>
      <c r="S128" s="131">
        <v>0.425</v>
      </c>
      <c r="T128" s="132">
        <f>S128*H128</f>
        <v>9.86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33" t="s">
        <v>123</v>
      </c>
      <c r="AT128" s="133" t="s">
        <v>157</v>
      </c>
      <c r="AU128" s="133" t="s">
        <v>83</v>
      </c>
      <c r="AY128" s="16" t="s">
        <v>122</v>
      </c>
      <c r="BE128" s="134">
        <f>IF(N128="základní",J128,0)</f>
        <v>0</v>
      </c>
      <c r="BF128" s="134">
        <f>IF(N128="snížená",J128,0)</f>
        <v>0</v>
      </c>
      <c r="BG128" s="134">
        <f>IF(N128="zákl. přenesená",J128,0)</f>
        <v>0</v>
      </c>
      <c r="BH128" s="134">
        <f>IF(N128="sníž. přenesená",J128,0)</f>
        <v>0</v>
      </c>
      <c r="BI128" s="134">
        <f>IF(N128="nulová",J128,0)</f>
        <v>0</v>
      </c>
      <c r="BJ128" s="16" t="s">
        <v>81</v>
      </c>
      <c r="BK128" s="134">
        <f>ROUND(I128*H128,2)</f>
        <v>0</v>
      </c>
      <c r="BL128" s="16" t="s">
        <v>123</v>
      </c>
      <c r="BM128" s="133" t="s">
        <v>635</v>
      </c>
    </row>
    <row r="129" spans="2:51" s="13" customFormat="1" ht="12">
      <c r="B129" s="168"/>
      <c r="D129" s="169" t="s">
        <v>162</v>
      </c>
      <c r="E129" s="170" t="s">
        <v>1</v>
      </c>
      <c r="F129" s="171" t="s">
        <v>636</v>
      </c>
      <c r="H129" s="172">
        <v>23.2</v>
      </c>
      <c r="L129" s="168"/>
      <c r="M129" s="173"/>
      <c r="N129" s="174"/>
      <c r="O129" s="174"/>
      <c r="P129" s="174"/>
      <c r="Q129" s="174"/>
      <c r="R129" s="174"/>
      <c r="S129" s="174"/>
      <c r="T129" s="175"/>
      <c r="AT129" s="170" t="s">
        <v>162</v>
      </c>
      <c r="AU129" s="170" t="s">
        <v>83</v>
      </c>
      <c r="AV129" s="13" t="s">
        <v>83</v>
      </c>
      <c r="AW129" s="13" t="s">
        <v>30</v>
      </c>
      <c r="AX129" s="13" t="s">
        <v>81</v>
      </c>
      <c r="AY129" s="170" t="s">
        <v>122</v>
      </c>
    </row>
    <row r="130" spans="1:65" s="2" customFormat="1" ht="55.5" customHeight="1">
      <c r="A130" s="28"/>
      <c r="B130" s="120"/>
      <c r="C130" s="159" t="s">
        <v>83</v>
      </c>
      <c r="D130" s="159" t="s">
        <v>157</v>
      </c>
      <c r="E130" s="160" t="s">
        <v>527</v>
      </c>
      <c r="F130" s="161" t="s">
        <v>528</v>
      </c>
      <c r="G130" s="162" t="s">
        <v>176</v>
      </c>
      <c r="H130" s="163">
        <v>50</v>
      </c>
      <c r="I130" s="164"/>
      <c r="J130" s="164">
        <f>ROUND(I130*H130,2)</f>
        <v>0</v>
      </c>
      <c r="K130" s="165"/>
      <c r="L130" s="29"/>
      <c r="M130" s="166" t="s">
        <v>1</v>
      </c>
      <c r="N130" s="167" t="s">
        <v>38</v>
      </c>
      <c r="O130" s="131">
        <v>0.108</v>
      </c>
      <c r="P130" s="131">
        <f>O130*H130</f>
        <v>5.4</v>
      </c>
      <c r="Q130" s="131">
        <v>0</v>
      </c>
      <c r="R130" s="131">
        <f>Q130*H130</f>
        <v>0</v>
      </c>
      <c r="S130" s="131">
        <v>0.22</v>
      </c>
      <c r="T130" s="132">
        <f>S130*H130</f>
        <v>11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33" t="s">
        <v>123</v>
      </c>
      <c r="AT130" s="133" t="s">
        <v>157</v>
      </c>
      <c r="AU130" s="133" t="s">
        <v>83</v>
      </c>
      <c r="AY130" s="16" t="s">
        <v>122</v>
      </c>
      <c r="BE130" s="134">
        <f>IF(N130="základní",J130,0)</f>
        <v>0</v>
      </c>
      <c r="BF130" s="134">
        <f>IF(N130="snížená",J130,0)</f>
        <v>0</v>
      </c>
      <c r="BG130" s="134">
        <f>IF(N130="zákl. přenesená",J130,0)</f>
        <v>0</v>
      </c>
      <c r="BH130" s="134">
        <f>IF(N130="sníž. přenesená",J130,0)</f>
        <v>0</v>
      </c>
      <c r="BI130" s="134">
        <f>IF(N130="nulová",J130,0)</f>
        <v>0</v>
      </c>
      <c r="BJ130" s="16" t="s">
        <v>81</v>
      </c>
      <c r="BK130" s="134">
        <f>ROUND(I130*H130,2)</f>
        <v>0</v>
      </c>
      <c r="BL130" s="16" t="s">
        <v>123</v>
      </c>
      <c r="BM130" s="133" t="s">
        <v>529</v>
      </c>
    </row>
    <row r="131" spans="2:51" s="13" customFormat="1" ht="12">
      <c r="B131" s="168"/>
      <c r="D131" s="169" t="s">
        <v>162</v>
      </c>
      <c r="E131" s="170" t="s">
        <v>1</v>
      </c>
      <c r="F131" s="171" t="s">
        <v>637</v>
      </c>
      <c r="H131" s="172">
        <v>50</v>
      </c>
      <c r="L131" s="168"/>
      <c r="M131" s="173"/>
      <c r="N131" s="174"/>
      <c r="O131" s="174"/>
      <c r="P131" s="174"/>
      <c r="Q131" s="174"/>
      <c r="R131" s="174"/>
      <c r="S131" s="174"/>
      <c r="T131" s="175"/>
      <c r="AT131" s="170" t="s">
        <v>162</v>
      </c>
      <c r="AU131" s="170" t="s">
        <v>83</v>
      </c>
      <c r="AV131" s="13" t="s">
        <v>83</v>
      </c>
      <c r="AW131" s="13" t="s">
        <v>30</v>
      </c>
      <c r="AX131" s="13" t="s">
        <v>81</v>
      </c>
      <c r="AY131" s="170" t="s">
        <v>122</v>
      </c>
    </row>
    <row r="132" spans="1:65" s="2" customFormat="1" ht="16.5" customHeight="1">
      <c r="A132" s="28"/>
      <c r="B132" s="120"/>
      <c r="C132" s="159" t="s">
        <v>127</v>
      </c>
      <c r="D132" s="159" t="s">
        <v>157</v>
      </c>
      <c r="E132" s="160" t="s">
        <v>189</v>
      </c>
      <c r="F132" s="161" t="s">
        <v>190</v>
      </c>
      <c r="G132" s="162" t="s">
        <v>191</v>
      </c>
      <c r="H132" s="163">
        <v>29.5</v>
      </c>
      <c r="I132" s="164"/>
      <c r="J132" s="164">
        <f>ROUND(I132*H132,2)</f>
        <v>0</v>
      </c>
      <c r="K132" s="165"/>
      <c r="L132" s="29"/>
      <c r="M132" s="166" t="s">
        <v>1</v>
      </c>
      <c r="N132" s="167" t="s">
        <v>38</v>
      </c>
      <c r="O132" s="131">
        <v>0.133</v>
      </c>
      <c r="P132" s="131">
        <f>O132*H132</f>
        <v>3.9235</v>
      </c>
      <c r="Q132" s="131">
        <v>0</v>
      </c>
      <c r="R132" s="131">
        <f>Q132*H132</f>
        <v>0</v>
      </c>
      <c r="S132" s="131">
        <v>0.205</v>
      </c>
      <c r="T132" s="132">
        <f>S132*H132</f>
        <v>6.047499999999999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33" t="s">
        <v>123</v>
      </c>
      <c r="AT132" s="133" t="s">
        <v>157</v>
      </c>
      <c r="AU132" s="133" t="s">
        <v>83</v>
      </c>
      <c r="AY132" s="16" t="s">
        <v>122</v>
      </c>
      <c r="BE132" s="134">
        <f>IF(N132="základní",J132,0)</f>
        <v>0</v>
      </c>
      <c r="BF132" s="134">
        <f>IF(N132="snížená",J132,0)</f>
        <v>0</v>
      </c>
      <c r="BG132" s="134">
        <f>IF(N132="zákl. přenesená",J132,0)</f>
        <v>0</v>
      </c>
      <c r="BH132" s="134">
        <f>IF(N132="sníž. přenesená",J132,0)</f>
        <v>0</v>
      </c>
      <c r="BI132" s="134">
        <f>IF(N132="nulová",J132,0)</f>
        <v>0</v>
      </c>
      <c r="BJ132" s="16" t="s">
        <v>81</v>
      </c>
      <c r="BK132" s="134">
        <f>ROUND(I132*H132,2)</f>
        <v>0</v>
      </c>
      <c r="BL132" s="16" t="s">
        <v>123</v>
      </c>
      <c r="BM132" s="133" t="s">
        <v>531</v>
      </c>
    </row>
    <row r="133" spans="2:51" s="13" customFormat="1" ht="12">
      <c r="B133" s="168"/>
      <c r="D133" s="169" t="s">
        <v>162</v>
      </c>
      <c r="E133" s="170" t="s">
        <v>1</v>
      </c>
      <c r="F133" s="171" t="s">
        <v>638</v>
      </c>
      <c r="H133" s="172">
        <v>25.6</v>
      </c>
      <c r="L133" s="168"/>
      <c r="M133" s="173"/>
      <c r="N133" s="174"/>
      <c r="O133" s="174"/>
      <c r="P133" s="174"/>
      <c r="Q133" s="174"/>
      <c r="R133" s="174"/>
      <c r="S133" s="174"/>
      <c r="T133" s="175"/>
      <c r="AT133" s="170" t="s">
        <v>162</v>
      </c>
      <c r="AU133" s="170" t="s">
        <v>83</v>
      </c>
      <c r="AV133" s="13" t="s">
        <v>83</v>
      </c>
      <c r="AW133" s="13" t="s">
        <v>30</v>
      </c>
      <c r="AX133" s="13" t="s">
        <v>73</v>
      </c>
      <c r="AY133" s="170" t="s">
        <v>122</v>
      </c>
    </row>
    <row r="134" spans="2:51" s="13" customFormat="1" ht="12">
      <c r="B134" s="168"/>
      <c r="D134" s="169" t="s">
        <v>162</v>
      </c>
      <c r="E134" s="170" t="s">
        <v>1</v>
      </c>
      <c r="F134" s="171" t="s">
        <v>639</v>
      </c>
      <c r="H134" s="172">
        <v>3.9</v>
      </c>
      <c r="L134" s="168"/>
      <c r="M134" s="173"/>
      <c r="N134" s="174"/>
      <c r="O134" s="174"/>
      <c r="P134" s="174"/>
      <c r="Q134" s="174"/>
      <c r="R134" s="174"/>
      <c r="S134" s="174"/>
      <c r="T134" s="175"/>
      <c r="AT134" s="170" t="s">
        <v>162</v>
      </c>
      <c r="AU134" s="170" t="s">
        <v>83</v>
      </c>
      <c r="AV134" s="13" t="s">
        <v>83</v>
      </c>
      <c r="AW134" s="13" t="s">
        <v>30</v>
      </c>
      <c r="AX134" s="13" t="s">
        <v>73</v>
      </c>
      <c r="AY134" s="170" t="s">
        <v>122</v>
      </c>
    </row>
    <row r="135" spans="2:51" s="14" customFormat="1" ht="12">
      <c r="B135" s="176"/>
      <c r="D135" s="169" t="s">
        <v>162</v>
      </c>
      <c r="E135" s="177" t="s">
        <v>1</v>
      </c>
      <c r="F135" s="178" t="s">
        <v>202</v>
      </c>
      <c r="H135" s="179">
        <v>29.5</v>
      </c>
      <c r="L135" s="176"/>
      <c r="M135" s="180"/>
      <c r="N135" s="181"/>
      <c r="O135" s="181"/>
      <c r="P135" s="181"/>
      <c r="Q135" s="181"/>
      <c r="R135" s="181"/>
      <c r="S135" s="181"/>
      <c r="T135" s="182"/>
      <c r="AT135" s="177" t="s">
        <v>162</v>
      </c>
      <c r="AU135" s="177" t="s">
        <v>83</v>
      </c>
      <c r="AV135" s="14" t="s">
        <v>123</v>
      </c>
      <c r="AW135" s="14" t="s">
        <v>30</v>
      </c>
      <c r="AX135" s="14" t="s">
        <v>81</v>
      </c>
      <c r="AY135" s="177" t="s">
        <v>122</v>
      </c>
    </row>
    <row r="136" spans="1:65" s="2" customFormat="1" ht="21.75" customHeight="1">
      <c r="A136" s="28"/>
      <c r="B136" s="120"/>
      <c r="C136" s="159" t="s">
        <v>123</v>
      </c>
      <c r="D136" s="159" t="s">
        <v>157</v>
      </c>
      <c r="E136" s="160" t="s">
        <v>533</v>
      </c>
      <c r="F136" s="161" t="s">
        <v>534</v>
      </c>
      <c r="G136" s="162" t="s">
        <v>197</v>
      </c>
      <c r="H136" s="163">
        <v>37.875</v>
      </c>
      <c r="I136" s="164"/>
      <c r="J136" s="164">
        <f>ROUND(I136*H136,2)</f>
        <v>0</v>
      </c>
      <c r="K136" s="165"/>
      <c r="L136" s="29"/>
      <c r="M136" s="166" t="s">
        <v>1</v>
      </c>
      <c r="N136" s="167" t="s">
        <v>38</v>
      </c>
      <c r="O136" s="131">
        <v>0.223</v>
      </c>
      <c r="P136" s="131">
        <f>O136*H136</f>
        <v>8.446125</v>
      </c>
      <c r="Q136" s="131">
        <v>0</v>
      </c>
      <c r="R136" s="131">
        <f>Q136*H136</f>
        <v>0</v>
      </c>
      <c r="S136" s="131">
        <v>0</v>
      </c>
      <c r="T136" s="132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33" t="s">
        <v>123</v>
      </c>
      <c r="AT136" s="133" t="s">
        <v>157</v>
      </c>
      <c r="AU136" s="133" t="s">
        <v>83</v>
      </c>
      <c r="AY136" s="16" t="s">
        <v>122</v>
      </c>
      <c r="BE136" s="134">
        <f>IF(N136="základní",J136,0)</f>
        <v>0</v>
      </c>
      <c r="BF136" s="134">
        <f>IF(N136="snížená",J136,0)</f>
        <v>0</v>
      </c>
      <c r="BG136" s="134">
        <f>IF(N136="zákl. přenesená",J136,0)</f>
        <v>0</v>
      </c>
      <c r="BH136" s="134">
        <f>IF(N136="sníž. přenesená",J136,0)</f>
        <v>0</v>
      </c>
      <c r="BI136" s="134">
        <f>IF(N136="nulová",J136,0)</f>
        <v>0</v>
      </c>
      <c r="BJ136" s="16" t="s">
        <v>81</v>
      </c>
      <c r="BK136" s="134">
        <f>ROUND(I136*H136,2)</f>
        <v>0</v>
      </c>
      <c r="BL136" s="16" t="s">
        <v>123</v>
      </c>
      <c r="BM136" s="133" t="s">
        <v>535</v>
      </c>
    </row>
    <row r="137" spans="2:51" s="13" customFormat="1" ht="22.5">
      <c r="B137" s="168"/>
      <c r="D137" s="169" t="s">
        <v>162</v>
      </c>
      <c r="E137" s="170" t="s">
        <v>1</v>
      </c>
      <c r="F137" s="171" t="s">
        <v>640</v>
      </c>
      <c r="H137" s="172">
        <v>23.89</v>
      </c>
      <c r="L137" s="168"/>
      <c r="M137" s="173"/>
      <c r="N137" s="174"/>
      <c r="O137" s="174"/>
      <c r="P137" s="174"/>
      <c r="Q137" s="174"/>
      <c r="R137" s="174"/>
      <c r="S137" s="174"/>
      <c r="T137" s="175"/>
      <c r="AT137" s="170" t="s">
        <v>162</v>
      </c>
      <c r="AU137" s="170" t="s">
        <v>83</v>
      </c>
      <c r="AV137" s="13" t="s">
        <v>83</v>
      </c>
      <c r="AW137" s="13" t="s">
        <v>30</v>
      </c>
      <c r="AX137" s="13" t="s">
        <v>73</v>
      </c>
      <c r="AY137" s="170" t="s">
        <v>122</v>
      </c>
    </row>
    <row r="138" spans="2:51" s="13" customFormat="1" ht="22.5">
      <c r="B138" s="168"/>
      <c r="D138" s="169" t="s">
        <v>162</v>
      </c>
      <c r="E138" s="170" t="s">
        <v>1</v>
      </c>
      <c r="F138" s="171" t="s">
        <v>641</v>
      </c>
      <c r="H138" s="172">
        <v>13.985</v>
      </c>
      <c r="L138" s="168"/>
      <c r="M138" s="173"/>
      <c r="N138" s="174"/>
      <c r="O138" s="174"/>
      <c r="P138" s="174"/>
      <c r="Q138" s="174"/>
      <c r="R138" s="174"/>
      <c r="S138" s="174"/>
      <c r="T138" s="175"/>
      <c r="AT138" s="170" t="s">
        <v>162</v>
      </c>
      <c r="AU138" s="170" t="s">
        <v>83</v>
      </c>
      <c r="AV138" s="13" t="s">
        <v>83</v>
      </c>
      <c r="AW138" s="13" t="s">
        <v>30</v>
      </c>
      <c r="AX138" s="13" t="s">
        <v>73</v>
      </c>
      <c r="AY138" s="170" t="s">
        <v>122</v>
      </c>
    </row>
    <row r="139" spans="2:51" s="14" customFormat="1" ht="12">
      <c r="B139" s="176"/>
      <c r="D139" s="169" t="s">
        <v>162</v>
      </c>
      <c r="E139" s="177" t="s">
        <v>1</v>
      </c>
      <c r="F139" s="178" t="s">
        <v>202</v>
      </c>
      <c r="H139" s="179">
        <v>37.875</v>
      </c>
      <c r="L139" s="176"/>
      <c r="M139" s="180"/>
      <c r="N139" s="181"/>
      <c r="O139" s="181"/>
      <c r="P139" s="181"/>
      <c r="Q139" s="181"/>
      <c r="R139" s="181"/>
      <c r="S139" s="181"/>
      <c r="T139" s="182"/>
      <c r="AT139" s="177" t="s">
        <v>162</v>
      </c>
      <c r="AU139" s="177" t="s">
        <v>83</v>
      </c>
      <c r="AV139" s="14" t="s">
        <v>123</v>
      </c>
      <c r="AW139" s="14" t="s">
        <v>30</v>
      </c>
      <c r="AX139" s="14" t="s">
        <v>81</v>
      </c>
      <c r="AY139" s="177" t="s">
        <v>122</v>
      </c>
    </row>
    <row r="140" spans="1:65" s="2" customFormat="1" ht="21.75" customHeight="1">
      <c r="A140" s="28"/>
      <c r="B140" s="120"/>
      <c r="C140" s="159" t="s">
        <v>132</v>
      </c>
      <c r="D140" s="159" t="s">
        <v>157</v>
      </c>
      <c r="E140" s="160" t="s">
        <v>204</v>
      </c>
      <c r="F140" s="161" t="s">
        <v>205</v>
      </c>
      <c r="G140" s="162" t="s">
        <v>197</v>
      </c>
      <c r="H140" s="163">
        <v>93.23</v>
      </c>
      <c r="I140" s="164"/>
      <c r="J140" s="164">
        <f>ROUND(I140*H140,2)</f>
        <v>0</v>
      </c>
      <c r="K140" s="165"/>
      <c r="L140" s="29"/>
      <c r="M140" s="166" t="s">
        <v>1</v>
      </c>
      <c r="N140" s="167" t="s">
        <v>38</v>
      </c>
      <c r="O140" s="131">
        <v>0.083</v>
      </c>
      <c r="P140" s="131">
        <f>O140*H140</f>
        <v>7.738090000000001</v>
      </c>
      <c r="Q140" s="131">
        <v>0</v>
      </c>
      <c r="R140" s="131">
        <f>Q140*H140</f>
        <v>0</v>
      </c>
      <c r="S140" s="131">
        <v>0</v>
      </c>
      <c r="T140" s="132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33" t="s">
        <v>123</v>
      </c>
      <c r="AT140" s="133" t="s">
        <v>157</v>
      </c>
      <c r="AU140" s="133" t="s">
        <v>83</v>
      </c>
      <c r="AY140" s="16" t="s">
        <v>122</v>
      </c>
      <c r="BE140" s="134">
        <f>IF(N140="základní",J140,0)</f>
        <v>0</v>
      </c>
      <c r="BF140" s="134">
        <f>IF(N140="snížená",J140,0)</f>
        <v>0</v>
      </c>
      <c r="BG140" s="134">
        <f>IF(N140="zákl. přenesená",J140,0)</f>
        <v>0</v>
      </c>
      <c r="BH140" s="134">
        <f>IF(N140="sníž. přenesená",J140,0)</f>
        <v>0</v>
      </c>
      <c r="BI140" s="134">
        <f>IF(N140="nulová",J140,0)</f>
        <v>0</v>
      </c>
      <c r="BJ140" s="16" t="s">
        <v>81</v>
      </c>
      <c r="BK140" s="134">
        <f>ROUND(I140*H140,2)</f>
        <v>0</v>
      </c>
      <c r="BL140" s="16" t="s">
        <v>123</v>
      </c>
      <c r="BM140" s="133" t="s">
        <v>538</v>
      </c>
    </row>
    <row r="141" spans="1:65" s="2" customFormat="1" ht="21.75" customHeight="1">
      <c r="A141" s="28"/>
      <c r="B141" s="120"/>
      <c r="C141" s="159" t="s">
        <v>135</v>
      </c>
      <c r="D141" s="159" t="s">
        <v>157</v>
      </c>
      <c r="E141" s="160" t="s">
        <v>208</v>
      </c>
      <c r="F141" s="161" t="s">
        <v>209</v>
      </c>
      <c r="G141" s="162" t="s">
        <v>197</v>
      </c>
      <c r="H141" s="163">
        <v>3.005</v>
      </c>
      <c r="I141" s="164"/>
      <c r="J141" s="164">
        <f>ROUND(I141*H141,2)</f>
        <v>0</v>
      </c>
      <c r="K141" s="165"/>
      <c r="L141" s="29"/>
      <c r="M141" s="166" t="s">
        <v>1</v>
      </c>
      <c r="N141" s="167" t="s">
        <v>38</v>
      </c>
      <c r="O141" s="131">
        <v>1.548</v>
      </c>
      <c r="P141" s="131">
        <f>O141*H141</f>
        <v>4.65174</v>
      </c>
      <c r="Q141" s="131">
        <v>0</v>
      </c>
      <c r="R141" s="131">
        <f>Q141*H141</f>
        <v>0</v>
      </c>
      <c r="S141" s="131">
        <v>0</v>
      </c>
      <c r="T141" s="132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33" t="s">
        <v>123</v>
      </c>
      <c r="AT141" s="133" t="s">
        <v>157</v>
      </c>
      <c r="AU141" s="133" t="s">
        <v>83</v>
      </c>
      <c r="AY141" s="16" t="s">
        <v>122</v>
      </c>
      <c r="BE141" s="134">
        <f>IF(N141="základní",J141,0)</f>
        <v>0</v>
      </c>
      <c r="BF141" s="134">
        <f>IF(N141="snížená",J141,0)</f>
        <v>0</v>
      </c>
      <c r="BG141" s="134">
        <f>IF(N141="zákl. přenesená",J141,0)</f>
        <v>0</v>
      </c>
      <c r="BH141" s="134">
        <f>IF(N141="sníž. přenesená",J141,0)</f>
        <v>0</v>
      </c>
      <c r="BI141" s="134">
        <f>IF(N141="nulová",J141,0)</f>
        <v>0</v>
      </c>
      <c r="BJ141" s="16" t="s">
        <v>81</v>
      </c>
      <c r="BK141" s="134">
        <f>ROUND(I141*H141,2)</f>
        <v>0</v>
      </c>
      <c r="BL141" s="16" t="s">
        <v>123</v>
      </c>
      <c r="BM141" s="133" t="s">
        <v>539</v>
      </c>
    </row>
    <row r="142" spans="2:51" s="13" customFormat="1" ht="12">
      <c r="B142" s="168"/>
      <c r="D142" s="169" t="s">
        <v>162</v>
      </c>
      <c r="E142" s="170" t="s">
        <v>1</v>
      </c>
      <c r="F142" s="171" t="s">
        <v>642</v>
      </c>
      <c r="H142" s="172">
        <v>3.005</v>
      </c>
      <c r="L142" s="168"/>
      <c r="M142" s="173"/>
      <c r="N142" s="174"/>
      <c r="O142" s="174"/>
      <c r="P142" s="174"/>
      <c r="Q142" s="174"/>
      <c r="R142" s="174"/>
      <c r="S142" s="174"/>
      <c r="T142" s="175"/>
      <c r="AT142" s="170" t="s">
        <v>162</v>
      </c>
      <c r="AU142" s="170" t="s">
        <v>83</v>
      </c>
      <c r="AV142" s="13" t="s">
        <v>83</v>
      </c>
      <c r="AW142" s="13" t="s">
        <v>30</v>
      </c>
      <c r="AX142" s="13" t="s">
        <v>81</v>
      </c>
      <c r="AY142" s="170" t="s">
        <v>122</v>
      </c>
    </row>
    <row r="143" spans="1:65" s="2" customFormat="1" ht="16.5" customHeight="1">
      <c r="A143" s="28"/>
      <c r="B143" s="120"/>
      <c r="C143" s="159" t="s">
        <v>138</v>
      </c>
      <c r="D143" s="159" t="s">
        <v>157</v>
      </c>
      <c r="E143" s="160" t="s">
        <v>643</v>
      </c>
      <c r="F143" s="161" t="s">
        <v>644</v>
      </c>
      <c r="G143" s="162" t="s">
        <v>191</v>
      </c>
      <c r="H143" s="163">
        <v>6.5</v>
      </c>
      <c r="I143" s="164"/>
      <c r="J143" s="164">
        <f>ROUND(I143*H143,2)</f>
        <v>0</v>
      </c>
      <c r="K143" s="165"/>
      <c r="L143" s="29"/>
      <c r="M143" s="166" t="s">
        <v>1</v>
      </c>
      <c r="N143" s="167" t="s">
        <v>38</v>
      </c>
      <c r="O143" s="131">
        <v>0.139</v>
      </c>
      <c r="P143" s="131">
        <f>O143*H143</f>
        <v>0.9035000000000001</v>
      </c>
      <c r="Q143" s="131">
        <v>0</v>
      </c>
      <c r="R143" s="131">
        <f>Q143*H143</f>
        <v>0</v>
      </c>
      <c r="S143" s="131">
        <v>0</v>
      </c>
      <c r="T143" s="132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33" t="s">
        <v>123</v>
      </c>
      <c r="AT143" s="133" t="s">
        <v>157</v>
      </c>
      <c r="AU143" s="133" t="s">
        <v>83</v>
      </c>
      <c r="AY143" s="16" t="s">
        <v>122</v>
      </c>
      <c r="BE143" s="134">
        <f>IF(N143="základní",J143,0)</f>
        <v>0</v>
      </c>
      <c r="BF143" s="134">
        <f>IF(N143="snížená",J143,0)</f>
        <v>0</v>
      </c>
      <c r="BG143" s="134">
        <f>IF(N143="zákl. přenesená",J143,0)</f>
        <v>0</v>
      </c>
      <c r="BH143" s="134">
        <f>IF(N143="sníž. přenesená",J143,0)</f>
        <v>0</v>
      </c>
      <c r="BI143" s="134">
        <f>IF(N143="nulová",J143,0)</f>
        <v>0</v>
      </c>
      <c r="BJ143" s="16" t="s">
        <v>81</v>
      </c>
      <c r="BK143" s="134">
        <f>ROUND(I143*H143,2)</f>
        <v>0</v>
      </c>
      <c r="BL143" s="16" t="s">
        <v>123</v>
      </c>
      <c r="BM143" s="133" t="s">
        <v>645</v>
      </c>
    </row>
    <row r="144" spans="2:51" s="13" customFormat="1" ht="12">
      <c r="B144" s="168"/>
      <c r="D144" s="169" t="s">
        <v>162</v>
      </c>
      <c r="E144" s="170" t="s">
        <v>1</v>
      </c>
      <c r="F144" s="171" t="s">
        <v>646</v>
      </c>
      <c r="H144" s="172">
        <v>6.5</v>
      </c>
      <c r="L144" s="168"/>
      <c r="M144" s="173"/>
      <c r="N144" s="174"/>
      <c r="O144" s="174"/>
      <c r="P144" s="174"/>
      <c r="Q144" s="174"/>
      <c r="R144" s="174"/>
      <c r="S144" s="174"/>
      <c r="T144" s="175"/>
      <c r="AT144" s="170" t="s">
        <v>162</v>
      </c>
      <c r="AU144" s="170" t="s">
        <v>83</v>
      </c>
      <c r="AV144" s="13" t="s">
        <v>83</v>
      </c>
      <c r="AW144" s="13" t="s">
        <v>30</v>
      </c>
      <c r="AX144" s="13" t="s">
        <v>81</v>
      </c>
      <c r="AY144" s="170" t="s">
        <v>122</v>
      </c>
    </row>
    <row r="145" spans="1:65" s="2" customFormat="1" ht="44.25" customHeight="1">
      <c r="A145" s="28"/>
      <c r="B145" s="120"/>
      <c r="C145" s="159" t="s">
        <v>121</v>
      </c>
      <c r="D145" s="159" t="s">
        <v>157</v>
      </c>
      <c r="E145" s="160" t="s">
        <v>229</v>
      </c>
      <c r="F145" s="161" t="s">
        <v>230</v>
      </c>
      <c r="G145" s="162" t="s">
        <v>197</v>
      </c>
      <c r="H145" s="163">
        <v>38.337</v>
      </c>
      <c r="I145" s="164"/>
      <c r="J145" s="164">
        <f>ROUND(I145*H145,2)</f>
        <v>0</v>
      </c>
      <c r="K145" s="165"/>
      <c r="L145" s="29"/>
      <c r="M145" s="166" t="s">
        <v>1</v>
      </c>
      <c r="N145" s="167" t="s">
        <v>38</v>
      </c>
      <c r="O145" s="131">
        <v>0.083</v>
      </c>
      <c r="P145" s="131">
        <f>O145*H145</f>
        <v>3.1819710000000003</v>
      </c>
      <c r="Q145" s="131">
        <v>0</v>
      </c>
      <c r="R145" s="131">
        <f>Q145*H145</f>
        <v>0</v>
      </c>
      <c r="S145" s="131">
        <v>0</v>
      </c>
      <c r="T145" s="132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33" t="s">
        <v>123</v>
      </c>
      <c r="AT145" s="133" t="s">
        <v>157</v>
      </c>
      <c r="AU145" s="133" t="s">
        <v>83</v>
      </c>
      <c r="AY145" s="16" t="s">
        <v>122</v>
      </c>
      <c r="BE145" s="134">
        <f>IF(N145="základní",J145,0)</f>
        <v>0</v>
      </c>
      <c r="BF145" s="134">
        <f>IF(N145="snížená",J145,0)</f>
        <v>0</v>
      </c>
      <c r="BG145" s="134">
        <f>IF(N145="zákl. přenesená",J145,0)</f>
        <v>0</v>
      </c>
      <c r="BH145" s="134">
        <f>IF(N145="sníž. přenesená",J145,0)</f>
        <v>0</v>
      </c>
      <c r="BI145" s="134">
        <f>IF(N145="nulová",J145,0)</f>
        <v>0</v>
      </c>
      <c r="BJ145" s="16" t="s">
        <v>81</v>
      </c>
      <c r="BK145" s="134">
        <f>ROUND(I145*H145,2)</f>
        <v>0</v>
      </c>
      <c r="BL145" s="16" t="s">
        <v>123</v>
      </c>
      <c r="BM145" s="133" t="s">
        <v>544</v>
      </c>
    </row>
    <row r="146" spans="2:51" s="13" customFormat="1" ht="12">
      <c r="B146" s="168"/>
      <c r="D146" s="169" t="s">
        <v>162</v>
      </c>
      <c r="E146" s="170" t="s">
        <v>1</v>
      </c>
      <c r="F146" s="171" t="s">
        <v>647</v>
      </c>
      <c r="H146" s="172">
        <v>38.337</v>
      </c>
      <c r="L146" s="168"/>
      <c r="M146" s="173"/>
      <c r="N146" s="174"/>
      <c r="O146" s="174"/>
      <c r="P146" s="174"/>
      <c r="Q146" s="174"/>
      <c r="R146" s="174"/>
      <c r="S146" s="174"/>
      <c r="T146" s="175"/>
      <c r="AT146" s="170" t="s">
        <v>162</v>
      </c>
      <c r="AU146" s="170" t="s">
        <v>83</v>
      </c>
      <c r="AV146" s="13" t="s">
        <v>83</v>
      </c>
      <c r="AW146" s="13" t="s">
        <v>30</v>
      </c>
      <c r="AX146" s="13" t="s">
        <v>81</v>
      </c>
      <c r="AY146" s="170" t="s">
        <v>122</v>
      </c>
    </row>
    <row r="147" spans="1:65" s="2" customFormat="1" ht="33" customHeight="1">
      <c r="A147" s="28"/>
      <c r="B147" s="120"/>
      <c r="C147" s="159" t="s">
        <v>143</v>
      </c>
      <c r="D147" s="159" t="s">
        <v>157</v>
      </c>
      <c r="E147" s="160" t="s">
        <v>234</v>
      </c>
      <c r="F147" s="161" t="s">
        <v>235</v>
      </c>
      <c r="G147" s="162" t="s">
        <v>236</v>
      </c>
      <c r="H147" s="163">
        <v>76.674</v>
      </c>
      <c r="I147" s="164"/>
      <c r="J147" s="164">
        <f>ROUND(I147*H147,2)</f>
        <v>0</v>
      </c>
      <c r="K147" s="165"/>
      <c r="L147" s="29"/>
      <c r="M147" s="166" t="s">
        <v>1</v>
      </c>
      <c r="N147" s="167" t="s">
        <v>38</v>
      </c>
      <c r="O147" s="131">
        <v>0</v>
      </c>
      <c r="P147" s="131">
        <f>O147*H147</f>
        <v>0</v>
      </c>
      <c r="Q147" s="131">
        <v>0</v>
      </c>
      <c r="R147" s="131">
        <f>Q147*H147</f>
        <v>0</v>
      </c>
      <c r="S147" s="131">
        <v>0</v>
      </c>
      <c r="T147" s="132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33" t="s">
        <v>123</v>
      </c>
      <c r="AT147" s="133" t="s">
        <v>157</v>
      </c>
      <c r="AU147" s="133" t="s">
        <v>83</v>
      </c>
      <c r="AY147" s="16" t="s">
        <v>122</v>
      </c>
      <c r="BE147" s="134">
        <f>IF(N147="základní",J147,0)</f>
        <v>0</v>
      </c>
      <c r="BF147" s="134">
        <f>IF(N147="snížená",J147,0)</f>
        <v>0</v>
      </c>
      <c r="BG147" s="134">
        <f>IF(N147="zákl. přenesená",J147,0)</f>
        <v>0</v>
      </c>
      <c r="BH147" s="134">
        <f>IF(N147="sníž. přenesená",J147,0)</f>
        <v>0</v>
      </c>
      <c r="BI147" s="134">
        <f>IF(N147="nulová",J147,0)</f>
        <v>0</v>
      </c>
      <c r="BJ147" s="16" t="s">
        <v>81</v>
      </c>
      <c r="BK147" s="134">
        <f>ROUND(I147*H147,2)</f>
        <v>0</v>
      </c>
      <c r="BL147" s="16" t="s">
        <v>123</v>
      </c>
      <c r="BM147" s="133" t="s">
        <v>546</v>
      </c>
    </row>
    <row r="148" spans="2:51" s="13" customFormat="1" ht="12">
      <c r="B148" s="168"/>
      <c r="D148" s="169" t="s">
        <v>162</v>
      </c>
      <c r="F148" s="171" t="s">
        <v>648</v>
      </c>
      <c r="H148" s="172">
        <v>76.674</v>
      </c>
      <c r="L148" s="168"/>
      <c r="M148" s="173"/>
      <c r="N148" s="174"/>
      <c r="O148" s="174"/>
      <c r="P148" s="174"/>
      <c r="Q148" s="174"/>
      <c r="R148" s="174"/>
      <c r="S148" s="174"/>
      <c r="T148" s="175"/>
      <c r="AT148" s="170" t="s">
        <v>162</v>
      </c>
      <c r="AU148" s="170" t="s">
        <v>83</v>
      </c>
      <c r="AV148" s="13" t="s">
        <v>83</v>
      </c>
      <c r="AW148" s="13" t="s">
        <v>3</v>
      </c>
      <c r="AX148" s="13" t="s">
        <v>81</v>
      </c>
      <c r="AY148" s="170" t="s">
        <v>122</v>
      </c>
    </row>
    <row r="149" spans="1:65" s="2" customFormat="1" ht="16.5" customHeight="1">
      <c r="A149" s="28"/>
      <c r="B149" s="120"/>
      <c r="C149" s="159" t="s">
        <v>194</v>
      </c>
      <c r="D149" s="159" t="s">
        <v>157</v>
      </c>
      <c r="E149" s="160" t="s">
        <v>239</v>
      </c>
      <c r="F149" s="161" t="s">
        <v>240</v>
      </c>
      <c r="G149" s="162" t="s">
        <v>176</v>
      </c>
      <c r="H149" s="163">
        <v>93.23</v>
      </c>
      <c r="I149" s="164"/>
      <c r="J149" s="164">
        <f>ROUND(I149*H149,2)</f>
        <v>0</v>
      </c>
      <c r="K149" s="165"/>
      <c r="L149" s="29"/>
      <c r="M149" s="166" t="s">
        <v>1</v>
      </c>
      <c r="N149" s="167" t="s">
        <v>38</v>
      </c>
      <c r="O149" s="131">
        <v>0.018</v>
      </c>
      <c r="P149" s="131">
        <f>O149*H149</f>
        <v>1.67814</v>
      </c>
      <c r="Q149" s="131">
        <v>0</v>
      </c>
      <c r="R149" s="131">
        <f>Q149*H149</f>
        <v>0</v>
      </c>
      <c r="S149" s="131">
        <v>0</v>
      </c>
      <c r="T149" s="132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33" t="s">
        <v>123</v>
      </c>
      <c r="AT149" s="133" t="s">
        <v>157</v>
      </c>
      <c r="AU149" s="133" t="s">
        <v>83</v>
      </c>
      <c r="AY149" s="16" t="s">
        <v>122</v>
      </c>
      <c r="BE149" s="134">
        <f>IF(N149="základní",J149,0)</f>
        <v>0</v>
      </c>
      <c r="BF149" s="134">
        <f>IF(N149="snížená",J149,0)</f>
        <v>0</v>
      </c>
      <c r="BG149" s="134">
        <f>IF(N149="zákl. přenesená",J149,0)</f>
        <v>0</v>
      </c>
      <c r="BH149" s="134">
        <f>IF(N149="sníž. přenesená",J149,0)</f>
        <v>0</v>
      </c>
      <c r="BI149" s="134">
        <f>IF(N149="nulová",J149,0)</f>
        <v>0</v>
      </c>
      <c r="BJ149" s="16" t="s">
        <v>81</v>
      </c>
      <c r="BK149" s="134">
        <f>ROUND(I149*H149,2)</f>
        <v>0</v>
      </c>
      <c r="BL149" s="16" t="s">
        <v>123</v>
      </c>
      <c r="BM149" s="133" t="s">
        <v>548</v>
      </c>
    </row>
    <row r="150" spans="1:65" s="2" customFormat="1" ht="44.25" customHeight="1">
      <c r="A150" s="28"/>
      <c r="B150" s="120"/>
      <c r="C150" s="159" t="s">
        <v>203</v>
      </c>
      <c r="D150" s="159" t="s">
        <v>157</v>
      </c>
      <c r="E150" s="160" t="s">
        <v>243</v>
      </c>
      <c r="F150" s="161" t="s">
        <v>244</v>
      </c>
      <c r="G150" s="162" t="s">
        <v>176</v>
      </c>
      <c r="H150" s="163">
        <v>6</v>
      </c>
      <c r="I150" s="164"/>
      <c r="J150" s="164">
        <f>ROUND(I150*H150,2)</f>
        <v>0</v>
      </c>
      <c r="K150" s="165"/>
      <c r="L150" s="29"/>
      <c r="M150" s="166" t="s">
        <v>1</v>
      </c>
      <c r="N150" s="167" t="s">
        <v>38</v>
      </c>
      <c r="O150" s="131">
        <v>0.09</v>
      </c>
      <c r="P150" s="131">
        <f>O150*H150</f>
        <v>0.54</v>
      </c>
      <c r="Q150" s="131">
        <v>0</v>
      </c>
      <c r="R150" s="131">
        <f>Q150*H150</f>
        <v>0</v>
      </c>
      <c r="S150" s="131">
        <v>0</v>
      </c>
      <c r="T150" s="132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33" t="s">
        <v>123</v>
      </c>
      <c r="AT150" s="133" t="s">
        <v>157</v>
      </c>
      <c r="AU150" s="133" t="s">
        <v>83</v>
      </c>
      <c r="AY150" s="16" t="s">
        <v>122</v>
      </c>
      <c r="BE150" s="134">
        <f>IF(N150="základní",J150,0)</f>
        <v>0</v>
      </c>
      <c r="BF150" s="134">
        <f>IF(N150="snížená",J150,0)</f>
        <v>0</v>
      </c>
      <c r="BG150" s="134">
        <f>IF(N150="zákl. přenesená",J150,0)</f>
        <v>0</v>
      </c>
      <c r="BH150" s="134">
        <f>IF(N150="sníž. přenesená",J150,0)</f>
        <v>0</v>
      </c>
      <c r="BI150" s="134">
        <f>IF(N150="nulová",J150,0)</f>
        <v>0</v>
      </c>
      <c r="BJ150" s="16" t="s">
        <v>81</v>
      </c>
      <c r="BK150" s="134">
        <f>ROUND(I150*H150,2)</f>
        <v>0</v>
      </c>
      <c r="BL150" s="16" t="s">
        <v>123</v>
      </c>
      <c r="BM150" s="133" t="s">
        <v>549</v>
      </c>
    </row>
    <row r="151" spans="2:51" s="13" customFormat="1" ht="12">
      <c r="B151" s="168"/>
      <c r="D151" s="169" t="s">
        <v>162</v>
      </c>
      <c r="E151" s="170" t="s">
        <v>1</v>
      </c>
      <c r="F151" s="171" t="s">
        <v>649</v>
      </c>
      <c r="H151" s="172">
        <v>6</v>
      </c>
      <c r="L151" s="168"/>
      <c r="M151" s="173"/>
      <c r="N151" s="174"/>
      <c r="O151" s="174"/>
      <c r="P151" s="174"/>
      <c r="Q151" s="174"/>
      <c r="R151" s="174"/>
      <c r="S151" s="174"/>
      <c r="T151" s="175"/>
      <c r="AT151" s="170" t="s">
        <v>162</v>
      </c>
      <c r="AU151" s="170" t="s">
        <v>83</v>
      </c>
      <c r="AV151" s="13" t="s">
        <v>83</v>
      </c>
      <c r="AW151" s="13" t="s">
        <v>30</v>
      </c>
      <c r="AX151" s="13" t="s">
        <v>81</v>
      </c>
      <c r="AY151" s="170" t="s">
        <v>122</v>
      </c>
    </row>
    <row r="152" spans="1:65" s="2" customFormat="1" ht="16.5" customHeight="1">
      <c r="A152" s="28"/>
      <c r="B152" s="120"/>
      <c r="C152" s="159" t="s">
        <v>207</v>
      </c>
      <c r="D152" s="159" t="s">
        <v>157</v>
      </c>
      <c r="E152" s="160" t="s">
        <v>246</v>
      </c>
      <c r="F152" s="161" t="s">
        <v>247</v>
      </c>
      <c r="G152" s="162" t="s">
        <v>176</v>
      </c>
      <c r="H152" s="163">
        <v>6</v>
      </c>
      <c r="I152" s="164"/>
      <c r="J152" s="164">
        <f>ROUND(I152*H152,2)</f>
        <v>0</v>
      </c>
      <c r="K152" s="165"/>
      <c r="L152" s="29"/>
      <c r="M152" s="166" t="s">
        <v>1</v>
      </c>
      <c r="N152" s="167" t="s">
        <v>38</v>
      </c>
      <c r="O152" s="131">
        <v>0.012</v>
      </c>
      <c r="P152" s="131">
        <f>O152*H152</f>
        <v>0.07200000000000001</v>
      </c>
      <c r="Q152" s="131">
        <v>0.00127</v>
      </c>
      <c r="R152" s="131">
        <f>Q152*H152</f>
        <v>0.00762</v>
      </c>
      <c r="S152" s="131">
        <v>0</v>
      </c>
      <c r="T152" s="132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33" t="s">
        <v>123</v>
      </c>
      <c r="AT152" s="133" t="s">
        <v>157</v>
      </c>
      <c r="AU152" s="133" t="s">
        <v>83</v>
      </c>
      <c r="AY152" s="16" t="s">
        <v>122</v>
      </c>
      <c r="BE152" s="134">
        <f>IF(N152="základní",J152,0)</f>
        <v>0</v>
      </c>
      <c r="BF152" s="134">
        <f>IF(N152="snížená",J152,0)</f>
        <v>0</v>
      </c>
      <c r="BG152" s="134">
        <f>IF(N152="zákl. přenesená",J152,0)</f>
        <v>0</v>
      </c>
      <c r="BH152" s="134">
        <f>IF(N152="sníž. přenesená",J152,0)</f>
        <v>0</v>
      </c>
      <c r="BI152" s="134">
        <f>IF(N152="nulová",J152,0)</f>
        <v>0</v>
      </c>
      <c r="BJ152" s="16" t="s">
        <v>81</v>
      </c>
      <c r="BK152" s="134">
        <f>ROUND(I152*H152,2)</f>
        <v>0</v>
      </c>
      <c r="BL152" s="16" t="s">
        <v>123</v>
      </c>
      <c r="BM152" s="133" t="s">
        <v>551</v>
      </c>
    </row>
    <row r="153" spans="1:65" s="2" customFormat="1" ht="16.5" customHeight="1">
      <c r="A153" s="28"/>
      <c r="B153" s="120"/>
      <c r="C153" s="121" t="s">
        <v>212</v>
      </c>
      <c r="D153" s="121" t="s">
        <v>118</v>
      </c>
      <c r="E153" s="122" t="s">
        <v>250</v>
      </c>
      <c r="F153" s="123" t="s">
        <v>251</v>
      </c>
      <c r="G153" s="124" t="s">
        <v>252</v>
      </c>
      <c r="H153" s="125">
        <v>0.15</v>
      </c>
      <c r="I153" s="126"/>
      <c r="J153" s="126">
        <f>ROUND(I153*H153,2)</f>
        <v>0</v>
      </c>
      <c r="K153" s="127"/>
      <c r="L153" s="128"/>
      <c r="M153" s="129" t="s">
        <v>1</v>
      </c>
      <c r="N153" s="130" t="s">
        <v>38</v>
      </c>
      <c r="O153" s="131">
        <v>0</v>
      </c>
      <c r="P153" s="131">
        <f>O153*H153</f>
        <v>0</v>
      </c>
      <c r="Q153" s="131">
        <v>0.001</v>
      </c>
      <c r="R153" s="131">
        <f>Q153*H153</f>
        <v>0.00015</v>
      </c>
      <c r="S153" s="131">
        <v>0</v>
      </c>
      <c r="T153" s="132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33" t="s">
        <v>121</v>
      </c>
      <c r="AT153" s="133" t="s">
        <v>118</v>
      </c>
      <c r="AU153" s="133" t="s">
        <v>83</v>
      </c>
      <c r="AY153" s="16" t="s">
        <v>122</v>
      </c>
      <c r="BE153" s="134">
        <f>IF(N153="základní",J153,0)</f>
        <v>0</v>
      </c>
      <c r="BF153" s="134">
        <f>IF(N153="snížená",J153,0)</f>
        <v>0</v>
      </c>
      <c r="BG153" s="134">
        <f>IF(N153="zákl. přenesená",J153,0)</f>
        <v>0</v>
      </c>
      <c r="BH153" s="134">
        <f>IF(N153="sníž. přenesená",J153,0)</f>
        <v>0</v>
      </c>
      <c r="BI153" s="134">
        <f>IF(N153="nulová",J153,0)</f>
        <v>0</v>
      </c>
      <c r="BJ153" s="16" t="s">
        <v>81</v>
      </c>
      <c r="BK153" s="134">
        <f>ROUND(I153*H153,2)</f>
        <v>0</v>
      </c>
      <c r="BL153" s="16" t="s">
        <v>123</v>
      </c>
      <c r="BM153" s="133" t="s">
        <v>552</v>
      </c>
    </row>
    <row r="154" spans="2:51" s="13" customFormat="1" ht="12">
      <c r="B154" s="168"/>
      <c r="D154" s="169" t="s">
        <v>162</v>
      </c>
      <c r="E154" s="170" t="s">
        <v>1</v>
      </c>
      <c r="F154" s="171" t="s">
        <v>650</v>
      </c>
      <c r="H154" s="172">
        <v>0.15</v>
      </c>
      <c r="L154" s="168"/>
      <c r="M154" s="173"/>
      <c r="N154" s="174"/>
      <c r="O154" s="174"/>
      <c r="P154" s="174"/>
      <c r="Q154" s="174"/>
      <c r="R154" s="174"/>
      <c r="S154" s="174"/>
      <c r="T154" s="175"/>
      <c r="AT154" s="170" t="s">
        <v>162</v>
      </c>
      <c r="AU154" s="170" t="s">
        <v>83</v>
      </c>
      <c r="AV154" s="13" t="s">
        <v>83</v>
      </c>
      <c r="AW154" s="13" t="s">
        <v>30</v>
      </c>
      <c r="AX154" s="13" t="s">
        <v>81</v>
      </c>
      <c r="AY154" s="170" t="s">
        <v>122</v>
      </c>
    </row>
    <row r="155" spans="2:63" s="12" customFormat="1" ht="22.9" customHeight="1">
      <c r="B155" s="147"/>
      <c r="D155" s="148" t="s">
        <v>72</v>
      </c>
      <c r="E155" s="157" t="s">
        <v>83</v>
      </c>
      <c r="F155" s="157" t="s">
        <v>255</v>
      </c>
      <c r="J155" s="158">
        <f>BK155</f>
        <v>0</v>
      </c>
      <c r="L155" s="147"/>
      <c r="M155" s="151"/>
      <c r="N155" s="152"/>
      <c r="O155" s="152"/>
      <c r="P155" s="153">
        <f>SUM(P156:P157)</f>
        <v>0.290598</v>
      </c>
      <c r="Q155" s="152"/>
      <c r="R155" s="153">
        <f>SUM(R156:R157)</f>
        <v>1.13341998</v>
      </c>
      <c r="S155" s="152"/>
      <c r="T155" s="154">
        <f>SUM(T156:T157)</f>
        <v>0</v>
      </c>
      <c r="AR155" s="148" t="s">
        <v>81</v>
      </c>
      <c r="AT155" s="155" t="s">
        <v>72</v>
      </c>
      <c r="AU155" s="155" t="s">
        <v>81</v>
      </c>
      <c r="AY155" s="148" t="s">
        <v>122</v>
      </c>
      <c r="BK155" s="156">
        <f>SUM(BK156:BK157)</f>
        <v>0</v>
      </c>
    </row>
    <row r="156" spans="1:65" s="2" customFormat="1" ht="21.75" customHeight="1">
      <c r="A156" s="28"/>
      <c r="B156" s="120"/>
      <c r="C156" s="159" t="s">
        <v>217</v>
      </c>
      <c r="D156" s="159" t="s">
        <v>157</v>
      </c>
      <c r="E156" s="160" t="s">
        <v>651</v>
      </c>
      <c r="F156" s="161" t="s">
        <v>652</v>
      </c>
      <c r="G156" s="162" t="s">
        <v>197</v>
      </c>
      <c r="H156" s="163">
        <v>0.462</v>
      </c>
      <c r="I156" s="164"/>
      <c r="J156" s="164">
        <f>ROUND(I156*H156,2)</f>
        <v>0</v>
      </c>
      <c r="K156" s="165"/>
      <c r="L156" s="29"/>
      <c r="M156" s="166" t="s">
        <v>1</v>
      </c>
      <c r="N156" s="167" t="s">
        <v>38</v>
      </c>
      <c r="O156" s="131">
        <v>0.629</v>
      </c>
      <c r="P156" s="131">
        <f>O156*H156</f>
        <v>0.290598</v>
      </c>
      <c r="Q156" s="131">
        <v>2.45329</v>
      </c>
      <c r="R156" s="131">
        <f>Q156*H156</f>
        <v>1.13341998</v>
      </c>
      <c r="S156" s="131">
        <v>0</v>
      </c>
      <c r="T156" s="132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33" t="s">
        <v>123</v>
      </c>
      <c r="AT156" s="133" t="s">
        <v>157</v>
      </c>
      <c r="AU156" s="133" t="s">
        <v>83</v>
      </c>
      <c r="AY156" s="16" t="s">
        <v>122</v>
      </c>
      <c r="BE156" s="134">
        <f>IF(N156="základní",J156,0)</f>
        <v>0</v>
      </c>
      <c r="BF156" s="134">
        <f>IF(N156="snížená",J156,0)</f>
        <v>0</v>
      </c>
      <c r="BG156" s="134">
        <f>IF(N156="zákl. přenesená",J156,0)</f>
        <v>0</v>
      </c>
      <c r="BH156" s="134">
        <f>IF(N156="sníž. přenesená",J156,0)</f>
        <v>0</v>
      </c>
      <c r="BI156" s="134">
        <f>IF(N156="nulová",J156,0)</f>
        <v>0</v>
      </c>
      <c r="BJ156" s="16" t="s">
        <v>81</v>
      </c>
      <c r="BK156" s="134">
        <f>ROUND(I156*H156,2)</f>
        <v>0</v>
      </c>
      <c r="BL156" s="16" t="s">
        <v>123</v>
      </c>
      <c r="BM156" s="133" t="s">
        <v>653</v>
      </c>
    </row>
    <row r="157" spans="2:51" s="13" customFormat="1" ht="12">
      <c r="B157" s="168"/>
      <c r="D157" s="169" t="s">
        <v>162</v>
      </c>
      <c r="E157" s="170" t="s">
        <v>1</v>
      </c>
      <c r="F157" s="171" t="s">
        <v>654</v>
      </c>
      <c r="H157" s="172">
        <v>0.462</v>
      </c>
      <c r="L157" s="168"/>
      <c r="M157" s="173"/>
      <c r="N157" s="174"/>
      <c r="O157" s="174"/>
      <c r="P157" s="174"/>
      <c r="Q157" s="174"/>
      <c r="R157" s="174"/>
      <c r="S157" s="174"/>
      <c r="T157" s="175"/>
      <c r="AT157" s="170" t="s">
        <v>162</v>
      </c>
      <c r="AU157" s="170" t="s">
        <v>83</v>
      </c>
      <c r="AV157" s="13" t="s">
        <v>83</v>
      </c>
      <c r="AW157" s="13" t="s">
        <v>30</v>
      </c>
      <c r="AX157" s="13" t="s">
        <v>81</v>
      </c>
      <c r="AY157" s="170" t="s">
        <v>122</v>
      </c>
    </row>
    <row r="158" spans="2:63" s="12" customFormat="1" ht="22.9" customHeight="1">
      <c r="B158" s="147"/>
      <c r="D158" s="148" t="s">
        <v>72</v>
      </c>
      <c r="E158" s="157" t="s">
        <v>132</v>
      </c>
      <c r="F158" s="157" t="s">
        <v>271</v>
      </c>
      <c r="J158" s="158">
        <f>BK158</f>
        <v>0</v>
      </c>
      <c r="L158" s="147"/>
      <c r="M158" s="151"/>
      <c r="N158" s="152"/>
      <c r="O158" s="152"/>
      <c r="P158" s="153">
        <f>SUM(P159:P171)</f>
        <v>72.46766500000001</v>
      </c>
      <c r="Q158" s="152"/>
      <c r="R158" s="153">
        <f>SUM(R159:R171)</f>
        <v>24.917507999999998</v>
      </c>
      <c r="S158" s="152"/>
      <c r="T158" s="154">
        <f>SUM(T159:T171)</f>
        <v>0</v>
      </c>
      <c r="AR158" s="148" t="s">
        <v>81</v>
      </c>
      <c r="AT158" s="155" t="s">
        <v>72</v>
      </c>
      <c r="AU158" s="155" t="s">
        <v>81</v>
      </c>
      <c r="AY158" s="148" t="s">
        <v>122</v>
      </c>
      <c r="BK158" s="156">
        <f>SUM(BK159:BK171)</f>
        <v>0</v>
      </c>
    </row>
    <row r="159" spans="1:65" s="2" customFormat="1" ht="44.25" customHeight="1">
      <c r="A159" s="28"/>
      <c r="B159" s="120"/>
      <c r="C159" s="159" t="s">
        <v>8</v>
      </c>
      <c r="D159" s="159" t="s">
        <v>157</v>
      </c>
      <c r="E159" s="160" t="s">
        <v>291</v>
      </c>
      <c r="F159" s="161" t="s">
        <v>292</v>
      </c>
      <c r="G159" s="162" t="s">
        <v>176</v>
      </c>
      <c r="H159" s="163">
        <v>7.8</v>
      </c>
      <c r="I159" s="164"/>
      <c r="J159" s="164">
        <f>ROUND(I159*H159,2)</f>
        <v>0</v>
      </c>
      <c r="K159" s="165"/>
      <c r="L159" s="29"/>
      <c r="M159" s="166" t="s">
        <v>1</v>
      </c>
      <c r="N159" s="167" t="s">
        <v>38</v>
      </c>
      <c r="O159" s="131">
        <v>0.056</v>
      </c>
      <c r="P159" s="131">
        <f>O159*H159</f>
        <v>0.4368</v>
      </c>
      <c r="Q159" s="131">
        <v>0</v>
      </c>
      <c r="R159" s="131">
        <f>Q159*H159</f>
        <v>0</v>
      </c>
      <c r="S159" s="131">
        <v>0</v>
      </c>
      <c r="T159" s="132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33" t="s">
        <v>123</v>
      </c>
      <c r="AT159" s="133" t="s">
        <v>157</v>
      </c>
      <c r="AU159" s="133" t="s">
        <v>83</v>
      </c>
      <c r="AY159" s="16" t="s">
        <v>122</v>
      </c>
      <c r="BE159" s="134">
        <f>IF(N159="základní",J159,0)</f>
        <v>0</v>
      </c>
      <c r="BF159" s="134">
        <f>IF(N159="snížená",J159,0)</f>
        <v>0</v>
      </c>
      <c r="BG159" s="134">
        <f>IF(N159="zákl. přenesená",J159,0)</f>
        <v>0</v>
      </c>
      <c r="BH159" s="134">
        <f>IF(N159="sníž. přenesená",J159,0)</f>
        <v>0</v>
      </c>
      <c r="BI159" s="134">
        <f>IF(N159="nulová",J159,0)</f>
        <v>0</v>
      </c>
      <c r="BJ159" s="16" t="s">
        <v>81</v>
      </c>
      <c r="BK159" s="134">
        <f>ROUND(I159*H159,2)</f>
        <v>0</v>
      </c>
      <c r="BL159" s="16" t="s">
        <v>123</v>
      </c>
      <c r="BM159" s="133" t="s">
        <v>560</v>
      </c>
    </row>
    <row r="160" spans="2:51" s="13" customFormat="1" ht="12">
      <c r="B160" s="168"/>
      <c r="D160" s="169" t="s">
        <v>162</v>
      </c>
      <c r="E160" s="170" t="s">
        <v>1</v>
      </c>
      <c r="F160" s="171" t="s">
        <v>655</v>
      </c>
      <c r="H160" s="172">
        <v>7.8</v>
      </c>
      <c r="L160" s="168"/>
      <c r="M160" s="173"/>
      <c r="N160" s="174"/>
      <c r="O160" s="174"/>
      <c r="P160" s="174"/>
      <c r="Q160" s="174"/>
      <c r="R160" s="174"/>
      <c r="S160" s="174"/>
      <c r="T160" s="175"/>
      <c r="AT160" s="170" t="s">
        <v>162</v>
      </c>
      <c r="AU160" s="170" t="s">
        <v>83</v>
      </c>
      <c r="AV160" s="13" t="s">
        <v>83</v>
      </c>
      <c r="AW160" s="13" t="s">
        <v>30</v>
      </c>
      <c r="AX160" s="13" t="s">
        <v>81</v>
      </c>
      <c r="AY160" s="170" t="s">
        <v>122</v>
      </c>
    </row>
    <row r="161" spans="1:65" s="2" customFormat="1" ht="21.75" customHeight="1">
      <c r="A161" s="28"/>
      <c r="B161" s="120"/>
      <c r="C161" s="159" t="s">
        <v>224</v>
      </c>
      <c r="D161" s="159" t="s">
        <v>157</v>
      </c>
      <c r="E161" s="160" t="s">
        <v>300</v>
      </c>
      <c r="F161" s="161" t="s">
        <v>301</v>
      </c>
      <c r="G161" s="162" t="s">
        <v>176</v>
      </c>
      <c r="H161" s="163">
        <v>7.8</v>
      </c>
      <c r="I161" s="164"/>
      <c r="J161" s="164">
        <f>ROUND(I161*H161,2)</f>
        <v>0</v>
      </c>
      <c r="K161" s="165"/>
      <c r="L161" s="29"/>
      <c r="M161" s="166" t="s">
        <v>1</v>
      </c>
      <c r="N161" s="167" t="s">
        <v>38</v>
      </c>
      <c r="O161" s="131">
        <v>0.008</v>
      </c>
      <c r="P161" s="131">
        <f>O161*H161</f>
        <v>0.0624</v>
      </c>
      <c r="Q161" s="131">
        <v>0</v>
      </c>
      <c r="R161" s="131">
        <f>Q161*H161</f>
        <v>0</v>
      </c>
      <c r="S161" s="131">
        <v>0</v>
      </c>
      <c r="T161" s="132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33" t="s">
        <v>123</v>
      </c>
      <c r="AT161" s="133" t="s">
        <v>157</v>
      </c>
      <c r="AU161" s="133" t="s">
        <v>83</v>
      </c>
      <c r="AY161" s="16" t="s">
        <v>122</v>
      </c>
      <c r="BE161" s="134">
        <f>IF(N161="základní",J161,0)</f>
        <v>0</v>
      </c>
      <c r="BF161" s="134">
        <f>IF(N161="snížená",J161,0)</f>
        <v>0</v>
      </c>
      <c r="BG161" s="134">
        <f>IF(N161="zákl. přenesená",J161,0)</f>
        <v>0</v>
      </c>
      <c r="BH161" s="134">
        <f>IF(N161="sníž. přenesená",J161,0)</f>
        <v>0</v>
      </c>
      <c r="BI161" s="134">
        <f>IF(N161="nulová",J161,0)</f>
        <v>0</v>
      </c>
      <c r="BJ161" s="16" t="s">
        <v>81</v>
      </c>
      <c r="BK161" s="134">
        <f>ROUND(I161*H161,2)</f>
        <v>0</v>
      </c>
      <c r="BL161" s="16" t="s">
        <v>123</v>
      </c>
      <c r="BM161" s="133" t="s">
        <v>562</v>
      </c>
    </row>
    <row r="162" spans="1:65" s="2" customFormat="1" ht="21.75" customHeight="1">
      <c r="A162" s="28"/>
      <c r="B162" s="120"/>
      <c r="C162" s="159" t="s">
        <v>228</v>
      </c>
      <c r="D162" s="159" t="s">
        <v>157</v>
      </c>
      <c r="E162" s="160" t="s">
        <v>304</v>
      </c>
      <c r="F162" s="161" t="s">
        <v>305</v>
      </c>
      <c r="G162" s="162" t="s">
        <v>176</v>
      </c>
      <c r="H162" s="163">
        <v>7.8</v>
      </c>
      <c r="I162" s="164"/>
      <c r="J162" s="164">
        <f>ROUND(I162*H162,2)</f>
        <v>0</v>
      </c>
      <c r="K162" s="165"/>
      <c r="L162" s="29"/>
      <c r="M162" s="166" t="s">
        <v>1</v>
      </c>
      <c r="N162" s="167" t="s">
        <v>38</v>
      </c>
      <c r="O162" s="131">
        <v>0.002</v>
      </c>
      <c r="P162" s="131">
        <f>O162*H162</f>
        <v>0.0156</v>
      </c>
      <c r="Q162" s="131">
        <v>0</v>
      </c>
      <c r="R162" s="131">
        <f>Q162*H162</f>
        <v>0</v>
      </c>
      <c r="S162" s="131">
        <v>0</v>
      </c>
      <c r="T162" s="132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33" t="s">
        <v>123</v>
      </c>
      <c r="AT162" s="133" t="s">
        <v>157</v>
      </c>
      <c r="AU162" s="133" t="s">
        <v>83</v>
      </c>
      <c r="AY162" s="16" t="s">
        <v>122</v>
      </c>
      <c r="BE162" s="134">
        <f>IF(N162="základní",J162,0)</f>
        <v>0</v>
      </c>
      <c r="BF162" s="134">
        <f>IF(N162="snížená",J162,0)</f>
        <v>0</v>
      </c>
      <c r="BG162" s="134">
        <f>IF(N162="zákl. přenesená",J162,0)</f>
        <v>0</v>
      </c>
      <c r="BH162" s="134">
        <f>IF(N162="sníž. přenesená",J162,0)</f>
        <v>0</v>
      </c>
      <c r="BI162" s="134">
        <f>IF(N162="nulová",J162,0)</f>
        <v>0</v>
      </c>
      <c r="BJ162" s="16" t="s">
        <v>81</v>
      </c>
      <c r="BK162" s="134">
        <f>ROUND(I162*H162,2)</f>
        <v>0</v>
      </c>
      <c r="BL162" s="16" t="s">
        <v>123</v>
      </c>
      <c r="BM162" s="133" t="s">
        <v>563</v>
      </c>
    </row>
    <row r="163" spans="1:65" s="2" customFormat="1" ht="33" customHeight="1">
      <c r="A163" s="28"/>
      <c r="B163" s="120"/>
      <c r="C163" s="159" t="s">
        <v>233</v>
      </c>
      <c r="D163" s="159" t="s">
        <v>157</v>
      </c>
      <c r="E163" s="160" t="s">
        <v>308</v>
      </c>
      <c r="F163" s="161" t="s">
        <v>309</v>
      </c>
      <c r="G163" s="162" t="s">
        <v>176</v>
      </c>
      <c r="H163" s="163">
        <v>7.8</v>
      </c>
      <c r="I163" s="164"/>
      <c r="J163" s="164">
        <f>ROUND(I163*H163,2)</f>
        <v>0</v>
      </c>
      <c r="K163" s="165"/>
      <c r="L163" s="29"/>
      <c r="M163" s="166" t="s">
        <v>1</v>
      </c>
      <c r="N163" s="167" t="s">
        <v>38</v>
      </c>
      <c r="O163" s="131">
        <v>0.071</v>
      </c>
      <c r="P163" s="131">
        <f>O163*H163</f>
        <v>0.5538</v>
      </c>
      <c r="Q163" s="131">
        <v>0</v>
      </c>
      <c r="R163" s="131">
        <f>Q163*H163</f>
        <v>0</v>
      </c>
      <c r="S163" s="131">
        <v>0</v>
      </c>
      <c r="T163" s="132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33" t="s">
        <v>123</v>
      </c>
      <c r="AT163" s="133" t="s">
        <v>157</v>
      </c>
      <c r="AU163" s="133" t="s">
        <v>83</v>
      </c>
      <c r="AY163" s="16" t="s">
        <v>122</v>
      </c>
      <c r="BE163" s="134">
        <f>IF(N163="základní",J163,0)</f>
        <v>0</v>
      </c>
      <c r="BF163" s="134">
        <f>IF(N163="snížená",J163,0)</f>
        <v>0</v>
      </c>
      <c r="BG163" s="134">
        <f>IF(N163="zákl. přenesená",J163,0)</f>
        <v>0</v>
      </c>
      <c r="BH163" s="134">
        <f>IF(N163="sníž. přenesená",J163,0)</f>
        <v>0</v>
      </c>
      <c r="BI163" s="134">
        <f>IF(N163="nulová",J163,0)</f>
        <v>0</v>
      </c>
      <c r="BJ163" s="16" t="s">
        <v>81</v>
      </c>
      <c r="BK163" s="134">
        <f>ROUND(I163*H163,2)</f>
        <v>0</v>
      </c>
      <c r="BL163" s="16" t="s">
        <v>123</v>
      </c>
      <c r="BM163" s="133" t="s">
        <v>564</v>
      </c>
    </row>
    <row r="164" spans="1:65" s="2" customFormat="1" ht="16.5" customHeight="1">
      <c r="A164" s="28"/>
      <c r="B164" s="120"/>
      <c r="C164" s="159" t="s">
        <v>238</v>
      </c>
      <c r="D164" s="159" t="s">
        <v>157</v>
      </c>
      <c r="E164" s="160" t="s">
        <v>280</v>
      </c>
      <c r="F164" s="161" t="s">
        <v>281</v>
      </c>
      <c r="G164" s="162" t="s">
        <v>176</v>
      </c>
      <c r="H164" s="163">
        <v>89</v>
      </c>
      <c r="I164" s="164"/>
      <c r="J164" s="164">
        <f>ROUND(I164*H164,2)</f>
        <v>0</v>
      </c>
      <c r="K164" s="165"/>
      <c r="L164" s="29"/>
      <c r="M164" s="166" t="s">
        <v>1</v>
      </c>
      <c r="N164" s="167" t="s">
        <v>38</v>
      </c>
      <c r="O164" s="131">
        <v>0.029</v>
      </c>
      <c r="P164" s="131">
        <f>O164*H164</f>
        <v>2.581</v>
      </c>
      <c r="Q164" s="131">
        <v>0</v>
      </c>
      <c r="R164" s="131">
        <f>Q164*H164</f>
        <v>0</v>
      </c>
      <c r="S164" s="131">
        <v>0</v>
      </c>
      <c r="T164" s="132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33" t="s">
        <v>123</v>
      </c>
      <c r="AT164" s="133" t="s">
        <v>157</v>
      </c>
      <c r="AU164" s="133" t="s">
        <v>83</v>
      </c>
      <c r="AY164" s="16" t="s">
        <v>122</v>
      </c>
      <c r="BE164" s="134">
        <f>IF(N164="základní",J164,0)</f>
        <v>0</v>
      </c>
      <c r="BF164" s="134">
        <f>IF(N164="snížená",J164,0)</f>
        <v>0</v>
      </c>
      <c r="BG164" s="134">
        <f>IF(N164="zákl. přenesená",J164,0)</f>
        <v>0</v>
      </c>
      <c r="BH164" s="134">
        <f>IF(N164="sníž. přenesená",J164,0)</f>
        <v>0</v>
      </c>
      <c r="BI164" s="134">
        <f>IF(N164="nulová",J164,0)</f>
        <v>0</v>
      </c>
      <c r="BJ164" s="16" t="s">
        <v>81</v>
      </c>
      <c r="BK164" s="134">
        <f>ROUND(I164*H164,2)</f>
        <v>0</v>
      </c>
      <c r="BL164" s="16" t="s">
        <v>123</v>
      </c>
      <c r="BM164" s="133" t="s">
        <v>578</v>
      </c>
    </row>
    <row r="165" spans="2:51" s="13" customFormat="1" ht="12">
      <c r="B165" s="168"/>
      <c r="D165" s="169" t="s">
        <v>162</v>
      </c>
      <c r="E165" s="170" t="s">
        <v>1</v>
      </c>
      <c r="F165" s="171" t="s">
        <v>656</v>
      </c>
      <c r="H165" s="172">
        <v>89</v>
      </c>
      <c r="L165" s="168"/>
      <c r="M165" s="173"/>
      <c r="N165" s="174"/>
      <c r="O165" s="174"/>
      <c r="P165" s="174"/>
      <c r="Q165" s="174"/>
      <c r="R165" s="174"/>
      <c r="S165" s="174"/>
      <c r="T165" s="175"/>
      <c r="AT165" s="170" t="s">
        <v>162</v>
      </c>
      <c r="AU165" s="170" t="s">
        <v>83</v>
      </c>
      <c r="AV165" s="13" t="s">
        <v>83</v>
      </c>
      <c r="AW165" s="13" t="s">
        <v>30</v>
      </c>
      <c r="AX165" s="13" t="s">
        <v>81</v>
      </c>
      <c r="AY165" s="170" t="s">
        <v>122</v>
      </c>
    </row>
    <row r="166" spans="1:65" s="2" customFormat="1" ht="21.75" customHeight="1">
      <c r="A166" s="28"/>
      <c r="B166" s="120"/>
      <c r="C166" s="159" t="s">
        <v>242</v>
      </c>
      <c r="D166" s="159" t="s">
        <v>157</v>
      </c>
      <c r="E166" s="160" t="s">
        <v>286</v>
      </c>
      <c r="F166" s="161" t="s">
        <v>287</v>
      </c>
      <c r="G166" s="162" t="s">
        <v>176</v>
      </c>
      <c r="H166" s="163">
        <v>46.615</v>
      </c>
      <c r="I166" s="164"/>
      <c r="J166" s="164">
        <f>ROUND(I166*H166,2)</f>
        <v>0</v>
      </c>
      <c r="K166" s="165"/>
      <c r="L166" s="29"/>
      <c r="M166" s="166" t="s">
        <v>1</v>
      </c>
      <c r="N166" s="167" t="s">
        <v>38</v>
      </c>
      <c r="O166" s="131">
        <v>0.031</v>
      </c>
      <c r="P166" s="131">
        <f>O166*H166</f>
        <v>1.445065</v>
      </c>
      <c r="Q166" s="131">
        <v>0</v>
      </c>
      <c r="R166" s="131">
        <f>Q166*H166</f>
        <v>0</v>
      </c>
      <c r="S166" s="131">
        <v>0</v>
      </c>
      <c r="T166" s="132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33" t="s">
        <v>123</v>
      </c>
      <c r="AT166" s="133" t="s">
        <v>157</v>
      </c>
      <c r="AU166" s="133" t="s">
        <v>83</v>
      </c>
      <c r="AY166" s="16" t="s">
        <v>122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16" t="s">
        <v>81</v>
      </c>
      <c r="BK166" s="134">
        <f>ROUND(I166*H166,2)</f>
        <v>0</v>
      </c>
      <c r="BL166" s="16" t="s">
        <v>123</v>
      </c>
      <c r="BM166" s="133" t="s">
        <v>657</v>
      </c>
    </row>
    <row r="167" spans="2:51" s="13" customFormat="1" ht="12">
      <c r="B167" s="168"/>
      <c r="D167" s="169" t="s">
        <v>162</v>
      </c>
      <c r="E167" s="170" t="s">
        <v>1</v>
      </c>
      <c r="F167" s="171" t="s">
        <v>658</v>
      </c>
      <c r="H167" s="172">
        <v>46.615</v>
      </c>
      <c r="L167" s="168"/>
      <c r="M167" s="173"/>
      <c r="N167" s="174"/>
      <c r="O167" s="174"/>
      <c r="P167" s="174"/>
      <c r="Q167" s="174"/>
      <c r="R167" s="174"/>
      <c r="S167" s="174"/>
      <c r="T167" s="175"/>
      <c r="AT167" s="170" t="s">
        <v>162</v>
      </c>
      <c r="AU167" s="170" t="s">
        <v>83</v>
      </c>
      <c r="AV167" s="13" t="s">
        <v>83</v>
      </c>
      <c r="AW167" s="13" t="s">
        <v>30</v>
      </c>
      <c r="AX167" s="13" t="s">
        <v>81</v>
      </c>
      <c r="AY167" s="170" t="s">
        <v>122</v>
      </c>
    </row>
    <row r="168" spans="1:65" s="2" customFormat="1" ht="66.75" customHeight="1">
      <c r="A168" s="28"/>
      <c r="B168" s="120"/>
      <c r="C168" s="159" t="s">
        <v>7</v>
      </c>
      <c r="D168" s="159" t="s">
        <v>157</v>
      </c>
      <c r="E168" s="160" t="s">
        <v>337</v>
      </c>
      <c r="F168" s="161" t="s">
        <v>338</v>
      </c>
      <c r="G168" s="162" t="s">
        <v>176</v>
      </c>
      <c r="H168" s="163">
        <v>89</v>
      </c>
      <c r="I168" s="164"/>
      <c r="J168" s="164">
        <f>ROUND(I168*H168,2)</f>
        <v>0</v>
      </c>
      <c r="K168" s="165"/>
      <c r="L168" s="29"/>
      <c r="M168" s="166" t="s">
        <v>1</v>
      </c>
      <c r="N168" s="167" t="s">
        <v>38</v>
      </c>
      <c r="O168" s="131">
        <v>0.757</v>
      </c>
      <c r="P168" s="131">
        <f>O168*H168</f>
        <v>67.373</v>
      </c>
      <c r="Q168" s="131">
        <v>0.10362</v>
      </c>
      <c r="R168" s="131">
        <f>Q168*H168</f>
        <v>9.22218</v>
      </c>
      <c r="S168" s="131">
        <v>0</v>
      </c>
      <c r="T168" s="132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33" t="s">
        <v>123</v>
      </c>
      <c r="AT168" s="133" t="s">
        <v>157</v>
      </c>
      <c r="AU168" s="133" t="s">
        <v>83</v>
      </c>
      <c r="AY168" s="16" t="s">
        <v>122</v>
      </c>
      <c r="BE168" s="134">
        <f>IF(N168="základní",J168,0)</f>
        <v>0</v>
      </c>
      <c r="BF168" s="134">
        <f>IF(N168="snížená",J168,0)</f>
        <v>0</v>
      </c>
      <c r="BG168" s="134">
        <f>IF(N168="zákl. přenesená",J168,0)</f>
        <v>0</v>
      </c>
      <c r="BH168" s="134">
        <f>IF(N168="sníž. přenesená",J168,0)</f>
        <v>0</v>
      </c>
      <c r="BI168" s="134">
        <f>IF(N168="nulová",J168,0)</f>
        <v>0</v>
      </c>
      <c r="BJ168" s="16" t="s">
        <v>81</v>
      </c>
      <c r="BK168" s="134">
        <f>ROUND(I168*H168,2)</f>
        <v>0</v>
      </c>
      <c r="BL168" s="16" t="s">
        <v>123</v>
      </c>
      <c r="BM168" s="133" t="s">
        <v>659</v>
      </c>
    </row>
    <row r="169" spans="2:51" s="13" customFormat="1" ht="12">
      <c r="B169" s="168"/>
      <c r="D169" s="169" t="s">
        <v>162</v>
      </c>
      <c r="E169" s="170" t="s">
        <v>1</v>
      </c>
      <c r="F169" s="171" t="s">
        <v>660</v>
      </c>
      <c r="H169" s="172">
        <v>89</v>
      </c>
      <c r="L169" s="168"/>
      <c r="M169" s="173"/>
      <c r="N169" s="174"/>
      <c r="O169" s="174"/>
      <c r="P169" s="174"/>
      <c r="Q169" s="174"/>
      <c r="R169" s="174"/>
      <c r="S169" s="174"/>
      <c r="T169" s="175"/>
      <c r="AT169" s="170" t="s">
        <v>162</v>
      </c>
      <c r="AU169" s="170" t="s">
        <v>83</v>
      </c>
      <c r="AV169" s="13" t="s">
        <v>83</v>
      </c>
      <c r="AW169" s="13" t="s">
        <v>30</v>
      </c>
      <c r="AX169" s="13" t="s">
        <v>81</v>
      </c>
      <c r="AY169" s="170" t="s">
        <v>122</v>
      </c>
    </row>
    <row r="170" spans="1:65" s="2" customFormat="1" ht="16.5" customHeight="1">
      <c r="A170" s="28"/>
      <c r="B170" s="120"/>
      <c r="C170" s="121" t="s">
        <v>249</v>
      </c>
      <c r="D170" s="121" t="s">
        <v>118</v>
      </c>
      <c r="E170" s="122" t="s">
        <v>342</v>
      </c>
      <c r="F170" s="123" t="s">
        <v>343</v>
      </c>
      <c r="G170" s="124" t="s">
        <v>176</v>
      </c>
      <c r="H170" s="125">
        <v>89.178</v>
      </c>
      <c r="I170" s="126"/>
      <c r="J170" s="126">
        <f>ROUND(I170*H170,2)</f>
        <v>0</v>
      </c>
      <c r="K170" s="127"/>
      <c r="L170" s="128"/>
      <c r="M170" s="129" t="s">
        <v>1</v>
      </c>
      <c r="N170" s="130" t="s">
        <v>38</v>
      </c>
      <c r="O170" s="131">
        <v>0</v>
      </c>
      <c r="P170" s="131">
        <f>O170*H170</f>
        <v>0</v>
      </c>
      <c r="Q170" s="131">
        <v>0.176</v>
      </c>
      <c r="R170" s="131">
        <f>Q170*H170</f>
        <v>15.695327999999998</v>
      </c>
      <c r="S170" s="131">
        <v>0</v>
      </c>
      <c r="T170" s="132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33" t="s">
        <v>121</v>
      </c>
      <c r="AT170" s="133" t="s">
        <v>118</v>
      </c>
      <c r="AU170" s="133" t="s">
        <v>83</v>
      </c>
      <c r="AY170" s="16" t="s">
        <v>122</v>
      </c>
      <c r="BE170" s="134">
        <f>IF(N170="základní",J170,0)</f>
        <v>0</v>
      </c>
      <c r="BF170" s="134">
        <f>IF(N170="snížená",J170,0)</f>
        <v>0</v>
      </c>
      <c r="BG170" s="134">
        <f>IF(N170="zákl. přenesená",J170,0)</f>
        <v>0</v>
      </c>
      <c r="BH170" s="134">
        <f>IF(N170="sníž. přenesená",J170,0)</f>
        <v>0</v>
      </c>
      <c r="BI170" s="134">
        <f>IF(N170="nulová",J170,0)</f>
        <v>0</v>
      </c>
      <c r="BJ170" s="16" t="s">
        <v>81</v>
      </c>
      <c r="BK170" s="134">
        <f>ROUND(I170*H170,2)</f>
        <v>0</v>
      </c>
      <c r="BL170" s="16" t="s">
        <v>123</v>
      </c>
      <c r="BM170" s="133" t="s">
        <v>661</v>
      </c>
    </row>
    <row r="171" spans="2:51" s="13" customFormat="1" ht="12">
      <c r="B171" s="168"/>
      <c r="D171" s="169" t="s">
        <v>162</v>
      </c>
      <c r="F171" s="171" t="s">
        <v>662</v>
      </c>
      <c r="H171" s="172">
        <v>89.178</v>
      </c>
      <c r="L171" s="168"/>
      <c r="M171" s="173"/>
      <c r="N171" s="174"/>
      <c r="O171" s="174"/>
      <c r="P171" s="174"/>
      <c r="Q171" s="174"/>
      <c r="R171" s="174"/>
      <c r="S171" s="174"/>
      <c r="T171" s="175"/>
      <c r="AT171" s="170" t="s">
        <v>162</v>
      </c>
      <c r="AU171" s="170" t="s">
        <v>83</v>
      </c>
      <c r="AV171" s="13" t="s">
        <v>83</v>
      </c>
      <c r="AW171" s="13" t="s">
        <v>3</v>
      </c>
      <c r="AX171" s="13" t="s">
        <v>81</v>
      </c>
      <c r="AY171" s="170" t="s">
        <v>122</v>
      </c>
    </row>
    <row r="172" spans="2:63" s="12" customFormat="1" ht="22.9" customHeight="1">
      <c r="B172" s="147"/>
      <c r="D172" s="148" t="s">
        <v>72</v>
      </c>
      <c r="E172" s="157" t="s">
        <v>143</v>
      </c>
      <c r="F172" s="157" t="s">
        <v>352</v>
      </c>
      <c r="J172" s="158">
        <f>BK172</f>
        <v>0</v>
      </c>
      <c r="L172" s="147"/>
      <c r="M172" s="151"/>
      <c r="N172" s="152"/>
      <c r="O172" s="152"/>
      <c r="P172" s="153">
        <f>SUM(P173:P191)</f>
        <v>18.4202</v>
      </c>
      <c r="Q172" s="152"/>
      <c r="R172" s="153">
        <f>SUM(R173:R191)</f>
        <v>5.982214360000001</v>
      </c>
      <c r="S172" s="152"/>
      <c r="T172" s="154">
        <f>SUM(T173:T191)</f>
        <v>0</v>
      </c>
      <c r="AR172" s="148" t="s">
        <v>81</v>
      </c>
      <c r="AT172" s="155" t="s">
        <v>72</v>
      </c>
      <c r="AU172" s="155" t="s">
        <v>81</v>
      </c>
      <c r="AY172" s="148" t="s">
        <v>122</v>
      </c>
      <c r="BK172" s="156">
        <f>SUM(BK173:BK191)</f>
        <v>0</v>
      </c>
    </row>
    <row r="173" spans="1:65" s="2" customFormat="1" ht="44.25" customHeight="1">
      <c r="A173" s="28"/>
      <c r="B173" s="120"/>
      <c r="C173" s="159" t="s">
        <v>256</v>
      </c>
      <c r="D173" s="159" t="s">
        <v>157</v>
      </c>
      <c r="E173" s="160" t="s">
        <v>410</v>
      </c>
      <c r="F173" s="161" t="s">
        <v>411</v>
      </c>
      <c r="G173" s="162" t="s">
        <v>191</v>
      </c>
      <c r="H173" s="163">
        <v>26.8</v>
      </c>
      <c r="I173" s="164"/>
      <c r="J173" s="164">
        <f>ROUND(I173*H173,2)</f>
        <v>0</v>
      </c>
      <c r="K173" s="165"/>
      <c r="L173" s="29"/>
      <c r="M173" s="166" t="s">
        <v>1</v>
      </c>
      <c r="N173" s="167" t="s">
        <v>38</v>
      </c>
      <c r="O173" s="131">
        <v>0.268</v>
      </c>
      <c r="P173" s="131">
        <f>O173*H173</f>
        <v>7.1824</v>
      </c>
      <c r="Q173" s="131">
        <v>0.1554</v>
      </c>
      <c r="R173" s="131">
        <f>Q173*H173</f>
        <v>4.16472</v>
      </c>
      <c r="S173" s="131">
        <v>0</v>
      </c>
      <c r="T173" s="132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33" t="s">
        <v>123</v>
      </c>
      <c r="AT173" s="133" t="s">
        <v>157</v>
      </c>
      <c r="AU173" s="133" t="s">
        <v>83</v>
      </c>
      <c r="AY173" s="16" t="s">
        <v>122</v>
      </c>
      <c r="BE173" s="134">
        <f>IF(N173="základní",J173,0)</f>
        <v>0</v>
      </c>
      <c r="BF173" s="134">
        <f>IF(N173="snížená",J173,0)</f>
        <v>0</v>
      </c>
      <c r="BG173" s="134">
        <f>IF(N173="zákl. přenesená",J173,0)</f>
        <v>0</v>
      </c>
      <c r="BH173" s="134">
        <f>IF(N173="sníž. přenesená",J173,0)</f>
        <v>0</v>
      </c>
      <c r="BI173" s="134">
        <f>IF(N173="nulová",J173,0)</f>
        <v>0</v>
      </c>
      <c r="BJ173" s="16" t="s">
        <v>81</v>
      </c>
      <c r="BK173" s="134">
        <f>ROUND(I173*H173,2)</f>
        <v>0</v>
      </c>
      <c r="BL173" s="16" t="s">
        <v>123</v>
      </c>
      <c r="BM173" s="133" t="s">
        <v>590</v>
      </c>
    </row>
    <row r="174" spans="2:51" s="13" customFormat="1" ht="12">
      <c r="B174" s="168"/>
      <c r="D174" s="169" t="s">
        <v>162</v>
      </c>
      <c r="E174" s="170" t="s">
        <v>1</v>
      </c>
      <c r="F174" s="171" t="s">
        <v>663</v>
      </c>
      <c r="H174" s="172">
        <v>14.9</v>
      </c>
      <c r="L174" s="168"/>
      <c r="M174" s="173"/>
      <c r="N174" s="174"/>
      <c r="O174" s="174"/>
      <c r="P174" s="174"/>
      <c r="Q174" s="174"/>
      <c r="R174" s="174"/>
      <c r="S174" s="174"/>
      <c r="T174" s="175"/>
      <c r="AT174" s="170" t="s">
        <v>162</v>
      </c>
      <c r="AU174" s="170" t="s">
        <v>83</v>
      </c>
      <c r="AV174" s="13" t="s">
        <v>83</v>
      </c>
      <c r="AW174" s="13" t="s">
        <v>30</v>
      </c>
      <c r="AX174" s="13" t="s">
        <v>73</v>
      </c>
      <c r="AY174" s="170" t="s">
        <v>122</v>
      </c>
    </row>
    <row r="175" spans="2:51" s="13" customFormat="1" ht="12">
      <c r="B175" s="168"/>
      <c r="D175" s="169" t="s">
        <v>162</v>
      </c>
      <c r="E175" s="170" t="s">
        <v>1</v>
      </c>
      <c r="F175" s="171" t="s">
        <v>664</v>
      </c>
      <c r="H175" s="172">
        <v>11.4</v>
      </c>
      <c r="L175" s="168"/>
      <c r="M175" s="173"/>
      <c r="N175" s="174"/>
      <c r="O175" s="174"/>
      <c r="P175" s="174"/>
      <c r="Q175" s="174"/>
      <c r="R175" s="174"/>
      <c r="S175" s="174"/>
      <c r="T175" s="175"/>
      <c r="AT175" s="170" t="s">
        <v>162</v>
      </c>
      <c r="AU175" s="170" t="s">
        <v>83</v>
      </c>
      <c r="AV175" s="13" t="s">
        <v>83</v>
      </c>
      <c r="AW175" s="13" t="s">
        <v>30</v>
      </c>
      <c r="AX175" s="13" t="s">
        <v>73</v>
      </c>
      <c r="AY175" s="170" t="s">
        <v>122</v>
      </c>
    </row>
    <row r="176" spans="2:51" s="13" customFormat="1" ht="12">
      <c r="B176" s="168"/>
      <c r="D176" s="169" t="s">
        <v>162</v>
      </c>
      <c r="E176" s="170" t="s">
        <v>1</v>
      </c>
      <c r="F176" s="171" t="s">
        <v>665</v>
      </c>
      <c r="H176" s="172">
        <v>0.5</v>
      </c>
      <c r="L176" s="168"/>
      <c r="M176" s="173"/>
      <c r="N176" s="174"/>
      <c r="O176" s="174"/>
      <c r="P176" s="174"/>
      <c r="Q176" s="174"/>
      <c r="R176" s="174"/>
      <c r="S176" s="174"/>
      <c r="T176" s="175"/>
      <c r="AT176" s="170" t="s">
        <v>162</v>
      </c>
      <c r="AU176" s="170" t="s">
        <v>83</v>
      </c>
      <c r="AV176" s="13" t="s">
        <v>83</v>
      </c>
      <c r="AW176" s="13" t="s">
        <v>30</v>
      </c>
      <c r="AX176" s="13" t="s">
        <v>73</v>
      </c>
      <c r="AY176" s="170" t="s">
        <v>122</v>
      </c>
    </row>
    <row r="177" spans="2:51" s="14" customFormat="1" ht="12">
      <c r="B177" s="176"/>
      <c r="D177" s="169" t="s">
        <v>162</v>
      </c>
      <c r="E177" s="177" t="s">
        <v>1</v>
      </c>
      <c r="F177" s="178" t="s">
        <v>202</v>
      </c>
      <c r="H177" s="179">
        <v>26.8</v>
      </c>
      <c r="L177" s="176"/>
      <c r="M177" s="180"/>
      <c r="N177" s="181"/>
      <c r="O177" s="181"/>
      <c r="P177" s="181"/>
      <c r="Q177" s="181"/>
      <c r="R177" s="181"/>
      <c r="S177" s="181"/>
      <c r="T177" s="182"/>
      <c r="AT177" s="177" t="s">
        <v>162</v>
      </c>
      <c r="AU177" s="177" t="s">
        <v>83</v>
      </c>
      <c r="AV177" s="14" t="s">
        <v>123</v>
      </c>
      <c r="AW177" s="14" t="s">
        <v>30</v>
      </c>
      <c r="AX177" s="14" t="s">
        <v>81</v>
      </c>
      <c r="AY177" s="177" t="s">
        <v>122</v>
      </c>
    </row>
    <row r="178" spans="1:65" s="2" customFormat="1" ht="16.5" customHeight="1">
      <c r="A178" s="28"/>
      <c r="B178" s="120"/>
      <c r="C178" s="121" t="s">
        <v>260</v>
      </c>
      <c r="D178" s="121" t="s">
        <v>118</v>
      </c>
      <c r="E178" s="122" t="s">
        <v>419</v>
      </c>
      <c r="F178" s="123" t="s">
        <v>420</v>
      </c>
      <c r="G178" s="124" t="s">
        <v>191</v>
      </c>
      <c r="H178" s="125">
        <v>15.198</v>
      </c>
      <c r="I178" s="126"/>
      <c r="J178" s="126">
        <f>ROUND(I178*H178,2)</f>
        <v>0</v>
      </c>
      <c r="K178" s="127"/>
      <c r="L178" s="128"/>
      <c r="M178" s="129" t="s">
        <v>1</v>
      </c>
      <c r="N178" s="130" t="s">
        <v>38</v>
      </c>
      <c r="O178" s="131">
        <v>0</v>
      </c>
      <c r="P178" s="131">
        <f>O178*H178</f>
        <v>0</v>
      </c>
      <c r="Q178" s="131">
        <v>0.046</v>
      </c>
      <c r="R178" s="131">
        <f>Q178*H178</f>
        <v>0.699108</v>
      </c>
      <c r="S178" s="131">
        <v>0</v>
      </c>
      <c r="T178" s="132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33" t="s">
        <v>121</v>
      </c>
      <c r="AT178" s="133" t="s">
        <v>118</v>
      </c>
      <c r="AU178" s="133" t="s">
        <v>83</v>
      </c>
      <c r="AY178" s="16" t="s">
        <v>122</v>
      </c>
      <c r="BE178" s="134">
        <f>IF(N178="základní",J178,0)</f>
        <v>0</v>
      </c>
      <c r="BF178" s="134">
        <f>IF(N178="snížená",J178,0)</f>
        <v>0</v>
      </c>
      <c r="BG178" s="134">
        <f>IF(N178="zákl. přenesená",J178,0)</f>
        <v>0</v>
      </c>
      <c r="BH178" s="134">
        <f>IF(N178="sníž. přenesená",J178,0)</f>
        <v>0</v>
      </c>
      <c r="BI178" s="134">
        <f>IF(N178="nulová",J178,0)</f>
        <v>0</v>
      </c>
      <c r="BJ178" s="16" t="s">
        <v>81</v>
      </c>
      <c r="BK178" s="134">
        <f>ROUND(I178*H178,2)</f>
        <v>0</v>
      </c>
      <c r="BL178" s="16" t="s">
        <v>123</v>
      </c>
      <c r="BM178" s="133" t="s">
        <v>593</v>
      </c>
    </row>
    <row r="179" spans="2:51" s="13" customFormat="1" ht="12">
      <c r="B179" s="168"/>
      <c r="D179" s="169" t="s">
        <v>162</v>
      </c>
      <c r="F179" s="171" t="s">
        <v>666</v>
      </c>
      <c r="H179" s="172">
        <v>15.198</v>
      </c>
      <c r="L179" s="168"/>
      <c r="M179" s="173"/>
      <c r="N179" s="174"/>
      <c r="O179" s="174"/>
      <c r="P179" s="174"/>
      <c r="Q179" s="174"/>
      <c r="R179" s="174"/>
      <c r="S179" s="174"/>
      <c r="T179" s="175"/>
      <c r="AT179" s="170" t="s">
        <v>162</v>
      </c>
      <c r="AU179" s="170" t="s">
        <v>83</v>
      </c>
      <c r="AV179" s="13" t="s">
        <v>83</v>
      </c>
      <c r="AW179" s="13" t="s">
        <v>3</v>
      </c>
      <c r="AX179" s="13" t="s">
        <v>81</v>
      </c>
      <c r="AY179" s="170" t="s">
        <v>122</v>
      </c>
    </row>
    <row r="180" spans="1:65" s="2" customFormat="1" ht="16.5" customHeight="1">
      <c r="A180" s="28"/>
      <c r="B180" s="120"/>
      <c r="C180" s="121" t="s">
        <v>265</v>
      </c>
      <c r="D180" s="121" t="s">
        <v>118</v>
      </c>
      <c r="E180" s="122" t="s">
        <v>425</v>
      </c>
      <c r="F180" s="123" t="s">
        <v>426</v>
      </c>
      <c r="G180" s="124" t="s">
        <v>191</v>
      </c>
      <c r="H180" s="125">
        <v>11.628</v>
      </c>
      <c r="I180" s="126"/>
      <c r="J180" s="126">
        <f>ROUND(I180*H180,2)</f>
        <v>0</v>
      </c>
      <c r="K180" s="127"/>
      <c r="L180" s="128"/>
      <c r="M180" s="129" t="s">
        <v>1</v>
      </c>
      <c r="N180" s="130" t="s">
        <v>38</v>
      </c>
      <c r="O180" s="131">
        <v>0</v>
      </c>
      <c r="P180" s="131">
        <f>O180*H180</f>
        <v>0</v>
      </c>
      <c r="Q180" s="131">
        <v>0.05612</v>
      </c>
      <c r="R180" s="131">
        <f>Q180*H180</f>
        <v>0.65256336</v>
      </c>
      <c r="S180" s="131">
        <v>0</v>
      </c>
      <c r="T180" s="132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33" t="s">
        <v>121</v>
      </c>
      <c r="AT180" s="133" t="s">
        <v>118</v>
      </c>
      <c r="AU180" s="133" t="s">
        <v>83</v>
      </c>
      <c r="AY180" s="16" t="s">
        <v>122</v>
      </c>
      <c r="BE180" s="134">
        <f>IF(N180="základní",J180,0)</f>
        <v>0</v>
      </c>
      <c r="BF180" s="134">
        <f>IF(N180="snížená",J180,0)</f>
        <v>0</v>
      </c>
      <c r="BG180" s="134">
        <f>IF(N180="zákl. přenesená",J180,0)</f>
        <v>0</v>
      </c>
      <c r="BH180" s="134">
        <f>IF(N180="sníž. přenesená",J180,0)</f>
        <v>0</v>
      </c>
      <c r="BI180" s="134">
        <f>IF(N180="nulová",J180,0)</f>
        <v>0</v>
      </c>
      <c r="BJ180" s="16" t="s">
        <v>81</v>
      </c>
      <c r="BK180" s="134">
        <f>ROUND(I180*H180,2)</f>
        <v>0</v>
      </c>
      <c r="BL180" s="16" t="s">
        <v>123</v>
      </c>
      <c r="BM180" s="133" t="s">
        <v>595</v>
      </c>
    </row>
    <row r="181" spans="2:51" s="13" customFormat="1" ht="12">
      <c r="B181" s="168"/>
      <c r="D181" s="169" t="s">
        <v>162</v>
      </c>
      <c r="F181" s="171" t="s">
        <v>667</v>
      </c>
      <c r="H181" s="172">
        <v>11.628</v>
      </c>
      <c r="L181" s="168"/>
      <c r="M181" s="173"/>
      <c r="N181" s="174"/>
      <c r="O181" s="174"/>
      <c r="P181" s="174"/>
      <c r="Q181" s="174"/>
      <c r="R181" s="174"/>
      <c r="S181" s="174"/>
      <c r="T181" s="175"/>
      <c r="AT181" s="170" t="s">
        <v>162</v>
      </c>
      <c r="AU181" s="170" t="s">
        <v>83</v>
      </c>
      <c r="AV181" s="13" t="s">
        <v>83</v>
      </c>
      <c r="AW181" s="13" t="s">
        <v>3</v>
      </c>
      <c r="AX181" s="13" t="s">
        <v>81</v>
      </c>
      <c r="AY181" s="170" t="s">
        <v>122</v>
      </c>
    </row>
    <row r="182" spans="1:65" s="2" customFormat="1" ht="16.5" customHeight="1">
      <c r="A182" s="28"/>
      <c r="B182" s="120"/>
      <c r="C182" s="121" t="s">
        <v>272</v>
      </c>
      <c r="D182" s="121" t="s">
        <v>118</v>
      </c>
      <c r="E182" s="122" t="s">
        <v>436</v>
      </c>
      <c r="F182" s="123" t="s">
        <v>437</v>
      </c>
      <c r="G182" s="124" t="s">
        <v>160</v>
      </c>
      <c r="H182" s="125">
        <v>1</v>
      </c>
      <c r="I182" s="126"/>
      <c r="J182" s="126">
        <f>ROUND(I182*H182,2)</f>
        <v>0</v>
      </c>
      <c r="K182" s="127"/>
      <c r="L182" s="128"/>
      <c r="M182" s="129" t="s">
        <v>1</v>
      </c>
      <c r="N182" s="130" t="s">
        <v>38</v>
      </c>
      <c r="O182" s="131">
        <v>0</v>
      </c>
      <c r="P182" s="131">
        <f>O182*H182</f>
        <v>0</v>
      </c>
      <c r="Q182" s="131">
        <v>0.0585</v>
      </c>
      <c r="R182" s="131">
        <f>Q182*H182</f>
        <v>0.0585</v>
      </c>
      <c r="S182" s="131">
        <v>0</v>
      </c>
      <c r="T182" s="132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33" t="s">
        <v>121</v>
      </c>
      <c r="AT182" s="133" t="s">
        <v>118</v>
      </c>
      <c r="AU182" s="133" t="s">
        <v>83</v>
      </c>
      <c r="AY182" s="16" t="s">
        <v>122</v>
      </c>
      <c r="BE182" s="134">
        <f>IF(N182="základní",J182,0)</f>
        <v>0</v>
      </c>
      <c r="BF182" s="134">
        <f>IF(N182="snížená",J182,0)</f>
        <v>0</v>
      </c>
      <c r="BG182" s="134">
        <f>IF(N182="zákl. přenesená",J182,0)</f>
        <v>0</v>
      </c>
      <c r="BH182" s="134">
        <f>IF(N182="sníž. přenesená",J182,0)</f>
        <v>0</v>
      </c>
      <c r="BI182" s="134">
        <f>IF(N182="nulová",J182,0)</f>
        <v>0</v>
      </c>
      <c r="BJ182" s="16" t="s">
        <v>81</v>
      </c>
      <c r="BK182" s="134">
        <f>ROUND(I182*H182,2)</f>
        <v>0</v>
      </c>
      <c r="BL182" s="16" t="s">
        <v>123</v>
      </c>
      <c r="BM182" s="133" t="s">
        <v>668</v>
      </c>
    </row>
    <row r="183" spans="1:65" s="2" customFormat="1" ht="21.75" customHeight="1">
      <c r="A183" s="28"/>
      <c r="B183" s="120"/>
      <c r="C183" s="159" t="s">
        <v>279</v>
      </c>
      <c r="D183" s="159" t="s">
        <v>157</v>
      </c>
      <c r="E183" s="160" t="s">
        <v>459</v>
      </c>
      <c r="F183" s="161" t="s">
        <v>460</v>
      </c>
      <c r="G183" s="162" t="s">
        <v>191</v>
      </c>
      <c r="H183" s="163">
        <v>16.6</v>
      </c>
      <c r="I183" s="164"/>
      <c r="J183" s="164">
        <f>ROUND(I183*H183,2)</f>
        <v>0</v>
      </c>
      <c r="K183" s="165"/>
      <c r="L183" s="29"/>
      <c r="M183" s="166" t="s">
        <v>1</v>
      </c>
      <c r="N183" s="167" t="s">
        <v>38</v>
      </c>
      <c r="O183" s="131">
        <v>0.196</v>
      </c>
      <c r="P183" s="131">
        <f>O183*H183</f>
        <v>3.2536000000000005</v>
      </c>
      <c r="Q183" s="131">
        <v>0</v>
      </c>
      <c r="R183" s="131">
        <f>Q183*H183</f>
        <v>0</v>
      </c>
      <c r="S183" s="131">
        <v>0</v>
      </c>
      <c r="T183" s="132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33" t="s">
        <v>123</v>
      </c>
      <c r="AT183" s="133" t="s">
        <v>157</v>
      </c>
      <c r="AU183" s="133" t="s">
        <v>83</v>
      </c>
      <c r="AY183" s="16" t="s">
        <v>122</v>
      </c>
      <c r="BE183" s="134">
        <f>IF(N183="základní",J183,0)</f>
        <v>0</v>
      </c>
      <c r="BF183" s="134">
        <f>IF(N183="snížená",J183,0)</f>
        <v>0</v>
      </c>
      <c r="BG183" s="134">
        <f>IF(N183="zákl. přenesená",J183,0)</f>
        <v>0</v>
      </c>
      <c r="BH183" s="134">
        <f>IF(N183="sníž. přenesená",J183,0)</f>
        <v>0</v>
      </c>
      <c r="BI183" s="134">
        <f>IF(N183="nulová",J183,0)</f>
        <v>0</v>
      </c>
      <c r="BJ183" s="16" t="s">
        <v>81</v>
      </c>
      <c r="BK183" s="134">
        <f>ROUND(I183*H183,2)</f>
        <v>0</v>
      </c>
      <c r="BL183" s="16" t="s">
        <v>123</v>
      </c>
      <c r="BM183" s="133" t="s">
        <v>604</v>
      </c>
    </row>
    <row r="184" spans="2:51" s="13" customFormat="1" ht="12">
      <c r="B184" s="168"/>
      <c r="D184" s="169" t="s">
        <v>162</v>
      </c>
      <c r="E184" s="170" t="s">
        <v>1</v>
      </c>
      <c r="F184" s="171" t="s">
        <v>669</v>
      </c>
      <c r="H184" s="172">
        <v>16.6</v>
      </c>
      <c r="L184" s="168"/>
      <c r="M184" s="173"/>
      <c r="N184" s="174"/>
      <c r="O184" s="174"/>
      <c r="P184" s="174"/>
      <c r="Q184" s="174"/>
      <c r="R184" s="174"/>
      <c r="S184" s="174"/>
      <c r="T184" s="175"/>
      <c r="AT184" s="170" t="s">
        <v>162</v>
      </c>
      <c r="AU184" s="170" t="s">
        <v>83</v>
      </c>
      <c r="AV184" s="13" t="s">
        <v>83</v>
      </c>
      <c r="AW184" s="13" t="s">
        <v>30</v>
      </c>
      <c r="AX184" s="13" t="s">
        <v>81</v>
      </c>
      <c r="AY184" s="170" t="s">
        <v>122</v>
      </c>
    </row>
    <row r="185" spans="1:65" s="2" customFormat="1" ht="33" customHeight="1">
      <c r="A185" s="28"/>
      <c r="B185" s="120"/>
      <c r="C185" s="159" t="s">
        <v>285</v>
      </c>
      <c r="D185" s="159" t="s">
        <v>157</v>
      </c>
      <c r="E185" s="160" t="s">
        <v>447</v>
      </c>
      <c r="F185" s="161" t="s">
        <v>448</v>
      </c>
      <c r="G185" s="162" t="s">
        <v>191</v>
      </c>
      <c r="H185" s="163">
        <v>16.6</v>
      </c>
      <c r="I185" s="164"/>
      <c r="J185" s="164">
        <f aca="true" t="shared" si="0" ref="J185:J190">ROUND(I185*H185,2)</f>
        <v>0</v>
      </c>
      <c r="K185" s="165"/>
      <c r="L185" s="29"/>
      <c r="M185" s="166" t="s">
        <v>1</v>
      </c>
      <c r="N185" s="167" t="s">
        <v>38</v>
      </c>
      <c r="O185" s="131">
        <v>0.113</v>
      </c>
      <c r="P185" s="131">
        <f aca="true" t="shared" si="1" ref="P185:P190">O185*H185</f>
        <v>1.8758000000000001</v>
      </c>
      <c r="Q185" s="131">
        <v>0</v>
      </c>
      <c r="R185" s="131">
        <f aca="true" t="shared" si="2" ref="R185:R190">Q185*H185</f>
        <v>0</v>
      </c>
      <c r="S185" s="131">
        <v>0</v>
      </c>
      <c r="T185" s="132">
        <f aca="true" t="shared" si="3" ref="T185:T190"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33" t="s">
        <v>123</v>
      </c>
      <c r="AT185" s="133" t="s">
        <v>157</v>
      </c>
      <c r="AU185" s="133" t="s">
        <v>83</v>
      </c>
      <c r="AY185" s="16" t="s">
        <v>122</v>
      </c>
      <c r="BE185" s="134">
        <f aca="true" t="shared" si="4" ref="BE185:BE190">IF(N185="základní",J185,0)</f>
        <v>0</v>
      </c>
      <c r="BF185" s="134">
        <f aca="true" t="shared" si="5" ref="BF185:BF190">IF(N185="snížená",J185,0)</f>
        <v>0</v>
      </c>
      <c r="BG185" s="134">
        <f aca="true" t="shared" si="6" ref="BG185:BG190">IF(N185="zákl. přenesená",J185,0)</f>
        <v>0</v>
      </c>
      <c r="BH185" s="134">
        <f aca="true" t="shared" si="7" ref="BH185:BH190">IF(N185="sníž. přenesená",J185,0)</f>
        <v>0</v>
      </c>
      <c r="BI185" s="134">
        <f aca="true" t="shared" si="8" ref="BI185:BI190">IF(N185="nulová",J185,0)</f>
        <v>0</v>
      </c>
      <c r="BJ185" s="16" t="s">
        <v>81</v>
      </c>
      <c r="BK185" s="134">
        <f aca="true" t="shared" si="9" ref="BK185:BK190">ROUND(I185*H185,2)</f>
        <v>0</v>
      </c>
      <c r="BL185" s="16" t="s">
        <v>123</v>
      </c>
      <c r="BM185" s="133" t="s">
        <v>670</v>
      </c>
    </row>
    <row r="186" spans="1:65" s="2" customFormat="1" ht="44.25" customHeight="1">
      <c r="A186" s="28"/>
      <c r="B186" s="120"/>
      <c r="C186" s="159" t="s">
        <v>290</v>
      </c>
      <c r="D186" s="159" t="s">
        <v>157</v>
      </c>
      <c r="E186" s="160" t="s">
        <v>451</v>
      </c>
      <c r="F186" s="161" t="s">
        <v>452</v>
      </c>
      <c r="G186" s="162" t="s">
        <v>191</v>
      </c>
      <c r="H186" s="163">
        <v>16.6</v>
      </c>
      <c r="I186" s="164"/>
      <c r="J186" s="164">
        <f t="shared" si="0"/>
        <v>0</v>
      </c>
      <c r="K186" s="165"/>
      <c r="L186" s="29"/>
      <c r="M186" s="166" t="s">
        <v>1</v>
      </c>
      <c r="N186" s="167" t="s">
        <v>38</v>
      </c>
      <c r="O186" s="131">
        <v>0.154</v>
      </c>
      <c r="P186" s="131">
        <f t="shared" si="1"/>
        <v>2.5564</v>
      </c>
      <c r="Q186" s="131">
        <v>0.00028</v>
      </c>
      <c r="R186" s="131">
        <f t="shared" si="2"/>
        <v>0.004648</v>
      </c>
      <c r="S186" s="131">
        <v>0</v>
      </c>
      <c r="T186" s="132">
        <f t="shared" si="3"/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33" t="s">
        <v>123</v>
      </c>
      <c r="AT186" s="133" t="s">
        <v>157</v>
      </c>
      <c r="AU186" s="133" t="s">
        <v>83</v>
      </c>
      <c r="AY186" s="16" t="s">
        <v>122</v>
      </c>
      <c r="BE186" s="134">
        <f t="shared" si="4"/>
        <v>0</v>
      </c>
      <c r="BF186" s="134">
        <f t="shared" si="5"/>
        <v>0</v>
      </c>
      <c r="BG186" s="134">
        <f t="shared" si="6"/>
        <v>0</v>
      </c>
      <c r="BH186" s="134">
        <f t="shared" si="7"/>
        <v>0</v>
      </c>
      <c r="BI186" s="134">
        <f t="shared" si="8"/>
        <v>0</v>
      </c>
      <c r="BJ186" s="16" t="s">
        <v>81</v>
      </c>
      <c r="BK186" s="134">
        <f t="shared" si="9"/>
        <v>0</v>
      </c>
      <c r="BL186" s="16" t="s">
        <v>123</v>
      </c>
      <c r="BM186" s="133" t="s">
        <v>671</v>
      </c>
    </row>
    <row r="187" spans="1:65" s="2" customFormat="1" ht="33" customHeight="1">
      <c r="A187" s="28"/>
      <c r="B187" s="120"/>
      <c r="C187" s="159" t="s">
        <v>295</v>
      </c>
      <c r="D187" s="159" t="s">
        <v>157</v>
      </c>
      <c r="E187" s="160" t="s">
        <v>455</v>
      </c>
      <c r="F187" s="161" t="s">
        <v>456</v>
      </c>
      <c r="G187" s="162" t="s">
        <v>191</v>
      </c>
      <c r="H187" s="163">
        <v>16.6</v>
      </c>
      <c r="I187" s="164"/>
      <c r="J187" s="164">
        <f t="shared" si="0"/>
        <v>0</v>
      </c>
      <c r="K187" s="165"/>
      <c r="L187" s="29"/>
      <c r="M187" s="166" t="s">
        <v>1</v>
      </c>
      <c r="N187" s="167" t="s">
        <v>38</v>
      </c>
      <c r="O187" s="131">
        <v>0.12</v>
      </c>
      <c r="P187" s="131">
        <f t="shared" si="1"/>
        <v>1.992</v>
      </c>
      <c r="Q187" s="131">
        <v>0</v>
      </c>
      <c r="R187" s="131">
        <f t="shared" si="2"/>
        <v>0</v>
      </c>
      <c r="S187" s="131">
        <v>0</v>
      </c>
      <c r="T187" s="132">
        <f t="shared" si="3"/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33" t="s">
        <v>123</v>
      </c>
      <c r="AT187" s="133" t="s">
        <v>157</v>
      </c>
      <c r="AU187" s="133" t="s">
        <v>83</v>
      </c>
      <c r="AY187" s="16" t="s">
        <v>122</v>
      </c>
      <c r="BE187" s="134">
        <f t="shared" si="4"/>
        <v>0</v>
      </c>
      <c r="BF187" s="134">
        <f t="shared" si="5"/>
        <v>0</v>
      </c>
      <c r="BG187" s="134">
        <f t="shared" si="6"/>
        <v>0</v>
      </c>
      <c r="BH187" s="134">
        <f t="shared" si="7"/>
        <v>0</v>
      </c>
      <c r="BI187" s="134">
        <f t="shared" si="8"/>
        <v>0</v>
      </c>
      <c r="BJ187" s="16" t="s">
        <v>81</v>
      </c>
      <c r="BK187" s="134">
        <f t="shared" si="9"/>
        <v>0</v>
      </c>
      <c r="BL187" s="16" t="s">
        <v>123</v>
      </c>
      <c r="BM187" s="133" t="s">
        <v>672</v>
      </c>
    </row>
    <row r="188" spans="1:65" s="2" customFormat="1" ht="33" customHeight="1">
      <c r="A188" s="28"/>
      <c r="B188" s="120"/>
      <c r="C188" s="159" t="s">
        <v>299</v>
      </c>
      <c r="D188" s="159" t="s">
        <v>157</v>
      </c>
      <c r="E188" s="160" t="s">
        <v>673</v>
      </c>
      <c r="F188" s="161" t="s">
        <v>674</v>
      </c>
      <c r="G188" s="162" t="s">
        <v>160</v>
      </c>
      <c r="H188" s="163">
        <v>1</v>
      </c>
      <c r="I188" s="164"/>
      <c r="J188" s="164">
        <f t="shared" si="0"/>
        <v>0</v>
      </c>
      <c r="K188" s="165"/>
      <c r="L188" s="29"/>
      <c r="M188" s="166" t="s">
        <v>1</v>
      </c>
      <c r="N188" s="167" t="s">
        <v>38</v>
      </c>
      <c r="O188" s="131">
        <v>1.26</v>
      </c>
      <c r="P188" s="131">
        <f t="shared" si="1"/>
        <v>1.26</v>
      </c>
      <c r="Q188" s="131">
        <v>0.3743</v>
      </c>
      <c r="R188" s="131">
        <f t="shared" si="2"/>
        <v>0.3743</v>
      </c>
      <c r="S188" s="131">
        <v>0</v>
      </c>
      <c r="T188" s="132">
        <f t="shared" si="3"/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33" t="s">
        <v>469</v>
      </c>
      <c r="AT188" s="133" t="s">
        <v>157</v>
      </c>
      <c r="AU188" s="133" t="s">
        <v>83</v>
      </c>
      <c r="AY188" s="16" t="s">
        <v>122</v>
      </c>
      <c r="BE188" s="134">
        <f t="shared" si="4"/>
        <v>0</v>
      </c>
      <c r="BF188" s="134">
        <f t="shared" si="5"/>
        <v>0</v>
      </c>
      <c r="BG188" s="134">
        <f t="shared" si="6"/>
        <v>0</v>
      </c>
      <c r="BH188" s="134">
        <f t="shared" si="7"/>
        <v>0</v>
      </c>
      <c r="BI188" s="134">
        <f t="shared" si="8"/>
        <v>0</v>
      </c>
      <c r="BJ188" s="16" t="s">
        <v>81</v>
      </c>
      <c r="BK188" s="134">
        <f t="shared" si="9"/>
        <v>0</v>
      </c>
      <c r="BL188" s="16" t="s">
        <v>469</v>
      </c>
      <c r="BM188" s="133" t="s">
        <v>675</v>
      </c>
    </row>
    <row r="189" spans="1:65" s="2" customFormat="1" ht="21.75" customHeight="1">
      <c r="A189" s="28"/>
      <c r="B189" s="120"/>
      <c r="C189" s="121" t="s">
        <v>303</v>
      </c>
      <c r="D189" s="121" t="s">
        <v>118</v>
      </c>
      <c r="E189" s="122" t="s">
        <v>676</v>
      </c>
      <c r="F189" s="123" t="s">
        <v>677</v>
      </c>
      <c r="G189" s="124" t="s">
        <v>160</v>
      </c>
      <c r="H189" s="125">
        <v>1</v>
      </c>
      <c r="I189" s="126"/>
      <c r="J189" s="126">
        <f t="shared" si="0"/>
        <v>0</v>
      </c>
      <c r="K189" s="127"/>
      <c r="L189" s="128"/>
      <c r="M189" s="129" t="s">
        <v>1</v>
      </c>
      <c r="N189" s="130" t="s">
        <v>38</v>
      </c>
      <c r="O189" s="131">
        <v>0</v>
      </c>
      <c r="P189" s="131">
        <f t="shared" si="1"/>
        <v>0</v>
      </c>
      <c r="Q189" s="131">
        <v>0.025</v>
      </c>
      <c r="R189" s="131">
        <f t="shared" si="2"/>
        <v>0.025</v>
      </c>
      <c r="S189" s="131">
        <v>0</v>
      </c>
      <c r="T189" s="132">
        <f t="shared" si="3"/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33" t="s">
        <v>678</v>
      </c>
      <c r="AT189" s="133" t="s">
        <v>118</v>
      </c>
      <c r="AU189" s="133" t="s">
        <v>83</v>
      </c>
      <c r="AY189" s="16" t="s">
        <v>122</v>
      </c>
      <c r="BE189" s="134">
        <f t="shared" si="4"/>
        <v>0</v>
      </c>
      <c r="BF189" s="134">
        <f t="shared" si="5"/>
        <v>0</v>
      </c>
      <c r="BG189" s="134">
        <f t="shared" si="6"/>
        <v>0</v>
      </c>
      <c r="BH189" s="134">
        <f t="shared" si="7"/>
        <v>0</v>
      </c>
      <c r="BI189" s="134">
        <f t="shared" si="8"/>
        <v>0</v>
      </c>
      <c r="BJ189" s="16" t="s">
        <v>81</v>
      </c>
      <c r="BK189" s="134">
        <f t="shared" si="9"/>
        <v>0</v>
      </c>
      <c r="BL189" s="16" t="s">
        <v>678</v>
      </c>
      <c r="BM189" s="133" t="s">
        <v>679</v>
      </c>
    </row>
    <row r="190" spans="1:65" s="2" customFormat="1" ht="16.5" customHeight="1">
      <c r="A190" s="28"/>
      <c r="B190" s="120"/>
      <c r="C190" s="159" t="s">
        <v>307</v>
      </c>
      <c r="D190" s="159" t="s">
        <v>157</v>
      </c>
      <c r="E190" s="160" t="s">
        <v>680</v>
      </c>
      <c r="F190" s="161" t="s">
        <v>681</v>
      </c>
      <c r="G190" s="162" t="s">
        <v>191</v>
      </c>
      <c r="H190" s="163">
        <v>7.5</v>
      </c>
      <c r="I190" s="164"/>
      <c r="J190" s="164">
        <f t="shared" si="0"/>
        <v>0</v>
      </c>
      <c r="K190" s="165"/>
      <c r="L190" s="29"/>
      <c r="M190" s="166" t="s">
        <v>1</v>
      </c>
      <c r="N190" s="167" t="s">
        <v>38</v>
      </c>
      <c r="O190" s="131">
        <v>0.04</v>
      </c>
      <c r="P190" s="131">
        <f t="shared" si="1"/>
        <v>0.3</v>
      </c>
      <c r="Q190" s="131">
        <v>0.00045</v>
      </c>
      <c r="R190" s="131">
        <f t="shared" si="2"/>
        <v>0.003375</v>
      </c>
      <c r="S190" s="131">
        <v>0</v>
      </c>
      <c r="T190" s="132">
        <f t="shared" si="3"/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33" t="s">
        <v>123</v>
      </c>
      <c r="AT190" s="133" t="s">
        <v>157</v>
      </c>
      <c r="AU190" s="133" t="s">
        <v>83</v>
      </c>
      <c r="AY190" s="16" t="s">
        <v>122</v>
      </c>
      <c r="BE190" s="134">
        <f t="shared" si="4"/>
        <v>0</v>
      </c>
      <c r="BF190" s="134">
        <f t="shared" si="5"/>
        <v>0</v>
      </c>
      <c r="BG190" s="134">
        <f t="shared" si="6"/>
        <v>0</v>
      </c>
      <c r="BH190" s="134">
        <f t="shared" si="7"/>
        <v>0</v>
      </c>
      <c r="BI190" s="134">
        <f t="shared" si="8"/>
        <v>0</v>
      </c>
      <c r="BJ190" s="16" t="s">
        <v>81</v>
      </c>
      <c r="BK190" s="134">
        <f t="shared" si="9"/>
        <v>0</v>
      </c>
      <c r="BL190" s="16" t="s">
        <v>123</v>
      </c>
      <c r="BM190" s="133" t="s">
        <v>682</v>
      </c>
    </row>
    <row r="191" spans="2:51" s="13" customFormat="1" ht="12">
      <c r="B191" s="168"/>
      <c r="D191" s="169" t="s">
        <v>162</v>
      </c>
      <c r="E191" s="170" t="s">
        <v>1</v>
      </c>
      <c r="F191" s="171" t="s">
        <v>683</v>
      </c>
      <c r="H191" s="172">
        <v>7.5</v>
      </c>
      <c r="L191" s="168"/>
      <c r="M191" s="173"/>
      <c r="N191" s="174"/>
      <c r="O191" s="174"/>
      <c r="P191" s="174"/>
      <c r="Q191" s="174"/>
      <c r="R191" s="174"/>
      <c r="S191" s="174"/>
      <c r="T191" s="175"/>
      <c r="AT191" s="170" t="s">
        <v>162</v>
      </c>
      <c r="AU191" s="170" t="s">
        <v>83</v>
      </c>
      <c r="AV191" s="13" t="s">
        <v>83</v>
      </c>
      <c r="AW191" s="13" t="s">
        <v>30</v>
      </c>
      <c r="AX191" s="13" t="s">
        <v>81</v>
      </c>
      <c r="AY191" s="170" t="s">
        <v>122</v>
      </c>
    </row>
    <row r="192" spans="2:63" s="12" customFormat="1" ht="22.9" customHeight="1">
      <c r="B192" s="147"/>
      <c r="D192" s="148" t="s">
        <v>72</v>
      </c>
      <c r="E192" s="157" t="s">
        <v>467</v>
      </c>
      <c r="F192" s="157" t="s">
        <v>468</v>
      </c>
      <c r="J192" s="158">
        <f>BK192</f>
        <v>0</v>
      </c>
      <c r="L192" s="147"/>
      <c r="M192" s="151"/>
      <c r="N192" s="152"/>
      <c r="O192" s="152"/>
      <c r="P192" s="153">
        <f>SUM(P193:P207)</f>
        <v>23.548326</v>
      </c>
      <c r="Q192" s="152"/>
      <c r="R192" s="153">
        <f>SUM(R193:R207)</f>
        <v>0</v>
      </c>
      <c r="S192" s="152"/>
      <c r="T192" s="154">
        <f>SUM(T193:T207)</f>
        <v>0</v>
      </c>
      <c r="AR192" s="148" t="s">
        <v>81</v>
      </c>
      <c r="AT192" s="155" t="s">
        <v>72</v>
      </c>
      <c r="AU192" s="155" t="s">
        <v>81</v>
      </c>
      <c r="AY192" s="148" t="s">
        <v>122</v>
      </c>
      <c r="BK192" s="156">
        <f>SUM(BK193:BK207)</f>
        <v>0</v>
      </c>
    </row>
    <row r="193" spans="1:65" s="2" customFormat="1" ht="33" customHeight="1">
      <c r="A193" s="28"/>
      <c r="B193" s="120"/>
      <c r="C193" s="159" t="s">
        <v>311</v>
      </c>
      <c r="D193" s="159" t="s">
        <v>157</v>
      </c>
      <c r="E193" s="160" t="s">
        <v>470</v>
      </c>
      <c r="F193" s="161" t="s">
        <v>471</v>
      </c>
      <c r="G193" s="162" t="s">
        <v>236</v>
      </c>
      <c r="H193" s="163">
        <v>11</v>
      </c>
      <c r="I193" s="164"/>
      <c r="J193" s="164">
        <f>ROUND(I193*H193,2)</f>
        <v>0</v>
      </c>
      <c r="K193" s="165"/>
      <c r="L193" s="29"/>
      <c r="M193" s="166" t="s">
        <v>1</v>
      </c>
      <c r="N193" s="167" t="s">
        <v>38</v>
      </c>
      <c r="O193" s="131">
        <v>0.03</v>
      </c>
      <c r="P193" s="131">
        <f>O193*H193</f>
        <v>0.32999999999999996</v>
      </c>
      <c r="Q193" s="131">
        <v>0</v>
      </c>
      <c r="R193" s="131">
        <f>Q193*H193</f>
        <v>0</v>
      </c>
      <c r="S193" s="131">
        <v>0</v>
      </c>
      <c r="T193" s="132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33" t="s">
        <v>123</v>
      </c>
      <c r="AT193" s="133" t="s">
        <v>157</v>
      </c>
      <c r="AU193" s="133" t="s">
        <v>83</v>
      </c>
      <c r="AY193" s="16" t="s">
        <v>122</v>
      </c>
      <c r="BE193" s="134">
        <f>IF(N193="základní",J193,0)</f>
        <v>0</v>
      </c>
      <c r="BF193" s="134">
        <f>IF(N193="snížená",J193,0)</f>
        <v>0</v>
      </c>
      <c r="BG193" s="134">
        <f>IF(N193="zákl. přenesená",J193,0)</f>
        <v>0</v>
      </c>
      <c r="BH193" s="134">
        <f>IF(N193="sníž. přenesená",J193,0)</f>
        <v>0</v>
      </c>
      <c r="BI193" s="134">
        <f>IF(N193="nulová",J193,0)</f>
        <v>0</v>
      </c>
      <c r="BJ193" s="16" t="s">
        <v>81</v>
      </c>
      <c r="BK193" s="134">
        <f>ROUND(I193*H193,2)</f>
        <v>0</v>
      </c>
      <c r="BL193" s="16" t="s">
        <v>123</v>
      </c>
      <c r="BM193" s="133" t="s">
        <v>613</v>
      </c>
    </row>
    <row r="194" spans="2:51" s="13" customFormat="1" ht="12">
      <c r="B194" s="168"/>
      <c r="D194" s="169" t="s">
        <v>162</v>
      </c>
      <c r="E194" s="170" t="s">
        <v>1</v>
      </c>
      <c r="F194" s="171" t="s">
        <v>684</v>
      </c>
      <c r="H194" s="172">
        <v>11</v>
      </c>
      <c r="L194" s="168"/>
      <c r="M194" s="173"/>
      <c r="N194" s="174"/>
      <c r="O194" s="174"/>
      <c r="P194" s="174"/>
      <c r="Q194" s="174"/>
      <c r="R194" s="174"/>
      <c r="S194" s="174"/>
      <c r="T194" s="175"/>
      <c r="AT194" s="170" t="s">
        <v>162</v>
      </c>
      <c r="AU194" s="170" t="s">
        <v>83</v>
      </c>
      <c r="AV194" s="13" t="s">
        <v>83</v>
      </c>
      <c r="AW194" s="13" t="s">
        <v>30</v>
      </c>
      <c r="AX194" s="13" t="s">
        <v>81</v>
      </c>
      <c r="AY194" s="170" t="s">
        <v>122</v>
      </c>
    </row>
    <row r="195" spans="1:65" s="2" customFormat="1" ht="33" customHeight="1">
      <c r="A195" s="28"/>
      <c r="B195" s="120"/>
      <c r="C195" s="159" t="s">
        <v>316</v>
      </c>
      <c r="D195" s="159" t="s">
        <v>157</v>
      </c>
      <c r="E195" s="160" t="s">
        <v>475</v>
      </c>
      <c r="F195" s="161" t="s">
        <v>476</v>
      </c>
      <c r="G195" s="162" t="s">
        <v>236</v>
      </c>
      <c r="H195" s="163">
        <v>99</v>
      </c>
      <c r="I195" s="164"/>
      <c r="J195" s="164">
        <f>ROUND(I195*H195,2)</f>
        <v>0</v>
      </c>
      <c r="K195" s="165"/>
      <c r="L195" s="29"/>
      <c r="M195" s="166" t="s">
        <v>1</v>
      </c>
      <c r="N195" s="167" t="s">
        <v>38</v>
      </c>
      <c r="O195" s="131">
        <v>0.002</v>
      </c>
      <c r="P195" s="131">
        <f>O195*H195</f>
        <v>0.198</v>
      </c>
      <c r="Q195" s="131">
        <v>0</v>
      </c>
      <c r="R195" s="131">
        <f>Q195*H195</f>
        <v>0</v>
      </c>
      <c r="S195" s="131">
        <v>0</v>
      </c>
      <c r="T195" s="132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33" t="s">
        <v>123</v>
      </c>
      <c r="AT195" s="133" t="s">
        <v>157</v>
      </c>
      <c r="AU195" s="133" t="s">
        <v>83</v>
      </c>
      <c r="AY195" s="16" t="s">
        <v>122</v>
      </c>
      <c r="BE195" s="134">
        <f>IF(N195="základní",J195,0)</f>
        <v>0</v>
      </c>
      <c r="BF195" s="134">
        <f>IF(N195="snížená",J195,0)</f>
        <v>0</v>
      </c>
      <c r="BG195" s="134">
        <f>IF(N195="zákl. přenesená",J195,0)</f>
        <v>0</v>
      </c>
      <c r="BH195" s="134">
        <f>IF(N195="sníž. přenesená",J195,0)</f>
        <v>0</v>
      </c>
      <c r="BI195" s="134">
        <f>IF(N195="nulová",J195,0)</f>
        <v>0</v>
      </c>
      <c r="BJ195" s="16" t="s">
        <v>81</v>
      </c>
      <c r="BK195" s="134">
        <f>ROUND(I195*H195,2)</f>
        <v>0</v>
      </c>
      <c r="BL195" s="16" t="s">
        <v>123</v>
      </c>
      <c r="BM195" s="133" t="s">
        <v>615</v>
      </c>
    </row>
    <row r="196" spans="2:51" s="13" customFormat="1" ht="12">
      <c r="B196" s="168"/>
      <c r="D196" s="169" t="s">
        <v>162</v>
      </c>
      <c r="F196" s="171" t="s">
        <v>685</v>
      </c>
      <c r="H196" s="172">
        <v>99</v>
      </c>
      <c r="L196" s="168"/>
      <c r="M196" s="173"/>
      <c r="N196" s="174"/>
      <c r="O196" s="174"/>
      <c r="P196" s="174"/>
      <c r="Q196" s="174"/>
      <c r="R196" s="174"/>
      <c r="S196" s="174"/>
      <c r="T196" s="175"/>
      <c r="AT196" s="170" t="s">
        <v>162</v>
      </c>
      <c r="AU196" s="170" t="s">
        <v>83</v>
      </c>
      <c r="AV196" s="13" t="s">
        <v>83</v>
      </c>
      <c r="AW196" s="13" t="s">
        <v>3</v>
      </c>
      <c r="AX196" s="13" t="s">
        <v>81</v>
      </c>
      <c r="AY196" s="170" t="s">
        <v>122</v>
      </c>
    </row>
    <row r="197" spans="1:65" s="2" customFormat="1" ht="21.75" customHeight="1">
      <c r="A197" s="28"/>
      <c r="B197" s="120"/>
      <c r="C197" s="159" t="s">
        <v>320</v>
      </c>
      <c r="D197" s="159" t="s">
        <v>157</v>
      </c>
      <c r="E197" s="160" t="s">
        <v>480</v>
      </c>
      <c r="F197" s="161" t="s">
        <v>481</v>
      </c>
      <c r="G197" s="162" t="s">
        <v>236</v>
      </c>
      <c r="H197" s="163">
        <v>11</v>
      </c>
      <c r="I197" s="164"/>
      <c r="J197" s="164">
        <f>ROUND(I197*H197,2)</f>
        <v>0</v>
      </c>
      <c r="K197" s="165"/>
      <c r="L197" s="29"/>
      <c r="M197" s="166" t="s">
        <v>1</v>
      </c>
      <c r="N197" s="167" t="s">
        <v>38</v>
      </c>
      <c r="O197" s="131">
        <v>0.159</v>
      </c>
      <c r="P197" s="131">
        <f>O197*H197</f>
        <v>1.749</v>
      </c>
      <c r="Q197" s="131">
        <v>0</v>
      </c>
      <c r="R197" s="131">
        <f>Q197*H197</f>
        <v>0</v>
      </c>
      <c r="S197" s="131">
        <v>0</v>
      </c>
      <c r="T197" s="132">
        <f>S197*H197</f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33" t="s">
        <v>123</v>
      </c>
      <c r="AT197" s="133" t="s">
        <v>157</v>
      </c>
      <c r="AU197" s="133" t="s">
        <v>83</v>
      </c>
      <c r="AY197" s="16" t="s">
        <v>122</v>
      </c>
      <c r="BE197" s="134">
        <f>IF(N197="základní",J197,0)</f>
        <v>0</v>
      </c>
      <c r="BF197" s="134">
        <f>IF(N197="snížená",J197,0)</f>
        <v>0</v>
      </c>
      <c r="BG197" s="134">
        <f>IF(N197="zákl. přenesená",J197,0)</f>
        <v>0</v>
      </c>
      <c r="BH197" s="134">
        <f>IF(N197="sníž. přenesená",J197,0)</f>
        <v>0</v>
      </c>
      <c r="BI197" s="134">
        <f>IF(N197="nulová",J197,0)</f>
        <v>0</v>
      </c>
      <c r="BJ197" s="16" t="s">
        <v>81</v>
      </c>
      <c r="BK197" s="134">
        <f>ROUND(I197*H197,2)</f>
        <v>0</v>
      </c>
      <c r="BL197" s="16" t="s">
        <v>123</v>
      </c>
      <c r="BM197" s="133" t="s">
        <v>617</v>
      </c>
    </row>
    <row r="198" spans="1:65" s="2" customFormat="1" ht="33" customHeight="1">
      <c r="A198" s="28"/>
      <c r="B198" s="120"/>
      <c r="C198" s="159" t="s">
        <v>325</v>
      </c>
      <c r="D198" s="159" t="s">
        <v>157</v>
      </c>
      <c r="E198" s="160" t="s">
        <v>484</v>
      </c>
      <c r="F198" s="161" t="s">
        <v>485</v>
      </c>
      <c r="G198" s="162" t="s">
        <v>236</v>
      </c>
      <c r="H198" s="163">
        <v>11</v>
      </c>
      <c r="I198" s="164"/>
      <c r="J198" s="164">
        <f>ROUND(I198*H198,2)</f>
        <v>0</v>
      </c>
      <c r="K198" s="165"/>
      <c r="L198" s="29"/>
      <c r="M198" s="166" t="s">
        <v>1</v>
      </c>
      <c r="N198" s="167" t="s">
        <v>38</v>
      </c>
      <c r="O198" s="131">
        <v>0</v>
      </c>
      <c r="P198" s="131">
        <f>O198*H198</f>
        <v>0</v>
      </c>
      <c r="Q198" s="131">
        <v>0</v>
      </c>
      <c r="R198" s="131">
        <f>Q198*H198</f>
        <v>0</v>
      </c>
      <c r="S198" s="131">
        <v>0</v>
      </c>
      <c r="T198" s="132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33" t="s">
        <v>123</v>
      </c>
      <c r="AT198" s="133" t="s">
        <v>157</v>
      </c>
      <c r="AU198" s="133" t="s">
        <v>83</v>
      </c>
      <c r="AY198" s="16" t="s">
        <v>122</v>
      </c>
      <c r="BE198" s="134">
        <f>IF(N198="základní",J198,0)</f>
        <v>0</v>
      </c>
      <c r="BF198" s="134">
        <f>IF(N198="snížená",J198,0)</f>
        <v>0</v>
      </c>
      <c r="BG198" s="134">
        <f>IF(N198="zákl. přenesená",J198,0)</f>
        <v>0</v>
      </c>
      <c r="BH198" s="134">
        <f>IF(N198="sníž. přenesená",J198,0)</f>
        <v>0</v>
      </c>
      <c r="BI198" s="134">
        <f>IF(N198="nulová",J198,0)</f>
        <v>0</v>
      </c>
      <c r="BJ198" s="16" t="s">
        <v>81</v>
      </c>
      <c r="BK198" s="134">
        <f>ROUND(I198*H198,2)</f>
        <v>0</v>
      </c>
      <c r="BL198" s="16" t="s">
        <v>123</v>
      </c>
      <c r="BM198" s="133" t="s">
        <v>618</v>
      </c>
    </row>
    <row r="199" spans="1:65" s="2" customFormat="1" ht="33" customHeight="1">
      <c r="A199" s="28"/>
      <c r="B199" s="120"/>
      <c r="C199" s="159" t="s">
        <v>330</v>
      </c>
      <c r="D199" s="159" t="s">
        <v>157</v>
      </c>
      <c r="E199" s="160" t="s">
        <v>488</v>
      </c>
      <c r="F199" s="161" t="s">
        <v>489</v>
      </c>
      <c r="G199" s="162" t="s">
        <v>236</v>
      </c>
      <c r="H199" s="163">
        <v>17.058</v>
      </c>
      <c r="I199" s="164"/>
      <c r="J199" s="164">
        <f>ROUND(I199*H199,2)</f>
        <v>0</v>
      </c>
      <c r="K199" s="165"/>
      <c r="L199" s="29"/>
      <c r="M199" s="166" t="s">
        <v>1</v>
      </c>
      <c r="N199" s="167" t="s">
        <v>38</v>
      </c>
      <c r="O199" s="131">
        <v>0.835</v>
      </c>
      <c r="P199" s="131">
        <f>O199*H199</f>
        <v>14.24343</v>
      </c>
      <c r="Q199" s="131">
        <v>0</v>
      </c>
      <c r="R199" s="131">
        <f>Q199*H199</f>
        <v>0</v>
      </c>
      <c r="S199" s="131">
        <v>0</v>
      </c>
      <c r="T199" s="132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33" t="s">
        <v>123</v>
      </c>
      <c r="AT199" s="133" t="s">
        <v>157</v>
      </c>
      <c r="AU199" s="133" t="s">
        <v>83</v>
      </c>
      <c r="AY199" s="16" t="s">
        <v>122</v>
      </c>
      <c r="BE199" s="134">
        <f>IF(N199="základní",J199,0)</f>
        <v>0</v>
      </c>
      <c r="BF199" s="134">
        <f>IF(N199="snížená",J199,0)</f>
        <v>0</v>
      </c>
      <c r="BG199" s="134">
        <f>IF(N199="zákl. přenesená",J199,0)</f>
        <v>0</v>
      </c>
      <c r="BH199" s="134">
        <f>IF(N199="sníž. přenesená",J199,0)</f>
        <v>0</v>
      </c>
      <c r="BI199" s="134">
        <f>IF(N199="nulová",J199,0)</f>
        <v>0</v>
      </c>
      <c r="BJ199" s="16" t="s">
        <v>81</v>
      </c>
      <c r="BK199" s="134">
        <f>ROUND(I199*H199,2)</f>
        <v>0</v>
      </c>
      <c r="BL199" s="16" t="s">
        <v>123</v>
      </c>
      <c r="BM199" s="133" t="s">
        <v>619</v>
      </c>
    </row>
    <row r="200" spans="2:51" s="13" customFormat="1" ht="12">
      <c r="B200" s="168"/>
      <c r="D200" s="169" t="s">
        <v>162</v>
      </c>
      <c r="E200" s="170" t="s">
        <v>1</v>
      </c>
      <c r="F200" s="171" t="s">
        <v>686</v>
      </c>
      <c r="H200" s="172">
        <v>9.86</v>
      </c>
      <c r="L200" s="168"/>
      <c r="M200" s="173"/>
      <c r="N200" s="174"/>
      <c r="O200" s="174"/>
      <c r="P200" s="174"/>
      <c r="Q200" s="174"/>
      <c r="R200" s="174"/>
      <c r="S200" s="174"/>
      <c r="T200" s="175"/>
      <c r="AT200" s="170" t="s">
        <v>162</v>
      </c>
      <c r="AU200" s="170" t="s">
        <v>83</v>
      </c>
      <c r="AV200" s="13" t="s">
        <v>83</v>
      </c>
      <c r="AW200" s="13" t="s">
        <v>30</v>
      </c>
      <c r="AX200" s="13" t="s">
        <v>73</v>
      </c>
      <c r="AY200" s="170" t="s">
        <v>122</v>
      </c>
    </row>
    <row r="201" spans="2:51" s="13" customFormat="1" ht="12">
      <c r="B201" s="168"/>
      <c r="D201" s="169" t="s">
        <v>162</v>
      </c>
      <c r="E201" s="170" t="s">
        <v>1</v>
      </c>
      <c r="F201" s="171" t="s">
        <v>687</v>
      </c>
      <c r="H201" s="172">
        <v>5.248</v>
      </c>
      <c r="L201" s="168"/>
      <c r="M201" s="173"/>
      <c r="N201" s="174"/>
      <c r="O201" s="174"/>
      <c r="P201" s="174"/>
      <c r="Q201" s="174"/>
      <c r="R201" s="174"/>
      <c r="S201" s="174"/>
      <c r="T201" s="175"/>
      <c r="AT201" s="170" t="s">
        <v>162</v>
      </c>
      <c r="AU201" s="170" t="s">
        <v>83</v>
      </c>
      <c r="AV201" s="13" t="s">
        <v>83</v>
      </c>
      <c r="AW201" s="13" t="s">
        <v>30</v>
      </c>
      <c r="AX201" s="13" t="s">
        <v>73</v>
      </c>
      <c r="AY201" s="170" t="s">
        <v>122</v>
      </c>
    </row>
    <row r="202" spans="2:51" s="13" customFormat="1" ht="12">
      <c r="B202" s="168"/>
      <c r="D202" s="169" t="s">
        <v>162</v>
      </c>
      <c r="E202" s="170" t="s">
        <v>1</v>
      </c>
      <c r="F202" s="171" t="s">
        <v>688</v>
      </c>
      <c r="H202" s="172">
        <v>1.95</v>
      </c>
      <c r="L202" s="168"/>
      <c r="M202" s="173"/>
      <c r="N202" s="174"/>
      <c r="O202" s="174"/>
      <c r="P202" s="174"/>
      <c r="Q202" s="174"/>
      <c r="R202" s="174"/>
      <c r="S202" s="174"/>
      <c r="T202" s="175"/>
      <c r="AT202" s="170" t="s">
        <v>162</v>
      </c>
      <c r="AU202" s="170" t="s">
        <v>83</v>
      </c>
      <c r="AV202" s="13" t="s">
        <v>83</v>
      </c>
      <c r="AW202" s="13" t="s">
        <v>30</v>
      </c>
      <c r="AX202" s="13" t="s">
        <v>73</v>
      </c>
      <c r="AY202" s="170" t="s">
        <v>122</v>
      </c>
    </row>
    <row r="203" spans="2:51" s="14" customFormat="1" ht="12">
      <c r="B203" s="176"/>
      <c r="D203" s="169" t="s">
        <v>162</v>
      </c>
      <c r="E203" s="177" t="s">
        <v>1</v>
      </c>
      <c r="F203" s="178" t="s">
        <v>202</v>
      </c>
      <c r="H203" s="179">
        <v>17.058</v>
      </c>
      <c r="L203" s="176"/>
      <c r="M203" s="180"/>
      <c r="N203" s="181"/>
      <c r="O203" s="181"/>
      <c r="P203" s="181"/>
      <c r="Q203" s="181"/>
      <c r="R203" s="181"/>
      <c r="S203" s="181"/>
      <c r="T203" s="182"/>
      <c r="AT203" s="177" t="s">
        <v>162</v>
      </c>
      <c r="AU203" s="177" t="s">
        <v>83</v>
      </c>
      <c r="AV203" s="14" t="s">
        <v>123</v>
      </c>
      <c r="AW203" s="14" t="s">
        <v>30</v>
      </c>
      <c r="AX203" s="14" t="s">
        <v>81</v>
      </c>
      <c r="AY203" s="177" t="s">
        <v>122</v>
      </c>
    </row>
    <row r="204" spans="1:65" s="2" customFormat="1" ht="44.25" customHeight="1">
      <c r="A204" s="28"/>
      <c r="B204" s="120"/>
      <c r="C204" s="159" t="s">
        <v>336</v>
      </c>
      <c r="D204" s="159" t="s">
        <v>157</v>
      </c>
      <c r="E204" s="160" t="s">
        <v>494</v>
      </c>
      <c r="F204" s="161" t="s">
        <v>495</v>
      </c>
      <c r="G204" s="162" t="s">
        <v>236</v>
      </c>
      <c r="H204" s="163">
        <v>153.522</v>
      </c>
      <c r="I204" s="164"/>
      <c r="J204" s="164">
        <f>ROUND(I204*H204,2)</f>
        <v>0</v>
      </c>
      <c r="K204" s="165"/>
      <c r="L204" s="29"/>
      <c r="M204" s="166" t="s">
        <v>1</v>
      </c>
      <c r="N204" s="167" t="s">
        <v>38</v>
      </c>
      <c r="O204" s="131">
        <v>0.004</v>
      </c>
      <c r="P204" s="131">
        <f>O204*H204</f>
        <v>0.614088</v>
      </c>
      <c r="Q204" s="131">
        <v>0</v>
      </c>
      <c r="R204" s="131">
        <f>Q204*H204</f>
        <v>0</v>
      </c>
      <c r="S204" s="131">
        <v>0</v>
      </c>
      <c r="T204" s="132">
        <f>S204*H204</f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33" t="s">
        <v>123</v>
      </c>
      <c r="AT204" s="133" t="s">
        <v>157</v>
      </c>
      <c r="AU204" s="133" t="s">
        <v>83</v>
      </c>
      <c r="AY204" s="16" t="s">
        <v>122</v>
      </c>
      <c r="BE204" s="134">
        <f>IF(N204="základní",J204,0)</f>
        <v>0</v>
      </c>
      <c r="BF204" s="134">
        <f>IF(N204="snížená",J204,0)</f>
        <v>0</v>
      </c>
      <c r="BG204" s="134">
        <f>IF(N204="zákl. přenesená",J204,0)</f>
        <v>0</v>
      </c>
      <c r="BH204" s="134">
        <f>IF(N204="sníž. přenesená",J204,0)</f>
        <v>0</v>
      </c>
      <c r="BI204" s="134">
        <f>IF(N204="nulová",J204,0)</f>
        <v>0</v>
      </c>
      <c r="BJ204" s="16" t="s">
        <v>81</v>
      </c>
      <c r="BK204" s="134">
        <f>ROUND(I204*H204,2)</f>
        <v>0</v>
      </c>
      <c r="BL204" s="16" t="s">
        <v>123</v>
      </c>
      <c r="BM204" s="133" t="s">
        <v>621</v>
      </c>
    </row>
    <row r="205" spans="2:51" s="13" customFormat="1" ht="12">
      <c r="B205" s="168"/>
      <c r="D205" s="169" t="s">
        <v>162</v>
      </c>
      <c r="F205" s="171" t="s">
        <v>689</v>
      </c>
      <c r="H205" s="172">
        <v>153.522</v>
      </c>
      <c r="L205" s="168"/>
      <c r="M205" s="173"/>
      <c r="N205" s="174"/>
      <c r="O205" s="174"/>
      <c r="P205" s="174"/>
      <c r="Q205" s="174"/>
      <c r="R205" s="174"/>
      <c r="S205" s="174"/>
      <c r="T205" s="175"/>
      <c r="AT205" s="170" t="s">
        <v>162</v>
      </c>
      <c r="AU205" s="170" t="s">
        <v>83</v>
      </c>
      <c r="AV205" s="13" t="s">
        <v>83</v>
      </c>
      <c r="AW205" s="13" t="s">
        <v>3</v>
      </c>
      <c r="AX205" s="13" t="s">
        <v>81</v>
      </c>
      <c r="AY205" s="170" t="s">
        <v>122</v>
      </c>
    </row>
    <row r="206" spans="1:65" s="2" customFormat="1" ht="21.75" customHeight="1">
      <c r="A206" s="28"/>
      <c r="B206" s="120"/>
      <c r="C206" s="159" t="s">
        <v>341</v>
      </c>
      <c r="D206" s="159" t="s">
        <v>157</v>
      </c>
      <c r="E206" s="160" t="s">
        <v>499</v>
      </c>
      <c r="F206" s="161" t="s">
        <v>500</v>
      </c>
      <c r="G206" s="162" t="s">
        <v>236</v>
      </c>
      <c r="H206" s="163">
        <v>17.058</v>
      </c>
      <c r="I206" s="164"/>
      <c r="J206" s="164">
        <f>ROUND(I206*H206,2)</f>
        <v>0</v>
      </c>
      <c r="K206" s="165"/>
      <c r="L206" s="29"/>
      <c r="M206" s="166" t="s">
        <v>1</v>
      </c>
      <c r="N206" s="167" t="s">
        <v>38</v>
      </c>
      <c r="O206" s="131">
        <v>0.376</v>
      </c>
      <c r="P206" s="131">
        <f>O206*H206</f>
        <v>6.4138079999999995</v>
      </c>
      <c r="Q206" s="131">
        <v>0</v>
      </c>
      <c r="R206" s="131">
        <f>Q206*H206</f>
        <v>0</v>
      </c>
      <c r="S206" s="131">
        <v>0</v>
      </c>
      <c r="T206" s="132">
        <f>S206*H206</f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33" t="s">
        <v>123</v>
      </c>
      <c r="AT206" s="133" t="s">
        <v>157</v>
      </c>
      <c r="AU206" s="133" t="s">
        <v>83</v>
      </c>
      <c r="AY206" s="16" t="s">
        <v>122</v>
      </c>
      <c r="BE206" s="134">
        <f>IF(N206="základní",J206,0)</f>
        <v>0</v>
      </c>
      <c r="BF206" s="134">
        <f>IF(N206="snížená",J206,0)</f>
        <v>0</v>
      </c>
      <c r="BG206" s="134">
        <f>IF(N206="zákl. přenesená",J206,0)</f>
        <v>0</v>
      </c>
      <c r="BH206" s="134">
        <f>IF(N206="sníž. přenesená",J206,0)</f>
        <v>0</v>
      </c>
      <c r="BI206" s="134">
        <f>IF(N206="nulová",J206,0)</f>
        <v>0</v>
      </c>
      <c r="BJ206" s="16" t="s">
        <v>81</v>
      </c>
      <c r="BK206" s="134">
        <f>ROUND(I206*H206,2)</f>
        <v>0</v>
      </c>
      <c r="BL206" s="16" t="s">
        <v>123</v>
      </c>
      <c r="BM206" s="133" t="s">
        <v>623</v>
      </c>
    </row>
    <row r="207" spans="1:65" s="2" customFormat="1" ht="33" customHeight="1">
      <c r="A207" s="28"/>
      <c r="B207" s="120"/>
      <c r="C207" s="159" t="s">
        <v>346</v>
      </c>
      <c r="D207" s="159" t="s">
        <v>157</v>
      </c>
      <c r="E207" s="160" t="s">
        <v>503</v>
      </c>
      <c r="F207" s="161" t="s">
        <v>504</v>
      </c>
      <c r="G207" s="162" t="s">
        <v>236</v>
      </c>
      <c r="H207" s="163">
        <v>17.058</v>
      </c>
      <c r="I207" s="164"/>
      <c r="J207" s="164">
        <f>ROUND(I207*H207,2)</f>
        <v>0</v>
      </c>
      <c r="K207" s="165"/>
      <c r="L207" s="29"/>
      <c r="M207" s="166" t="s">
        <v>1</v>
      </c>
      <c r="N207" s="167" t="s">
        <v>38</v>
      </c>
      <c r="O207" s="131">
        <v>0</v>
      </c>
      <c r="P207" s="131">
        <f>O207*H207</f>
        <v>0</v>
      </c>
      <c r="Q207" s="131">
        <v>0</v>
      </c>
      <c r="R207" s="131">
        <f>Q207*H207</f>
        <v>0</v>
      </c>
      <c r="S207" s="131">
        <v>0</v>
      </c>
      <c r="T207" s="132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33" t="s">
        <v>123</v>
      </c>
      <c r="AT207" s="133" t="s">
        <v>157</v>
      </c>
      <c r="AU207" s="133" t="s">
        <v>83</v>
      </c>
      <c r="AY207" s="16" t="s">
        <v>122</v>
      </c>
      <c r="BE207" s="134">
        <f>IF(N207="základní",J207,0)</f>
        <v>0</v>
      </c>
      <c r="BF207" s="134">
        <f>IF(N207="snížená",J207,0)</f>
        <v>0</v>
      </c>
      <c r="BG207" s="134">
        <f>IF(N207="zákl. přenesená",J207,0)</f>
        <v>0</v>
      </c>
      <c r="BH207" s="134">
        <f>IF(N207="sníž. přenesená",J207,0)</f>
        <v>0</v>
      </c>
      <c r="BI207" s="134">
        <f>IF(N207="nulová",J207,0)</f>
        <v>0</v>
      </c>
      <c r="BJ207" s="16" t="s">
        <v>81</v>
      </c>
      <c r="BK207" s="134">
        <f>ROUND(I207*H207,2)</f>
        <v>0</v>
      </c>
      <c r="BL207" s="16" t="s">
        <v>123</v>
      </c>
      <c r="BM207" s="133" t="s">
        <v>624</v>
      </c>
    </row>
    <row r="208" spans="2:63" s="12" customFormat="1" ht="22.9" customHeight="1">
      <c r="B208" s="147"/>
      <c r="D208" s="148" t="s">
        <v>72</v>
      </c>
      <c r="E208" s="157" t="s">
        <v>506</v>
      </c>
      <c r="F208" s="157" t="s">
        <v>507</v>
      </c>
      <c r="J208" s="158">
        <f>BK208</f>
        <v>0</v>
      </c>
      <c r="L208" s="147"/>
      <c r="M208" s="151"/>
      <c r="N208" s="152"/>
      <c r="O208" s="152"/>
      <c r="P208" s="153">
        <f>SUM(P209:P211)</f>
        <v>3.32241</v>
      </c>
      <c r="Q208" s="152"/>
      <c r="R208" s="153">
        <f>SUM(R209:R211)</f>
        <v>0</v>
      </c>
      <c r="S208" s="152"/>
      <c r="T208" s="154">
        <f>SUM(T209:T211)</f>
        <v>0</v>
      </c>
      <c r="AR208" s="148" t="s">
        <v>81</v>
      </c>
      <c r="AT208" s="155" t="s">
        <v>72</v>
      </c>
      <c r="AU208" s="155" t="s">
        <v>81</v>
      </c>
      <c r="AY208" s="148" t="s">
        <v>122</v>
      </c>
      <c r="BK208" s="156">
        <f>SUM(BK209:BK211)</f>
        <v>0</v>
      </c>
    </row>
    <row r="209" spans="1:65" s="2" customFormat="1" ht="33" customHeight="1">
      <c r="A209" s="28"/>
      <c r="B209" s="120"/>
      <c r="C209" s="159" t="s">
        <v>353</v>
      </c>
      <c r="D209" s="159" t="s">
        <v>157</v>
      </c>
      <c r="E209" s="160" t="s">
        <v>509</v>
      </c>
      <c r="F209" s="161" t="s">
        <v>510</v>
      </c>
      <c r="G209" s="162" t="s">
        <v>236</v>
      </c>
      <c r="H209" s="163">
        <v>31.642</v>
      </c>
      <c r="I209" s="164"/>
      <c r="J209" s="164">
        <f>ROUND(I209*H209,2)</f>
        <v>0</v>
      </c>
      <c r="K209" s="165"/>
      <c r="L209" s="29"/>
      <c r="M209" s="166" t="s">
        <v>1</v>
      </c>
      <c r="N209" s="167" t="s">
        <v>38</v>
      </c>
      <c r="O209" s="131">
        <v>0.066</v>
      </c>
      <c r="P209" s="131">
        <f>O209*H209</f>
        <v>2.088372</v>
      </c>
      <c r="Q209" s="131">
        <v>0</v>
      </c>
      <c r="R209" s="131">
        <f>Q209*H209</f>
        <v>0</v>
      </c>
      <c r="S209" s="131">
        <v>0</v>
      </c>
      <c r="T209" s="132">
        <f>S209*H209</f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33" t="s">
        <v>123</v>
      </c>
      <c r="AT209" s="133" t="s">
        <v>157</v>
      </c>
      <c r="AU209" s="133" t="s">
        <v>83</v>
      </c>
      <c r="AY209" s="16" t="s">
        <v>122</v>
      </c>
      <c r="BE209" s="134">
        <f>IF(N209="základní",J209,0)</f>
        <v>0</v>
      </c>
      <c r="BF209" s="134">
        <f>IF(N209="snížená",J209,0)</f>
        <v>0</v>
      </c>
      <c r="BG209" s="134">
        <f>IF(N209="zákl. přenesená",J209,0)</f>
        <v>0</v>
      </c>
      <c r="BH209" s="134">
        <f>IF(N209="sníž. přenesená",J209,0)</f>
        <v>0</v>
      </c>
      <c r="BI209" s="134">
        <f>IF(N209="nulová",J209,0)</f>
        <v>0</v>
      </c>
      <c r="BJ209" s="16" t="s">
        <v>81</v>
      </c>
      <c r="BK209" s="134">
        <f>ROUND(I209*H209,2)</f>
        <v>0</v>
      </c>
      <c r="BL209" s="16" t="s">
        <v>123</v>
      </c>
      <c r="BM209" s="133" t="s">
        <v>625</v>
      </c>
    </row>
    <row r="210" spans="1:65" s="2" customFormat="1" ht="44.25" customHeight="1">
      <c r="A210" s="28"/>
      <c r="B210" s="120"/>
      <c r="C210" s="159" t="s">
        <v>358</v>
      </c>
      <c r="D210" s="159" t="s">
        <v>157</v>
      </c>
      <c r="E210" s="160" t="s">
        <v>513</v>
      </c>
      <c r="F210" s="161" t="s">
        <v>514</v>
      </c>
      <c r="G210" s="162" t="s">
        <v>236</v>
      </c>
      <c r="H210" s="163">
        <v>31.642</v>
      </c>
      <c r="I210" s="164"/>
      <c r="J210" s="164">
        <f>ROUND(I210*H210,2)</f>
        <v>0</v>
      </c>
      <c r="K210" s="165"/>
      <c r="L210" s="29"/>
      <c r="M210" s="166" t="s">
        <v>1</v>
      </c>
      <c r="N210" s="167" t="s">
        <v>38</v>
      </c>
      <c r="O210" s="131">
        <v>0.02</v>
      </c>
      <c r="P210" s="131">
        <f>O210*H210</f>
        <v>0.63284</v>
      </c>
      <c r="Q210" s="131">
        <v>0</v>
      </c>
      <c r="R210" s="131">
        <f>Q210*H210</f>
        <v>0</v>
      </c>
      <c r="S210" s="131">
        <v>0</v>
      </c>
      <c r="T210" s="132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33" t="s">
        <v>123</v>
      </c>
      <c r="AT210" s="133" t="s">
        <v>157</v>
      </c>
      <c r="AU210" s="133" t="s">
        <v>83</v>
      </c>
      <c r="AY210" s="16" t="s">
        <v>122</v>
      </c>
      <c r="BE210" s="134">
        <f>IF(N210="základní",J210,0)</f>
        <v>0</v>
      </c>
      <c r="BF210" s="134">
        <f>IF(N210="snížená",J210,0)</f>
        <v>0</v>
      </c>
      <c r="BG210" s="134">
        <f>IF(N210="zákl. přenesená",J210,0)</f>
        <v>0</v>
      </c>
      <c r="BH210" s="134">
        <f>IF(N210="sníž. přenesená",J210,0)</f>
        <v>0</v>
      </c>
      <c r="BI210" s="134">
        <f>IF(N210="nulová",J210,0)</f>
        <v>0</v>
      </c>
      <c r="BJ210" s="16" t="s">
        <v>81</v>
      </c>
      <c r="BK210" s="134">
        <f>ROUND(I210*H210,2)</f>
        <v>0</v>
      </c>
      <c r="BL210" s="16" t="s">
        <v>123</v>
      </c>
      <c r="BM210" s="133" t="s">
        <v>626</v>
      </c>
    </row>
    <row r="211" spans="1:65" s="2" customFormat="1" ht="55.5" customHeight="1">
      <c r="A211" s="28"/>
      <c r="B211" s="120"/>
      <c r="C211" s="159" t="s">
        <v>365</v>
      </c>
      <c r="D211" s="159" t="s">
        <v>157</v>
      </c>
      <c r="E211" s="160" t="s">
        <v>517</v>
      </c>
      <c r="F211" s="161" t="s">
        <v>518</v>
      </c>
      <c r="G211" s="162" t="s">
        <v>236</v>
      </c>
      <c r="H211" s="163">
        <v>31.642</v>
      </c>
      <c r="I211" s="164"/>
      <c r="J211" s="164">
        <f>ROUND(I211*H211,2)</f>
        <v>0</v>
      </c>
      <c r="K211" s="165"/>
      <c r="L211" s="29"/>
      <c r="M211" s="166" t="s">
        <v>1</v>
      </c>
      <c r="N211" s="167" t="s">
        <v>38</v>
      </c>
      <c r="O211" s="131">
        <v>0.019</v>
      </c>
      <c r="P211" s="131">
        <f>O211*H211</f>
        <v>0.601198</v>
      </c>
      <c r="Q211" s="131">
        <v>0</v>
      </c>
      <c r="R211" s="131">
        <f>Q211*H211</f>
        <v>0</v>
      </c>
      <c r="S211" s="131">
        <v>0</v>
      </c>
      <c r="T211" s="132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33" t="s">
        <v>123</v>
      </c>
      <c r="AT211" s="133" t="s">
        <v>157</v>
      </c>
      <c r="AU211" s="133" t="s">
        <v>83</v>
      </c>
      <c r="AY211" s="16" t="s">
        <v>122</v>
      </c>
      <c r="BE211" s="134">
        <f>IF(N211="základní",J211,0)</f>
        <v>0</v>
      </c>
      <c r="BF211" s="134">
        <f>IF(N211="snížená",J211,0)</f>
        <v>0</v>
      </c>
      <c r="BG211" s="134">
        <f>IF(N211="zákl. přenesená",J211,0)</f>
        <v>0</v>
      </c>
      <c r="BH211" s="134">
        <f>IF(N211="sníž. přenesená",J211,0)</f>
        <v>0</v>
      </c>
      <c r="BI211" s="134">
        <f>IF(N211="nulová",J211,0)</f>
        <v>0</v>
      </c>
      <c r="BJ211" s="16" t="s">
        <v>81</v>
      </c>
      <c r="BK211" s="134">
        <f>ROUND(I211*H211,2)</f>
        <v>0</v>
      </c>
      <c r="BL211" s="16" t="s">
        <v>123</v>
      </c>
      <c r="BM211" s="133" t="s">
        <v>627</v>
      </c>
    </row>
    <row r="212" spans="2:63" s="12" customFormat="1" ht="25.9" customHeight="1">
      <c r="B212" s="147"/>
      <c r="D212" s="148" t="s">
        <v>72</v>
      </c>
      <c r="E212" s="149" t="s">
        <v>690</v>
      </c>
      <c r="F212" s="149" t="s">
        <v>691</v>
      </c>
      <c r="J212" s="150">
        <f>BK212</f>
        <v>0</v>
      </c>
      <c r="L212" s="147"/>
      <c r="M212" s="151"/>
      <c r="N212" s="152"/>
      <c r="O212" s="152"/>
      <c r="P212" s="153">
        <f>P213</f>
        <v>109.186365</v>
      </c>
      <c r="Q212" s="152"/>
      <c r="R212" s="153">
        <f>R213</f>
        <v>2.3409383200000002</v>
      </c>
      <c r="S212" s="152"/>
      <c r="T212" s="154">
        <f>T213</f>
        <v>0</v>
      </c>
      <c r="AR212" s="148" t="s">
        <v>83</v>
      </c>
      <c r="AT212" s="155" t="s">
        <v>72</v>
      </c>
      <c r="AU212" s="155" t="s">
        <v>73</v>
      </c>
      <c r="AY212" s="148" t="s">
        <v>122</v>
      </c>
      <c r="BK212" s="156">
        <f>BK213</f>
        <v>0</v>
      </c>
    </row>
    <row r="213" spans="2:63" s="12" customFormat="1" ht="22.9" customHeight="1">
      <c r="B213" s="147"/>
      <c r="D213" s="148" t="s">
        <v>72</v>
      </c>
      <c r="E213" s="157" t="s">
        <v>692</v>
      </c>
      <c r="F213" s="157" t="s">
        <v>693</v>
      </c>
      <c r="J213" s="158">
        <f>BK213</f>
        <v>0</v>
      </c>
      <c r="L213" s="147"/>
      <c r="M213" s="151"/>
      <c r="N213" s="152"/>
      <c r="O213" s="152"/>
      <c r="P213" s="153">
        <f>SUM(P214:P236)</f>
        <v>109.186365</v>
      </c>
      <c r="Q213" s="152"/>
      <c r="R213" s="153">
        <f>SUM(R214:R236)</f>
        <v>2.3409383200000002</v>
      </c>
      <c r="S213" s="152"/>
      <c r="T213" s="154">
        <f>SUM(T214:T236)</f>
        <v>0</v>
      </c>
      <c r="AR213" s="148" t="s">
        <v>83</v>
      </c>
      <c r="AT213" s="155" t="s">
        <v>72</v>
      </c>
      <c r="AU213" s="155" t="s">
        <v>81</v>
      </c>
      <c r="AY213" s="148" t="s">
        <v>122</v>
      </c>
      <c r="BK213" s="156">
        <f>SUM(BK214:BK236)</f>
        <v>0</v>
      </c>
    </row>
    <row r="214" spans="1:65" s="2" customFormat="1" ht="21.75" customHeight="1">
      <c r="A214" s="28"/>
      <c r="B214" s="120"/>
      <c r="C214" s="159" t="s">
        <v>370</v>
      </c>
      <c r="D214" s="159" t="s">
        <v>157</v>
      </c>
      <c r="E214" s="160" t="s">
        <v>694</v>
      </c>
      <c r="F214" s="161" t="s">
        <v>695</v>
      </c>
      <c r="G214" s="162" t="s">
        <v>252</v>
      </c>
      <c r="H214" s="163">
        <v>2229.904</v>
      </c>
      <c r="I214" s="164"/>
      <c r="J214" s="164">
        <f>ROUND(I214*H214,2)</f>
        <v>0</v>
      </c>
      <c r="K214" s="165"/>
      <c r="L214" s="29"/>
      <c r="M214" s="166" t="s">
        <v>1</v>
      </c>
      <c r="N214" s="167" t="s">
        <v>38</v>
      </c>
      <c r="O214" s="131">
        <v>0.044</v>
      </c>
      <c r="P214" s="131">
        <f>O214*H214</f>
        <v>98.115776</v>
      </c>
      <c r="Q214" s="131">
        <v>5E-05</v>
      </c>
      <c r="R214" s="131">
        <f>Q214*H214</f>
        <v>0.1114952</v>
      </c>
      <c r="S214" s="131">
        <v>0</v>
      </c>
      <c r="T214" s="132">
        <f>S214*H214</f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33" t="s">
        <v>224</v>
      </c>
      <c r="AT214" s="133" t="s">
        <v>157</v>
      </c>
      <c r="AU214" s="133" t="s">
        <v>83</v>
      </c>
      <c r="AY214" s="16" t="s">
        <v>122</v>
      </c>
      <c r="BE214" s="134">
        <f>IF(N214="základní",J214,0)</f>
        <v>0</v>
      </c>
      <c r="BF214" s="134">
        <f>IF(N214="snížená",J214,0)</f>
        <v>0</v>
      </c>
      <c r="BG214" s="134">
        <f>IF(N214="zákl. přenesená",J214,0)</f>
        <v>0</v>
      </c>
      <c r="BH214" s="134">
        <f>IF(N214="sníž. přenesená",J214,0)</f>
        <v>0</v>
      </c>
      <c r="BI214" s="134">
        <f>IF(N214="nulová",J214,0)</f>
        <v>0</v>
      </c>
      <c r="BJ214" s="16" t="s">
        <v>81</v>
      </c>
      <c r="BK214" s="134">
        <f>ROUND(I214*H214,2)</f>
        <v>0</v>
      </c>
      <c r="BL214" s="16" t="s">
        <v>224</v>
      </c>
      <c r="BM214" s="133" t="s">
        <v>696</v>
      </c>
    </row>
    <row r="215" spans="2:51" s="13" customFormat="1" ht="22.5">
      <c r="B215" s="168"/>
      <c r="D215" s="169" t="s">
        <v>162</v>
      </c>
      <c r="E215" s="170" t="s">
        <v>1</v>
      </c>
      <c r="F215" s="171" t="s">
        <v>697</v>
      </c>
      <c r="H215" s="172">
        <v>1813.225</v>
      </c>
      <c r="L215" s="168"/>
      <c r="M215" s="173"/>
      <c r="N215" s="174"/>
      <c r="O215" s="174"/>
      <c r="P215" s="174"/>
      <c r="Q215" s="174"/>
      <c r="R215" s="174"/>
      <c r="S215" s="174"/>
      <c r="T215" s="175"/>
      <c r="AT215" s="170" t="s">
        <v>162</v>
      </c>
      <c r="AU215" s="170" t="s">
        <v>83</v>
      </c>
      <c r="AV215" s="13" t="s">
        <v>83</v>
      </c>
      <c r="AW215" s="13" t="s">
        <v>30</v>
      </c>
      <c r="AX215" s="13" t="s">
        <v>73</v>
      </c>
      <c r="AY215" s="170" t="s">
        <v>122</v>
      </c>
    </row>
    <row r="216" spans="2:51" s="13" customFormat="1" ht="22.5">
      <c r="B216" s="168"/>
      <c r="D216" s="169" t="s">
        <v>162</v>
      </c>
      <c r="E216" s="170" t="s">
        <v>1</v>
      </c>
      <c r="F216" s="171" t="s">
        <v>698</v>
      </c>
      <c r="H216" s="172">
        <v>55.3</v>
      </c>
      <c r="L216" s="168"/>
      <c r="M216" s="173"/>
      <c r="N216" s="174"/>
      <c r="O216" s="174"/>
      <c r="P216" s="174"/>
      <c r="Q216" s="174"/>
      <c r="R216" s="174"/>
      <c r="S216" s="174"/>
      <c r="T216" s="175"/>
      <c r="AT216" s="170" t="s">
        <v>162</v>
      </c>
      <c r="AU216" s="170" t="s">
        <v>83</v>
      </c>
      <c r="AV216" s="13" t="s">
        <v>83</v>
      </c>
      <c r="AW216" s="13" t="s">
        <v>30</v>
      </c>
      <c r="AX216" s="13" t="s">
        <v>73</v>
      </c>
      <c r="AY216" s="170" t="s">
        <v>122</v>
      </c>
    </row>
    <row r="217" spans="2:51" s="13" customFormat="1" ht="22.5">
      <c r="B217" s="168"/>
      <c r="D217" s="169" t="s">
        <v>162</v>
      </c>
      <c r="E217" s="170" t="s">
        <v>1</v>
      </c>
      <c r="F217" s="171" t="s">
        <v>699</v>
      </c>
      <c r="H217" s="172">
        <v>290.458</v>
      </c>
      <c r="L217" s="168"/>
      <c r="M217" s="173"/>
      <c r="N217" s="174"/>
      <c r="O217" s="174"/>
      <c r="P217" s="174"/>
      <c r="Q217" s="174"/>
      <c r="R217" s="174"/>
      <c r="S217" s="174"/>
      <c r="T217" s="175"/>
      <c r="AT217" s="170" t="s">
        <v>162</v>
      </c>
      <c r="AU217" s="170" t="s">
        <v>83</v>
      </c>
      <c r="AV217" s="13" t="s">
        <v>83</v>
      </c>
      <c r="AW217" s="13" t="s">
        <v>30</v>
      </c>
      <c r="AX217" s="13" t="s">
        <v>73</v>
      </c>
      <c r="AY217" s="170" t="s">
        <v>122</v>
      </c>
    </row>
    <row r="218" spans="2:51" s="13" customFormat="1" ht="22.5">
      <c r="B218" s="168"/>
      <c r="D218" s="169" t="s">
        <v>162</v>
      </c>
      <c r="E218" s="170" t="s">
        <v>1</v>
      </c>
      <c r="F218" s="171" t="s">
        <v>700</v>
      </c>
      <c r="H218" s="172">
        <v>70.921</v>
      </c>
      <c r="L218" s="168"/>
      <c r="M218" s="173"/>
      <c r="N218" s="174"/>
      <c r="O218" s="174"/>
      <c r="P218" s="174"/>
      <c r="Q218" s="174"/>
      <c r="R218" s="174"/>
      <c r="S218" s="174"/>
      <c r="T218" s="175"/>
      <c r="AT218" s="170" t="s">
        <v>162</v>
      </c>
      <c r="AU218" s="170" t="s">
        <v>83</v>
      </c>
      <c r="AV218" s="13" t="s">
        <v>83</v>
      </c>
      <c r="AW218" s="13" t="s">
        <v>30</v>
      </c>
      <c r="AX218" s="13" t="s">
        <v>73</v>
      </c>
      <c r="AY218" s="170" t="s">
        <v>122</v>
      </c>
    </row>
    <row r="219" spans="2:51" s="14" customFormat="1" ht="12">
      <c r="B219" s="176"/>
      <c r="D219" s="169" t="s">
        <v>162</v>
      </c>
      <c r="E219" s="177" t="s">
        <v>1</v>
      </c>
      <c r="F219" s="178" t="s">
        <v>202</v>
      </c>
      <c r="H219" s="179">
        <v>2229.9039999999995</v>
      </c>
      <c r="L219" s="176"/>
      <c r="M219" s="180"/>
      <c r="N219" s="181"/>
      <c r="O219" s="181"/>
      <c r="P219" s="181"/>
      <c r="Q219" s="181"/>
      <c r="R219" s="181"/>
      <c r="S219" s="181"/>
      <c r="T219" s="182"/>
      <c r="AT219" s="177" t="s">
        <v>162</v>
      </c>
      <c r="AU219" s="177" t="s">
        <v>83</v>
      </c>
      <c r="AV219" s="14" t="s">
        <v>123</v>
      </c>
      <c r="AW219" s="14" t="s">
        <v>30</v>
      </c>
      <c r="AX219" s="14" t="s">
        <v>81</v>
      </c>
      <c r="AY219" s="177" t="s">
        <v>122</v>
      </c>
    </row>
    <row r="220" spans="1:65" s="2" customFormat="1" ht="21.75" customHeight="1">
      <c r="A220" s="28"/>
      <c r="B220" s="120"/>
      <c r="C220" s="121" t="s">
        <v>375</v>
      </c>
      <c r="D220" s="121" t="s">
        <v>118</v>
      </c>
      <c r="E220" s="122" t="s">
        <v>701</v>
      </c>
      <c r="F220" s="123" t="s">
        <v>702</v>
      </c>
      <c r="G220" s="124" t="s">
        <v>176</v>
      </c>
      <c r="H220" s="125">
        <v>44.326</v>
      </c>
      <c r="I220" s="126"/>
      <c r="J220" s="126">
        <f>ROUND(I220*H220,2)</f>
        <v>0</v>
      </c>
      <c r="K220" s="127"/>
      <c r="L220" s="128"/>
      <c r="M220" s="129" t="s">
        <v>1</v>
      </c>
      <c r="N220" s="130" t="s">
        <v>38</v>
      </c>
      <c r="O220" s="131">
        <v>0</v>
      </c>
      <c r="P220" s="131">
        <f>O220*H220</f>
        <v>0</v>
      </c>
      <c r="Q220" s="131">
        <v>0.0018</v>
      </c>
      <c r="R220" s="131">
        <f>Q220*H220</f>
        <v>0.0797868</v>
      </c>
      <c r="S220" s="131">
        <v>0</v>
      </c>
      <c r="T220" s="132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33" t="s">
        <v>303</v>
      </c>
      <c r="AT220" s="133" t="s">
        <v>118</v>
      </c>
      <c r="AU220" s="133" t="s">
        <v>83</v>
      </c>
      <c r="AY220" s="16" t="s">
        <v>122</v>
      </c>
      <c r="BE220" s="134">
        <f>IF(N220="základní",J220,0)</f>
        <v>0</v>
      </c>
      <c r="BF220" s="134">
        <f>IF(N220="snížená",J220,0)</f>
        <v>0</v>
      </c>
      <c r="BG220" s="134">
        <f>IF(N220="zákl. přenesená",J220,0)</f>
        <v>0</v>
      </c>
      <c r="BH220" s="134">
        <f>IF(N220="sníž. přenesená",J220,0)</f>
        <v>0</v>
      </c>
      <c r="BI220" s="134">
        <f>IF(N220="nulová",J220,0)</f>
        <v>0</v>
      </c>
      <c r="BJ220" s="16" t="s">
        <v>81</v>
      </c>
      <c r="BK220" s="134">
        <f>ROUND(I220*H220,2)</f>
        <v>0</v>
      </c>
      <c r="BL220" s="16" t="s">
        <v>224</v>
      </c>
      <c r="BM220" s="133" t="s">
        <v>703</v>
      </c>
    </row>
    <row r="221" spans="1:47" s="2" customFormat="1" ht="19.5">
      <c r="A221" s="28"/>
      <c r="B221" s="29"/>
      <c r="C221" s="28"/>
      <c r="D221" s="169" t="s">
        <v>704</v>
      </c>
      <c r="E221" s="28"/>
      <c r="F221" s="186" t="s">
        <v>705</v>
      </c>
      <c r="G221" s="28"/>
      <c r="H221" s="28"/>
      <c r="I221" s="28"/>
      <c r="J221" s="28"/>
      <c r="K221" s="28"/>
      <c r="L221" s="29"/>
      <c r="M221" s="187"/>
      <c r="N221" s="188"/>
      <c r="O221" s="54"/>
      <c r="P221" s="54"/>
      <c r="Q221" s="54"/>
      <c r="R221" s="54"/>
      <c r="S221" s="54"/>
      <c r="T221" s="55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T221" s="16" t="s">
        <v>704</v>
      </c>
      <c r="AU221" s="16" t="s">
        <v>83</v>
      </c>
    </row>
    <row r="222" spans="2:51" s="13" customFormat="1" ht="12">
      <c r="B222" s="168"/>
      <c r="D222" s="169" t="s">
        <v>162</v>
      </c>
      <c r="E222" s="170" t="s">
        <v>1</v>
      </c>
      <c r="F222" s="171" t="s">
        <v>706</v>
      </c>
      <c r="H222" s="172">
        <v>44.326</v>
      </c>
      <c r="L222" s="168"/>
      <c r="M222" s="173"/>
      <c r="N222" s="174"/>
      <c r="O222" s="174"/>
      <c r="P222" s="174"/>
      <c r="Q222" s="174"/>
      <c r="R222" s="174"/>
      <c r="S222" s="174"/>
      <c r="T222" s="175"/>
      <c r="AT222" s="170" t="s">
        <v>162</v>
      </c>
      <c r="AU222" s="170" t="s">
        <v>83</v>
      </c>
      <c r="AV222" s="13" t="s">
        <v>83</v>
      </c>
      <c r="AW222" s="13" t="s">
        <v>30</v>
      </c>
      <c r="AX222" s="13" t="s">
        <v>81</v>
      </c>
      <c r="AY222" s="170" t="s">
        <v>122</v>
      </c>
    </row>
    <row r="223" spans="1:65" s="2" customFormat="1" ht="21.75" customHeight="1">
      <c r="A223" s="28"/>
      <c r="B223" s="120"/>
      <c r="C223" s="121" t="s">
        <v>379</v>
      </c>
      <c r="D223" s="121" t="s">
        <v>118</v>
      </c>
      <c r="E223" s="122" t="s">
        <v>707</v>
      </c>
      <c r="F223" s="123" t="s">
        <v>708</v>
      </c>
      <c r="G223" s="124" t="s">
        <v>191</v>
      </c>
      <c r="H223" s="125">
        <v>55.011</v>
      </c>
      <c r="I223" s="126"/>
      <c r="J223" s="126">
        <f>ROUND(I223*H223,2)</f>
        <v>0</v>
      </c>
      <c r="K223" s="127"/>
      <c r="L223" s="128"/>
      <c r="M223" s="129" t="s">
        <v>1</v>
      </c>
      <c r="N223" s="130" t="s">
        <v>38</v>
      </c>
      <c r="O223" s="131">
        <v>0</v>
      </c>
      <c r="P223" s="131">
        <f>O223*H223</f>
        <v>0</v>
      </c>
      <c r="Q223" s="131">
        <v>0.00512</v>
      </c>
      <c r="R223" s="131">
        <f>Q223*H223</f>
        <v>0.28165632</v>
      </c>
      <c r="S223" s="131">
        <v>0</v>
      </c>
      <c r="T223" s="132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33" t="s">
        <v>303</v>
      </c>
      <c r="AT223" s="133" t="s">
        <v>118</v>
      </c>
      <c r="AU223" s="133" t="s">
        <v>83</v>
      </c>
      <c r="AY223" s="16" t="s">
        <v>122</v>
      </c>
      <c r="BE223" s="134">
        <f>IF(N223="základní",J223,0)</f>
        <v>0</v>
      </c>
      <c r="BF223" s="134">
        <f>IF(N223="snížená",J223,0)</f>
        <v>0</v>
      </c>
      <c r="BG223" s="134">
        <f>IF(N223="zákl. přenesená",J223,0)</f>
        <v>0</v>
      </c>
      <c r="BH223" s="134">
        <f>IF(N223="sníž. přenesená",J223,0)</f>
        <v>0</v>
      </c>
      <c r="BI223" s="134">
        <f>IF(N223="nulová",J223,0)</f>
        <v>0</v>
      </c>
      <c r="BJ223" s="16" t="s">
        <v>81</v>
      </c>
      <c r="BK223" s="134">
        <f>ROUND(I223*H223,2)</f>
        <v>0</v>
      </c>
      <c r="BL223" s="16" t="s">
        <v>224</v>
      </c>
      <c r="BM223" s="133" t="s">
        <v>709</v>
      </c>
    </row>
    <row r="224" spans="2:51" s="13" customFormat="1" ht="12">
      <c r="B224" s="168"/>
      <c r="D224" s="169" t="s">
        <v>162</v>
      </c>
      <c r="E224" s="170" t="s">
        <v>1</v>
      </c>
      <c r="F224" s="171" t="s">
        <v>710</v>
      </c>
      <c r="H224" s="172">
        <v>55.011</v>
      </c>
      <c r="L224" s="168"/>
      <c r="M224" s="173"/>
      <c r="N224" s="174"/>
      <c r="O224" s="174"/>
      <c r="P224" s="174"/>
      <c r="Q224" s="174"/>
      <c r="R224" s="174"/>
      <c r="S224" s="174"/>
      <c r="T224" s="175"/>
      <c r="AT224" s="170" t="s">
        <v>162</v>
      </c>
      <c r="AU224" s="170" t="s">
        <v>83</v>
      </c>
      <c r="AV224" s="13" t="s">
        <v>83</v>
      </c>
      <c r="AW224" s="13" t="s">
        <v>30</v>
      </c>
      <c r="AX224" s="13" t="s">
        <v>81</v>
      </c>
      <c r="AY224" s="170" t="s">
        <v>122</v>
      </c>
    </row>
    <row r="225" spans="1:65" s="2" customFormat="1" ht="16.5" customHeight="1">
      <c r="A225" s="28"/>
      <c r="B225" s="120"/>
      <c r="C225" s="121" t="s">
        <v>383</v>
      </c>
      <c r="D225" s="121" t="s">
        <v>118</v>
      </c>
      <c r="E225" s="122" t="s">
        <v>711</v>
      </c>
      <c r="F225" s="123" t="s">
        <v>712</v>
      </c>
      <c r="G225" s="124" t="s">
        <v>236</v>
      </c>
      <c r="H225" s="125">
        <v>1.813</v>
      </c>
      <c r="I225" s="126"/>
      <c r="J225" s="126">
        <f>ROUND(I225*H225,2)</f>
        <v>0</v>
      </c>
      <c r="K225" s="127"/>
      <c r="L225" s="128"/>
      <c r="M225" s="129" t="s">
        <v>1</v>
      </c>
      <c r="N225" s="130" t="s">
        <v>38</v>
      </c>
      <c r="O225" s="131">
        <v>0</v>
      </c>
      <c r="P225" s="131">
        <f>O225*H225</f>
        <v>0</v>
      </c>
      <c r="Q225" s="131">
        <v>1</v>
      </c>
      <c r="R225" s="131">
        <f>Q225*H225</f>
        <v>1.813</v>
      </c>
      <c r="S225" s="131">
        <v>0</v>
      </c>
      <c r="T225" s="132">
        <f>S225*H225</f>
        <v>0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R225" s="133" t="s">
        <v>303</v>
      </c>
      <c r="AT225" s="133" t="s">
        <v>118</v>
      </c>
      <c r="AU225" s="133" t="s">
        <v>83</v>
      </c>
      <c r="AY225" s="16" t="s">
        <v>122</v>
      </c>
      <c r="BE225" s="134">
        <f>IF(N225="základní",J225,0)</f>
        <v>0</v>
      </c>
      <c r="BF225" s="134">
        <f>IF(N225="snížená",J225,0)</f>
        <v>0</v>
      </c>
      <c r="BG225" s="134">
        <f>IF(N225="zákl. přenesená",J225,0)</f>
        <v>0</v>
      </c>
      <c r="BH225" s="134">
        <f>IF(N225="sníž. přenesená",J225,0)</f>
        <v>0</v>
      </c>
      <c r="BI225" s="134">
        <f>IF(N225="nulová",J225,0)</f>
        <v>0</v>
      </c>
      <c r="BJ225" s="16" t="s">
        <v>81</v>
      </c>
      <c r="BK225" s="134">
        <f>ROUND(I225*H225,2)</f>
        <v>0</v>
      </c>
      <c r="BL225" s="16" t="s">
        <v>224</v>
      </c>
      <c r="BM225" s="133" t="s">
        <v>713</v>
      </c>
    </row>
    <row r="226" spans="1:47" s="2" customFormat="1" ht="19.5">
      <c r="A226" s="28"/>
      <c r="B226" s="29"/>
      <c r="C226" s="28"/>
      <c r="D226" s="169" t="s">
        <v>704</v>
      </c>
      <c r="E226" s="28"/>
      <c r="F226" s="186" t="s">
        <v>714</v>
      </c>
      <c r="G226" s="28"/>
      <c r="H226" s="28"/>
      <c r="I226" s="28"/>
      <c r="J226" s="28"/>
      <c r="K226" s="28"/>
      <c r="L226" s="29"/>
      <c r="M226" s="187"/>
      <c r="N226" s="188"/>
      <c r="O226" s="54"/>
      <c r="P226" s="54"/>
      <c r="Q226" s="54"/>
      <c r="R226" s="54"/>
      <c r="S226" s="54"/>
      <c r="T226" s="55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T226" s="16" t="s">
        <v>704</v>
      </c>
      <c r="AU226" s="16" t="s">
        <v>83</v>
      </c>
    </row>
    <row r="227" spans="2:51" s="13" customFormat="1" ht="22.5">
      <c r="B227" s="168"/>
      <c r="D227" s="169" t="s">
        <v>162</v>
      </c>
      <c r="E227" s="170" t="s">
        <v>1</v>
      </c>
      <c r="F227" s="171" t="s">
        <v>715</v>
      </c>
      <c r="H227" s="172">
        <v>1813.225</v>
      </c>
      <c r="L227" s="168"/>
      <c r="M227" s="173"/>
      <c r="N227" s="174"/>
      <c r="O227" s="174"/>
      <c r="P227" s="174"/>
      <c r="Q227" s="174"/>
      <c r="R227" s="174"/>
      <c r="S227" s="174"/>
      <c r="T227" s="175"/>
      <c r="AT227" s="170" t="s">
        <v>162</v>
      </c>
      <c r="AU227" s="170" t="s">
        <v>83</v>
      </c>
      <c r="AV227" s="13" t="s">
        <v>83</v>
      </c>
      <c r="AW227" s="13" t="s">
        <v>30</v>
      </c>
      <c r="AX227" s="13" t="s">
        <v>81</v>
      </c>
      <c r="AY227" s="170" t="s">
        <v>122</v>
      </c>
    </row>
    <row r="228" spans="2:51" s="13" customFormat="1" ht="12">
      <c r="B228" s="168"/>
      <c r="D228" s="169" t="s">
        <v>162</v>
      </c>
      <c r="F228" s="171" t="s">
        <v>716</v>
      </c>
      <c r="H228" s="172">
        <v>1.813</v>
      </c>
      <c r="L228" s="168"/>
      <c r="M228" s="173"/>
      <c r="N228" s="174"/>
      <c r="O228" s="174"/>
      <c r="P228" s="174"/>
      <c r="Q228" s="174"/>
      <c r="R228" s="174"/>
      <c r="S228" s="174"/>
      <c r="T228" s="175"/>
      <c r="AT228" s="170" t="s">
        <v>162</v>
      </c>
      <c r="AU228" s="170" t="s">
        <v>83</v>
      </c>
      <c r="AV228" s="13" t="s">
        <v>83</v>
      </c>
      <c r="AW228" s="13" t="s">
        <v>3</v>
      </c>
      <c r="AX228" s="13" t="s">
        <v>81</v>
      </c>
      <c r="AY228" s="170" t="s">
        <v>122</v>
      </c>
    </row>
    <row r="229" spans="1:65" s="2" customFormat="1" ht="16.5" customHeight="1">
      <c r="A229" s="28"/>
      <c r="B229" s="120"/>
      <c r="C229" s="121" t="s">
        <v>389</v>
      </c>
      <c r="D229" s="121" t="s">
        <v>118</v>
      </c>
      <c r="E229" s="122" t="s">
        <v>717</v>
      </c>
      <c r="F229" s="123" t="s">
        <v>718</v>
      </c>
      <c r="G229" s="124" t="s">
        <v>236</v>
      </c>
      <c r="H229" s="125">
        <v>0.055</v>
      </c>
      <c r="I229" s="126"/>
      <c r="J229" s="126">
        <f>ROUND(I229*H229,2)</f>
        <v>0</v>
      </c>
      <c r="K229" s="127"/>
      <c r="L229" s="128"/>
      <c r="M229" s="129" t="s">
        <v>1</v>
      </c>
      <c r="N229" s="130" t="s">
        <v>38</v>
      </c>
      <c r="O229" s="131">
        <v>0</v>
      </c>
      <c r="P229" s="131">
        <f>O229*H229</f>
        <v>0</v>
      </c>
      <c r="Q229" s="131">
        <v>1</v>
      </c>
      <c r="R229" s="131">
        <f>Q229*H229</f>
        <v>0.055</v>
      </c>
      <c r="S229" s="131">
        <v>0</v>
      </c>
      <c r="T229" s="132">
        <f>S229*H229</f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33" t="s">
        <v>303</v>
      </c>
      <c r="AT229" s="133" t="s">
        <v>118</v>
      </c>
      <c r="AU229" s="133" t="s">
        <v>83</v>
      </c>
      <c r="AY229" s="16" t="s">
        <v>122</v>
      </c>
      <c r="BE229" s="134">
        <f>IF(N229="základní",J229,0)</f>
        <v>0</v>
      </c>
      <c r="BF229" s="134">
        <f>IF(N229="snížená",J229,0)</f>
        <v>0</v>
      </c>
      <c r="BG229" s="134">
        <f>IF(N229="zákl. přenesená",J229,0)</f>
        <v>0</v>
      </c>
      <c r="BH229" s="134">
        <f>IF(N229="sníž. přenesená",J229,0)</f>
        <v>0</v>
      </c>
      <c r="BI229" s="134">
        <f>IF(N229="nulová",J229,0)</f>
        <v>0</v>
      </c>
      <c r="BJ229" s="16" t="s">
        <v>81</v>
      </c>
      <c r="BK229" s="134">
        <f>ROUND(I229*H229,2)</f>
        <v>0</v>
      </c>
      <c r="BL229" s="16" t="s">
        <v>224</v>
      </c>
      <c r="BM229" s="133" t="s">
        <v>719</v>
      </c>
    </row>
    <row r="230" spans="1:47" s="2" customFormat="1" ht="19.5">
      <c r="A230" s="28"/>
      <c r="B230" s="29"/>
      <c r="C230" s="28"/>
      <c r="D230" s="169" t="s">
        <v>704</v>
      </c>
      <c r="E230" s="28"/>
      <c r="F230" s="186" t="s">
        <v>720</v>
      </c>
      <c r="G230" s="28"/>
      <c r="H230" s="28"/>
      <c r="I230" s="28"/>
      <c r="J230" s="28"/>
      <c r="K230" s="28"/>
      <c r="L230" s="29"/>
      <c r="M230" s="187"/>
      <c r="N230" s="188"/>
      <c r="O230" s="54"/>
      <c r="P230" s="54"/>
      <c r="Q230" s="54"/>
      <c r="R230" s="54"/>
      <c r="S230" s="54"/>
      <c r="T230" s="55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T230" s="16" t="s">
        <v>704</v>
      </c>
      <c r="AU230" s="16" t="s">
        <v>83</v>
      </c>
    </row>
    <row r="231" spans="2:51" s="13" customFormat="1" ht="22.5">
      <c r="B231" s="168"/>
      <c r="D231" s="169" t="s">
        <v>162</v>
      </c>
      <c r="E231" s="170" t="s">
        <v>1</v>
      </c>
      <c r="F231" s="171" t="s">
        <v>698</v>
      </c>
      <c r="H231" s="172">
        <v>55.3</v>
      </c>
      <c r="L231" s="168"/>
      <c r="M231" s="173"/>
      <c r="N231" s="174"/>
      <c r="O231" s="174"/>
      <c r="P231" s="174"/>
      <c r="Q231" s="174"/>
      <c r="R231" s="174"/>
      <c r="S231" s="174"/>
      <c r="T231" s="175"/>
      <c r="AT231" s="170" t="s">
        <v>162</v>
      </c>
      <c r="AU231" s="170" t="s">
        <v>83</v>
      </c>
      <c r="AV231" s="13" t="s">
        <v>83</v>
      </c>
      <c r="AW231" s="13" t="s">
        <v>30</v>
      </c>
      <c r="AX231" s="13" t="s">
        <v>81</v>
      </c>
      <c r="AY231" s="170" t="s">
        <v>122</v>
      </c>
    </row>
    <row r="232" spans="2:51" s="13" customFormat="1" ht="12">
      <c r="B232" s="168"/>
      <c r="D232" s="169" t="s">
        <v>162</v>
      </c>
      <c r="F232" s="171" t="s">
        <v>721</v>
      </c>
      <c r="H232" s="172">
        <v>0.055</v>
      </c>
      <c r="L232" s="168"/>
      <c r="M232" s="173"/>
      <c r="N232" s="174"/>
      <c r="O232" s="174"/>
      <c r="P232" s="174"/>
      <c r="Q232" s="174"/>
      <c r="R232" s="174"/>
      <c r="S232" s="174"/>
      <c r="T232" s="175"/>
      <c r="AT232" s="170" t="s">
        <v>162</v>
      </c>
      <c r="AU232" s="170" t="s">
        <v>83</v>
      </c>
      <c r="AV232" s="13" t="s">
        <v>83</v>
      </c>
      <c r="AW232" s="13" t="s">
        <v>3</v>
      </c>
      <c r="AX232" s="13" t="s">
        <v>81</v>
      </c>
      <c r="AY232" s="170" t="s">
        <v>122</v>
      </c>
    </row>
    <row r="233" spans="1:65" s="2" customFormat="1" ht="33" customHeight="1">
      <c r="A233" s="28"/>
      <c r="B233" s="120"/>
      <c r="C233" s="159" t="s">
        <v>394</v>
      </c>
      <c r="D233" s="159" t="s">
        <v>157</v>
      </c>
      <c r="E233" s="160" t="s">
        <v>722</v>
      </c>
      <c r="F233" s="161" t="s">
        <v>723</v>
      </c>
      <c r="G233" s="162" t="s">
        <v>236</v>
      </c>
      <c r="H233" s="163">
        <v>2.341</v>
      </c>
      <c r="I233" s="164"/>
      <c r="J233" s="164">
        <f>ROUND(I233*H233,2)</f>
        <v>0</v>
      </c>
      <c r="K233" s="165"/>
      <c r="L233" s="29"/>
      <c r="M233" s="166" t="s">
        <v>1</v>
      </c>
      <c r="N233" s="167" t="s">
        <v>38</v>
      </c>
      <c r="O233" s="131">
        <v>3.327</v>
      </c>
      <c r="P233" s="131">
        <f>O233*H233</f>
        <v>7.788507000000001</v>
      </c>
      <c r="Q233" s="131">
        <v>0</v>
      </c>
      <c r="R233" s="131">
        <f>Q233*H233</f>
        <v>0</v>
      </c>
      <c r="S233" s="131">
        <v>0</v>
      </c>
      <c r="T233" s="132">
        <f>S233*H233</f>
        <v>0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33" t="s">
        <v>224</v>
      </c>
      <c r="AT233" s="133" t="s">
        <v>157</v>
      </c>
      <c r="AU233" s="133" t="s">
        <v>83</v>
      </c>
      <c r="AY233" s="16" t="s">
        <v>122</v>
      </c>
      <c r="BE233" s="134">
        <f>IF(N233="základní",J233,0)</f>
        <v>0</v>
      </c>
      <c r="BF233" s="134">
        <f>IF(N233="snížená",J233,0)</f>
        <v>0</v>
      </c>
      <c r="BG233" s="134">
        <f>IF(N233="zákl. přenesená",J233,0)</f>
        <v>0</v>
      </c>
      <c r="BH233" s="134">
        <f>IF(N233="sníž. přenesená",J233,0)</f>
        <v>0</v>
      </c>
      <c r="BI233" s="134">
        <f>IF(N233="nulová",J233,0)</f>
        <v>0</v>
      </c>
      <c r="BJ233" s="16" t="s">
        <v>81</v>
      </c>
      <c r="BK233" s="134">
        <f>ROUND(I233*H233,2)</f>
        <v>0</v>
      </c>
      <c r="BL233" s="16" t="s">
        <v>224</v>
      </c>
      <c r="BM233" s="133" t="s">
        <v>724</v>
      </c>
    </row>
    <row r="234" spans="1:65" s="2" customFormat="1" ht="44.25" customHeight="1">
      <c r="A234" s="28"/>
      <c r="B234" s="120"/>
      <c r="C234" s="159" t="s">
        <v>398</v>
      </c>
      <c r="D234" s="159" t="s">
        <v>157</v>
      </c>
      <c r="E234" s="160" t="s">
        <v>725</v>
      </c>
      <c r="F234" s="161" t="s">
        <v>726</v>
      </c>
      <c r="G234" s="162" t="s">
        <v>236</v>
      </c>
      <c r="H234" s="163">
        <v>2.341</v>
      </c>
      <c r="I234" s="164"/>
      <c r="J234" s="164">
        <f>ROUND(I234*H234,2)</f>
        <v>0</v>
      </c>
      <c r="K234" s="165"/>
      <c r="L234" s="29"/>
      <c r="M234" s="166" t="s">
        <v>1</v>
      </c>
      <c r="N234" s="167" t="s">
        <v>38</v>
      </c>
      <c r="O234" s="131">
        <v>1.285</v>
      </c>
      <c r="P234" s="131">
        <f>O234*H234</f>
        <v>3.008185</v>
      </c>
      <c r="Q234" s="131">
        <v>0</v>
      </c>
      <c r="R234" s="131">
        <f>Q234*H234</f>
        <v>0</v>
      </c>
      <c r="S234" s="131">
        <v>0</v>
      </c>
      <c r="T234" s="132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33" t="s">
        <v>224</v>
      </c>
      <c r="AT234" s="133" t="s">
        <v>157</v>
      </c>
      <c r="AU234" s="133" t="s">
        <v>83</v>
      </c>
      <c r="AY234" s="16" t="s">
        <v>122</v>
      </c>
      <c r="BE234" s="134">
        <f>IF(N234="základní",J234,0)</f>
        <v>0</v>
      </c>
      <c r="BF234" s="134">
        <f>IF(N234="snížená",J234,0)</f>
        <v>0</v>
      </c>
      <c r="BG234" s="134">
        <f>IF(N234="zákl. přenesená",J234,0)</f>
        <v>0</v>
      </c>
      <c r="BH234" s="134">
        <f>IF(N234="sníž. přenesená",J234,0)</f>
        <v>0</v>
      </c>
      <c r="BI234" s="134">
        <f>IF(N234="nulová",J234,0)</f>
        <v>0</v>
      </c>
      <c r="BJ234" s="16" t="s">
        <v>81</v>
      </c>
      <c r="BK234" s="134">
        <f>ROUND(I234*H234,2)</f>
        <v>0</v>
      </c>
      <c r="BL234" s="16" t="s">
        <v>224</v>
      </c>
      <c r="BM234" s="133" t="s">
        <v>727</v>
      </c>
    </row>
    <row r="235" spans="1:65" s="2" customFormat="1" ht="44.25" customHeight="1">
      <c r="A235" s="28"/>
      <c r="B235" s="120"/>
      <c r="C235" s="159" t="s">
        <v>402</v>
      </c>
      <c r="D235" s="159" t="s">
        <v>157</v>
      </c>
      <c r="E235" s="160" t="s">
        <v>728</v>
      </c>
      <c r="F235" s="161" t="s">
        <v>729</v>
      </c>
      <c r="G235" s="162" t="s">
        <v>236</v>
      </c>
      <c r="H235" s="163">
        <v>21.069</v>
      </c>
      <c r="I235" s="164"/>
      <c r="J235" s="164">
        <f>ROUND(I235*H235,2)</f>
        <v>0</v>
      </c>
      <c r="K235" s="165"/>
      <c r="L235" s="29"/>
      <c r="M235" s="166" t="s">
        <v>1</v>
      </c>
      <c r="N235" s="167" t="s">
        <v>38</v>
      </c>
      <c r="O235" s="131">
        <v>0.013</v>
      </c>
      <c r="P235" s="131">
        <f>O235*H235</f>
        <v>0.273897</v>
      </c>
      <c r="Q235" s="131">
        <v>0</v>
      </c>
      <c r="R235" s="131">
        <f>Q235*H235</f>
        <v>0</v>
      </c>
      <c r="S235" s="131">
        <v>0</v>
      </c>
      <c r="T235" s="132">
        <f>S235*H235</f>
        <v>0</v>
      </c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R235" s="133" t="s">
        <v>224</v>
      </c>
      <c r="AT235" s="133" t="s">
        <v>157</v>
      </c>
      <c r="AU235" s="133" t="s">
        <v>83</v>
      </c>
      <c r="AY235" s="16" t="s">
        <v>122</v>
      </c>
      <c r="BE235" s="134">
        <f>IF(N235="základní",J235,0)</f>
        <v>0</v>
      </c>
      <c r="BF235" s="134">
        <f>IF(N235="snížená",J235,0)</f>
        <v>0</v>
      </c>
      <c r="BG235" s="134">
        <f>IF(N235="zákl. přenesená",J235,0)</f>
        <v>0</v>
      </c>
      <c r="BH235" s="134">
        <f>IF(N235="sníž. přenesená",J235,0)</f>
        <v>0</v>
      </c>
      <c r="BI235" s="134">
        <f>IF(N235="nulová",J235,0)</f>
        <v>0</v>
      </c>
      <c r="BJ235" s="16" t="s">
        <v>81</v>
      </c>
      <c r="BK235" s="134">
        <f>ROUND(I235*H235,2)</f>
        <v>0</v>
      </c>
      <c r="BL235" s="16" t="s">
        <v>224</v>
      </c>
      <c r="BM235" s="133" t="s">
        <v>730</v>
      </c>
    </row>
    <row r="236" spans="2:51" s="13" customFormat="1" ht="12">
      <c r="B236" s="168"/>
      <c r="D236" s="169" t="s">
        <v>162</v>
      </c>
      <c r="F236" s="171" t="s">
        <v>731</v>
      </c>
      <c r="H236" s="172">
        <v>21.069</v>
      </c>
      <c r="L236" s="168"/>
      <c r="M236" s="189"/>
      <c r="N236" s="190"/>
      <c r="O236" s="190"/>
      <c r="P236" s="190"/>
      <c r="Q236" s="190"/>
      <c r="R236" s="190"/>
      <c r="S236" s="190"/>
      <c r="T236" s="191"/>
      <c r="AT236" s="170" t="s">
        <v>162</v>
      </c>
      <c r="AU236" s="170" t="s">
        <v>83</v>
      </c>
      <c r="AV236" s="13" t="s">
        <v>83</v>
      </c>
      <c r="AW236" s="13" t="s">
        <v>3</v>
      </c>
      <c r="AX236" s="13" t="s">
        <v>81</v>
      </c>
      <c r="AY236" s="170" t="s">
        <v>122</v>
      </c>
    </row>
    <row r="237" spans="1:31" s="2" customFormat="1" ht="6.95" customHeight="1">
      <c r="A237" s="28"/>
      <c r="B237" s="43"/>
      <c r="C237" s="44"/>
      <c r="D237" s="44"/>
      <c r="E237" s="44"/>
      <c r="F237" s="44"/>
      <c r="G237" s="44"/>
      <c r="H237" s="44"/>
      <c r="I237" s="44"/>
      <c r="J237" s="44"/>
      <c r="K237" s="44"/>
      <c r="L237" s="29"/>
      <c r="M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</sheetData>
  <autoFilter ref="C124:K23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Lipták Pavol</dc:creator>
  <cp:keywords/>
  <dc:description/>
  <cp:lastModifiedBy>Lipták Pavol</cp:lastModifiedBy>
  <dcterms:created xsi:type="dcterms:W3CDTF">2021-04-29T06:41:22Z</dcterms:created>
  <dcterms:modified xsi:type="dcterms:W3CDTF">2021-04-29T06:45:55Z</dcterms:modified>
  <cp:category/>
  <cp:version/>
  <cp:contentType/>
  <cp:contentStatus/>
</cp:coreProperties>
</file>