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65416" yWindow="65416" windowWidth="29040" windowHeight="15840" activeTab="5"/>
  </bookViews>
  <sheets>
    <sheet name="Rekapitulace stavby" sheetId="1" r:id="rId1"/>
    <sheet name="01 - Oprava MK ul. Okrajo..." sheetId="2" r:id="rId2"/>
    <sheet name="02 - Oprava MK ul. Březinská" sheetId="3" r:id="rId3"/>
    <sheet name="04 - Oprava MK ul. Nad Doly" sheetId="5" r:id="rId4"/>
    <sheet name="07 - Oprava MK ul. Ve Fin..." sheetId="8" r:id="rId5"/>
    <sheet name="09 - Oprava MK ul. Školní..." sheetId="10" r:id="rId6"/>
    <sheet name="13 - Oprava MK ul. Nová" sheetId="14" r:id="rId7"/>
  </sheets>
  <definedNames>
    <definedName name="_xlnm._FilterDatabase" localSheetId="1" hidden="1">'01 - Oprava MK ul. Okrajo...'!$C$124:$K$175</definedName>
    <definedName name="_xlnm._FilterDatabase" localSheetId="2" hidden="1">'02 - Oprava MK ul. Březinská'!$C$124:$K$240</definedName>
    <definedName name="_xlnm._FilterDatabase" localSheetId="3" hidden="1">'04 - Oprava MK ul. Nad Doly'!$C$123:$K$167</definedName>
    <definedName name="_xlnm._FilterDatabase" localSheetId="4" hidden="1">'07 - Oprava MK ul. Ve Fin...'!$C$124:$K$171</definedName>
    <definedName name="_xlnm._FilterDatabase" localSheetId="5" hidden="1">'09 - Oprava MK ul. Školní...'!$C$123:$K$172</definedName>
    <definedName name="_xlnm._FilterDatabase" localSheetId="6" hidden="1">'13 - Oprava MK ul. Nová'!$C$123:$K$176</definedName>
    <definedName name="_xlnm.Print_Area" localSheetId="1">'01 - Oprava MK ul. Okrajo...'!$C$112:$J$175</definedName>
    <definedName name="_xlnm.Print_Area" localSheetId="2">'02 - Oprava MK ul. Březinská'!$C$112:$J$240</definedName>
    <definedName name="_xlnm.Print_Area" localSheetId="3">'04 - Oprava MK ul. Nad Doly'!$C$111:$J$167</definedName>
    <definedName name="_xlnm.Print_Area" localSheetId="4">'07 - Oprava MK ul. Ve Fin...'!$C$112:$J$171</definedName>
    <definedName name="_xlnm.Print_Area" localSheetId="5">'09 - Oprava MK ul. Školní...'!$C$111:$J$172</definedName>
    <definedName name="_xlnm.Print_Area" localSheetId="6">'13 - Oprava MK ul. Nová'!$C$111:$J$176</definedName>
    <definedName name="_xlnm.Print_Area" localSheetId="0">'Rekapitulace stavby'!$D$4:$AO$76,'Rekapitulace stavby'!$C$82:$AQ$101</definedName>
    <definedName name="_xlnm.Print_Titles" localSheetId="0">'Rekapitulace stavby'!$92:$92</definedName>
    <definedName name="_xlnm.Print_Titles" localSheetId="1">'01 - Oprava MK ul. Okrajo...'!$124:$124</definedName>
    <definedName name="_xlnm.Print_Titles" localSheetId="2">'02 - Oprava MK ul. Březinská'!$124:$124</definedName>
    <definedName name="_xlnm.Print_Titles" localSheetId="3">'04 - Oprava MK ul. Nad Doly'!$123:$123</definedName>
    <definedName name="_xlnm.Print_Titles" localSheetId="4">'07 - Oprava MK ul. Ve Fin...'!$124:$124</definedName>
    <definedName name="_xlnm.Print_Titles" localSheetId="5">'09 - Oprava MK ul. Školní...'!$123:$123</definedName>
    <definedName name="_xlnm.Print_Titles" localSheetId="6">'13 - Oprava MK ul. Nová'!$123:$123</definedName>
  </definedNames>
  <calcPr calcId="191029"/>
  <extLst/>
</workbook>
</file>

<file path=xl/sharedStrings.xml><?xml version="1.0" encoding="utf-8"?>
<sst xmlns="http://schemas.openxmlformats.org/spreadsheetml/2006/main" count="3917" uniqueCount="479">
  <si>
    <t>Export Komplet</t>
  </si>
  <si>
    <t/>
  </si>
  <si>
    <t>2.0</t>
  </si>
  <si>
    <t>False</t>
  </si>
  <si>
    <t>{99433bfe-e237-4c68-ab24-3140b0951bc2}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</si>
  <si>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</si>
  <si>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</si>
  <si>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</si>
  <si>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</si>
  <si>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</si>
  <si>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</si>
  <si>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</si>
  <si>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</si>
  <si>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01</t>
  </si>
  <si>
    <t>Stavba:</t>
  </si>
  <si>
    <t>Město Petřvald - Opravy MK 2023</t>
  </si>
  <si>
    <t>KSO:</t>
  </si>
  <si>
    <t>CC-CZ:</t>
  </si>
  <si>
    <t>Místo:</t>
  </si>
  <si>
    <t xml:space="preserve"> </t>
  </si>
  <si>
    <t>Datum:</t>
  </si>
  <si>
    <t>Zadavatel:</t>
  </si>
  <si>
    <t>IČ:</t>
  </si>
  <si>
    <t>DIČ:</t>
  </si>
  <si>
    <t>Zhotovitel: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</si>
  <si>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</si>
  <si>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</si>
  <si>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</si>
  <si>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</si>
  <si>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</si>
  <si>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</si>
  <si>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</si>
  <si>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</si>
  <si>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</si>
  <si>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</si>
  <si>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</si>
  <si>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</si>
  <si>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</si>
  <si>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</si>
  <si>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</si>
  <si>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</si>
  <si>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</si>
  <si>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</si>
  <si>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</si>
  <si>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</si>
  <si>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</si>
  <si>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</si>
  <si>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</si>
  <si>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</si>
  <si>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</si>
  <si>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</si>
  <si>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</si>
  <si>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</si>
  <si>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</si>
  <si>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</si>
  <si>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</si>
  <si>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</si>
  <si>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</si>
  <si>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</si>
  <si>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</si>
  <si>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</si>
  <si>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</si>
  <si>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</si>
  <si>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</si>
  <si>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</si>
  <si>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</si>
  <si>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</si>
  <si>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</si>
  <si>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</si>
  <si>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</si>
  <si>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</si>
  <si>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</si>
  <si>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</si>
  <si>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</si>
  <si>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Oprava MK ul. Okrajová - II. část</t>
  </si>
  <si>
    <t>STA</t>
  </si>
  <si>
    <t>1</t>
  </si>
  <si>
    <t>{9ab3c73f-d9dc-480f-bd61-c03f93e8e7d6}</t>
  </si>
  <si>
    <t>2</t>
  </si>
  <si>
    <t>02</t>
  </si>
  <si>
    <t>Oprava MK ul. Březinská</t>
  </si>
  <si>
    <t>{ee085337-cc22-4b4d-8175-3c61c60ced3d}</t>
  </si>
  <si>
    <t>04</t>
  </si>
  <si>
    <t>Oprava MK ul. Nad Doly</t>
  </si>
  <si>
    <t>{9918e265-80eb-4d84-9f35-40fe2c7bbf50}</t>
  </si>
  <si>
    <t>07</t>
  </si>
  <si>
    <t>Oprava MK ul. Ve Finských</t>
  </si>
  <si>
    <t>{fa4eace5-90d8-48cc-9f2d-3eb22a49915d}</t>
  </si>
  <si>
    <t>09</t>
  </si>
  <si>
    <t>Oprava MK ul. Školní - část II</t>
  </si>
  <si>
    <t>{74ded4ef-2444-4cc4-9bfc-cb12475fa44f}</t>
  </si>
  <si>
    <t>10</t>
  </si>
  <si>
    <t>11</t>
  </si>
  <si>
    <t>12</t>
  </si>
  <si>
    <t>13</t>
  </si>
  <si>
    <t>Oprava MK ul. Nová</t>
  </si>
  <si>
    <t>{ad060901-e3b5-48f8-99df-b5679e268680}</t>
  </si>
  <si>
    <t>KRYCÍ LIST SOUPISU PRACÍ</t>
  </si>
  <si>
    <t>Objekt:</t>
  </si>
  <si>
    <t>01 - Oprava MK ul. Okrajová - II. část</t>
  </si>
  <si>
    <t>Petřvald</t>
  </si>
  <si>
    <t>00297593</t>
  </si>
  <si>
    <t>Město Petřvald</t>
  </si>
  <si>
    <t>01081608</t>
  </si>
  <si>
    <t>Ing. Pavol Lipták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</si>
  <si>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</si>
  <si>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</si>
  <si>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</si>
  <si>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</si>
  <si>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</si>
  <si>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</si>
  <si>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</si>
  <si>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</si>
  <si>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</si>
  <si>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</si>
  <si>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</si>
  <si>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</si>
  <si>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</si>
  <si>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</si>
  <si>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</si>
  <si>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</si>
  <si>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</si>
  <si>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</si>
  <si>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</si>
  <si>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</si>
  <si>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</si>
  <si>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</si>
  <si>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</si>
  <si>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</si>
  <si>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</si>
  <si>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</si>
  <si>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</si>
  <si>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</si>
  <si>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</si>
  <si>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</si>
  <si>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</si>
  <si>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</si>
  <si>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113154234</t>
  </si>
  <si>
    <t>Frézování živičného krytu tl 100 mm pruh š přes 1 do 2 m pl přes 500 do 1000 m2 bez překážek v trase</t>
  </si>
  <si>
    <t>m2</t>
  </si>
  <si>
    <t>4</t>
  </si>
  <si>
    <t>968032985</t>
  </si>
  <si>
    <t>PP</t>
  </si>
  <si>
    <t>Frézování živičného podkladu nebo krytu  s naložením na dopravní prostředek plochy přes 500 do 1 000 m2 bez překážek v trase pruhu šířky přes 1 m do 2 m, tloušťky vrstvy 100 mm</t>
  </si>
  <si>
    <t>5</t>
  </si>
  <si>
    <t>Komunikace pozemní</t>
  </si>
  <si>
    <t>573111111</t>
  </si>
  <si>
    <t>Postřik živičný infiltrační s posypem z asfaltu množství 0,60 kg/m2</t>
  </si>
  <si>
    <t>798198062</t>
  </si>
  <si>
    <t>Postřik infiltrační PI z asfaltu silničního s posypem kamenivem, v množství 0,60 kg/m2</t>
  </si>
  <si>
    <t>3</t>
  </si>
  <si>
    <t>573231106</t>
  </si>
  <si>
    <t>Postřik živičný spojovací ze silniční emulze v množství 0,30 kg/m2</t>
  </si>
  <si>
    <t>-1692926152</t>
  </si>
  <si>
    <t>Postřik spojovací PS bez posypu kamenivem ze silniční emulze, v množství 0,30 kg/m2</t>
  </si>
  <si>
    <t>577144121</t>
  </si>
  <si>
    <t>Asfaltový beton vrstva obrusná ACO 11 (ABS) tř. I tl 50 mm š přes 3 m z nemodifikovaného asfaltu</t>
  </si>
  <si>
    <t>37668453</t>
  </si>
  <si>
    <t>Asfaltový beton vrstva obrusná ACO 11 (ABS)  s rozprostřením a se zhutněním z nemodifikovaného asfaltu v pruhu šířky přes 3 m tř. I, po zhutnění tl. 50 mm</t>
  </si>
  <si>
    <t>577145122</t>
  </si>
  <si>
    <t>Asfaltový beton vrstva ložní ACL 16 (ABH) tl 50 mm š přes 3 m z nemodifikovaného asfaltu</t>
  </si>
  <si>
    <t>-1665456131</t>
  </si>
  <si>
    <t>Asfaltový beton vrstva ložní ACL 16 (ABH)  s rozprostřením a zhutněním z nemodifikovaného asfaltu v pruhu šířky přes 3 m, po zhutnění tl. 50 mm</t>
  </si>
  <si>
    <t>8</t>
  </si>
  <si>
    <t>Trubní vedení</t>
  </si>
  <si>
    <t>6</t>
  </si>
  <si>
    <t>899331111</t>
  </si>
  <si>
    <t>Výšková úprava uličního vstupu nebo vpusti do 200 mm zvýšením poklopu</t>
  </si>
  <si>
    <t>kus</t>
  </si>
  <si>
    <t>-1433043363</t>
  </si>
  <si>
    <t>Výšková úprava uličního vstupu nebo vpusti do 200 mm  zvýšením poklopu</t>
  </si>
  <si>
    <t>7</t>
  </si>
  <si>
    <t>899431111</t>
  </si>
  <si>
    <t>Výšková úprava uličního vstupu nebo vpusti do 200 mm zvýšením krycího hrnce, šoupěte nebo hydrantu</t>
  </si>
  <si>
    <t>1548370004</t>
  </si>
  <si>
    <t>Výšková úprava uličního vstupu nebo vpusti do 200 mm  zvýšením krycího hrnce, šoupěte nebo hydrantu bez úpravy armatur</t>
  </si>
  <si>
    <t>9</t>
  </si>
  <si>
    <t>Ostatní konstrukce a práce, bourání</t>
  </si>
  <si>
    <t>916131213</t>
  </si>
  <si>
    <t>Osazení silničního obrubníku betonového stojatého s boční opěrou do lože z betonu prostého</t>
  </si>
  <si>
    <t>m</t>
  </si>
  <si>
    <t>-1159596543</t>
  </si>
  <si>
    <t>Osazení silničního obrubníku betonového se zřízením lože, s vyplněním a zatřením spár cementovou maltou stojatého s boční opěrou z betonu prostého, do lože z betonu prostého</t>
  </si>
  <si>
    <t>M</t>
  </si>
  <si>
    <t>59217029</t>
  </si>
  <si>
    <t>obrubník betonový silniční nájezdový 1000x150x150mm</t>
  </si>
  <si>
    <t>2140194712</t>
  </si>
  <si>
    <t>919112213</t>
  </si>
  <si>
    <t>Řezání spár pro vytvoření komůrky š 10 mm hl 25 mm pro těsnící zálivku v živičném krytu</t>
  </si>
  <si>
    <t>-389411576</t>
  </si>
  <si>
    <t>Řezání dilatačních spár v živičném krytu  vytvoření komůrky pro těsnící zálivku šířky 10 mm, hloubky 25 mm</t>
  </si>
  <si>
    <t>919121213</t>
  </si>
  <si>
    <t>Těsnění spár zálivkou za studena pro komůrky š 10 mm hl 25 mm bez těsnicího profilu</t>
  </si>
  <si>
    <t>1310100014</t>
  </si>
  <si>
    <t>Utěsnění dilatačních spár zálivkou za studena  v cementobetonovém nebo živičném krytu včetně adhezního nátěru bez těsnicího profilu pod zálivkou, pro komůrky šířky 10 mm, hloubky 25 mm</t>
  </si>
  <si>
    <t>919731123</t>
  </si>
  <si>
    <t>Zarovnání styčné plochy podkladu nebo krytu živičného tl přes 100 do 200 mm</t>
  </si>
  <si>
    <t>1681567928</t>
  </si>
  <si>
    <t>Zarovnání styčné plochy podkladu nebo krytu podél vybourané části komunikace nebo zpevněné plochy  živičné tl. přes 100 do 200 mm</t>
  </si>
  <si>
    <t>919735112</t>
  </si>
  <si>
    <t>Řezání stávajícího živičného krytu hl přes 50 do 100 mm</t>
  </si>
  <si>
    <t>-1298528887</t>
  </si>
  <si>
    <t>Řezání stávajícího živičného krytu nebo podkladu  hloubky přes 50 do 100 mm</t>
  </si>
  <si>
    <t>14</t>
  </si>
  <si>
    <t>938909311</t>
  </si>
  <si>
    <t>Čištění vozovek metením strojně podkladu nebo krytu betonového nebo živičného</t>
  </si>
  <si>
    <t>1244953330</t>
  </si>
  <si>
    <t>Čištění vozovek metením bláta, prachu nebo hlinitého nánosu s odklizením na hromady na vzdálenost do 20 m nebo naložením na dopravní prostředek strojně povrchu podkladu nebo krytu betonového nebo živičného</t>
  </si>
  <si>
    <t>997</t>
  </si>
  <si>
    <t>Přesun sutě</t>
  </si>
  <si>
    <t>997221551</t>
  </si>
  <si>
    <t>Vodorovná doprava suti ze sypkých materiálů do 1 km</t>
  </si>
  <si>
    <t>t</t>
  </si>
  <si>
    <t>-1880266893</t>
  </si>
  <si>
    <t>Vodorovná doprava suti  bez naložení, ale se složením a s hrubým urovnáním ze sypkých materiálů, na vzdálenost do 1 km</t>
  </si>
  <si>
    <t>16</t>
  </si>
  <si>
    <t>997221559</t>
  </si>
  <si>
    <t>Příplatek ZKD 1 km u vodorovné dopravy suti ze sypkých materiálů</t>
  </si>
  <si>
    <t>-1229358554</t>
  </si>
  <si>
    <t>Vodorovná doprava suti  bez naložení, ale se složením a s hrubým urovnáním Příplatek k ceně za každý další i započatý 1 km přes 1 km</t>
  </si>
  <si>
    <t>VV</t>
  </si>
  <si>
    <t>308,75*9 'Přepočtené koeficientem množství</t>
  </si>
  <si>
    <t>17</t>
  </si>
  <si>
    <t>997221873</t>
  </si>
  <si>
    <t>Poplatek za uložení stavebního odpadu na recyklační skládce (skládkovné) zeminy a kamení zatříděného do Katalogu odpadů pod kódem 17 05 04</t>
  </si>
  <si>
    <t>809054480</t>
  </si>
  <si>
    <t>18</t>
  </si>
  <si>
    <t>997221875</t>
  </si>
  <si>
    <t>Poplatek za uložení stavebního odpadu na recyklační skládce (skládkovné) asfaltového bez obsahu dehtu zatříděného do Katalogu odpadů pod kódem 17 03 02</t>
  </si>
  <si>
    <t>-1562550842</t>
  </si>
  <si>
    <t>998</t>
  </si>
  <si>
    <t>Přesun hmot</t>
  </si>
  <si>
    <t>19</t>
  </si>
  <si>
    <t>998225111</t>
  </si>
  <si>
    <t>Přesun hmot pro pozemní komunikace s krytem z kamene, monolitickým betonovým nebo živičným</t>
  </si>
  <si>
    <t>-307563510</t>
  </si>
  <si>
    <t>Přesun hmot pro komunikace s krytem z kameniva, monolitickým betonovým nebo živičným  dopravní vzdálenost do 200 m jakékoliv délky objektu</t>
  </si>
  <si>
    <t>VRN</t>
  </si>
  <si>
    <t>Vedlejší rozpočtové náklady</t>
  </si>
  <si>
    <t>VRN3</t>
  </si>
  <si>
    <t>Zařízení staveniště</t>
  </si>
  <si>
    <t>20</t>
  </si>
  <si>
    <t>034303000</t>
  </si>
  <si>
    <t>Dopravní značení na staveništi</t>
  </si>
  <si>
    <t>kpl</t>
  </si>
  <si>
    <t>1024</t>
  </si>
  <si>
    <t>-1691021354</t>
  </si>
  <si>
    <t>02 - Oprava MK ul. Březinská</t>
  </si>
  <si>
    <t>935112311</t>
  </si>
  <si>
    <t>Osazení příkopového žlabu do betonu tl 100 mm z betonových tvárnic š 1200 mm</t>
  </si>
  <si>
    <t>-1336794740</t>
  </si>
  <si>
    <t>Osazení betonového příkopového žlabu s vyplněním a zatřením spár cementovou maltou s ložem tl. 100 mm z betonu prostého z betonových příkopových tvárnic šířky přes 800 do 1200 mm</t>
  </si>
  <si>
    <t>BBC.0007848.URS</t>
  </si>
  <si>
    <t>žlabovka betonová TBM 20-80 33x80x10cm</t>
  </si>
  <si>
    <t>1409388599</t>
  </si>
  <si>
    <t>938902206</t>
  </si>
  <si>
    <t>Čištění příkopů ručně š dna přes 400 mm objem nánosu přes 0,30 do 0,50 m3/m</t>
  </si>
  <si>
    <t>1293553069</t>
  </si>
  <si>
    <t>Čištění příkopů komunikací s odstraněním travnatého porostu nebo nánosu s naložením na dopravní prostředek nebo s přemístěním na hromady na vzdálenost do 20 m ručně při šířce dna přes 400 mm a objemu nánosu přes 0,30 do 0,50 m3/m</t>
  </si>
  <si>
    <t>m3</t>
  </si>
  <si>
    <t>966008112</t>
  </si>
  <si>
    <t>Bourání trubního propustku DN přes 300 do 500</t>
  </si>
  <si>
    <t>263450711</t>
  </si>
  <si>
    <t>Bourání trubního propustku  s odklizením a uložením vybouraného materiálu na skládku na vzdálenost do 3 m nebo s naložením na dopravní prostředek z trub DN přes 300 do 500 mm</t>
  </si>
  <si>
    <t>22</t>
  </si>
  <si>
    <t>966008311</t>
  </si>
  <si>
    <t>Bourání čela trubního propustku z betonu železového</t>
  </si>
  <si>
    <t>1762962479</t>
  </si>
  <si>
    <t>Bourání trubního propustku  s odklizením a uložením vybouraného materiálu na skládku na vzdálenost do 3 m nebo s naložením na dopravní prostředek čela z betonu železového</t>
  </si>
  <si>
    <t>1,5*0,6*0,4</t>
  </si>
  <si>
    <t>23</t>
  </si>
  <si>
    <t>24</t>
  </si>
  <si>
    <t>25</t>
  </si>
  <si>
    <t>997221571</t>
  </si>
  <si>
    <t>Vodorovná doprava vybouraných hmot do 1 km</t>
  </si>
  <si>
    <t>2056546712</t>
  </si>
  <si>
    <t>Vodorovná doprava vybouraných hmot  bez naložení, ale se složením a s hrubým urovnáním na vzdálenost do 1 km</t>
  </si>
  <si>
    <t>26</t>
  </si>
  <si>
    <t>997221579</t>
  </si>
  <si>
    <t>Příplatek ZKD 1 km u vodorovné dopravy vybouraných hmot</t>
  </si>
  <si>
    <t>-579188589</t>
  </si>
  <si>
    <t>Vodorovná doprava vybouraných hmot  bez naložení, ale se složením a s hrubým urovnáním na vzdálenost Příplatek k ceně za každý další i započatý 1 km přes 1 km</t>
  </si>
  <si>
    <t>27</t>
  </si>
  <si>
    <t>997221612</t>
  </si>
  <si>
    <t>Nakládání vybouraných hmot na dopravní prostředky pro vodorovnou dopravu</t>
  </si>
  <si>
    <t>1940340027</t>
  </si>
  <si>
    <t>Nakládání na dopravní prostředky  pro vodorovnou dopravu vybouraných hmot</t>
  </si>
  <si>
    <t>28</t>
  </si>
  <si>
    <t>997221615</t>
  </si>
  <si>
    <t>Poplatek za uložení na skládce (skládkovné) stavebního odpadu betonového kód odpadu 17 01 01</t>
  </si>
  <si>
    <t>-1735696197</t>
  </si>
  <si>
    <t>Poplatek za uložení stavebního odpadu na skládce (skládkovné) z prostého betonu zatříděného do Katalogu odpadů pod kódem 17 01 01</t>
  </si>
  <si>
    <t>29</t>
  </si>
  <si>
    <t>30</t>
  </si>
  <si>
    <t>31</t>
  </si>
  <si>
    <t>32</t>
  </si>
  <si>
    <t>113154364R01</t>
  </si>
  <si>
    <t>Frézování živičného krytu tl 120 mm pruh š 2 m pl do 10000 m2 s překážkami v trase</t>
  </si>
  <si>
    <t>1691920141</t>
  </si>
  <si>
    <t>Frézování živičného podkladu nebo krytu  s naložením na dopravní prostředek plochy přes 1 000 do 10 000 m2 s překážkami v trase pruhu šířky přes 1 m do 2 m, tloušťky vrstvy 100 mm</t>
  </si>
  <si>
    <t>-658416821</t>
  </si>
  <si>
    <t>1567097824</t>
  </si>
  <si>
    <t>577154121</t>
  </si>
  <si>
    <t>Asfaltový beton vrstva obrusná ACO 11 (ABS) tř. I tl 60 mm š přes 3 m z nemodifikovaného asfaltu</t>
  </si>
  <si>
    <t>-416477766</t>
  </si>
  <si>
    <t>Asfaltový beton vrstva obrusná ACO 11 (ABS)  s rozprostřením a se zhutněním z nemodifikovaného asfaltu v pruhu šířky přes 3 m tř. I, po zhutnění tl. 60 mm</t>
  </si>
  <si>
    <t>577155122</t>
  </si>
  <si>
    <t>Asfaltový beton vrstva ložní ACL 16 (ABH) tl 60 mm š přes 3 m z nemodifikovaného asfaltu</t>
  </si>
  <si>
    <t>425532654</t>
  </si>
  <si>
    <t>Asfaltový beton vrstva ložní ACL 16 (ABH)  s rozprostřením a zhutněním z nemodifikovaného asfaltu v pruhu šířky přes 3 m, po zhutnění tl. 60 mm</t>
  </si>
  <si>
    <t>-1282331058</t>
  </si>
  <si>
    <t>1199656054</t>
  </si>
  <si>
    <t>1926298366</t>
  </si>
  <si>
    <t>1128639438</t>
  </si>
  <si>
    <t>Zarovnání styčné plochy podkladu nebo krytu živičného tl do 200 mm</t>
  </si>
  <si>
    <t>1939940682</t>
  </si>
  <si>
    <t>919735113</t>
  </si>
  <si>
    <t>Řezání stávajícího živičného krytu hl do 150 mm</t>
  </si>
  <si>
    <t>-607216606</t>
  </si>
  <si>
    <t>Řezání stávajícího živičného krytu nebo podkladu  hloubky přes 100 do 150 mm</t>
  </si>
  <si>
    <t>44437216</t>
  </si>
  <si>
    <t>1357384985</t>
  </si>
  <si>
    <t>-1770573278</t>
  </si>
  <si>
    <t>P</t>
  </si>
  <si>
    <t>Poznámka k položce:
uvažováno celkem 10 km</t>
  </si>
  <si>
    <t>997221845</t>
  </si>
  <si>
    <t>Poplatek za uložení na skládce (skládkovné) odpadu asfaltového bez dehtu kód odpadu 170 302</t>
  </si>
  <si>
    <t>-1015286460</t>
  </si>
  <si>
    <t>Poplatek za uložení stavebního odpadu na skládce (skládkovné) asfaltového bez obsahu dehtu zatříděného do Katalogu odpadů pod kódem 170 302</t>
  </si>
  <si>
    <t>997221855</t>
  </si>
  <si>
    <t>Poplatek za uložení na skládce (skládkovné) zeminy a kameniva kód odpadu 170 504</t>
  </si>
  <si>
    <t>224001051</t>
  </si>
  <si>
    <t>Poplatek za uložení stavebního odpadu na skládce (skládkovné) zeminy a kameniva zatříděného do Katalogu odpadů pod kódem 170 504</t>
  </si>
  <si>
    <t>-1263095642</t>
  </si>
  <si>
    <t>Dopravní značení na staveništi - provizorní dopravní značení</t>
  </si>
  <si>
    <t>139537308</t>
  </si>
  <si>
    <t>04 - Oprava MK ul. Nad Doly</t>
  </si>
  <si>
    <t>113154233</t>
  </si>
  <si>
    <t>Frézování živičného krytu tl 50 mm pruh š 2 m pl do 1000 m2 bez překážek v trase</t>
  </si>
  <si>
    <t>280124215</t>
  </si>
  <si>
    <t>Frézování živičného podkladu nebo krytu  s naložením na dopravní prostředek plochy přes 500 do 1 000 m2 bez překážek v trase pruhu šířky přes 1 m do 2 m, tloušťky vrstvy 50 mm</t>
  </si>
  <si>
    <t>"obrusna" 45 + "ložná" 21</t>
  </si>
  <si>
    <t>919731122</t>
  </si>
  <si>
    <t>Zarovnání styčné plochy podkladu nebo krytu živičného tl přes 50 do 100 mm</t>
  </si>
  <si>
    <t>-1994079463</t>
  </si>
  <si>
    <t>Zarovnání styčné plochy podkladu nebo krytu podél vybourané části komunikace nebo zpevněné plochy  živičné tl. přes 50 do 100 mm</t>
  </si>
  <si>
    <t>919735111</t>
  </si>
  <si>
    <t>Řezání stávajícího živičného krytu hl do 50 mm</t>
  </si>
  <si>
    <t>4849054</t>
  </si>
  <si>
    <t>Řezání stávajícího živičného krytu nebo podkladu  hloubky do 50 mm</t>
  </si>
  <si>
    <t>17,0 + 2*2,75</t>
  </si>
  <si>
    <t>9,348*9 'Přepočtené koeficientem množství</t>
  </si>
  <si>
    <t>113107242</t>
  </si>
  <si>
    <t>Odstranění podkladu živičného tl 100 mm strojně pl přes 200 m2</t>
  </si>
  <si>
    <t>-106884253</t>
  </si>
  <si>
    <t>Odstranění podkladů nebo krytů strojně plochy jednotlivě přes 200 m2 s přemístěním hmot na skládku na vzdálenost do 20 m nebo s naložením na dopravní prostředek živičných, o tl. vrstvy přes 50 do 100 mm</t>
  </si>
  <si>
    <t>122251103</t>
  </si>
  <si>
    <t>Odkopávky a prokopávky nezapažené v hornině třídy těžitelnosti I skupiny 3 objem do 100 m3 strojně</t>
  </si>
  <si>
    <t>-180354914</t>
  </si>
  <si>
    <t>Odkopávky a prokopávky nezapažené strojně v hornině třídy těžitelnosti I skupiny 3 přes 50 do 100 m3</t>
  </si>
  <si>
    <t>120001101</t>
  </si>
  <si>
    <t>Příplatek za ztížení odkopávky nebo prokopávky v blízkosti inženýrských sítí</t>
  </si>
  <si>
    <t>-1764277204</t>
  </si>
  <si>
    <t>162751117</t>
  </si>
  <si>
    <t>Vodorovné přemístění přes 9 000 do 10000 m výkopku/sypaniny z horniny třídy těžitelnosti I skupiny 1 až 3</t>
  </si>
  <si>
    <t>140292210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</si>
  <si>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</si>
  <si>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167151101</t>
  </si>
  <si>
    <t>Nakládání výkopku z hornin třídy těžitelnosti I skupiny 1 až 3 do 100 m3</t>
  </si>
  <si>
    <t>-10340326</t>
  </si>
  <si>
    <t>Nakládání, skládání a překládání neulehlého výkopku nebo sypaniny strojně nakládání, množství do 100 m3, z horniny třídy těžitelnosti I, skupiny 1 až 3</t>
  </si>
  <si>
    <t>564851111</t>
  </si>
  <si>
    <t>Podklad ze štěrkodrtě ŠD plochy přes 100 m2 tl 150 mm</t>
  </si>
  <si>
    <t>-837513911</t>
  </si>
  <si>
    <t>Podklad ze štěrkodrti ŠD s rozprostřením a zhutněním plochy přes 100 m2, po zhutnění tl. 150 mm</t>
  </si>
  <si>
    <t>1285431273</t>
  </si>
  <si>
    <t>1457032159</t>
  </si>
  <si>
    <t>1870269880</t>
  </si>
  <si>
    <t>07 - Oprava MK ul. Ve Finských</t>
  </si>
  <si>
    <t>543,75*9 'Přepočtené koeficientem množství</t>
  </si>
  <si>
    <t>09 - Oprava MK ul. Školní - část II</t>
  </si>
  <si>
    <t>359,7*9 'Přepočtené koeficientem množství</t>
  </si>
  <si>
    <t>"asfalt" 1090*0,31</t>
  </si>
  <si>
    <t>"materiál z čištění komuniace" 1090*0,02</t>
  </si>
  <si>
    <t>Součet</t>
  </si>
  <si>
    <t>13 - Oprava MK ul. Nová</t>
  </si>
  <si>
    <t>12*0,3+31*0,4</t>
  </si>
  <si>
    <t>"podél vodovodního potrubí" 8*1*0,4 + "podél plynovodu" 11*1*0,4</t>
  </si>
  <si>
    <t>"ve dvou vrstvách tl. 15 cm" 2*43</t>
  </si>
  <si>
    <t>2,64*9 'Přepočtené koeficientem množství</t>
  </si>
  <si>
    <t>16*2</t>
  </si>
  <si>
    <t>132251251</t>
  </si>
  <si>
    <t>Hloubení rýh nezapažených š do 2000 mm v hornině třídy těžitelnosti I skupiny 3 objem do 20 m3 strojně</t>
  </si>
  <si>
    <t>-427897558</t>
  </si>
  <si>
    <t>Hloubení nezapažených rýh šířky přes 800 do 2 000 mm strojně s urovnáním dna do předepsaného profilu a spádu v hornině třídy těžitelnosti I skupiny 3 do 20 m3</t>
  </si>
  <si>
    <t>6 * 0,9 * (0,8 + 2,0)/2  - 6*3,14*0,225*0,225</t>
  </si>
  <si>
    <t>115101201</t>
  </si>
  <si>
    <t>Čerpání vody na dopravní výšku do 10 m průměrný přítok do 500 l/min</t>
  </si>
  <si>
    <t>hod</t>
  </si>
  <si>
    <t>-300218903</t>
  </si>
  <si>
    <t>Čerpání vody na dopravní výšku do 10 m s uvažovaným průměrným přítokem do 500 l/min</t>
  </si>
  <si>
    <t>"uvažováno 3 dny á 8 hod" 24</t>
  </si>
  <si>
    <t>Zakládání</t>
  </si>
  <si>
    <t>271572211</t>
  </si>
  <si>
    <t>Podsyp pod základové konstrukce se zhutněním z netříděného štěrkopísku</t>
  </si>
  <si>
    <t>1404892863</t>
  </si>
  <si>
    <t>Podsyp pod základové konstrukce se zhutněním a urovnáním povrchu ze štěrkopísku netříděného</t>
  </si>
  <si>
    <t>4,5*0,8*0,05</t>
  </si>
  <si>
    <t>452312161</t>
  </si>
  <si>
    <t>Sedlové lože z betonu prostého tř. C 25/30 otevřený výkop</t>
  </si>
  <si>
    <t>-1440455935</t>
  </si>
  <si>
    <t>Podkladní a zajišťovací konstrukce z betonu prostého v otevřeném výkopu sedlové lože pod potrubí z betonu tř. C 25/30</t>
  </si>
  <si>
    <t>"lože trouby" 0,15 "m3/m" * 4,5</t>
  </si>
  <si>
    <t>"lože čela propustk" 2 * 1,5 * 0,8 * 0,15</t>
  </si>
  <si>
    <t>465513156</t>
  </si>
  <si>
    <t>Dlažba svahu u opěr z upraveného lomového žulového kamene tl 200 mm do lože C 25/30 pl do 10 m2</t>
  </si>
  <si>
    <t>1370098639</t>
  </si>
  <si>
    <t>Dlažba svahu u mostních opěr z upraveného lomového žulového kamene  s vyspárováním maltou MC 25, šíře spáry 15 mm do betonového lože C 25/30 tloušťky 200 mm, plochy do 10 m2</t>
  </si>
  <si>
    <t>Svislé a kompletní konstrukce</t>
  </si>
  <si>
    <t>389121111</t>
  </si>
  <si>
    <t>Osazení dílců rámové konstrukce propustků a podchodů hmotnosti do 5 t</t>
  </si>
  <si>
    <t>-880533066</t>
  </si>
  <si>
    <t>Osazení dílců rámové konstrukce propustků a podchodů  hmotnosti jednotlivě do 5 t</t>
  </si>
  <si>
    <t>593R01</t>
  </si>
  <si>
    <t xml:space="preserve">prefabrikované čelo propustku TBM - Q 650 / 750 /400 </t>
  </si>
  <si>
    <t>1713045906</t>
  </si>
  <si>
    <t>propustek rámový 118x140/100x130/90 cm</t>
  </si>
  <si>
    <t>919551112</t>
  </si>
  <si>
    <t>Zřízení propustku z trub plastových PE rýhovaných se spojkami nebo s hrdlem DN 400 mm</t>
  </si>
  <si>
    <t>1743278194</t>
  </si>
  <si>
    <t>Zřízení propustku z trub plastových polyetylenových rýhovaných se spojkami nebo s hrdlem DN 400 mm</t>
  </si>
  <si>
    <t>PPL.ID1210006HW</t>
  </si>
  <si>
    <t>PRAGMA HIGHWAY e4 trubka SN16 DN400x6m</t>
  </si>
  <si>
    <t>1520948398</t>
  </si>
  <si>
    <t>1*1,015 'Přepočtené koeficientem množství</t>
  </si>
  <si>
    <t>919535560</t>
  </si>
  <si>
    <t>Obetonování trubního propustku betonem prostým tř. C 30/37</t>
  </si>
  <si>
    <t>-1431540231</t>
  </si>
  <si>
    <t>Obetonování trubního propustku  betonem prostým bez zvýšených nároků na prostředí tř. C 30/37</t>
  </si>
  <si>
    <t>4,5 * 0,4 "m3/m"</t>
  </si>
  <si>
    <t>5648710R01</t>
  </si>
  <si>
    <t>Hutněný zásyp propustku ze štěrkodrtě ŠD tl 60 - 270mm</t>
  </si>
  <si>
    <t>-302654546</t>
  </si>
  <si>
    <t>Podklad ze štěrkodrti ŠD s rozprostřením a zhutněním plochy jednotlivě do 100 m2, po zhutnění tl. 300 mm</t>
  </si>
  <si>
    <t>(0,45  + 1,0) /2* 5,0</t>
  </si>
  <si>
    <t>569831111</t>
  </si>
  <si>
    <t>Zpevnění krajnic štěrkodrtí tl 100 mm</t>
  </si>
  <si>
    <t>-959106837</t>
  </si>
  <si>
    <t>Zpevnění krajnic nebo komunikací pro pěší  s rozprostřením a zhutněním, po zhutnění štěrkodrtí tl. 100 mm</t>
  </si>
  <si>
    <t>2*0,25*3</t>
  </si>
  <si>
    <t>10 + "rýha propustku" 6</t>
  </si>
  <si>
    <t>935112211</t>
  </si>
  <si>
    <t>Osazení příkopového žlabu do betonu tl 100 mm z betonových tvárnic š 800 mm</t>
  </si>
  <si>
    <t>1949956168</t>
  </si>
  <si>
    <t>Osazení betonového příkopového žlabu s vyplněním a zatřením spár cementovou maltou s ložem tl. 100 mm z betonu prostého z betonových příkopových tvárnic šířky přes 500 do 800 mm</t>
  </si>
  <si>
    <t>BBC.000R01</t>
  </si>
  <si>
    <t>žlabovka příkopová betonová s lomenými stěnami 33-55 (330x545x165)</t>
  </si>
  <si>
    <t>ks</t>
  </si>
  <si>
    <t>424982564</t>
  </si>
  <si>
    <t>žlabovka příkopová betonová s lomenými stěnami 300x650x245mm</t>
  </si>
  <si>
    <t>5,3/0,333</t>
  </si>
  <si>
    <t>15,916*1,02 'Přepočtené koeficientem množství</t>
  </si>
  <si>
    <t>41,2+28,4</t>
  </si>
  <si>
    <t>(41,2+28,4)/0,333</t>
  </si>
  <si>
    <t>209,009*1,02 'Přepočtené koeficientem množství</t>
  </si>
  <si>
    <t>"asfaltova suť" 101,2</t>
  </si>
  <si>
    <t>"zemina" 6,606*2 "hl. výkop" + 24,3 "čištění dna příkopu" + 8,8 "čištění krytu</t>
  </si>
  <si>
    <t>147,512*9 'Přepočtené koeficientem množství</t>
  </si>
  <si>
    <t>33</t>
  </si>
  <si>
    <t>"čelo + propustek" 0,864 + 4,9</t>
  </si>
  <si>
    <t>34</t>
  </si>
  <si>
    <t>5,764*9 'Přepočtené koeficientem množství</t>
  </si>
  <si>
    <t>35</t>
  </si>
  <si>
    <t>36</t>
  </si>
  <si>
    <t>37</t>
  </si>
  <si>
    <t>"čištění dna příkopu" 24,3 + "čištění vozovky" 8,8 + "výkop rýhy propustku" 6,606*2</t>
  </si>
  <si>
    <t>38</t>
  </si>
  <si>
    <t>39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</si>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</sst>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5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20" fillId="3" borderId="0" xfId="0" applyFont="1" applyFill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8" fillId="0" borderId="17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7" fillId="0" borderId="17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6" fontId="27" fillId="0" borderId="0" xfId="0" applyNumberFormat="1" applyFont="1" applyBorder="1" applyAlignment="1">
      <alignment vertical="center"/>
    </xf>
    <xf numFmtId="4" fontId="27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7" fillId="0" borderId="18" xfId="0" applyNumberFormat="1" applyFont="1" applyBorder="1" applyAlignment="1">
      <alignment vertical="center"/>
    </xf>
    <xf numFmtId="4" fontId="27" fillId="0" borderId="19" xfId="0" applyNumberFormat="1" applyFont="1" applyBorder="1" applyAlignment="1">
      <alignment vertical="center"/>
    </xf>
    <xf numFmtId="166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0" fontId="0" fillId="0" borderId="0" xfId="0" applyProtection="1">
      <protection/>
    </xf>
    <xf numFmtId="0" fontId="28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0" fillId="3" borderId="0" xfId="0" applyFont="1" applyFill="1" applyAlignment="1">
      <alignment horizontal="left" vertical="center"/>
    </xf>
    <xf numFmtId="0" fontId="20" fillId="3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 wrapText="1"/>
    </xf>
    <xf numFmtId="0" fontId="20" fillId="3" borderId="14" xfId="0" applyFont="1" applyFill="1" applyBorder="1" applyAlignment="1">
      <alignment horizontal="center" vertical="center" wrapText="1"/>
    </xf>
    <xf numFmtId="0" fontId="20" fillId="3" borderId="15" xfId="0" applyFont="1" applyFill="1" applyBorder="1" applyAlignment="1">
      <alignment horizontal="center" vertical="center" wrapText="1"/>
    </xf>
    <xf numFmtId="0" fontId="20" fillId="3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>
      <alignment/>
    </xf>
    <xf numFmtId="166" fontId="30" fillId="0" borderId="10" xfId="0" applyNumberFormat="1" applyFont="1" applyBorder="1" applyAlignment="1">
      <alignment/>
    </xf>
    <xf numFmtId="166" fontId="30" fillId="0" borderId="11" xfId="0" applyNumberFormat="1" applyFont="1" applyBorder="1" applyAlignment="1">
      <alignment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67" fontId="20" fillId="0" borderId="22" xfId="0" applyNumberFormat="1" applyFont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vertical="center"/>
    </xf>
    <xf numFmtId="166" fontId="21" fillId="0" borderId="12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 wrapText="1"/>
    </xf>
    <xf numFmtId="0" fontId="0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4" fillId="0" borderId="22" xfId="0" applyFont="1" applyBorder="1" applyAlignment="1" applyProtection="1">
      <alignment horizontal="center" vertical="center"/>
      <protection locked="0"/>
    </xf>
    <xf numFmtId="49" fontId="34" fillId="0" borderId="22" xfId="0" applyNumberFormat="1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center" vertical="center" wrapText="1"/>
      <protection locked="0"/>
    </xf>
    <xf numFmtId="167" fontId="34" fillId="0" borderId="22" xfId="0" applyNumberFormat="1" applyFont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 locked="0"/>
    </xf>
    <xf numFmtId="0" fontId="35" fillId="0" borderId="22" xfId="0" applyFont="1" applyBorder="1" applyAlignment="1" applyProtection="1">
      <alignment vertical="center"/>
      <protection locked="0"/>
    </xf>
    <xf numFmtId="0" fontId="35" fillId="0" borderId="3" xfId="0" applyFont="1" applyBorder="1" applyAlignment="1">
      <alignment vertical="center"/>
    </xf>
    <xf numFmtId="0" fontId="34" fillId="0" borderId="17" xfId="0" applyFont="1" applyBorder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36" fillId="0" borderId="0" xfId="0" applyFont="1" applyAlignment="1">
      <alignment vertical="center" wrapText="1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20" fillId="0" borderId="22" xfId="0" applyFont="1" applyBorder="1" applyAlignment="1">
      <alignment horizontal="center" vertical="center"/>
    </xf>
    <xf numFmtId="49" fontId="20" fillId="0" borderId="22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167" fontId="20" fillId="0" borderId="22" xfId="0" applyNumberFormat="1" applyFont="1" applyBorder="1" applyAlignment="1">
      <alignment vertical="center"/>
    </xf>
    <xf numFmtId="4" fontId="20" fillId="0" borderId="22" xfId="0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0" fontId="21" fillId="0" borderId="0" xfId="0" applyFont="1" applyAlignment="1">
      <alignment horizontal="center" vertical="center"/>
    </xf>
    <xf numFmtId="166" fontId="21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9" fillId="0" borderId="0" xfId="0" applyFont="1"/>
    <xf numFmtId="0" fontId="9" fillId="0" borderId="3" xfId="0" applyFont="1" applyBorder="1"/>
    <xf numFmtId="4" fontId="8" fillId="0" borderId="0" xfId="0" applyNumberFormat="1" applyFont="1"/>
    <xf numFmtId="0" fontId="9" fillId="0" borderId="17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34" fillId="0" borderId="22" xfId="0" applyFont="1" applyBorder="1" applyAlignment="1">
      <alignment horizontal="center" vertical="center"/>
    </xf>
    <xf numFmtId="49" fontId="34" fillId="0" borderId="22" xfId="0" applyNumberFormat="1" applyFont="1" applyBorder="1" applyAlignment="1">
      <alignment horizontal="left" vertical="center" wrapText="1"/>
    </xf>
    <xf numFmtId="0" fontId="34" fillId="0" borderId="22" xfId="0" applyFont="1" applyBorder="1" applyAlignment="1">
      <alignment horizontal="left" vertical="center" wrapText="1"/>
    </xf>
    <xf numFmtId="0" fontId="34" fillId="0" borderId="22" xfId="0" applyFont="1" applyBorder="1" applyAlignment="1">
      <alignment horizontal="center" vertical="center" wrapText="1"/>
    </xf>
    <xf numFmtId="167" fontId="34" fillId="0" borderId="22" xfId="0" applyNumberFormat="1" applyFont="1" applyBorder="1" applyAlignment="1">
      <alignment vertical="center"/>
    </xf>
    <xf numFmtId="4" fontId="34" fillId="0" borderId="22" xfId="0" applyNumberFormat="1" applyFont="1" applyBorder="1" applyAlignment="1">
      <alignment vertical="center"/>
    </xf>
    <xf numFmtId="0" fontId="35" fillId="0" borderId="22" xfId="0" applyFont="1" applyBorder="1" applyAlignment="1">
      <alignment vertical="center"/>
    </xf>
    <xf numFmtId="0" fontId="34" fillId="0" borderId="0" xfId="0" applyFont="1" applyAlignment="1">
      <alignment horizontal="center" vertical="center"/>
    </xf>
    <xf numFmtId="4" fontId="7" fillId="0" borderId="0" xfId="0" applyNumberFormat="1" applyFont="1"/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3" fillId="4" borderId="0" xfId="0" applyFont="1" applyFill="1" applyAlignment="1">
      <alignment horizontal="center" vertical="center"/>
    </xf>
    <xf numFmtId="0" fontId="0" fillId="0" borderId="0" xfId="0"/>
    <xf numFmtId="0" fontId="20" fillId="3" borderId="7" xfId="0" applyFont="1" applyFill="1" applyBorder="1" applyAlignment="1">
      <alignment horizontal="right" vertical="center"/>
    </xf>
    <xf numFmtId="0" fontId="20" fillId="3" borderId="7" xfId="0" applyFont="1" applyFill="1" applyBorder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4" fontId="16" fillId="0" borderId="0" xfId="0" applyNumberFormat="1" applyFont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left" vertical="center"/>
    </xf>
    <xf numFmtId="0" fontId="25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15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20" fillId="3" borderId="7" xfId="0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horizontal="left" vertical="center"/>
    </xf>
    <xf numFmtId="0" fontId="20" fillId="3" borderId="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2"/>
  <sheetViews>
    <sheetView showGridLines="0" showZeros="0" workbookViewId="0" topLeftCell="A52">
      <selection activeCell="AN8" sqref="AN8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44:72" s="1" customFormat="1" ht="36.95" customHeight="1">
      <c r="AR2" s="221" t="s">
        <v>5</v>
      </c>
      <c r="AS2" s="222"/>
      <c r="AT2" s="222"/>
      <c r="AU2" s="222"/>
      <c r="AV2" s="222"/>
      <c r="AW2" s="222"/>
      <c r="AX2" s="222"/>
      <c r="AY2" s="222"/>
      <c r="AZ2" s="222"/>
      <c r="BA2" s="222"/>
      <c r="BB2" s="222"/>
      <c r="BC2" s="222"/>
      <c r="BD2" s="222"/>
      <c r="BE2" s="222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19"/>
      <c r="D4" s="20" t="s">
        <v>9</v>
      </c>
      <c r="AR4" s="19"/>
      <c r="AS4" s="21" t="s">
        <v>10</v>
      </c>
      <c r="BS4" s="16" t="s">
        <v>11</v>
      </c>
    </row>
    <row r="5" spans="2:71" s="1" customFormat="1" ht="12" customHeight="1">
      <c r="B5" s="19"/>
      <c r="D5" s="22" t="s">
        <v>12</v>
      </c>
      <c r="K5" s="237" t="s">
        <v>13</v>
      </c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R5" s="19"/>
      <c r="BS5" s="16" t="s">
        <v>6</v>
      </c>
    </row>
    <row r="6" spans="2:71" s="1" customFormat="1" ht="36.95" customHeight="1">
      <c r="B6" s="19"/>
      <c r="D6" s="24" t="s">
        <v>14</v>
      </c>
      <c r="K6" s="238" t="s">
        <v>15</v>
      </c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2"/>
      <c r="AM6" s="222"/>
      <c r="AN6" s="222"/>
      <c r="AO6" s="222"/>
      <c r="AR6" s="19"/>
      <c r="BS6" s="16" t="s">
        <v>6</v>
      </c>
    </row>
    <row r="7" spans="2:71" s="1" customFormat="1" ht="12" customHeight="1">
      <c r="B7" s="19"/>
      <c r="D7" s="25" t="s">
        <v>16</v>
      </c>
      <c r="K7" s="23" t="s">
        <v>1</v>
      </c>
      <c r="AK7" s="25" t="s">
        <v>17</v>
      </c>
      <c r="AN7" s="23" t="s">
        <v>1</v>
      </c>
      <c r="AR7" s="19"/>
      <c r="BS7" s="16" t="s">
        <v>6</v>
      </c>
    </row>
    <row r="8" spans="2:71" s="1" customFormat="1" ht="12" customHeight="1">
      <c r="B8" s="19"/>
      <c r="D8" s="25" t="s">
        <v>18</v>
      </c>
      <c r="K8" s="23" t="s">
        <v>19</v>
      </c>
      <c r="AK8" s="25" t="s">
        <v>20</v>
      </c>
      <c r="AN8" s="23"/>
      <c r="AR8" s="19"/>
      <c r="BS8" s="16" t="s">
        <v>6</v>
      </c>
    </row>
    <row r="9" spans="2:71" s="1" customFormat="1" ht="14.45" customHeight="1">
      <c r="B9" s="19"/>
      <c r="AR9" s="19"/>
      <c r="BS9" s="16" t="s">
        <v>6</v>
      </c>
    </row>
    <row r="10" spans="2:71" s="1" customFormat="1" ht="12" customHeight="1">
      <c r="B10" s="19"/>
      <c r="D10" s="25" t="s">
        <v>21</v>
      </c>
      <c r="AK10" s="25" t="s">
        <v>22</v>
      </c>
      <c r="AN10" s="23" t="s">
        <v>1</v>
      </c>
      <c r="AR10" s="19"/>
      <c r="BS10" s="16" t="s">
        <v>6</v>
      </c>
    </row>
    <row r="11" spans="2:71" s="1" customFormat="1" ht="18.4" customHeight="1">
      <c r="B11" s="19"/>
      <c r="E11" s="23" t="s">
        <v>19</v>
      </c>
      <c r="AK11" s="25" t="s">
        <v>23</v>
      </c>
      <c r="AN11" s="23" t="s">
        <v>1</v>
      </c>
      <c r="AR11" s="19"/>
      <c r="BS11" s="16" t="s">
        <v>6</v>
      </c>
    </row>
    <row r="12" spans="2:71" s="1" customFormat="1" ht="6.95" customHeight="1">
      <c r="B12" s="19"/>
      <c r="AR12" s="19"/>
      <c r="BS12" s="16" t="s">
        <v>6</v>
      </c>
    </row>
    <row r="13" spans="2:71" s="1" customFormat="1" ht="12" customHeight="1">
      <c r="B13" s="19"/>
      <c r="D13" s="25" t="s">
        <v>24</v>
      </c>
      <c r="AK13" s="25" t="s">
        <v>22</v>
      </c>
      <c r="AN13" s="23" t="s">
        <v>1</v>
      </c>
      <c r="AR13" s="19"/>
      <c r="BS13" s="16" t="s">
        <v>6</v>
      </c>
    </row>
    <row r="14" spans="2:71" ht="12.75">
      <c r="B14" s="19"/>
      <c r="E14" s="23" t="s">
        <v>19</v>
      </c>
      <c r="AK14" s="25" t="s">
        <v>23</v>
      </c>
      <c r="AN14" s="23" t="s">
        <v>1</v>
      </c>
      <c r="AR14" s="19"/>
      <c r="BS14" s="16" t="s">
        <v>6</v>
      </c>
    </row>
    <row r="15" spans="2:71" s="1" customFormat="1" ht="6.95" customHeight="1">
      <c r="B15" s="19"/>
      <c r="AR15" s="19"/>
      <c r="BS15" s="16" t="s">
        <v>3</v>
      </c>
    </row>
    <row r="16" spans="2:71" s="1" customFormat="1" ht="12" customHeight="1">
      <c r="B16" s="19"/>
      <c r="D16" s="25" t="s">
        <v>25</v>
      </c>
      <c r="AK16" s="25" t="s">
        <v>22</v>
      </c>
      <c r="AN16" s="23" t="s">
        <v>1</v>
      </c>
      <c r="AR16" s="19"/>
      <c r="BS16" s="16" t="s">
        <v>3</v>
      </c>
    </row>
    <row r="17" spans="2:71" s="1" customFormat="1" ht="18.4" customHeight="1">
      <c r="B17" s="19"/>
      <c r="E17" s="23" t="s">
        <v>19</v>
      </c>
      <c r="AK17" s="25" t="s">
        <v>23</v>
      </c>
      <c r="AN17" s="23" t="s">
        <v>1</v>
      </c>
      <c r="AR17" s="19"/>
      <c r="BS17" s="16" t="s">
        <v>26</v>
      </c>
    </row>
    <row r="18" spans="2:71" s="1" customFormat="1" ht="6.95" customHeight="1">
      <c r="B18" s="19"/>
      <c r="AR18" s="19"/>
      <c r="BS18" s="16" t="s">
        <v>6</v>
      </c>
    </row>
    <row r="19" spans="2:71" s="1" customFormat="1" ht="12" customHeight="1">
      <c r="B19" s="19"/>
      <c r="D19" s="25" t="s">
        <v>27</v>
      </c>
      <c r="AK19" s="25" t="s">
        <v>22</v>
      </c>
      <c r="AN19" s="23" t="s">
        <v>1</v>
      </c>
      <c r="AR19" s="19"/>
      <c r="BS19" s="16" t="s">
        <v>6</v>
      </c>
    </row>
    <row r="20" spans="2:71" s="1" customFormat="1" ht="18.4" customHeight="1">
      <c r="B20" s="19"/>
      <c r="E20" s="23" t="s">
        <v>19</v>
      </c>
      <c r="AK20" s="25" t="s">
        <v>23</v>
      </c>
      <c r="AN20" s="23" t="s">
        <v>1</v>
      </c>
      <c r="AR20" s="19"/>
      <c r="BS20" s="16" t="s">
        <v>26</v>
      </c>
    </row>
    <row r="21" spans="2:44" s="1" customFormat="1" ht="6.95" customHeight="1">
      <c r="B21" s="19"/>
      <c r="AR21" s="19"/>
    </row>
    <row r="22" spans="2:44" s="1" customFormat="1" ht="12" customHeight="1">
      <c r="B22" s="19"/>
      <c r="D22" s="25" t="s">
        <v>28</v>
      </c>
      <c r="AR22" s="19"/>
    </row>
    <row r="23" spans="2:44" s="1" customFormat="1" ht="16.5" customHeight="1">
      <c r="B23" s="19"/>
      <c r="E23" s="239" t="s">
        <v>1</v>
      </c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39"/>
      <c r="AB23" s="239"/>
      <c r="AC23" s="239"/>
      <c r="AD23" s="239"/>
      <c r="AE23" s="239"/>
      <c r="AF23" s="239"/>
      <c r="AG23" s="239"/>
      <c r="AH23" s="239"/>
      <c r="AI23" s="239"/>
      <c r="AJ23" s="239"/>
      <c r="AK23" s="239"/>
      <c r="AL23" s="239"/>
      <c r="AM23" s="239"/>
      <c r="AN23" s="239"/>
      <c r="AR23" s="19"/>
    </row>
    <row r="24" spans="2:44" s="1" customFormat="1" ht="6.95" customHeight="1">
      <c r="B24" s="19"/>
      <c r="AR24" s="19"/>
    </row>
    <row r="25" spans="2:44" s="1" customFormat="1" ht="6.95" customHeight="1">
      <c r="B25" s="19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9"/>
    </row>
    <row r="26" spans="1:57" s="2" customFormat="1" ht="25.9" customHeight="1">
      <c r="A26" s="28"/>
      <c r="B26" s="29"/>
      <c r="C26" s="28"/>
      <c r="D26" s="30" t="s">
        <v>29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240">
        <f>ROUND(AG94,2)</f>
        <v>0</v>
      </c>
      <c r="AL26" s="241"/>
      <c r="AM26" s="241"/>
      <c r="AN26" s="241"/>
      <c r="AO26" s="241"/>
      <c r="AP26" s="28"/>
      <c r="AQ26" s="28"/>
      <c r="AR26" s="29"/>
      <c r="BE26" s="28"/>
    </row>
    <row r="27" spans="1:57" s="2" customFormat="1" ht="6.95" customHeight="1">
      <c r="A27" s="28"/>
      <c r="B27" s="29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9"/>
      <c r="BE27" s="28"/>
    </row>
    <row r="28" spans="1:57" s="2" customFormat="1" ht="12.75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242" t="s">
        <v>30</v>
      </c>
      <c r="M28" s="242"/>
      <c r="N28" s="242"/>
      <c r="O28" s="242"/>
      <c r="P28" s="242"/>
      <c r="Q28" s="28"/>
      <c r="R28" s="28"/>
      <c r="S28" s="28"/>
      <c r="T28" s="28"/>
      <c r="U28" s="28"/>
      <c r="V28" s="28"/>
      <c r="W28" s="242" t="s">
        <v>31</v>
      </c>
      <c r="X28" s="242"/>
      <c r="Y28" s="242"/>
      <c r="Z28" s="242"/>
      <c r="AA28" s="242"/>
      <c r="AB28" s="242"/>
      <c r="AC28" s="242"/>
      <c r="AD28" s="242"/>
      <c r="AE28" s="242"/>
      <c r="AF28" s="28"/>
      <c r="AG28" s="28"/>
      <c r="AH28" s="28"/>
      <c r="AI28" s="28"/>
      <c r="AJ28" s="28"/>
      <c r="AK28" s="242" t="s">
        <v>32</v>
      </c>
      <c r="AL28" s="242"/>
      <c r="AM28" s="242"/>
      <c r="AN28" s="242"/>
      <c r="AO28" s="242"/>
      <c r="AP28" s="28"/>
      <c r="AQ28" s="28"/>
      <c r="AR28" s="29"/>
      <c r="BE28" s="28"/>
    </row>
    <row r="29" spans="2:44" s="3" customFormat="1" ht="14.45" customHeight="1">
      <c r="B29" s="33"/>
      <c r="D29" s="25" t="s">
        <v>33</v>
      </c>
      <c r="F29" s="25" t="s">
        <v>34</v>
      </c>
      <c r="L29" s="228">
        <v>0.21</v>
      </c>
      <c r="M29" s="229"/>
      <c r="N29" s="229"/>
      <c r="O29" s="229"/>
      <c r="P29" s="229"/>
      <c r="W29" s="230">
        <f>ROUND(AZ94,2)</f>
        <v>0</v>
      </c>
      <c r="X29" s="229"/>
      <c r="Y29" s="229"/>
      <c r="Z29" s="229"/>
      <c r="AA29" s="229"/>
      <c r="AB29" s="229"/>
      <c r="AC29" s="229"/>
      <c r="AD29" s="229"/>
      <c r="AE29" s="229"/>
      <c r="AK29" s="230">
        <f>ROUND(AV94,2)</f>
        <v>0</v>
      </c>
      <c r="AL29" s="229"/>
      <c r="AM29" s="229"/>
      <c r="AN29" s="229"/>
      <c r="AO29" s="229"/>
      <c r="AR29" s="33"/>
    </row>
    <row r="30" spans="2:44" s="3" customFormat="1" ht="14.45" customHeight="1">
      <c r="B30" s="33"/>
      <c r="F30" s="25" t="s">
        <v>35</v>
      </c>
      <c r="L30" s="228">
        <v>0.15</v>
      </c>
      <c r="M30" s="229"/>
      <c r="N30" s="229"/>
      <c r="O30" s="229"/>
      <c r="P30" s="229"/>
      <c r="W30" s="230">
        <f>ROUND(BA94,2)</f>
        <v>0</v>
      </c>
      <c r="X30" s="229"/>
      <c r="Y30" s="229"/>
      <c r="Z30" s="229"/>
      <c r="AA30" s="229"/>
      <c r="AB30" s="229"/>
      <c r="AC30" s="229"/>
      <c r="AD30" s="229"/>
      <c r="AE30" s="229"/>
      <c r="AK30" s="230">
        <f>ROUND(AW94,2)</f>
        <v>0</v>
      </c>
      <c r="AL30" s="229"/>
      <c r="AM30" s="229"/>
      <c r="AN30" s="229"/>
      <c r="AO30" s="229"/>
      <c r="AR30" s="33"/>
    </row>
    <row r="31" spans="2:44" s="3" customFormat="1" ht="14.45" customHeight="1" hidden="1">
      <c r="B31" s="33"/>
      <c r="F31" s="25" t="s">
        <v>36</v>
      </c>
      <c r="L31" s="228">
        <v>0.21</v>
      </c>
      <c r="M31" s="229"/>
      <c r="N31" s="229"/>
      <c r="O31" s="229"/>
      <c r="P31" s="229"/>
      <c r="W31" s="230">
        <f>ROUND(BB94,2)</f>
        <v>0</v>
      </c>
      <c r="X31" s="229"/>
      <c r="Y31" s="229"/>
      <c r="Z31" s="229"/>
      <c r="AA31" s="229"/>
      <c r="AB31" s="229"/>
      <c r="AC31" s="229"/>
      <c r="AD31" s="229"/>
      <c r="AE31" s="229"/>
      <c r="AK31" s="230">
        <v>0</v>
      </c>
      <c r="AL31" s="229"/>
      <c r="AM31" s="229"/>
      <c r="AN31" s="229"/>
      <c r="AO31" s="229"/>
      <c r="AR31" s="33"/>
    </row>
    <row r="32" spans="2:44" s="3" customFormat="1" ht="14.45" customHeight="1" hidden="1">
      <c r="B32" s="33"/>
      <c r="F32" s="25" t="s">
        <v>37</v>
      </c>
      <c r="L32" s="228">
        <v>0.15</v>
      </c>
      <c r="M32" s="229"/>
      <c r="N32" s="229"/>
      <c r="O32" s="229"/>
      <c r="P32" s="229"/>
      <c r="W32" s="230">
        <f>ROUND(BC94,2)</f>
        <v>0</v>
      </c>
      <c r="X32" s="229"/>
      <c r="Y32" s="229"/>
      <c r="Z32" s="229"/>
      <c r="AA32" s="229"/>
      <c r="AB32" s="229"/>
      <c r="AC32" s="229"/>
      <c r="AD32" s="229"/>
      <c r="AE32" s="229"/>
      <c r="AK32" s="230">
        <v>0</v>
      </c>
      <c r="AL32" s="229"/>
      <c r="AM32" s="229"/>
      <c r="AN32" s="229"/>
      <c r="AO32" s="229"/>
      <c r="AR32" s="33"/>
    </row>
    <row r="33" spans="2:44" s="3" customFormat="1" ht="14.45" customHeight="1" hidden="1">
      <c r="B33" s="33"/>
      <c r="F33" s="25" t="s">
        <v>38</v>
      </c>
      <c r="L33" s="228">
        <v>0</v>
      </c>
      <c r="M33" s="229"/>
      <c r="N33" s="229"/>
      <c r="O33" s="229"/>
      <c r="P33" s="229"/>
      <c r="W33" s="230">
        <f>ROUND(BD94,2)</f>
        <v>0</v>
      </c>
      <c r="X33" s="229"/>
      <c r="Y33" s="229"/>
      <c r="Z33" s="229"/>
      <c r="AA33" s="229"/>
      <c r="AB33" s="229"/>
      <c r="AC33" s="229"/>
      <c r="AD33" s="229"/>
      <c r="AE33" s="229"/>
      <c r="AK33" s="230">
        <v>0</v>
      </c>
      <c r="AL33" s="229"/>
      <c r="AM33" s="229"/>
      <c r="AN33" s="229"/>
      <c r="AO33" s="229"/>
      <c r="AR33" s="33"/>
    </row>
    <row r="34" spans="1:57" s="2" customFormat="1" ht="6.95" customHeight="1">
      <c r="A34" s="28"/>
      <c r="B34" s="29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9"/>
      <c r="BE34" s="28"/>
    </row>
    <row r="35" spans="1:57" s="2" customFormat="1" ht="25.9" customHeight="1">
      <c r="A35" s="28"/>
      <c r="B35" s="29"/>
      <c r="C35" s="34"/>
      <c r="D35" s="35" t="s">
        <v>39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7" t="s">
        <v>40</v>
      </c>
      <c r="U35" s="36"/>
      <c r="V35" s="36"/>
      <c r="W35" s="36"/>
      <c r="X35" s="234" t="s">
        <v>41</v>
      </c>
      <c r="Y35" s="232"/>
      <c r="Z35" s="232"/>
      <c r="AA35" s="232"/>
      <c r="AB35" s="232"/>
      <c r="AC35" s="36"/>
      <c r="AD35" s="36"/>
      <c r="AE35" s="36"/>
      <c r="AF35" s="36"/>
      <c r="AG35" s="36"/>
      <c r="AH35" s="36"/>
      <c r="AI35" s="36"/>
      <c r="AJ35" s="36"/>
      <c r="AK35" s="231">
        <f>SUM(AK26:AK33)</f>
        <v>0</v>
      </c>
      <c r="AL35" s="232"/>
      <c r="AM35" s="232"/>
      <c r="AN35" s="232"/>
      <c r="AO35" s="233"/>
      <c r="AP35" s="34"/>
      <c r="AQ35" s="34"/>
      <c r="AR35" s="29"/>
      <c r="BE35" s="28"/>
    </row>
    <row r="36" spans="1:57" s="2" customFormat="1" ht="6.95" customHeight="1">
      <c r="A36" s="28"/>
      <c r="B36" s="29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9"/>
      <c r="BE36" s="28"/>
    </row>
    <row r="37" spans="1:57" s="2" customFormat="1" ht="14.45" customHeight="1">
      <c r="A37" s="28"/>
      <c r="B37" s="29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9"/>
      <c r="BE37" s="28"/>
    </row>
    <row r="38" spans="2:44" s="1" customFormat="1" ht="14.45" customHeight="1">
      <c r="B38" s="19"/>
      <c r="AR38" s="19"/>
    </row>
    <row r="39" spans="2:44" s="1" customFormat="1" ht="14.45" customHeight="1">
      <c r="B39" s="19"/>
      <c r="AR39" s="19"/>
    </row>
    <row r="40" spans="2:44" s="1" customFormat="1" ht="14.45" customHeight="1">
      <c r="B40" s="19"/>
      <c r="AR40" s="19"/>
    </row>
    <row r="41" spans="2:44" s="1" customFormat="1" ht="14.45" customHeight="1">
      <c r="B41" s="19"/>
      <c r="AR41" s="19"/>
    </row>
    <row r="42" spans="2:44" s="1" customFormat="1" ht="14.45" customHeight="1">
      <c r="B42" s="19"/>
      <c r="AR42" s="19"/>
    </row>
    <row r="43" spans="2:44" s="1" customFormat="1" ht="14.45" customHeight="1">
      <c r="B43" s="19"/>
      <c r="AR43" s="19"/>
    </row>
    <row r="44" spans="2:44" s="1" customFormat="1" ht="14.45" customHeight="1">
      <c r="B44" s="19"/>
      <c r="AR44" s="19"/>
    </row>
    <row r="45" spans="2:44" s="1" customFormat="1" ht="14.45" customHeight="1">
      <c r="B45" s="19"/>
      <c r="AR45" s="19"/>
    </row>
    <row r="46" spans="2:44" s="1" customFormat="1" ht="14.45" customHeight="1">
      <c r="B46" s="19"/>
      <c r="AR46" s="19"/>
    </row>
    <row r="47" spans="2:44" s="1" customFormat="1" ht="14.45" customHeight="1">
      <c r="B47" s="19"/>
      <c r="AR47" s="19"/>
    </row>
    <row r="48" spans="2:44" s="1" customFormat="1" ht="14.45" customHeight="1">
      <c r="B48" s="19"/>
      <c r="AR48" s="19"/>
    </row>
    <row r="49" spans="2:44" s="2" customFormat="1" ht="14.45" customHeight="1">
      <c r="B49" s="38"/>
      <c r="D49" s="39" t="s">
        <v>42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39" t="s">
        <v>43</v>
      </c>
      <c r="AI49" s="40"/>
      <c r="AJ49" s="40"/>
      <c r="AK49" s="40"/>
      <c r="AL49" s="40"/>
      <c r="AM49" s="40"/>
      <c r="AN49" s="40"/>
      <c r="AO49" s="40"/>
      <c r="AR49" s="38"/>
    </row>
    <row r="50" spans="2:44" ht="12">
      <c r="B50" s="19"/>
      <c r="AR50" s="19"/>
    </row>
    <row r="51" spans="2:44" ht="12">
      <c r="B51" s="19"/>
      <c r="AR51" s="19"/>
    </row>
    <row r="52" spans="2:44" ht="12">
      <c r="B52" s="19"/>
      <c r="AR52" s="19"/>
    </row>
    <row r="53" spans="2:44" ht="12">
      <c r="B53" s="19"/>
      <c r="AR53" s="19"/>
    </row>
    <row r="54" spans="2:44" ht="12">
      <c r="B54" s="19"/>
      <c r="AR54" s="19"/>
    </row>
    <row r="55" spans="2:44" ht="12">
      <c r="B55" s="19"/>
      <c r="AR55" s="19"/>
    </row>
    <row r="56" spans="2:44" ht="12">
      <c r="B56" s="19"/>
      <c r="AR56" s="19"/>
    </row>
    <row r="57" spans="2:44" ht="12">
      <c r="B57" s="19"/>
      <c r="AR57" s="19"/>
    </row>
    <row r="58" spans="2:44" ht="12">
      <c r="B58" s="19"/>
      <c r="AR58" s="19"/>
    </row>
    <row r="59" spans="2:44" ht="12">
      <c r="B59" s="19"/>
      <c r="AR59" s="19"/>
    </row>
    <row r="60" spans="1:57" s="2" customFormat="1" ht="12.75">
      <c r="A60" s="28"/>
      <c r="B60" s="29"/>
      <c r="C60" s="28"/>
      <c r="D60" s="41" t="s">
        <v>44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41" t="s">
        <v>45</v>
      </c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41" t="s">
        <v>44</v>
      </c>
      <c r="AI60" s="31"/>
      <c r="AJ60" s="31"/>
      <c r="AK60" s="31"/>
      <c r="AL60" s="31"/>
      <c r="AM60" s="41" t="s">
        <v>45</v>
      </c>
      <c r="AN60" s="31"/>
      <c r="AO60" s="31"/>
      <c r="AP60" s="28"/>
      <c r="AQ60" s="28"/>
      <c r="AR60" s="29"/>
      <c r="BE60" s="28"/>
    </row>
    <row r="61" spans="2:44" ht="12">
      <c r="B61" s="19"/>
      <c r="AR61" s="19"/>
    </row>
    <row r="62" spans="2:44" ht="12">
      <c r="B62" s="19"/>
      <c r="AR62" s="19"/>
    </row>
    <row r="63" spans="2:44" ht="12">
      <c r="B63" s="19"/>
      <c r="AR63" s="19"/>
    </row>
    <row r="64" spans="1:57" s="2" customFormat="1" ht="12.75">
      <c r="A64" s="28"/>
      <c r="B64" s="29"/>
      <c r="C64" s="28"/>
      <c r="D64" s="39" t="s">
        <v>46</v>
      </c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39" t="s">
        <v>47</v>
      </c>
      <c r="AI64" s="42"/>
      <c r="AJ64" s="42"/>
      <c r="AK64" s="42"/>
      <c r="AL64" s="42"/>
      <c r="AM64" s="42"/>
      <c r="AN64" s="42"/>
      <c r="AO64" s="42"/>
      <c r="AP64" s="28"/>
      <c r="AQ64" s="28"/>
      <c r="AR64" s="29"/>
      <c r="BE64" s="28"/>
    </row>
    <row r="65" spans="2:44" ht="12">
      <c r="B65" s="19"/>
      <c r="AR65" s="19"/>
    </row>
    <row r="66" spans="2:44" ht="12">
      <c r="B66" s="19"/>
      <c r="AR66" s="19"/>
    </row>
    <row r="67" spans="2:44" ht="12">
      <c r="B67" s="19"/>
      <c r="AR67" s="19"/>
    </row>
    <row r="68" spans="2:44" ht="12">
      <c r="B68" s="19"/>
      <c r="AR68" s="19"/>
    </row>
    <row r="69" spans="2:44" ht="12">
      <c r="B69" s="19"/>
      <c r="AR69" s="19"/>
    </row>
    <row r="70" spans="2:44" ht="12">
      <c r="B70" s="19"/>
      <c r="AR70" s="19"/>
    </row>
    <row r="71" spans="2:44" ht="12">
      <c r="B71" s="19"/>
      <c r="AR71" s="19"/>
    </row>
    <row r="72" spans="2:44" ht="12">
      <c r="B72" s="19"/>
      <c r="AR72" s="19"/>
    </row>
    <row r="73" spans="2:44" ht="12">
      <c r="B73" s="19"/>
      <c r="AR73" s="19"/>
    </row>
    <row r="74" spans="2:44" ht="12">
      <c r="B74" s="19"/>
      <c r="AR74" s="19"/>
    </row>
    <row r="75" spans="1:57" s="2" customFormat="1" ht="12.75">
      <c r="A75" s="28"/>
      <c r="B75" s="29"/>
      <c r="C75" s="28"/>
      <c r="D75" s="41" t="s">
        <v>44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41" t="s">
        <v>45</v>
      </c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41" t="s">
        <v>44</v>
      </c>
      <c r="AI75" s="31"/>
      <c r="AJ75" s="31"/>
      <c r="AK75" s="31"/>
      <c r="AL75" s="31"/>
      <c r="AM75" s="41" t="s">
        <v>45</v>
      </c>
      <c r="AN75" s="31"/>
      <c r="AO75" s="31"/>
      <c r="AP75" s="28"/>
      <c r="AQ75" s="28"/>
      <c r="AR75" s="29"/>
      <c r="BE75" s="28"/>
    </row>
    <row r="76" spans="1:57" s="2" customFormat="1" ht="12">
      <c r="A76" s="28"/>
      <c r="B76" s="29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9"/>
      <c r="BE76" s="28"/>
    </row>
    <row r="77" spans="1:57" s="2" customFormat="1" ht="6.95" customHeight="1">
      <c r="A77" s="28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29"/>
      <c r="BE77" s="28"/>
    </row>
    <row r="81" spans="1:57" s="2" customFormat="1" ht="6.95" customHeight="1">
      <c r="A81" s="28"/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29"/>
      <c r="BE81" s="28"/>
    </row>
    <row r="82" spans="1:57" s="2" customFormat="1" ht="24.95" customHeight="1">
      <c r="A82" s="28"/>
      <c r="B82" s="29"/>
      <c r="C82" s="20" t="s">
        <v>48</v>
      </c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9"/>
      <c r="BE82" s="28"/>
    </row>
    <row r="83" spans="1:57" s="2" customFormat="1" ht="6.95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9"/>
      <c r="BE83" s="28"/>
    </row>
    <row r="84" spans="2:44" s="4" customFormat="1" ht="12" customHeight="1">
      <c r="B84" s="47"/>
      <c r="C84" s="25" t="s">
        <v>12</v>
      </c>
      <c r="L84" s="4" t="str">
        <f>K5</f>
        <v>01</v>
      </c>
      <c r="AR84" s="47"/>
    </row>
    <row r="85" spans="2:44" s="5" customFormat="1" ht="36.95" customHeight="1">
      <c r="B85" s="48"/>
      <c r="C85" s="49" t="s">
        <v>14</v>
      </c>
      <c r="L85" s="243" t="str">
        <f>K6</f>
        <v>Město Petřvald - Opravy MK 2023</v>
      </c>
      <c r="M85" s="244"/>
      <c r="N85" s="244"/>
      <c r="O85" s="244"/>
      <c r="P85" s="244"/>
      <c r="Q85" s="244"/>
      <c r="R85" s="244"/>
      <c r="S85" s="244"/>
      <c r="T85" s="244"/>
      <c r="U85" s="244"/>
      <c r="V85" s="244"/>
      <c r="W85" s="244"/>
      <c r="X85" s="244"/>
      <c r="Y85" s="244"/>
      <c r="Z85" s="244"/>
      <c r="AA85" s="244"/>
      <c r="AB85" s="244"/>
      <c r="AC85" s="244"/>
      <c r="AD85" s="244"/>
      <c r="AE85" s="244"/>
      <c r="AF85" s="244"/>
      <c r="AG85" s="244"/>
      <c r="AH85" s="244"/>
      <c r="AI85" s="244"/>
      <c r="AJ85" s="244"/>
      <c r="AK85" s="244"/>
      <c r="AL85" s="244"/>
      <c r="AM85" s="244"/>
      <c r="AN85" s="244"/>
      <c r="AO85" s="244"/>
      <c r="AR85" s="48"/>
    </row>
    <row r="86" spans="1:57" s="2" customFormat="1" ht="6.95" customHeight="1">
      <c r="A86" s="28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9"/>
      <c r="BE86" s="28"/>
    </row>
    <row r="87" spans="1:57" s="2" customFormat="1" ht="12" customHeight="1">
      <c r="A87" s="28"/>
      <c r="B87" s="29"/>
      <c r="C87" s="25" t="s">
        <v>18</v>
      </c>
      <c r="D87" s="28"/>
      <c r="E87" s="28"/>
      <c r="F87" s="28"/>
      <c r="G87" s="28"/>
      <c r="H87" s="28"/>
      <c r="I87" s="28"/>
      <c r="J87" s="28"/>
      <c r="K87" s="28"/>
      <c r="L87" s="50" t="str">
        <f>IF(K8="","",K8)</f>
        <v xml:space="preserve"> </v>
      </c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5" t="s">
        <v>20</v>
      </c>
      <c r="AJ87" s="28"/>
      <c r="AK87" s="28"/>
      <c r="AL87" s="28"/>
      <c r="AM87" s="225" t="str">
        <f>IF(AN8="","",AN8)</f>
        <v/>
      </c>
      <c r="AN87" s="225"/>
      <c r="AO87" s="28"/>
      <c r="AP87" s="28"/>
      <c r="AQ87" s="28"/>
      <c r="AR87" s="29"/>
      <c r="BE87" s="28"/>
    </row>
    <row r="88" spans="1:57" s="2" customFormat="1" ht="6.95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9"/>
      <c r="BE88" s="28"/>
    </row>
    <row r="89" spans="1:57" s="2" customFormat="1" ht="15.2" customHeight="1">
      <c r="A89" s="28"/>
      <c r="B89" s="29"/>
      <c r="C89" s="25" t="s">
        <v>21</v>
      </c>
      <c r="D89" s="28"/>
      <c r="E89" s="28"/>
      <c r="F89" s="28"/>
      <c r="G89" s="28"/>
      <c r="H89" s="28"/>
      <c r="I89" s="28"/>
      <c r="J89" s="28"/>
      <c r="K89" s="28"/>
      <c r="L89" s="4" t="str">
        <f>IF(E11="","",E11)</f>
        <v xml:space="preserve"> </v>
      </c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5" t="s">
        <v>25</v>
      </c>
      <c r="AJ89" s="28"/>
      <c r="AK89" s="28"/>
      <c r="AL89" s="28"/>
      <c r="AM89" s="226" t="str">
        <f>IF(E17="","",E17)</f>
        <v xml:space="preserve"> </v>
      </c>
      <c r="AN89" s="227"/>
      <c r="AO89" s="227"/>
      <c r="AP89" s="227"/>
      <c r="AQ89" s="28"/>
      <c r="AR89" s="29"/>
      <c r="AS89" s="217" t="s">
        <v>49</v>
      </c>
      <c r="AT89" s="218"/>
      <c r="AU89" s="52"/>
      <c r="AV89" s="52"/>
      <c r="AW89" s="52"/>
      <c r="AX89" s="52"/>
      <c r="AY89" s="52"/>
      <c r="AZ89" s="52"/>
      <c r="BA89" s="52"/>
      <c r="BB89" s="52"/>
      <c r="BC89" s="52"/>
      <c r="BD89" s="53"/>
      <c r="BE89" s="28"/>
    </row>
    <row r="90" spans="1:57" s="2" customFormat="1" ht="15.2" customHeight="1">
      <c r="A90" s="28"/>
      <c r="B90" s="29"/>
      <c r="C90" s="25" t="s">
        <v>24</v>
      </c>
      <c r="D90" s="28"/>
      <c r="E90" s="28"/>
      <c r="F90" s="28"/>
      <c r="G90" s="28"/>
      <c r="H90" s="28"/>
      <c r="I90" s="28"/>
      <c r="J90" s="28"/>
      <c r="K90" s="28"/>
      <c r="L90" s="4" t="str">
        <f>IF(E14="","",E14)</f>
        <v xml:space="preserve"> </v>
      </c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5" t="s">
        <v>27</v>
      </c>
      <c r="AJ90" s="28"/>
      <c r="AK90" s="28"/>
      <c r="AL90" s="28"/>
      <c r="AM90" s="226" t="str">
        <f>IF(E20="","",E20)</f>
        <v xml:space="preserve"> </v>
      </c>
      <c r="AN90" s="227"/>
      <c r="AO90" s="227"/>
      <c r="AP90" s="227"/>
      <c r="AQ90" s="28"/>
      <c r="AR90" s="29"/>
      <c r="AS90" s="219"/>
      <c r="AT90" s="220"/>
      <c r="AU90" s="54"/>
      <c r="AV90" s="54"/>
      <c r="AW90" s="54"/>
      <c r="AX90" s="54"/>
      <c r="AY90" s="54"/>
      <c r="AZ90" s="54"/>
      <c r="BA90" s="54"/>
      <c r="BB90" s="54"/>
      <c r="BC90" s="54"/>
      <c r="BD90" s="55"/>
      <c r="BE90" s="28"/>
    </row>
    <row r="91" spans="1:57" s="2" customFormat="1" ht="10.9" customHeight="1">
      <c r="A91" s="28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9"/>
      <c r="AS91" s="219"/>
      <c r="AT91" s="220"/>
      <c r="AU91" s="54"/>
      <c r="AV91" s="54"/>
      <c r="AW91" s="54"/>
      <c r="AX91" s="54"/>
      <c r="AY91" s="54"/>
      <c r="AZ91" s="54"/>
      <c r="BA91" s="54"/>
      <c r="BB91" s="54"/>
      <c r="BC91" s="54"/>
      <c r="BD91" s="55"/>
      <c r="BE91" s="28"/>
    </row>
    <row r="92" spans="1:57" s="2" customFormat="1" ht="29.25" customHeight="1">
      <c r="A92" s="28"/>
      <c r="B92" s="29"/>
      <c r="C92" s="247" t="s">
        <v>50</v>
      </c>
      <c r="D92" s="224"/>
      <c r="E92" s="224"/>
      <c r="F92" s="224"/>
      <c r="G92" s="224"/>
      <c r="H92" s="56"/>
      <c r="I92" s="245" t="s">
        <v>51</v>
      </c>
      <c r="J92" s="224"/>
      <c r="K92" s="224"/>
      <c r="L92" s="224"/>
      <c r="M92" s="224"/>
      <c r="N92" s="224"/>
      <c r="O92" s="224"/>
      <c r="P92" s="224"/>
      <c r="Q92" s="224"/>
      <c r="R92" s="224"/>
      <c r="S92" s="224"/>
      <c r="T92" s="224"/>
      <c r="U92" s="224"/>
      <c r="V92" s="224"/>
      <c r="W92" s="224"/>
      <c r="X92" s="224"/>
      <c r="Y92" s="224"/>
      <c r="Z92" s="224"/>
      <c r="AA92" s="224"/>
      <c r="AB92" s="224"/>
      <c r="AC92" s="224"/>
      <c r="AD92" s="224"/>
      <c r="AE92" s="224"/>
      <c r="AF92" s="224"/>
      <c r="AG92" s="223" t="s">
        <v>52</v>
      </c>
      <c r="AH92" s="224"/>
      <c r="AI92" s="224"/>
      <c r="AJ92" s="224"/>
      <c r="AK92" s="224"/>
      <c r="AL92" s="224"/>
      <c r="AM92" s="224"/>
      <c r="AN92" s="245" t="s">
        <v>53</v>
      </c>
      <c r="AO92" s="224"/>
      <c r="AP92" s="246"/>
      <c r="AQ92" s="57" t="s">
        <v>54</v>
      </c>
      <c r="AR92" s="29"/>
      <c r="AS92" s="58" t="s">
        <v>55</v>
      </c>
      <c r="AT92" s="59" t="s">
        <v>56</v>
      </c>
      <c r="AU92" s="59" t="s">
        <v>57</v>
      </c>
      <c r="AV92" s="59" t="s">
        <v>58</v>
      </c>
      <c r="AW92" s="59" t="s">
        <v>59</v>
      </c>
      <c r="AX92" s="59" t="s">
        <v>60</v>
      </c>
      <c r="AY92" s="59" t="s">
        <v>61</v>
      </c>
      <c r="AZ92" s="59" t="s">
        <v>62</v>
      </c>
      <c r="BA92" s="59" t="s">
        <v>63</v>
      </c>
      <c r="BB92" s="59" t="s">
        <v>64</v>
      </c>
      <c r="BC92" s="59" t="s">
        <v>65</v>
      </c>
      <c r="BD92" s="60" t="s">
        <v>66</v>
      </c>
      <c r="BE92" s="28"/>
    </row>
    <row r="93" spans="1:57" s="2" customFormat="1" ht="10.9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9"/>
      <c r="AS93" s="61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3"/>
      <c r="BE93" s="28"/>
    </row>
    <row r="94" spans="2:90" s="6" customFormat="1" ht="32.45" customHeight="1">
      <c r="B94" s="64"/>
      <c r="C94" s="65" t="s">
        <v>67</v>
      </c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236">
        <f>ROUND(SUM(AG95:AG100),2)</f>
        <v>0</v>
      </c>
      <c r="AH94" s="236"/>
      <c r="AI94" s="236"/>
      <c r="AJ94" s="236"/>
      <c r="AK94" s="236"/>
      <c r="AL94" s="236"/>
      <c r="AM94" s="236"/>
      <c r="AN94" s="216">
        <f aca="true" t="shared" si="0" ref="AN94:AN100">SUM(AG94,AT94)</f>
        <v>0</v>
      </c>
      <c r="AO94" s="216"/>
      <c r="AP94" s="216"/>
      <c r="AQ94" s="68" t="s">
        <v>1</v>
      </c>
      <c r="AR94" s="64"/>
      <c r="AS94" s="69">
        <f>ROUND(SUM(AS95:AS100),2)</f>
        <v>0</v>
      </c>
      <c r="AT94" s="70">
        <f aca="true" t="shared" si="1" ref="AT94:AT100">ROUND(SUM(AV94:AW94),2)</f>
        <v>0</v>
      </c>
      <c r="AU94" s="71" t="e">
        <f>ROUND(SUM(AU95:AU100),5)</f>
        <v>#REF!</v>
      </c>
      <c r="AV94" s="70">
        <f>ROUND(AZ94*L29,2)</f>
        <v>0</v>
      </c>
      <c r="AW94" s="70">
        <f>ROUND(BA94*L30,2)</f>
        <v>0</v>
      </c>
      <c r="AX94" s="70">
        <f>ROUND(BB94*L29,2)</f>
        <v>0</v>
      </c>
      <c r="AY94" s="70">
        <f>ROUND(BC94*L30,2)</f>
        <v>0</v>
      </c>
      <c r="AZ94" s="70">
        <f>ROUND(SUM(AZ95:AZ100),2)</f>
        <v>0</v>
      </c>
      <c r="BA94" s="70">
        <f>ROUND(SUM(BA95:BA100),2)</f>
        <v>0</v>
      </c>
      <c r="BB94" s="70">
        <f>ROUND(SUM(BB95:BB100),2)</f>
        <v>0</v>
      </c>
      <c r="BC94" s="70">
        <f>ROUND(SUM(BC95:BC100),2)</f>
        <v>0</v>
      </c>
      <c r="BD94" s="72">
        <f>ROUND(SUM(BD95:BD100),2)</f>
        <v>0</v>
      </c>
      <c r="BS94" s="73" t="s">
        <v>68</v>
      </c>
      <c r="BT94" s="73" t="s">
        <v>69</v>
      </c>
      <c r="BU94" s="74" t="s">
        <v>70</v>
      </c>
      <c r="BV94" s="73" t="s">
        <v>71</v>
      </c>
      <c r="BW94" s="73" t="s">
        <v>4</v>
      </c>
      <c r="BX94" s="73" t="s">
        <v>72</v>
      </c>
      <c r="CL94" s="73" t="s">
        <v>1</v>
      </c>
    </row>
    <row r="95" spans="1:91" s="7" customFormat="1" ht="16.5" customHeight="1">
      <c r="A95" s="75" t="s">
        <v>73</v>
      </c>
      <c r="B95" s="76"/>
      <c r="C95" s="77"/>
      <c r="D95" s="235" t="s">
        <v>13</v>
      </c>
      <c r="E95" s="235"/>
      <c r="F95" s="235"/>
      <c r="G95" s="235"/>
      <c r="H95" s="235"/>
      <c r="I95" s="78"/>
      <c r="J95" s="235" t="s">
        <v>74</v>
      </c>
      <c r="K95" s="235"/>
      <c r="L95" s="235"/>
      <c r="M95" s="235"/>
      <c r="N95" s="235"/>
      <c r="O95" s="235"/>
      <c r="P95" s="235"/>
      <c r="Q95" s="235"/>
      <c r="R95" s="235"/>
      <c r="S95" s="235"/>
      <c r="T95" s="235"/>
      <c r="U95" s="235"/>
      <c r="V95" s="235"/>
      <c r="W95" s="235"/>
      <c r="X95" s="235"/>
      <c r="Y95" s="235"/>
      <c r="Z95" s="235"/>
      <c r="AA95" s="235"/>
      <c r="AB95" s="235"/>
      <c r="AC95" s="235"/>
      <c r="AD95" s="235"/>
      <c r="AE95" s="235"/>
      <c r="AF95" s="235"/>
      <c r="AG95" s="214">
        <f>'01 - Oprava MK ul. Okrajo...'!J30</f>
        <v>0</v>
      </c>
      <c r="AH95" s="215"/>
      <c r="AI95" s="215"/>
      <c r="AJ95" s="215"/>
      <c r="AK95" s="215"/>
      <c r="AL95" s="215"/>
      <c r="AM95" s="215"/>
      <c r="AN95" s="214">
        <f t="shared" si="0"/>
        <v>0</v>
      </c>
      <c r="AO95" s="215"/>
      <c r="AP95" s="215"/>
      <c r="AQ95" s="79" t="s">
        <v>75</v>
      </c>
      <c r="AR95" s="76"/>
      <c r="AS95" s="80">
        <v>0</v>
      </c>
      <c r="AT95" s="81">
        <f t="shared" si="1"/>
        <v>0</v>
      </c>
      <c r="AU95" s="82">
        <f>'01 - Oprava MK ul. Okrajo...'!P125</f>
        <v>127.66226400000002</v>
      </c>
      <c r="AV95" s="81">
        <f>'01 - Oprava MK ul. Okrajo...'!J33</f>
        <v>0</v>
      </c>
      <c r="AW95" s="81">
        <f>'01 - Oprava MK ul. Okrajo...'!J34</f>
        <v>0</v>
      </c>
      <c r="AX95" s="81">
        <f>'01 - Oprava MK ul. Okrajo...'!J35</f>
        <v>0</v>
      </c>
      <c r="AY95" s="81">
        <f>'01 - Oprava MK ul. Okrajo...'!J36</f>
        <v>0</v>
      </c>
      <c r="AZ95" s="81">
        <f>'01 - Oprava MK ul. Okrajo...'!F33</f>
        <v>0</v>
      </c>
      <c r="BA95" s="81">
        <f>'01 - Oprava MK ul. Okrajo...'!F34</f>
        <v>0</v>
      </c>
      <c r="BB95" s="81">
        <f>'01 - Oprava MK ul. Okrajo...'!F35</f>
        <v>0</v>
      </c>
      <c r="BC95" s="81">
        <f>'01 - Oprava MK ul. Okrajo...'!F36</f>
        <v>0</v>
      </c>
      <c r="BD95" s="83">
        <f>'01 - Oprava MK ul. Okrajo...'!F37</f>
        <v>0</v>
      </c>
      <c r="BT95" s="84" t="s">
        <v>76</v>
      </c>
      <c r="BV95" s="84" t="s">
        <v>71</v>
      </c>
      <c r="BW95" s="84" t="s">
        <v>77</v>
      </c>
      <c r="BX95" s="84" t="s">
        <v>4</v>
      </c>
      <c r="CL95" s="84" t="s">
        <v>1</v>
      </c>
      <c r="CM95" s="84" t="s">
        <v>78</v>
      </c>
    </row>
    <row r="96" spans="1:91" s="7" customFormat="1" ht="16.5" customHeight="1">
      <c r="A96" s="75" t="s">
        <v>73</v>
      </c>
      <c r="B96" s="76"/>
      <c r="C96" s="77"/>
      <c r="D96" s="235" t="s">
        <v>79</v>
      </c>
      <c r="E96" s="235"/>
      <c r="F96" s="235"/>
      <c r="G96" s="235"/>
      <c r="H96" s="235"/>
      <c r="I96" s="78"/>
      <c r="J96" s="235" t="s">
        <v>80</v>
      </c>
      <c r="K96" s="235"/>
      <c r="L96" s="235"/>
      <c r="M96" s="235"/>
      <c r="N96" s="235"/>
      <c r="O96" s="235"/>
      <c r="P96" s="235"/>
      <c r="Q96" s="235"/>
      <c r="R96" s="235"/>
      <c r="S96" s="235"/>
      <c r="T96" s="235"/>
      <c r="U96" s="235"/>
      <c r="V96" s="235"/>
      <c r="W96" s="235"/>
      <c r="X96" s="235"/>
      <c r="Y96" s="235"/>
      <c r="Z96" s="235"/>
      <c r="AA96" s="235"/>
      <c r="AB96" s="235"/>
      <c r="AC96" s="235"/>
      <c r="AD96" s="235"/>
      <c r="AE96" s="235"/>
      <c r="AF96" s="235"/>
      <c r="AG96" s="214">
        <f>'02 - Oprava MK ul. Březinská'!J30</f>
        <v>0</v>
      </c>
      <c r="AH96" s="215"/>
      <c r="AI96" s="215"/>
      <c r="AJ96" s="215"/>
      <c r="AK96" s="215"/>
      <c r="AL96" s="215"/>
      <c r="AM96" s="215"/>
      <c r="AN96" s="214">
        <f t="shared" si="0"/>
        <v>0</v>
      </c>
      <c r="AO96" s="215"/>
      <c r="AP96" s="215"/>
      <c r="AQ96" s="79" t="s">
        <v>75</v>
      </c>
      <c r="AR96" s="76"/>
      <c r="AS96" s="80">
        <v>0</v>
      </c>
      <c r="AT96" s="81">
        <f t="shared" si="1"/>
        <v>0</v>
      </c>
      <c r="AU96" s="82" t="e">
        <f>'02 - Oprava MK ul. Březinská'!P125</f>
        <v>#REF!</v>
      </c>
      <c r="AV96" s="81">
        <f>'02 - Oprava MK ul. Březinská'!J33</f>
        <v>0</v>
      </c>
      <c r="AW96" s="81">
        <f>'02 - Oprava MK ul. Březinská'!J34</f>
        <v>0</v>
      </c>
      <c r="AX96" s="81">
        <f>'02 - Oprava MK ul. Březinská'!J35</f>
        <v>0</v>
      </c>
      <c r="AY96" s="81">
        <f>'02 - Oprava MK ul. Březinská'!J36</f>
        <v>0</v>
      </c>
      <c r="AZ96" s="81">
        <f>'02 - Oprava MK ul. Březinská'!F33</f>
        <v>0</v>
      </c>
      <c r="BA96" s="81">
        <f>'02 - Oprava MK ul. Březinská'!F34</f>
        <v>0</v>
      </c>
      <c r="BB96" s="81">
        <f>'02 - Oprava MK ul. Březinská'!F35</f>
        <v>0</v>
      </c>
      <c r="BC96" s="81">
        <f>'02 - Oprava MK ul. Březinská'!F36</f>
        <v>0</v>
      </c>
      <c r="BD96" s="83">
        <f>'02 - Oprava MK ul. Březinská'!F37</f>
        <v>0</v>
      </c>
      <c r="BT96" s="84" t="s">
        <v>76</v>
      </c>
      <c r="BV96" s="84" t="s">
        <v>71</v>
      </c>
      <c r="BW96" s="84" t="s">
        <v>81</v>
      </c>
      <c r="BX96" s="84" t="s">
        <v>4</v>
      </c>
      <c r="CL96" s="84" t="s">
        <v>1</v>
      </c>
      <c r="CM96" s="84" t="s">
        <v>78</v>
      </c>
    </row>
    <row r="97" spans="1:91" s="7" customFormat="1" ht="16.5" customHeight="1">
      <c r="A97" s="75" t="s">
        <v>73</v>
      </c>
      <c r="B97" s="76"/>
      <c r="C97" s="77"/>
      <c r="D97" s="235" t="s">
        <v>82</v>
      </c>
      <c r="E97" s="235"/>
      <c r="F97" s="235"/>
      <c r="G97" s="235"/>
      <c r="H97" s="235"/>
      <c r="I97" s="78"/>
      <c r="J97" s="235" t="s">
        <v>83</v>
      </c>
      <c r="K97" s="235"/>
      <c r="L97" s="235"/>
      <c r="M97" s="235"/>
      <c r="N97" s="235"/>
      <c r="O97" s="235"/>
      <c r="P97" s="235"/>
      <c r="Q97" s="235"/>
      <c r="R97" s="235"/>
      <c r="S97" s="235"/>
      <c r="T97" s="235"/>
      <c r="U97" s="235"/>
      <c r="V97" s="235"/>
      <c r="W97" s="235"/>
      <c r="X97" s="235"/>
      <c r="Y97" s="235"/>
      <c r="Z97" s="235"/>
      <c r="AA97" s="235"/>
      <c r="AB97" s="235"/>
      <c r="AC97" s="235"/>
      <c r="AD97" s="235"/>
      <c r="AE97" s="235"/>
      <c r="AF97" s="235"/>
      <c r="AG97" s="214">
        <f>'04 - Oprava MK ul. Nad Doly'!J30</f>
        <v>0</v>
      </c>
      <c r="AH97" s="215"/>
      <c r="AI97" s="215"/>
      <c r="AJ97" s="215"/>
      <c r="AK97" s="215"/>
      <c r="AL97" s="215"/>
      <c r="AM97" s="215"/>
      <c r="AN97" s="214">
        <f t="shared" si="0"/>
        <v>0</v>
      </c>
      <c r="AO97" s="215"/>
      <c r="AP97" s="215"/>
      <c r="AQ97" s="79" t="s">
        <v>75</v>
      </c>
      <c r="AR97" s="76"/>
      <c r="AS97" s="80">
        <v>0</v>
      </c>
      <c r="AT97" s="81">
        <f t="shared" si="1"/>
        <v>0</v>
      </c>
      <c r="AU97" s="82">
        <f>'04 - Oprava MK ul. Nad Doly'!P124</f>
        <v>7.917599999999999</v>
      </c>
      <c r="AV97" s="81">
        <f>'04 - Oprava MK ul. Nad Doly'!J33</f>
        <v>0</v>
      </c>
      <c r="AW97" s="81">
        <f>'04 - Oprava MK ul. Nad Doly'!J34</f>
        <v>0</v>
      </c>
      <c r="AX97" s="81">
        <f>'04 - Oprava MK ul. Nad Doly'!J35</f>
        <v>0</v>
      </c>
      <c r="AY97" s="81">
        <f>'04 - Oprava MK ul. Nad Doly'!J36</f>
        <v>0</v>
      </c>
      <c r="AZ97" s="81">
        <f>'04 - Oprava MK ul. Nad Doly'!F33</f>
        <v>0</v>
      </c>
      <c r="BA97" s="81">
        <f>'04 - Oprava MK ul. Nad Doly'!F34</f>
        <v>0</v>
      </c>
      <c r="BB97" s="81">
        <f>'04 - Oprava MK ul. Nad Doly'!F35</f>
        <v>0</v>
      </c>
      <c r="BC97" s="81">
        <f>'04 - Oprava MK ul. Nad Doly'!F36</f>
        <v>0</v>
      </c>
      <c r="BD97" s="83">
        <f>'04 - Oprava MK ul. Nad Doly'!F37</f>
        <v>0</v>
      </c>
      <c r="BT97" s="84" t="s">
        <v>76</v>
      </c>
      <c r="BV97" s="84" t="s">
        <v>71</v>
      </c>
      <c r="BW97" s="84" t="s">
        <v>84</v>
      </c>
      <c r="BX97" s="84" t="s">
        <v>4</v>
      </c>
      <c r="CL97" s="84" t="s">
        <v>1</v>
      </c>
      <c r="CM97" s="84" t="s">
        <v>78</v>
      </c>
    </row>
    <row r="98" spans="1:91" s="7" customFormat="1" ht="16.5" customHeight="1">
      <c r="A98" s="75" t="s">
        <v>73</v>
      </c>
      <c r="B98" s="76"/>
      <c r="C98" s="77"/>
      <c r="D98" s="235" t="s">
        <v>85</v>
      </c>
      <c r="E98" s="235"/>
      <c r="F98" s="235"/>
      <c r="G98" s="235"/>
      <c r="H98" s="235"/>
      <c r="I98" s="78"/>
      <c r="J98" s="235" t="s">
        <v>86</v>
      </c>
      <c r="K98" s="235"/>
      <c r="L98" s="235"/>
      <c r="M98" s="235"/>
      <c r="N98" s="235"/>
      <c r="O98" s="235"/>
      <c r="P98" s="235"/>
      <c r="Q98" s="235"/>
      <c r="R98" s="235"/>
      <c r="S98" s="235"/>
      <c r="T98" s="235"/>
      <c r="U98" s="235"/>
      <c r="V98" s="235"/>
      <c r="W98" s="235"/>
      <c r="X98" s="235"/>
      <c r="Y98" s="235"/>
      <c r="Z98" s="235"/>
      <c r="AA98" s="235"/>
      <c r="AB98" s="235"/>
      <c r="AC98" s="235"/>
      <c r="AD98" s="235"/>
      <c r="AE98" s="235"/>
      <c r="AF98" s="235"/>
      <c r="AG98" s="214">
        <f>'07 - Oprava MK ul. Ve Fin...'!J30</f>
        <v>0</v>
      </c>
      <c r="AH98" s="215"/>
      <c r="AI98" s="215"/>
      <c r="AJ98" s="215"/>
      <c r="AK98" s="215"/>
      <c r="AL98" s="215"/>
      <c r="AM98" s="215"/>
      <c r="AN98" s="214">
        <f t="shared" si="0"/>
        <v>0</v>
      </c>
      <c r="AO98" s="215"/>
      <c r="AP98" s="215"/>
      <c r="AQ98" s="79" t="s">
        <v>75</v>
      </c>
      <c r="AR98" s="76"/>
      <c r="AS98" s="80">
        <v>0</v>
      </c>
      <c r="AT98" s="81">
        <f t="shared" si="1"/>
        <v>0</v>
      </c>
      <c r="AU98" s="82">
        <f>'07 - Oprava MK ul. Ve Fin...'!P125</f>
        <v>232.67708800000003</v>
      </c>
      <c r="AV98" s="81">
        <f>'07 - Oprava MK ul. Ve Fin...'!J33</f>
        <v>0</v>
      </c>
      <c r="AW98" s="81">
        <f>'07 - Oprava MK ul. Ve Fin...'!J34</f>
        <v>0</v>
      </c>
      <c r="AX98" s="81">
        <f>'07 - Oprava MK ul. Ve Fin...'!J35</f>
        <v>0</v>
      </c>
      <c r="AY98" s="81">
        <f>'07 - Oprava MK ul. Ve Fin...'!J36</f>
        <v>0</v>
      </c>
      <c r="AZ98" s="81">
        <f>'07 - Oprava MK ul. Ve Fin...'!F33</f>
        <v>0</v>
      </c>
      <c r="BA98" s="81">
        <f>'07 - Oprava MK ul. Ve Fin...'!F34</f>
        <v>0</v>
      </c>
      <c r="BB98" s="81">
        <f>'07 - Oprava MK ul. Ve Fin...'!F35</f>
        <v>0</v>
      </c>
      <c r="BC98" s="81">
        <f>'07 - Oprava MK ul. Ve Fin...'!F36</f>
        <v>0</v>
      </c>
      <c r="BD98" s="83">
        <f>'07 - Oprava MK ul. Ve Fin...'!F37</f>
        <v>0</v>
      </c>
      <c r="BT98" s="84" t="s">
        <v>76</v>
      </c>
      <c r="BV98" s="84" t="s">
        <v>71</v>
      </c>
      <c r="BW98" s="84" t="s">
        <v>87</v>
      </c>
      <c r="BX98" s="84" t="s">
        <v>4</v>
      </c>
      <c r="CL98" s="84" t="s">
        <v>1</v>
      </c>
      <c r="CM98" s="84" t="s">
        <v>78</v>
      </c>
    </row>
    <row r="99" spans="1:91" s="7" customFormat="1" ht="16.5" customHeight="1">
      <c r="A99" s="75" t="s">
        <v>73</v>
      </c>
      <c r="B99" s="76"/>
      <c r="C99" s="77"/>
      <c r="D99" s="235" t="s">
        <v>88</v>
      </c>
      <c r="E99" s="235"/>
      <c r="F99" s="235"/>
      <c r="G99" s="235"/>
      <c r="H99" s="235"/>
      <c r="I99" s="78"/>
      <c r="J99" s="235" t="s">
        <v>89</v>
      </c>
      <c r="K99" s="235"/>
      <c r="L99" s="235"/>
      <c r="M99" s="235"/>
      <c r="N99" s="235"/>
      <c r="O99" s="235"/>
      <c r="P99" s="235"/>
      <c r="Q99" s="235"/>
      <c r="R99" s="235"/>
      <c r="S99" s="235"/>
      <c r="T99" s="235"/>
      <c r="U99" s="235"/>
      <c r="V99" s="235"/>
      <c r="W99" s="235"/>
      <c r="X99" s="235"/>
      <c r="Y99" s="235"/>
      <c r="Z99" s="235"/>
      <c r="AA99" s="235"/>
      <c r="AB99" s="235"/>
      <c r="AC99" s="235"/>
      <c r="AD99" s="235"/>
      <c r="AE99" s="235"/>
      <c r="AF99" s="235"/>
      <c r="AG99" s="214">
        <f>'09 - Oprava MK ul. Školní...'!J30</f>
        <v>0</v>
      </c>
      <c r="AH99" s="215"/>
      <c r="AI99" s="215"/>
      <c r="AJ99" s="215"/>
      <c r="AK99" s="215"/>
      <c r="AL99" s="215"/>
      <c r="AM99" s="215"/>
      <c r="AN99" s="214">
        <f t="shared" si="0"/>
        <v>0</v>
      </c>
      <c r="AO99" s="215"/>
      <c r="AP99" s="215"/>
      <c r="AQ99" s="79" t="s">
        <v>75</v>
      </c>
      <c r="AR99" s="76"/>
      <c r="AS99" s="80">
        <v>0</v>
      </c>
      <c r="AT99" s="81">
        <f t="shared" si="1"/>
        <v>0</v>
      </c>
      <c r="AU99" s="82">
        <f>'09 - Oprava MK ul. Školní...'!P124</f>
        <v>138.408578</v>
      </c>
      <c r="AV99" s="81">
        <f>'09 - Oprava MK ul. Školní...'!J33</f>
        <v>0</v>
      </c>
      <c r="AW99" s="81">
        <f>'09 - Oprava MK ul. Školní...'!J34</f>
        <v>0</v>
      </c>
      <c r="AX99" s="81">
        <f>'09 - Oprava MK ul. Školní...'!J35</f>
        <v>0</v>
      </c>
      <c r="AY99" s="81">
        <f>'09 - Oprava MK ul. Školní...'!J36</f>
        <v>0</v>
      </c>
      <c r="AZ99" s="81">
        <f>'09 - Oprava MK ul. Školní...'!F33</f>
        <v>0</v>
      </c>
      <c r="BA99" s="81">
        <f>'09 - Oprava MK ul. Školní...'!F34</f>
        <v>0</v>
      </c>
      <c r="BB99" s="81">
        <f>'09 - Oprava MK ul. Školní...'!F35</f>
        <v>0</v>
      </c>
      <c r="BC99" s="81">
        <f>'09 - Oprava MK ul. Školní...'!F36</f>
        <v>0</v>
      </c>
      <c r="BD99" s="83">
        <f>'09 - Oprava MK ul. Školní...'!F37</f>
        <v>0</v>
      </c>
      <c r="BT99" s="84" t="s">
        <v>76</v>
      </c>
      <c r="BV99" s="84" t="s">
        <v>71</v>
      </c>
      <c r="BW99" s="84" t="s">
        <v>90</v>
      </c>
      <c r="BX99" s="84" t="s">
        <v>4</v>
      </c>
      <c r="CL99" s="84" t="s">
        <v>1</v>
      </c>
      <c r="CM99" s="84" t="s">
        <v>78</v>
      </c>
    </row>
    <row r="100" spans="1:91" s="7" customFormat="1" ht="16.5" customHeight="1">
      <c r="A100" s="75" t="s">
        <v>73</v>
      </c>
      <c r="B100" s="76"/>
      <c r="C100" s="77"/>
      <c r="D100" s="235" t="s">
        <v>94</v>
      </c>
      <c r="E100" s="235"/>
      <c r="F100" s="235"/>
      <c r="G100" s="235"/>
      <c r="H100" s="235"/>
      <c r="I100" s="78"/>
      <c r="J100" s="235" t="s">
        <v>95</v>
      </c>
      <c r="K100" s="235"/>
      <c r="L100" s="235"/>
      <c r="M100" s="235"/>
      <c r="N100" s="235"/>
      <c r="O100" s="235"/>
      <c r="P100" s="235"/>
      <c r="Q100" s="235"/>
      <c r="R100" s="235"/>
      <c r="S100" s="235"/>
      <c r="T100" s="235"/>
      <c r="U100" s="235"/>
      <c r="V100" s="235"/>
      <c r="W100" s="235"/>
      <c r="X100" s="235"/>
      <c r="Y100" s="235"/>
      <c r="Z100" s="235"/>
      <c r="AA100" s="235"/>
      <c r="AB100" s="235"/>
      <c r="AC100" s="235"/>
      <c r="AD100" s="235"/>
      <c r="AE100" s="235"/>
      <c r="AF100" s="235"/>
      <c r="AG100" s="214">
        <f>'13 - Oprava MK ul. Nová'!J30</f>
        <v>0</v>
      </c>
      <c r="AH100" s="215"/>
      <c r="AI100" s="215"/>
      <c r="AJ100" s="215"/>
      <c r="AK100" s="215"/>
      <c r="AL100" s="215"/>
      <c r="AM100" s="215"/>
      <c r="AN100" s="214">
        <f t="shared" si="0"/>
        <v>0</v>
      </c>
      <c r="AO100" s="215"/>
      <c r="AP100" s="215"/>
      <c r="AQ100" s="79" t="s">
        <v>75</v>
      </c>
      <c r="AR100" s="76"/>
      <c r="AS100" s="85">
        <v>0</v>
      </c>
      <c r="AT100" s="86">
        <f t="shared" si="1"/>
        <v>0</v>
      </c>
      <c r="AU100" s="87">
        <f>'13 - Oprava MK ul. Nová'!P124</f>
        <v>29.628652000000002</v>
      </c>
      <c r="AV100" s="86">
        <f>'13 - Oprava MK ul. Nová'!J33</f>
        <v>0</v>
      </c>
      <c r="AW100" s="86">
        <f>'13 - Oprava MK ul. Nová'!J34</f>
        <v>0</v>
      </c>
      <c r="AX100" s="86">
        <f>'13 - Oprava MK ul. Nová'!J35</f>
        <v>0</v>
      </c>
      <c r="AY100" s="86">
        <f>'13 - Oprava MK ul. Nová'!J36</f>
        <v>0</v>
      </c>
      <c r="AZ100" s="86">
        <f>'13 - Oprava MK ul. Nová'!F33</f>
        <v>0</v>
      </c>
      <c r="BA100" s="86">
        <f>'13 - Oprava MK ul. Nová'!F34</f>
        <v>0</v>
      </c>
      <c r="BB100" s="86">
        <f>'13 - Oprava MK ul. Nová'!F35</f>
        <v>0</v>
      </c>
      <c r="BC100" s="86">
        <f>'13 - Oprava MK ul. Nová'!F36</f>
        <v>0</v>
      </c>
      <c r="BD100" s="88">
        <f>'13 - Oprava MK ul. Nová'!F37</f>
        <v>0</v>
      </c>
      <c r="BT100" s="84" t="s">
        <v>76</v>
      </c>
      <c r="BV100" s="84" t="s">
        <v>71</v>
      </c>
      <c r="BW100" s="84" t="s">
        <v>96</v>
      </c>
      <c r="BX100" s="84" t="s">
        <v>4</v>
      </c>
      <c r="CL100" s="84" t="s">
        <v>1</v>
      </c>
      <c r="CM100" s="84" t="s">
        <v>78</v>
      </c>
    </row>
    <row r="101" spans="1:57" s="2" customFormat="1" ht="30" customHeight="1">
      <c r="A101" s="28"/>
      <c r="B101" s="29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9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</row>
    <row r="102" spans="1:57" s="2" customFormat="1" ht="6.95" customHeight="1">
      <c r="A102" s="28"/>
      <c r="B102" s="43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29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</row>
  </sheetData>
  <mergeCells count="60">
    <mergeCell ref="D99:H99"/>
    <mergeCell ref="D98:H98"/>
    <mergeCell ref="I92:AF92"/>
    <mergeCell ref="J99:AF99"/>
    <mergeCell ref="J97:AF97"/>
    <mergeCell ref="J98:AF98"/>
    <mergeCell ref="J96:AF96"/>
    <mergeCell ref="J95:AF95"/>
    <mergeCell ref="C92:G92"/>
    <mergeCell ref="D97:H97"/>
    <mergeCell ref="D95:H95"/>
    <mergeCell ref="D96:H96"/>
    <mergeCell ref="L85:AO85"/>
    <mergeCell ref="AN92:AP92"/>
    <mergeCell ref="AN98:AP98"/>
    <mergeCell ref="AN97:AP97"/>
    <mergeCell ref="AN95:AP95"/>
    <mergeCell ref="D100:H100"/>
    <mergeCell ref="J100:AF100"/>
    <mergeCell ref="AG94:AM94"/>
    <mergeCell ref="K5:AO5"/>
    <mergeCell ref="K6:AO6"/>
    <mergeCell ref="E23:AN23"/>
    <mergeCell ref="AK26:AO26"/>
    <mergeCell ref="L28:P28"/>
    <mergeCell ref="W28:AE28"/>
    <mergeCell ref="AK28:AO28"/>
    <mergeCell ref="L29:P29"/>
    <mergeCell ref="W29:AE29"/>
    <mergeCell ref="AK29:AO29"/>
    <mergeCell ref="AK30:AO30"/>
    <mergeCell ref="L30:P30"/>
    <mergeCell ref="W30:AE30"/>
    <mergeCell ref="W31:AE31"/>
    <mergeCell ref="AK31:AO31"/>
    <mergeCell ref="L31:P31"/>
    <mergeCell ref="L32:P32"/>
    <mergeCell ref="W32:AE32"/>
    <mergeCell ref="AK32:AO32"/>
    <mergeCell ref="L33:P33"/>
    <mergeCell ref="W33:AE33"/>
    <mergeCell ref="AK33:AO33"/>
    <mergeCell ref="AK35:AO35"/>
    <mergeCell ref="X35:AB35"/>
    <mergeCell ref="AN100:AP100"/>
    <mergeCell ref="AG100:AM100"/>
    <mergeCell ref="AN94:AP94"/>
    <mergeCell ref="AS89:AT91"/>
    <mergeCell ref="AR2:BE2"/>
    <mergeCell ref="AG99:AM99"/>
    <mergeCell ref="AG92:AM92"/>
    <mergeCell ref="AG95:AM95"/>
    <mergeCell ref="AG98:AM98"/>
    <mergeCell ref="AG96:AM96"/>
    <mergeCell ref="AG97:AM97"/>
    <mergeCell ref="AM87:AN87"/>
    <mergeCell ref="AM89:AP89"/>
    <mergeCell ref="AM90:AP90"/>
    <mergeCell ref="AN99:AP99"/>
    <mergeCell ref="AN96:AP96"/>
  </mergeCells>
  <hyperlinks>
    <hyperlink ref="A95" location="'01 - Oprava MK ul. Okrajo...'!C2" display="/"/>
    <hyperlink ref="A96" location="'02 - Oprava MK ul. Březinská'!C2" display="/"/>
    <hyperlink ref="A97" location="'04 - Oprava MK ul. Nad Doly'!C2" display="/"/>
    <hyperlink ref="A98" location="'07 - Oprava MK ul. Ve Fin...'!C2" display="/"/>
    <hyperlink ref="A99" location="'09 - Oprava MK ul. Školní...'!C2" display="/"/>
    <hyperlink ref="A100" location="'13 - Oprava MK ul. Nová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76"/>
  <sheetViews>
    <sheetView showGridLines="0" showZeros="0" workbookViewId="0" topLeftCell="A111">
      <selection activeCell="V137" sqref="V137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89"/>
    </row>
    <row r="2" spans="12:46" s="1" customFormat="1" ht="36.95" customHeight="1">
      <c r="L2" s="221" t="s">
        <v>5</v>
      </c>
      <c r="M2" s="222"/>
      <c r="N2" s="222"/>
      <c r="O2" s="222"/>
      <c r="P2" s="222"/>
      <c r="Q2" s="222"/>
      <c r="R2" s="222"/>
      <c r="S2" s="222"/>
      <c r="T2" s="222"/>
      <c r="U2" s="222"/>
      <c r="V2" s="222"/>
      <c r="AT2" s="16" t="s">
        <v>77</v>
      </c>
    </row>
    <row r="3" spans="2:46" s="1" customFormat="1" ht="6.95" customHeight="1" hidden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78</v>
      </c>
    </row>
    <row r="4" spans="2:46" s="1" customFormat="1" ht="24.95" customHeight="1" hidden="1">
      <c r="B4" s="19"/>
      <c r="D4" s="20" t="s">
        <v>97</v>
      </c>
      <c r="L4" s="19"/>
      <c r="M4" s="90" t="s">
        <v>10</v>
      </c>
      <c r="AT4" s="16" t="s">
        <v>3</v>
      </c>
    </row>
    <row r="5" spans="2:12" s="1" customFormat="1" ht="6.95" customHeight="1" hidden="1">
      <c r="B5" s="19"/>
      <c r="L5" s="19"/>
    </row>
    <row r="6" spans="2:12" s="1" customFormat="1" ht="12" customHeight="1" hidden="1">
      <c r="B6" s="19"/>
      <c r="D6" s="25" t="s">
        <v>14</v>
      </c>
      <c r="L6" s="19"/>
    </row>
    <row r="7" spans="2:12" s="1" customFormat="1" ht="16.5" customHeight="1" hidden="1">
      <c r="B7" s="19"/>
      <c r="E7" s="249" t="str">
        <f>'Rekapitulace stavby'!K6</f>
        <v>Město Petřvald - Opravy MK 2023</v>
      </c>
      <c r="F7" s="250"/>
      <c r="G7" s="250"/>
      <c r="H7" s="250"/>
      <c r="L7" s="19"/>
    </row>
    <row r="8" spans="1:31" s="2" customFormat="1" ht="12" customHeight="1" hidden="1">
      <c r="A8" s="28"/>
      <c r="B8" s="29"/>
      <c r="C8" s="28"/>
      <c r="D8" s="25" t="s">
        <v>98</v>
      </c>
      <c r="E8" s="28"/>
      <c r="F8" s="28"/>
      <c r="G8" s="28"/>
      <c r="H8" s="28"/>
      <c r="I8" s="28"/>
      <c r="J8" s="28"/>
      <c r="K8" s="28"/>
      <c r="L8" s="3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31" s="2" customFormat="1" ht="16.5" customHeight="1" hidden="1">
      <c r="A9" s="28"/>
      <c r="B9" s="29"/>
      <c r="C9" s="28"/>
      <c r="D9" s="28"/>
      <c r="E9" s="243" t="s">
        <v>99</v>
      </c>
      <c r="F9" s="248"/>
      <c r="G9" s="248"/>
      <c r="H9" s="248"/>
      <c r="I9" s="28"/>
      <c r="J9" s="28"/>
      <c r="K9" s="28"/>
      <c r="L9" s="3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31" s="2" customFormat="1" ht="12" hidden="1">
      <c r="A10" s="28"/>
      <c r="B10" s="29"/>
      <c r="C10" s="28"/>
      <c r="D10" s="28"/>
      <c r="E10" s="28"/>
      <c r="F10" s="28"/>
      <c r="G10" s="28"/>
      <c r="H10" s="28"/>
      <c r="I10" s="28"/>
      <c r="J10" s="28"/>
      <c r="K10" s="28"/>
      <c r="L10" s="3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31" s="2" customFormat="1" ht="12" customHeight="1" hidden="1">
      <c r="A11" s="28"/>
      <c r="B11" s="29"/>
      <c r="C11" s="28"/>
      <c r="D11" s="25" t="s">
        <v>16</v>
      </c>
      <c r="E11" s="28"/>
      <c r="F11" s="23" t="s">
        <v>1</v>
      </c>
      <c r="G11" s="28"/>
      <c r="H11" s="28"/>
      <c r="I11" s="25" t="s">
        <v>17</v>
      </c>
      <c r="J11" s="23" t="s">
        <v>1</v>
      </c>
      <c r="K11" s="28"/>
      <c r="L11" s="3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31" s="2" customFormat="1" ht="12" customHeight="1" hidden="1">
      <c r="A12" s="28"/>
      <c r="B12" s="29"/>
      <c r="C12" s="28"/>
      <c r="D12" s="25" t="s">
        <v>18</v>
      </c>
      <c r="E12" s="28"/>
      <c r="F12" s="23" t="s">
        <v>100</v>
      </c>
      <c r="G12" s="28"/>
      <c r="H12" s="28"/>
      <c r="I12" s="25" t="s">
        <v>20</v>
      </c>
      <c r="J12" s="51">
        <f>'Rekapitulace stavby'!AN8</f>
        <v>0</v>
      </c>
      <c r="K12" s="28"/>
      <c r="L12" s="3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31" s="2" customFormat="1" ht="10.9" customHeight="1" hidden="1">
      <c r="A13" s="28"/>
      <c r="B13" s="29"/>
      <c r="C13" s="28"/>
      <c r="D13" s="28"/>
      <c r="E13" s="28"/>
      <c r="F13" s="28"/>
      <c r="G13" s="28"/>
      <c r="H13" s="28"/>
      <c r="I13" s="28"/>
      <c r="J13" s="28"/>
      <c r="K13" s="28"/>
      <c r="L13" s="3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31" s="2" customFormat="1" ht="12" customHeight="1" hidden="1">
      <c r="A14" s="28"/>
      <c r="B14" s="29"/>
      <c r="C14" s="28"/>
      <c r="D14" s="25" t="s">
        <v>21</v>
      </c>
      <c r="E14" s="28"/>
      <c r="F14" s="28"/>
      <c r="G14" s="28"/>
      <c r="H14" s="28"/>
      <c r="I14" s="25" t="s">
        <v>22</v>
      </c>
      <c r="J14" s="23" t="s">
        <v>101</v>
      </c>
      <c r="K14" s="28"/>
      <c r="L14" s="3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31" s="2" customFormat="1" ht="18" customHeight="1" hidden="1">
      <c r="A15" s="28"/>
      <c r="B15" s="29"/>
      <c r="C15" s="28"/>
      <c r="D15" s="28"/>
      <c r="E15" s="23" t="s">
        <v>102</v>
      </c>
      <c r="F15" s="28"/>
      <c r="G15" s="28"/>
      <c r="H15" s="28"/>
      <c r="I15" s="25" t="s">
        <v>23</v>
      </c>
      <c r="J15" s="23" t="s">
        <v>1</v>
      </c>
      <c r="K15" s="28"/>
      <c r="L15" s="3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31" s="2" customFormat="1" ht="6.95" customHeight="1" hidden="1">
      <c r="A16" s="28"/>
      <c r="B16" s="29"/>
      <c r="C16" s="28"/>
      <c r="D16" s="28"/>
      <c r="E16" s="28"/>
      <c r="F16" s="28"/>
      <c r="G16" s="28"/>
      <c r="H16" s="28"/>
      <c r="I16" s="28"/>
      <c r="J16" s="28"/>
      <c r="K16" s="28"/>
      <c r="L16" s="3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ht="12" customHeight="1" hidden="1">
      <c r="A17" s="28"/>
      <c r="B17" s="29"/>
      <c r="C17" s="28"/>
      <c r="D17" s="25" t="s">
        <v>24</v>
      </c>
      <c r="E17" s="28"/>
      <c r="F17" s="28"/>
      <c r="G17" s="28"/>
      <c r="H17" s="28"/>
      <c r="I17" s="25" t="s">
        <v>22</v>
      </c>
      <c r="J17" s="23" t="str">
        <f>'Rekapitulace stavby'!AN13</f>
        <v/>
      </c>
      <c r="K17" s="28"/>
      <c r="L17" s="3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18" customHeight="1" hidden="1">
      <c r="A18" s="28"/>
      <c r="B18" s="29"/>
      <c r="C18" s="28"/>
      <c r="D18" s="28"/>
      <c r="E18" s="237" t="str">
        <f>'Rekapitulace stavby'!E14</f>
        <v xml:space="preserve"> </v>
      </c>
      <c r="F18" s="237"/>
      <c r="G18" s="237"/>
      <c r="H18" s="237"/>
      <c r="I18" s="25" t="s">
        <v>23</v>
      </c>
      <c r="J18" s="23" t="str">
        <f>'Rekapitulace stavby'!AN14</f>
        <v/>
      </c>
      <c r="K18" s="28"/>
      <c r="L18" s="3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ht="6.95" customHeight="1" hidden="1">
      <c r="A19" s="28"/>
      <c r="B19" s="29"/>
      <c r="C19" s="28"/>
      <c r="D19" s="28"/>
      <c r="E19" s="28"/>
      <c r="F19" s="28"/>
      <c r="G19" s="28"/>
      <c r="H19" s="28"/>
      <c r="I19" s="28"/>
      <c r="J19" s="28"/>
      <c r="K19" s="28"/>
      <c r="L19" s="3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12" customHeight="1" hidden="1">
      <c r="A20" s="28"/>
      <c r="B20" s="29"/>
      <c r="C20" s="28"/>
      <c r="D20" s="25" t="s">
        <v>25</v>
      </c>
      <c r="E20" s="28"/>
      <c r="F20" s="28"/>
      <c r="G20" s="28"/>
      <c r="H20" s="28"/>
      <c r="I20" s="25" t="s">
        <v>22</v>
      </c>
      <c r="J20" s="23" t="str">
        <f>IF('Rekapitulace stavby'!AN16="","",'Rekapitulace stavby'!AN16)</f>
        <v/>
      </c>
      <c r="K20" s="28"/>
      <c r="L20" s="3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ht="18" customHeight="1" hidden="1">
      <c r="A21" s="28"/>
      <c r="B21" s="29"/>
      <c r="C21" s="28"/>
      <c r="D21" s="28"/>
      <c r="E21" s="23" t="str">
        <f>IF('Rekapitulace stavby'!E17="","",'Rekapitulace stavby'!E17)</f>
        <v xml:space="preserve"> </v>
      </c>
      <c r="F21" s="28"/>
      <c r="G21" s="28"/>
      <c r="H21" s="28"/>
      <c r="I21" s="25" t="s">
        <v>23</v>
      </c>
      <c r="J21" s="23" t="str">
        <f>IF('Rekapitulace stavby'!AN17="","",'Rekapitulace stavby'!AN17)</f>
        <v/>
      </c>
      <c r="K21" s="28"/>
      <c r="L21" s="3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ht="6.95" customHeight="1" hidden="1">
      <c r="A22" s="28"/>
      <c r="B22" s="29"/>
      <c r="C22" s="28"/>
      <c r="D22" s="28"/>
      <c r="E22" s="28"/>
      <c r="F22" s="28"/>
      <c r="G22" s="28"/>
      <c r="H22" s="28"/>
      <c r="I22" s="28"/>
      <c r="J22" s="28"/>
      <c r="K22" s="28"/>
      <c r="L22" s="3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ht="12" customHeight="1" hidden="1">
      <c r="A23" s="28"/>
      <c r="B23" s="29"/>
      <c r="C23" s="28"/>
      <c r="D23" s="25" t="s">
        <v>27</v>
      </c>
      <c r="E23" s="28"/>
      <c r="F23" s="28"/>
      <c r="G23" s="28"/>
      <c r="H23" s="28"/>
      <c r="I23" s="25" t="s">
        <v>22</v>
      </c>
      <c r="J23" s="23" t="s">
        <v>103</v>
      </c>
      <c r="K23" s="28"/>
      <c r="L23" s="3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18" customHeight="1" hidden="1">
      <c r="A24" s="28"/>
      <c r="B24" s="29"/>
      <c r="C24" s="28"/>
      <c r="D24" s="28"/>
      <c r="E24" s="23" t="s">
        <v>104</v>
      </c>
      <c r="F24" s="28"/>
      <c r="G24" s="28"/>
      <c r="H24" s="28"/>
      <c r="I24" s="25" t="s">
        <v>23</v>
      </c>
      <c r="J24" s="23" t="s">
        <v>1</v>
      </c>
      <c r="K24" s="28"/>
      <c r="L24" s="3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2" customFormat="1" ht="6.95" customHeight="1" hidden="1">
      <c r="A25" s="28"/>
      <c r="B25" s="29"/>
      <c r="C25" s="28"/>
      <c r="D25" s="28"/>
      <c r="E25" s="28"/>
      <c r="F25" s="28"/>
      <c r="G25" s="28"/>
      <c r="H25" s="28"/>
      <c r="I25" s="28"/>
      <c r="J25" s="28"/>
      <c r="K25" s="28"/>
      <c r="L25" s="3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2" customFormat="1" ht="12" customHeight="1" hidden="1">
      <c r="A26" s="28"/>
      <c r="B26" s="29"/>
      <c r="C26" s="28"/>
      <c r="D26" s="25" t="s">
        <v>28</v>
      </c>
      <c r="E26" s="28"/>
      <c r="F26" s="28"/>
      <c r="G26" s="28"/>
      <c r="H26" s="28"/>
      <c r="I26" s="28"/>
      <c r="J26" s="28"/>
      <c r="K26" s="28"/>
      <c r="L26" s="3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8" customFormat="1" ht="16.5" customHeight="1" hidden="1">
      <c r="A27" s="91"/>
      <c r="B27" s="92"/>
      <c r="C27" s="91"/>
      <c r="D27" s="91"/>
      <c r="E27" s="239" t="s">
        <v>1</v>
      </c>
      <c r="F27" s="239"/>
      <c r="G27" s="239"/>
      <c r="H27" s="239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 hidden="1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3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2" customFormat="1" ht="6.95" customHeight="1" hidden="1">
      <c r="A29" s="28"/>
      <c r="B29" s="29"/>
      <c r="C29" s="28"/>
      <c r="D29" s="62"/>
      <c r="E29" s="62"/>
      <c r="F29" s="62"/>
      <c r="G29" s="62"/>
      <c r="H29" s="62"/>
      <c r="I29" s="62"/>
      <c r="J29" s="62"/>
      <c r="K29" s="62"/>
      <c r="L29" s="3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2" customFormat="1" ht="25.35" customHeight="1" hidden="1">
      <c r="A30" s="28"/>
      <c r="B30" s="29"/>
      <c r="C30" s="28"/>
      <c r="D30" s="94" t="s">
        <v>29</v>
      </c>
      <c r="E30" s="28"/>
      <c r="F30" s="28"/>
      <c r="G30" s="28"/>
      <c r="H30" s="28"/>
      <c r="I30" s="28"/>
      <c r="J30" s="67">
        <f>ROUND(J125,2)</f>
        <v>0</v>
      </c>
      <c r="K30" s="28"/>
      <c r="L30" s="3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2" customFormat="1" ht="6.95" customHeight="1" hidden="1">
      <c r="A31" s="28"/>
      <c r="B31" s="29"/>
      <c r="C31" s="28"/>
      <c r="D31" s="62"/>
      <c r="E31" s="62"/>
      <c r="F31" s="62"/>
      <c r="G31" s="62"/>
      <c r="H31" s="62"/>
      <c r="I31" s="62"/>
      <c r="J31" s="62"/>
      <c r="K31" s="62"/>
      <c r="L31" s="3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2" customFormat="1" ht="14.45" customHeight="1" hidden="1">
      <c r="A32" s="28"/>
      <c r="B32" s="29"/>
      <c r="C32" s="28"/>
      <c r="D32" s="28"/>
      <c r="E32" s="28"/>
      <c r="F32" s="32" t="s">
        <v>31</v>
      </c>
      <c r="G32" s="28"/>
      <c r="H32" s="28"/>
      <c r="I32" s="32" t="s">
        <v>30</v>
      </c>
      <c r="J32" s="32" t="s">
        <v>32</v>
      </c>
      <c r="K32" s="28"/>
      <c r="L32" s="3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2" customFormat="1" ht="14.45" customHeight="1" hidden="1">
      <c r="A33" s="28"/>
      <c r="B33" s="29"/>
      <c r="C33" s="28"/>
      <c r="D33" s="95" t="s">
        <v>33</v>
      </c>
      <c r="E33" s="25" t="s">
        <v>34</v>
      </c>
      <c r="F33" s="96">
        <f>ROUND((SUM(BE125:BE175)),2)</f>
        <v>0</v>
      </c>
      <c r="G33" s="28"/>
      <c r="H33" s="28"/>
      <c r="I33" s="97">
        <v>0.21</v>
      </c>
      <c r="J33" s="96">
        <f>ROUND(((SUM(BE125:BE175))*I33),2)</f>
        <v>0</v>
      </c>
      <c r="K33" s="28"/>
      <c r="L33" s="3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4.45" customHeight="1" hidden="1">
      <c r="A34" s="28"/>
      <c r="B34" s="29"/>
      <c r="C34" s="28"/>
      <c r="D34" s="28"/>
      <c r="E34" s="25" t="s">
        <v>35</v>
      </c>
      <c r="F34" s="96">
        <f>ROUND((SUM(BF125:BF175)),2)</f>
        <v>0</v>
      </c>
      <c r="G34" s="28"/>
      <c r="H34" s="28"/>
      <c r="I34" s="97">
        <v>0.15</v>
      </c>
      <c r="J34" s="96">
        <f>ROUND(((SUM(BF125:BF175))*I34),2)</f>
        <v>0</v>
      </c>
      <c r="K34" s="28"/>
      <c r="L34" s="3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14.45" customHeight="1" hidden="1">
      <c r="A35" s="28"/>
      <c r="B35" s="29"/>
      <c r="C35" s="28"/>
      <c r="D35" s="28"/>
      <c r="E35" s="25" t="s">
        <v>36</v>
      </c>
      <c r="F35" s="96">
        <f>ROUND((SUM(BG125:BG175)),2)</f>
        <v>0</v>
      </c>
      <c r="G35" s="28"/>
      <c r="H35" s="28"/>
      <c r="I35" s="97">
        <v>0.21</v>
      </c>
      <c r="J35" s="96">
        <f>0</f>
        <v>0</v>
      </c>
      <c r="K35" s="28"/>
      <c r="L35" s="3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2" customFormat="1" ht="14.45" customHeight="1" hidden="1">
      <c r="A36" s="28"/>
      <c r="B36" s="29"/>
      <c r="C36" s="28"/>
      <c r="D36" s="28"/>
      <c r="E36" s="25" t="s">
        <v>37</v>
      </c>
      <c r="F36" s="96">
        <f>ROUND((SUM(BH125:BH175)),2)</f>
        <v>0</v>
      </c>
      <c r="G36" s="28"/>
      <c r="H36" s="28"/>
      <c r="I36" s="97">
        <v>0.15</v>
      </c>
      <c r="J36" s="96">
        <f>0</f>
        <v>0</v>
      </c>
      <c r="K36" s="28"/>
      <c r="L36" s="3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2" customFormat="1" ht="14.45" customHeight="1" hidden="1">
      <c r="A37" s="28"/>
      <c r="B37" s="29"/>
      <c r="C37" s="28"/>
      <c r="D37" s="28"/>
      <c r="E37" s="25" t="s">
        <v>38</v>
      </c>
      <c r="F37" s="96">
        <f>ROUND((SUM(BI125:BI175)),2)</f>
        <v>0</v>
      </c>
      <c r="G37" s="28"/>
      <c r="H37" s="28"/>
      <c r="I37" s="97">
        <v>0</v>
      </c>
      <c r="J37" s="96">
        <f>0</f>
        <v>0</v>
      </c>
      <c r="K37" s="28"/>
      <c r="L37" s="3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2" customFormat="1" ht="6.95" customHeight="1" hidden="1">
      <c r="A38" s="28"/>
      <c r="B38" s="29"/>
      <c r="C38" s="28"/>
      <c r="D38" s="28"/>
      <c r="E38" s="28"/>
      <c r="F38" s="28"/>
      <c r="G38" s="28"/>
      <c r="H38" s="28"/>
      <c r="I38" s="28"/>
      <c r="J38" s="28"/>
      <c r="K38" s="28"/>
      <c r="L38" s="3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2" customFormat="1" ht="25.35" customHeight="1" hidden="1">
      <c r="A39" s="28"/>
      <c r="B39" s="29"/>
      <c r="C39" s="98"/>
      <c r="D39" s="99" t="s">
        <v>39</v>
      </c>
      <c r="E39" s="56"/>
      <c r="F39" s="56"/>
      <c r="G39" s="100" t="s">
        <v>40</v>
      </c>
      <c r="H39" s="101" t="s">
        <v>41</v>
      </c>
      <c r="I39" s="56"/>
      <c r="J39" s="102">
        <f>SUM(J30:J37)</f>
        <v>0</v>
      </c>
      <c r="K39" s="103"/>
      <c r="L39" s="3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2" customFormat="1" ht="14.45" customHeight="1" hidden="1">
      <c r="A40" s="28"/>
      <c r="B40" s="29"/>
      <c r="C40" s="28"/>
      <c r="D40" s="28"/>
      <c r="E40" s="28"/>
      <c r="F40" s="28"/>
      <c r="G40" s="28"/>
      <c r="H40" s="28"/>
      <c r="I40" s="28"/>
      <c r="J40" s="28"/>
      <c r="K40" s="28"/>
      <c r="L40" s="3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2:12" s="1" customFormat="1" ht="14.45" customHeight="1" hidden="1">
      <c r="B41" s="19"/>
      <c r="L41" s="19"/>
    </row>
    <row r="42" spans="2:12" s="1" customFormat="1" ht="14.45" customHeight="1" hidden="1">
      <c r="B42" s="19"/>
      <c r="L42" s="19"/>
    </row>
    <row r="43" spans="2:12" s="1" customFormat="1" ht="14.45" customHeight="1" hidden="1">
      <c r="B43" s="19"/>
      <c r="L43" s="19"/>
    </row>
    <row r="44" spans="2:12" s="1" customFormat="1" ht="14.45" customHeight="1" hidden="1">
      <c r="B44" s="19"/>
      <c r="L44" s="19"/>
    </row>
    <row r="45" spans="2:12" s="1" customFormat="1" ht="14.45" customHeight="1" hidden="1">
      <c r="B45" s="19"/>
      <c r="L45" s="19"/>
    </row>
    <row r="46" spans="2:12" s="1" customFormat="1" ht="14.45" customHeight="1" hidden="1">
      <c r="B46" s="19"/>
      <c r="L46" s="19"/>
    </row>
    <row r="47" spans="2:12" s="1" customFormat="1" ht="14.45" customHeight="1" hidden="1">
      <c r="B47" s="19"/>
      <c r="L47" s="19"/>
    </row>
    <row r="48" spans="2:12" s="1" customFormat="1" ht="14.45" customHeight="1" hidden="1">
      <c r="B48" s="19"/>
      <c r="L48" s="19"/>
    </row>
    <row r="49" spans="2:12" s="1" customFormat="1" ht="14.45" customHeight="1" hidden="1">
      <c r="B49" s="19"/>
      <c r="L49" s="19"/>
    </row>
    <row r="50" spans="2:12" s="2" customFormat="1" ht="14.45" customHeight="1" hidden="1">
      <c r="B50" s="38"/>
      <c r="D50" s="39" t="s">
        <v>42</v>
      </c>
      <c r="E50" s="40"/>
      <c r="F50" s="40"/>
      <c r="G50" s="39" t="s">
        <v>43</v>
      </c>
      <c r="H50" s="40"/>
      <c r="I50" s="40"/>
      <c r="J50" s="40"/>
      <c r="K50" s="40"/>
      <c r="L50" s="38"/>
    </row>
    <row r="51" spans="2:12" ht="12" hidden="1">
      <c r="B51" s="19"/>
      <c r="L51" s="19"/>
    </row>
    <row r="52" spans="2:12" ht="12" hidden="1">
      <c r="B52" s="19"/>
      <c r="L52" s="19"/>
    </row>
    <row r="53" spans="2:12" ht="12" hidden="1">
      <c r="B53" s="19"/>
      <c r="L53" s="19"/>
    </row>
    <row r="54" spans="2:12" ht="12" hidden="1">
      <c r="B54" s="19"/>
      <c r="L54" s="19"/>
    </row>
    <row r="55" spans="2:12" ht="12" hidden="1">
      <c r="B55" s="19"/>
      <c r="L55" s="19"/>
    </row>
    <row r="56" spans="2:12" ht="12" hidden="1">
      <c r="B56" s="19"/>
      <c r="L56" s="19"/>
    </row>
    <row r="57" spans="2:12" ht="12" hidden="1">
      <c r="B57" s="19"/>
      <c r="L57" s="19"/>
    </row>
    <row r="58" spans="2:12" ht="12" hidden="1">
      <c r="B58" s="19"/>
      <c r="L58" s="19"/>
    </row>
    <row r="59" spans="2:12" ht="12" hidden="1">
      <c r="B59" s="19"/>
      <c r="L59" s="19"/>
    </row>
    <row r="60" spans="2:12" ht="12" hidden="1">
      <c r="B60" s="19"/>
      <c r="L60" s="19"/>
    </row>
    <row r="61" spans="1:31" s="2" customFormat="1" ht="12.75" hidden="1">
      <c r="A61" s="28"/>
      <c r="B61" s="29"/>
      <c r="C61" s="28"/>
      <c r="D61" s="41" t="s">
        <v>44</v>
      </c>
      <c r="E61" s="31"/>
      <c r="F61" s="104" t="s">
        <v>45</v>
      </c>
      <c r="G61" s="41" t="s">
        <v>44</v>
      </c>
      <c r="H61" s="31"/>
      <c r="I61" s="31"/>
      <c r="J61" s="105" t="s">
        <v>45</v>
      </c>
      <c r="K61" s="31"/>
      <c r="L61" s="3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2:12" ht="12" hidden="1">
      <c r="B62" s="19"/>
      <c r="L62" s="19"/>
    </row>
    <row r="63" spans="2:12" ht="12" hidden="1">
      <c r="B63" s="19"/>
      <c r="L63" s="19"/>
    </row>
    <row r="64" spans="2:12" ht="12" hidden="1">
      <c r="B64" s="19"/>
      <c r="L64" s="19"/>
    </row>
    <row r="65" spans="1:31" s="2" customFormat="1" ht="12.75" hidden="1">
      <c r="A65" s="28"/>
      <c r="B65" s="29"/>
      <c r="C65" s="28"/>
      <c r="D65" s="39" t="s">
        <v>46</v>
      </c>
      <c r="E65" s="42"/>
      <c r="F65" s="42"/>
      <c r="G65" s="39" t="s">
        <v>47</v>
      </c>
      <c r="H65" s="42"/>
      <c r="I65" s="42"/>
      <c r="J65" s="42"/>
      <c r="K65" s="42"/>
      <c r="L65" s="3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2:12" ht="12" hidden="1">
      <c r="B66" s="19"/>
      <c r="L66" s="19"/>
    </row>
    <row r="67" spans="2:12" ht="12" hidden="1">
      <c r="B67" s="19"/>
      <c r="L67" s="19"/>
    </row>
    <row r="68" spans="2:12" ht="12" hidden="1">
      <c r="B68" s="19"/>
      <c r="L68" s="19"/>
    </row>
    <row r="69" spans="2:12" ht="12" hidden="1">
      <c r="B69" s="19"/>
      <c r="L69" s="19"/>
    </row>
    <row r="70" spans="2:12" ht="12" hidden="1">
      <c r="B70" s="19"/>
      <c r="L70" s="19"/>
    </row>
    <row r="71" spans="2:12" ht="12" hidden="1">
      <c r="B71" s="19"/>
      <c r="L71" s="19"/>
    </row>
    <row r="72" spans="2:12" ht="12" hidden="1">
      <c r="B72" s="19"/>
      <c r="L72" s="19"/>
    </row>
    <row r="73" spans="2:12" ht="12" hidden="1">
      <c r="B73" s="19"/>
      <c r="L73" s="19"/>
    </row>
    <row r="74" spans="2:12" ht="12" hidden="1">
      <c r="B74" s="19"/>
      <c r="L74" s="19"/>
    </row>
    <row r="75" spans="2:12" ht="12" hidden="1">
      <c r="B75" s="19"/>
      <c r="L75" s="19"/>
    </row>
    <row r="76" spans="1:31" s="2" customFormat="1" ht="12.75" hidden="1">
      <c r="A76" s="28"/>
      <c r="B76" s="29"/>
      <c r="C76" s="28"/>
      <c r="D76" s="41" t="s">
        <v>44</v>
      </c>
      <c r="E76" s="31"/>
      <c r="F76" s="104" t="s">
        <v>45</v>
      </c>
      <c r="G76" s="41" t="s">
        <v>44</v>
      </c>
      <c r="H76" s="31"/>
      <c r="I76" s="31"/>
      <c r="J76" s="105" t="s">
        <v>45</v>
      </c>
      <c r="K76" s="31"/>
      <c r="L76" s="3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14.45" customHeight="1" hidden="1">
      <c r="A77" s="28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78" ht="12" hidden="1"/>
    <row r="79" ht="12" hidden="1"/>
    <row r="80" ht="12" hidden="1"/>
    <row r="81" spans="1:31" s="2" customFormat="1" ht="6.95" customHeight="1" hidden="1">
      <c r="A81" s="28"/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31" s="2" customFormat="1" ht="24.95" customHeight="1" hidden="1">
      <c r="A82" s="28"/>
      <c r="B82" s="29"/>
      <c r="C82" s="20" t="s">
        <v>105</v>
      </c>
      <c r="D82" s="28"/>
      <c r="E82" s="28"/>
      <c r="F82" s="28"/>
      <c r="G82" s="28"/>
      <c r="H82" s="28"/>
      <c r="I82" s="28"/>
      <c r="J82" s="28"/>
      <c r="K82" s="28"/>
      <c r="L82" s="3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31" s="2" customFormat="1" ht="6.95" customHeight="1" hidden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3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31" s="2" customFormat="1" ht="12" customHeight="1" hidden="1">
      <c r="A84" s="28"/>
      <c r="B84" s="29"/>
      <c r="C84" s="25" t="s">
        <v>14</v>
      </c>
      <c r="D84" s="28"/>
      <c r="E84" s="28"/>
      <c r="F84" s="28"/>
      <c r="G84" s="28"/>
      <c r="H84" s="28"/>
      <c r="I84" s="28"/>
      <c r="J84" s="28"/>
      <c r="K84" s="28"/>
      <c r="L84" s="3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31" s="2" customFormat="1" ht="16.5" customHeight="1" hidden="1">
      <c r="A85" s="28"/>
      <c r="B85" s="29"/>
      <c r="C85" s="28"/>
      <c r="D85" s="28"/>
      <c r="E85" s="249" t="str">
        <f>E7</f>
        <v>Město Petřvald - Opravy MK 2023</v>
      </c>
      <c r="F85" s="250"/>
      <c r="G85" s="250"/>
      <c r="H85" s="250"/>
      <c r="I85" s="28"/>
      <c r="J85" s="28"/>
      <c r="K85" s="28"/>
      <c r="L85" s="3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31" s="2" customFormat="1" ht="12" customHeight="1" hidden="1">
      <c r="A86" s="28"/>
      <c r="B86" s="29"/>
      <c r="C86" s="25" t="s">
        <v>98</v>
      </c>
      <c r="D86" s="28"/>
      <c r="E86" s="28"/>
      <c r="F86" s="28"/>
      <c r="G86" s="28"/>
      <c r="H86" s="28"/>
      <c r="I86" s="28"/>
      <c r="J86" s="28"/>
      <c r="K86" s="28"/>
      <c r="L86" s="3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pans="1:31" s="2" customFormat="1" ht="16.5" customHeight="1" hidden="1">
      <c r="A87" s="28"/>
      <c r="B87" s="29"/>
      <c r="C87" s="28"/>
      <c r="D87" s="28"/>
      <c r="E87" s="243" t="str">
        <f>E9</f>
        <v>01 - Oprava MK ul. Okrajová - II. část</v>
      </c>
      <c r="F87" s="248"/>
      <c r="G87" s="248"/>
      <c r="H87" s="248"/>
      <c r="I87" s="28"/>
      <c r="J87" s="28"/>
      <c r="K87" s="28"/>
      <c r="L87" s="3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31" s="2" customFormat="1" ht="6.95" customHeight="1" hidden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3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31" s="2" customFormat="1" ht="12" customHeight="1" hidden="1">
      <c r="A89" s="28"/>
      <c r="B89" s="29"/>
      <c r="C89" s="25" t="s">
        <v>18</v>
      </c>
      <c r="D89" s="28"/>
      <c r="E89" s="28"/>
      <c r="F89" s="23" t="str">
        <f>F12</f>
        <v>Petřvald</v>
      </c>
      <c r="G89" s="28"/>
      <c r="H89" s="28"/>
      <c r="I89" s="25" t="s">
        <v>20</v>
      </c>
      <c r="J89" s="51">
        <f>IF(J12="","",J12)</f>
        <v>0</v>
      </c>
      <c r="K89" s="28"/>
      <c r="L89" s="3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31" s="2" customFormat="1" ht="6.95" customHeight="1" hidden="1">
      <c r="A90" s="28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3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31" s="2" customFormat="1" ht="15.2" customHeight="1" hidden="1">
      <c r="A91" s="28"/>
      <c r="B91" s="29"/>
      <c r="C91" s="25" t="s">
        <v>21</v>
      </c>
      <c r="D91" s="28"/>
      <c r="E91" s="28"/>
      <c r="F91" s="23" t="str">
        <f>E15</f>
        <v>Město Petřvald</v>
      </c>
      <c r="G91" s="28"/>
      <c r="H91" s="28"/>
      <c r="I91" s="25" t="s">
        <v>25</v>
      </c>
      <c r="J91" s="26" t="str">
        <f>E21</f>
        <v xml:space="preserve"> </v>
      </c>
      <c r="K91" s="28"/>
      <c r="L91" s="3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31" s="2" customFormat="1" ht="15.2" customHeight="1" hidden="1">
      <c r="A92" s="28"/>
      <c r="B92" s="29"/>
      <c r="C92" s="25" t="s">
        <v>24</v>
      </c>
      <c r="D92" s="28"/>
      <c r="E92" s="28"/>
      <c r="F92" s="23" t="str">
        <f>IF(E18="","",E18)</f>
        <v xml:space="preserve"> </v>
      </c>
      <c r="G92" s="28"/>
      <c r="H92" s="28"/>
      <c r="I92" s="25" t="s">
        <v>27</v>
      </c>
      <c r="J92" s="26" t="str">
        <f>E24</f>
        <v>Ing. Pavol Lipták</v>
      </c>
      <c r="K92" s="28"/>
      <c r="L92" s="3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31" s="2" customFormat="1" ht="10.35" customHeight="1" hidden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3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31" s="2" customFormat="1" ht="29.25" customHeight="1" hidden="1">
      <c r="A94" s="28"/>
      <c r="B94" s="29"/>
      <c r="C94" s="106" t="s">
        <v>106</v>
      </c>
      <c r="D94" s="98"/>
      <c r="E94" s="98"/>
      <c r="F94" s="98"/>
      <c r="G94" s="98"/>
      <c r="H94" s="98"/>
      <c r="I94" s="98"/>
      <c r="J94" s="107" t="s">
        <v>107</v>
      </c>
      <c r="K94" s="98"/>
      <c r="L94" s="3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pans="1:31" s="2" customFormat="1" ht="10.35" customHeight="1" hidden="1">
      <c r="A95" s="28"/>
      <c r="B95" s="29"/>
      <c r="C95" s="28"/>
      <c r="D95" s="28"/>
      <c r="E95" s="28"/>
      <c r="F95" s="28"/>
      <c r="G95" s="28"/>
      <c r="H95" s="28"/>
      <c r="I95" s="28"/>
      <c r="J95" s="28"/>
      <c r="K95" s="28"/>
      <c r="L95" s="3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pans="1:47" s="2" customFormat="1" ht="22.9" customHeight="1" hidden="1">
      <c r="A96" s="28"/>
      <c r="B96" s="29"/>
      <c r="C96" s="108" t="s">
        <v>108</v>
      </c>
      <c r="D96" s="28"/>
      <c r="E96" s="28"/>
      <c r="F96" s="28"/>
      <c r="G96" s="28"/>
      <c r="H96" s="28"/>
      <c r="I96" s="28"/>
      <c r="J96" s="67">
        <f>J125</f>
        <v>0</v>
      </c>
      <c r="K96" s="28"/>
      <c r="L96" s="3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U96" s="16" t="s">
        <v>109</v>
      </c>
    </row>
    <row r="97" spans="2:12" s="9" customFormat="1" ht="24.95" customHeight="1" hidden="1">
      <c r="B97" s="109"/>
      <c r="D97" s="110" t="s">
        <v>110</v>
      </c>
      <c r="E97" s="111"/>
      <c r="F97" s="111"/>
      <c r="G97" s="111"/>
      <c r="H97" s="111"/>
      <c r="I97" s="111"/>
      <c r="J97" s="112">
        <f>J126</f>
        <v>0</v>
      </c>
      <c r="L97" s="109"/>
    </row>
    <row r="98" spans="2:12" s="10" customFormat="1" ht="19.9" customHeight="1" hidden="1">
      <c r="B98" s="113"/>
      <c r="D98" s="114" t="s">
        <v>111</v>
      </c>
      <c r="E98" s="115"/>
      <c r="F98" s="115"/>
      <c r="G98" s="115"/>
      <c r="H98" s="115"/>
      <c r="I98" s="115"/>
      <c r="J98" s="116">
        <f>J127</f>
        <v>0</v>
      </c>
      <c r="L98" s="113"/>
    </row>
    <row r="99" spans="2:12" s="10" customFormat="1" ht="19.9" customHeight="1" hidden="1">
      <c r="B99" s="113"/>
      <c r="D99" s="114" t="s">
        <v>112</v>
      </c>
      <c r="E99" s="115"/>
      <c r="F99" s="115"/>
      <c r="G99" s="115"/>
      <c r="H99" s="115"/>
      <c r="I99" s="115"/>
      <c r="J99" s="116">
        <f>J130</f>
        <v>0</v>
      </c>
      <c r="L99" s="113"/>
    </row>
    <row r="100" spans="2:12" s="10" customFormat="1" ht="19.9" customHeight="1" hidden="1">
      <c r="B100" s="113"/>
      <c r="D100" s="114" t="s">
        <v>113</v>
      </c>
      <c r="E100" s="115"/>
      <c r="F100" s="115"/>
      <c r="G100" s="115"/>
      <c r="H100" s="115"/>
      <c r="I100" s="115"/>
      <c r="J100" s="116">
        <f>J139</f>
        <v>0</v>
      </c>
      <c r="L100" s="113"/>
    </row>
    <row r="101" spans="2:12" s="10" customFormat="1" ht="19.9" customHeight="1" hidden="1">
      <c r="B101" s="113"/>
      <c r="D101" s="114" t="s">
        <v>114</v>
      </c>
      <c r="E101" s="115"/>
      <c r="F101" s="115"/>
      <c r="G101" s="115"/>
      <c r="H101" s="115"/>
      <c r="I101" s="115"/>
      <c r="J101" s="116">
        <f>J144</f>
        <v>0</v>
      </c>
      <c r="L101" s="113"/>
    </row>
    <row r="102" spans="2:12" s="10" customFormat="1" ht="19.9" customHeight="1" hidden="1">
      <c r="B102" s="113"/>
      <c r="D102" s="114" t="s">
        <v>115</v>
      </c>
      <c r="E102" s="115"/>
      <c r="F102" s="115"/>
      <c r="G102" s="115"/>
      <c r="H102" s="115"/>
      <c r="I102" s="115"/>
      <c r="J102" s="116">
        <f>J159</f>
        <v>0</v>
      </c>
      <c r="L102" s="113"/>
    </row>
    <row r="103" spans="2:12" s="10" customFormat="1" ht="19.9" customHeight="1" hidden="1">
      <c r="B103" s="113"/>
      <c r="D103" s="114" t="s">
        <v>116</v>
      </c>
      <c r="E103" s="115"/>
      <c r="F103" s="115"/>
      <c r="G103" s="115"/>
      <c r="H103" s="115"/>
      <c r="I103" s="115"/>
      <c r="J103" s="116">
        <f>J169</f>
        <v>0</v>
      </c>
      <c r="L103" s="113"/>
    </row>
    <row r="104" spans="2:12" s="9" customFormat="1" ht="24.95" customHeight="1" hidden="1">
      <c r="B104" s="109"/>
      <c r="D104" s="110" t="s">
        <v>117</v>
      </c>
      <c r="E104" s="111"/>
      <c r="F104" s="111"/>
      <c r="G104" s="111"/>
      <c r="H104" s="111"/>
      <c r="I104" s="111"/>
      <c r="J104" s="112">
        <f>J172</f>
        <v>0</v>
      </c>
      <c r="L104" s="109"/>
    </row>
    <row r="105" spans="2:12" s="10" customFormat="1" ht="19.9" customHeight="1" hidden="1">
      <c r="B105" s="113"/>
      <c r="D105" s="114" t="s">
        <v>118</v>
      </c>
      <c r="E105" s="115"/>
      <c r="F105" s="115"/>
      <c r="G105" s="115"/>
      <c r="H105" s="115"/>
      <c r="I105" s="115"/>
      <c r="J105" s="116">
        <f>J173</f>
        <v>0</v>
      </c>
      <c r="L105" s="113"/>
    </row>
    <row r="106" spans="1:31" s="2" customFormat="1" ht="21.75" customHeight="1" hidden="1">
      <c r="A106" s="28"/>
      <c r="B106" s="29"/>
      <c r="C106" s="28"/>
      <c r="D106" s="28"/>
      <c r="E106" s="28"/>
      <c r="F106" s="28"/>
      <c r="G106" s="28"/>
      <c r="H106" s="28"/>
      <c r="I106" s="28"/>
      <c r="J106" s="28"/>
      <c r="K106" s="28"/>
      <c r="L106" s="3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</row>
    <row r="107" spans="1:31" s="2" customFormat="1" ht="6.95" customHeight="1" hidden="1">
      <c r="A107" s="28"/>
      <c r="B107" s="43"/>
      <c r="C107" s="44"/>
      <c r="D107" s="44"/>
      <c r="E107" s="44"/>
      <c r="F107" s="44"/>
      <c r="G107" s="44"/>
      <c r="H107" s="44"/>
      <c r="I107" s="44"/>
      <c r="J107" s="44"/>
      <c r="K107" s="44"/>
      <c r="L107" s="3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</row>
    <row r="108" ht="12" hidden="1"/>
    <row r="109" ht="12" hidden="1"/>
    <row r="110" ht="12" hidden="1"/>
    <row r="111" spans="1:31" s="2" customFormat="1" ht="6.95" customHeight="1">
      <c r="A111" s="28"/>
      <c r="B111" s="45"/>
      <c r="C111" s="46"/>
      <c r="D111" s="46"/>
      <c r="E111" s="46"/>
      <c r="F111" s="46"/>
      <c r="G111" s="46"/>
      <c r="H111" s="46"/>
      <c r="I111" s="46"/>
      <c r="J111" s="46"/>
      <c r="K111" s="46"/>
      <c r="L111" s="3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</row>
    <row r="112" spans="1:31" s="2" customFormat="1" ht="24.95" customHeight="1">
      <c r="A112" s="28"/>
      <c r="B112" s="29"/>
      <c r="C112" s="20" t="s">
        <v>119</v>
      </c>
      <c r="D112" s="28"/>
      <c r="E112" s="28"/>
      <c r="F112" s="28"/>
      <c r="G112" s="28"/>
      <c r="H112" s="28"/>
      <c r="I112" s="28"/>
      <c r="J112" s="28"/>
      <c r="K112" s="28"/>
      <c r="L112" s="3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</row>
    <row r="113" spans="1:31" s="2" customFormat="1" ht="6.95" customHeight="1">
      <c r="A113" s="28"/>
      <c r="B113" s="29"/>
      <c r="C113" s="28"/>
      <c r="D113" s="28"/>
      <c r="E113" s="28"/>
      <c r="F113" s="28"/>
      <c r="G113" s="28"/>
      <c r="H113" s="28"/>
      <c r="I113" s="28"/>
      <c r="J113" s="28"/>
      <c r="K113" s="28"/>
      <c r="L113" s="3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spans="1:31" s="2" customFormat="1" ht="12" customHeight="1">
      <c r="A114" s="28"/>
      <c r="B114" s="29"/>
      <c r="C114" s="25" t="s">
        <v>14</v>
      </c>
      <c r="D114" s="28"/>
      <c r="E114" s="28"/>
      <c r="F114" s="28"/>
      <c r="G114" s="28"/>
      <c r="H114" s="28"/>
      <c r="I114" s="28"/>
      <c r="J114" s="28"/>
      <c r="K114" s="28"/>
      <c r="L114" s="3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5" spans="1:31" s="2" customFormat="1" ht="16.5" customHeight="1">
      <c r="A115" s="28"/>
      <c r="B115" s="29"/>
      <c r="C115" s="28"/>
      <c r="D115" s="28"/>
      <c r="E115" s="249" t="str">
        <f>E7</f>
        <v>Město Petřvald - Opravy MK 2023</v>
      </c>
      <c r="F115" s="250"/>
      <c r="G115" s="250"/>
      <c r="H115" s="250"/>
      <c r="I115" s="28"/>
      <c r="J115" s="28"/>
      <c r="K115" s="28"/>
      <c r="L115" s="3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</row>
    <row r="116" spans="1:31" s="2" customFormat="1" ht="12" customHeight="1">
      <c r="A116" s="28"/>
      <c r="B116" s="29"/>
      <c r="C116" s="25" t="s">
        <v>98</v>
      </c>
      <c r="D116" s="28"/>
      <c r="E116" s="28"/>
      <c r="F116" s="28"/>
      <c r="G116" s="28"/>
      <c r="H116" s="28"/>
      <c r="I116" s="28"/>
      <c r="J116" s="28"/>
      <c r="K116" s="28"/>
      <c r="L116" s="3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</row>
    <row r="117" spans="1:31" s="2" customFormat="1" ht="16.5" customHeight="1">
      <c r="A117" s="28"/>
      <c r="B117" s="29"/>
      <c r="C117" s="28"/>
      <c r="D117" s="28"/>
      <c r="E117" s="243" t="str">
        <f>E9</f>
        <v>01 - Oprava MK ul. Okrajová - II. část</v>
      </c>
      <c r="F117" s="248"/>
      <c r="G117" s="248"/>
      <c r="H117" s="248"/>
      <c r="I117" s="28"/>
      <c r="J117" s="28"/>
      <c r="K117" s="28"/>
      <c r="L117" s="3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</row>
    <row r="118" spans="1:31" s="2" customFormat="1" ht="6.95" customHeight="1">
      <c r="A118" s="28"/>
      <c r="B118" s="29"/>
      <c r="C118" s="28"/>
      <c r="D118" s="28"/>
      <c r="E118" s="28"/>
      <c r="F118" s="28"/>
      <c r="G118" s="28"/>
      <c r="H118" s="28"/>
      <c r="I118" s="28"/>
      <c r="J118" s="28"/>
      <c r="K118" s="28"/>
      <c r="L118" s="3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</row>
    <row r="119" spans="1:31" s="2" customFormat="1" ht="12" customHeight="1">
      <c r="A119" s="28"/>
      <c r="B119" s="29"/>
      <c r="C119" s="25" t="s">
        <v>18</v>
      </c>
      <c r="D119" s="28"/>
      <c r="E119" s="28"/>
      <c r="F119" s="23" t="str">
        <f>F12</f>
        <v>Petřvald</v>
      </c>
      <c r="G119" s="28"/>
      <c r="H119" s="28"/>
      <c r="I119" s="25" t="s">
        <v>20</v>
      </c>
      <c r="J119" s="51"/>
      <c r="K119" s="28"/>
      <c r="L119" s="3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</row>
    <row r="120" spans="1:31" s="2" customFormat="1" ht="6.95" customHeight="1">
      <c r="A120" s="28"/>
      <c r="B120" s="29"/>
      <c r="C120" s="28"/>
      <c r="D120" s="28"/>
      <c r="E120" s="28"/>
      <c r="F120" s="28"/>
      <c r="G120" s="28"/>
      <c r="H120" s="28"/>
      <c r="I120" s="28"/>
      <c r="J120" s="28"/>
      <c r="K120" s="28"/>
      <c r="L120" s="3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</row>
    <row r="121" spans="1:31" s="2" customFormat="1" ht="15.2" customHeight="1">
      <c r="A121" s="28"/>
      <c r="B121" s="29"/>
      <c r="C121" s="25" t="s">
        <v>21</v>
      </c>
      <c r="D121" s="28"/>
      <c r="E121" s="28"/>
      <c r="F121" s="23" t="str">
        <f>E15</f>
        <v>Město Petřvald</v>
      </c>
      <c r="G121" s="28"/>
      <c r="H121" s="28"/>
      <c r="I121" s="25" t="s">
        <v>25</v>
      </c>
      <c r="J121" s="26" t="str">
        <f>E21</f>
        <v xml:space="preserve"> </v>
      </c>
      <c r="K121" s="28"/>
      <c r="L121" s="3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</row>
    <row r="122" spans="1:31" s="2" customFormat="1" ht="15.2" customHeight="1">
      <c r="A122" s="28"/>
      <c r="B122" s="29"/>
      <c r="C122" s="25" t="s">
        <v>24</v>
      </c>
      <c r="D122" s="28"/>
      <c r="E122" s="28"/>
      <c r="F122" s="23" t="str">
        <f>IF(E18="","",E18)</f>
        <v xml:space="preserve"> </v>
      </c>
      <c r="G122" s="28"/>
      <c r="H122" s="28"/>
      <c r="I122" s="25" t="s">
        <v>27</v>
      </c>
      <c r="J122" s="26" t="str">
        <f>E24</f>
        <v>Ing. Pavol Lipták</v>
      </c>
      <c r="K122" s="28"/>
      <c r="L122" s="3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</row>
    <row r="123" spans="1:31" s="2" customFormat="1" ht="10.35" customHeight="1">
      <c r="A123" s="28"/>
      <c r="B123" s="29"/>
      <c r="C123" s="28"/>
      <c r="D123" s="28"/>
      <c r="E123" s="28"/>
      <c r="F123" s="28"/>
      <c r="G123" s="28"/>
      <c r="H123" s="28"/>
      <c r="I123" s="28"/>
      <c r="J123" s="28"/>
      <c r="K123" s="28"/>
      <c r="L123" s="3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</row>
    <row r="124" spans="1:31" s="11" customFormat="1" ht="29.25" customHeight="1">
      <c r="A124" s="117"/>
      <c r="B124" s="118"/>
      <c r="C124" s="119" t="s">
        <v>120</v>
      </c>
      <c r="D124" s="120" t="s">
        <v>54</v>
      </c>
      <c r="E124" s="120" t="s">
        <v>50</v>
      </c>
      <c r="F124" s="120" t="s">
        <v>51</v>
      </c>
      <c r="G124" s="120" t="s">
        <v>121</v>
      </c>
      <c r="H124" s="120" t="s">
        <v>122</v>
      </c>
      <c r="I124" s="120" t="s">
        <v>123</v>
      </c>
      <c r="J124" s="121" t="s">
        <v>107</v>
      </c>
      <c r="K124" s="122" t="s">
        <v>124</v>
      </c>
      <c r="L124" s="123"/>
      <c r="M124" s="58" t="s">
        <v>1</v>
      </c>
      <c r="N124" s="59" t="s">
        <v>33</v>
      </c>
      <c r="O124" s="59" t="s">
        <v>125</v>
      </c>
      <c r="P124" s="59" t="s">
        <v>126</v>
      </c>
      <c r="Q124" s="59" t="s">
        <v>127</v>
      </c>
      <c r="R124" s="59" t="s">
        <v>128</v>
      </c>
      <c r="S124" s="59" t="s">
        <v>129</v>
      </c>
      <c r="T124" s="60" t="s">
        <v>130</v>
      </c>
      <c r="U124" s="117"/>
      <c r="V124" s="117"/>
      <c r="W124" s="117"/>
      <c r="X124" s="117"/>
      <c r="Y124" s="117"/>
      <c r="Z124" s="117"/>
      <c r="AA124" s="117"/>
      <c r="AB124" s="117"/>
      <c r="AC124" s="117"/>
      <c r="AD124" s="117"/>
      <c r="AE124" s="117"/>
    </row>
    <row r="125" spans="1:63" s="2" customFormat="1" ht="22.9" customHeight="1">
      <c r="A125" s="28"/>
      <c r="B125" s="29"/>
      <c r="C125" s="65" t="s">
        <v>131</v>
      </c>
      <c r="D125" s="28"/>
      <c r="E125" s="28"/>
      <c r="F125" s="28"/>
      <c r="G125" s="28"/>
      <c r="H125" s="28"/>
      <c r="I125" s="28"/>
      <c r="J125" s="124">
        <f>BK125</f>
        <v>0</v>
      </c>
      <c r="K125" s="28"/>
      <c r="L125" s="29"/>
      <c r="M125" s="61"/>
      <c r="N125" s="52"/>
      <c r="O125" s="62"/>
      <c r="P125" s="125">
        <f>P126+P172</f>
        <v>127.66226400000002</v>
      </c>
      <c r="Q125" s="62"/>
      <c r="R125" s="125">
        <f>R126+R172</f>
        <v>7.003710000000001</v>
      </c>
      <c r="S125" s="62"/>
      <c r="T125" s="126">
        <f>T126+T172</f>
        <v>308.75</v>
      </c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T125" s="16" t="s">
        <v>68</v>
      </c>
      <c r="AU125" s="16" t="s">
        <v>109</v>
      </c>
      <c r="BK125" s="127">
        <f>BK126+BK172</f>
        <v>0</v>
      </c>
    </row>
    <row r="126" spans="2:63" s="12" customFormat="1" ht="25.9" customHeight="1">
      <c r="B126" s="128"/>
      <c r="D126" s="129" t="s">
        <v>68</v>
      </c>
      <c r="E126" s="130" t="s">
        <v>132</v>
      </c>
      <c r="F126" s="130" t="s">
        <v>133</v>
      </c>
      <c r="J126" s="131">
        <f>BK126</f>
        <v>0</v>
      </c>
      <c r="L126" s="128"/>
      <c r="M126" s="132"/>
      <c r="N126" s="133"/>
      <c r="O126" s="133"/>
      <c r="P126" s="134">
        <f>P127+P130+P139+P144+P159+P169</f>
        <v>127.66226400000002</v>
      </c>
      <c r="Q126" s="133"/>
      <c r="R126" s="134">
        <f>R127+R130+R139+R144+R159+R169</f>
        <v>7.003710000000001</v>
      </c>
      <c r="S126" s="133"/>
      <c r="T126" s="135">
        <f>T127+T130+T139+T144+T159+T169</f>
        <v>308.75</v>
      </c>
      <c r="AR126" s="129" t="s">
        <v>76</v>
      </c>
      <c r="AT126" s="136" t="s">
        <v>68</v>
      </c>
      <c r="AU126" s="136" t="s">
        <v>69</v>
      </c>
      <c r="AY126" s="129" t="s">
        <v>134</v>
      </c>
      <c r="BK126" s="137">
        <f>BK127+BK130+BK139+BK144+BK159+BK169</f>
        <v>0</v>
      </c>
    </row>
    <row r="127" spans="2:63" s="12" customFormat="1" ht="22.9" customHeight="1">
      <c r="B127" s="128"/>
      <c r="D127" s="129" t="s">
        <v>68</v>
      </c>
      <c r="E127" s="138" t="s">
        <v>76</v>
      </c>
      <c r="F127" s="138" t="s">
        <v>135</v>
      </c>
      <c r="J127" s="139">
        <f>BK127</f>
        <v>0</v>
      </c>
      <c r="L127" s="128"/>
      <c r="M127" s="132"/>
      <c r="N127" s="133"/>
      <c r="O127" s="133"/>
      <c r="P127" s="134">
        <f>SUM(P128:P129)</f>
        <v>18.525</v>
      </c>
      <c r="Q127" s="133"/>
      <c r="R127" s="134">
        <f>SUM(R128:R129)</f>
        <v>0.16055</v>
      </c>
      <c r="S127" s="133"/>
      <c r="T127" s="135">
        <f>SUM(T128:T129)</f>
        <v>284.05</v>
      </c>
      <c r="AR127" s="129" t="s">
        <v>76</v>
      </c>
      <c r="AT127" s="136" t="s">
        <v>68</v>
      </c>
      <c r="AU127" s="136" t="s">
        <v>76</v>
      </c>
      <c r="AY127" s="129" t="s">
        <v>134</v>
      </c>
      <c r="BK127" s="137">
        <f>SUM(BK128:BK129)</f>
        <v>0</v>
      </c>
    </row>
    <row r="128" spans="1:65" s="2" customFormat="1" ht="21.75" customHeight="1">
      <c r="A128" s="28"/>
      <c r="B128" s="140"/>
      <c r="C128" s="141" t="s">
        <v>76</v>
      </c>
      <c r="D128" s="141" t="s">
        <v>136</v>
      </c>
      <c r="E128" s="142" t="s">
        <v>137</v>
      </c>
      <c r="F128" s="143" t="s">
        <v>138</v>
      </c>
      <c r="G128" s="144" t="s">
        <v>139</v>
      </c>
      <c r="H128" s="145">
        <v>1235</v>
      </c>
      <c r="I128" s="146"/>
      <c r="J128" s="146">
        <f>ROUND(I128*H128,2)</f>
        <v>0</v>
      </c>
      <c r="K128" s="147"/>
      <c r="L128" s="29"/>
      <c r="M128" s="148" t="s">
        <v>1</v>
      </c>
      <c r="N128" s="149" t="s">
        <v>34</v>
      </c>
      <c r="O128" s="150">
        <v>0.015</v>
      </c>
      <c r="P128" s="150">
        <f>O128*H128</f>
        <v>18.525</v>
      </c>
      <c r="Q128" s="150">
        <v>0.00013</v>
      </c>
      <c r="R128" s="150">
        <f>Q128*H128</f>
        <v>0.16055</v>
      </c>
      <c r="S128" s="150">
        <v>0.23</v>
      </c>
      <c r="T128" s="151">
        <f>S128*H128</f>
        <v>284.05</v>
      </c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R128" s="152" t="s">
        <v>140</v>
      </c>
      <c r="AT128" s="152" t="s">
        <v>136</v>
      </c>
      <c r="AU128" s="152" t="s">
        <v>78</v>
      </c>
      <c r="AY128" s="16" t="s">
        <v>134</v>
      </c>
      <c r="BE128" s="153">
        <f>IF(N128="základní",J128,0)</f>
        <v>0</v>
      </c>
      <c r="BF128" s="153">
        <f>IF(N128="snížená",J128,0)</f>
        <v>0</v>
      </c>
      <c r="BG128" s="153">
        <f>IF(N128="zákl. přenesená",J128,0)</f>
        <v>0</v>
      </c>
      <c r="BH128" s="153">
        <f>IF(N128="sníž. přenesená",J128,0)</f>
        <v>0</v>
      </c>
      <c r="BI128" s="153">
        <f>IF(N128="nulová",J128,0)</f>
        <v>0</v>
      </c>
      <c r="BJ128" s="16" t="s">
        <v>76</v>
      </c>
      <c r="BK128" s="153">
        <f>ROUND(I128*H128,2)</f>
        <v>0</v>
      </c>
      <c r="BL128" s="16" t="s">
        <v>140</v>
      </c>
      <c r="BM128" s="152" t="s">
        <v>141</v>
      </c>
    </row>
    <row r="129" spans="1:47" s="2" customFormat="1" ht="19.5">
      <c r="A129" s="28"/>
      <c r="B129" s="29"/>
      <c r="C129" s="28"/>
      <c r="D129" s="154" t="s">
        <v>142</v>
      </c>
      <c r="E129" s="28"/>
      <c r="F129" s="155" t="s">
        <v>143</v>
      </c>
      <c r="G129" s="28"/>
      <c r="H129" s="28"/>
      <c r="I129" s="28"/>
      <c r="J129" s="28"/>
      <c r="K129" s="28"/>
      <c r="L129" s="29"/>
      <c r="M129" s="156"/>
      <c r="N129" s="157"/>
      <c r="O129" s="54"/>
      <c r="P129" s="54"/>
      <c r="Q129" s="54"/>
      <c r="R129" s="54"/>
      <c r="S129" s="54"/>
      <c r="T129" s="55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T129" s="16" t="s">
        <v>142</v>
      </c>
      <c r="AU129" s="16" t="s">
        <v>78</v>
      </c>
    </row>
    <row r="130" spans="2:63" s="12" customFormat="1" ht="22.9" customHeight="1">
      <c r="B130" s="128"/>
      <c r="D130" s="129" t="s">
        <v>68</v>
      </c>
      <c r="E130" s="138" t="s">
        <v>144</v>
      </c>
      <c r="F130" s="138" t="s">
        <v>145</v>
      </c>
      <c r="J130" s="139">
        <f>BK130</f>
        <v>0</v>
      </c>
      <c r="L130" s="128"/>
      <c r="M130" s="132"/>
      <c r="N130" s="133"/>
      <c r="O130" s="133"/>
      <c r="P130" s="134">
        <f>SUM(P131:P138)</f>
        <v>48.165000000000006</v>
      </c>
      <c r="Q130" s="133"/>
      <c r="R130" s="134">
        <f>SUM(R131:R138)</f>
        <v>0</v>
      </c>
      <c r="S130" s="133"/>
      <c r="T130" s="135">
        <f>SUM(T131:T138)</f>
        <v>0</v>
      </c>
      <c r="AR130" s="129" t="s">
        <v>76</v>
      </c>
      <c r="AT130" s="136" t="s">
        <v>68</v>
      </c>
      <c r="AU130" s="136" t="s">
        <v>76</v>
      </c>
      <c r="AY130" s="129" t="s">
        <v>134</v>
      </c>
      <c r="BK130" s="137">
        <f>SUM(BK131:BK138)</f>
        <v>0</v>
      </c>
    </row>
    <row r="131" spans="1:65" s="2" customFormat="1" ht="16.5" customHeight="1">
      <c r="A131" s="28"/>
      <c r="B131" s="140"/>
      <c r="C131" s="141" t="s">
        <v>78</v>
      </c>
      <c r="D131" s="141" t="s">
        <v>136</v>
      </c>
      <c r="E131" s="142" t="s">
        <v>146</v>
      </c>
      <c r="F131" s="143" t="s">
        <v>147</v>
      </c>
      <c r="G131" s="144" t="s">
        <v>139</v>
      </c>
      <c r="H131" s="145">
        <v>1235</v>
      </c>
      <c r="I131" s="146"/>
      <c r="J131" s="146">
        <f>ROUND(I131*H131,2)</f>
        <v>0</v>
      </c>
      <c r="K131" s="147"/>
      <c r="L131" s="29"/>
      <c r="M131" s="148" t="s">
        <v>1</v>
      </c>
      <c r="N131" s="149" t="s">
        <v>34</v>
      </c>
      <c r="O131" s="150">
        <v>0.004</v>
      </c>
      <c r="P131" s="150">
        <f>O131*H131</f>
        <v>4.94</v>
      </c>
      <c r="Q131" s="150">
        <v>0</v>
      </c>
      <c r="R131" s="150">
        <f>Q131*H131</f>
        <v>0</v>
      </c>
      <c r="S131" s="150">
        <v>0</v>
      </c>
      <c r="T131" s="151">
        <f>S131*H131</f>
        <v>0</v>
      </c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R131" s="152" t="s">
        <v>140</v>
      </c>
      <c r="AT131" s="152" t="s">
        <v>136</v>
      </c>
      <c r="AU131" s="152" t="s">
        <v>78</v>
      </c>
      <c r="AY131" s="16" t="s">
        <v>134</v>
      </c>
      <c r="BE131" s="153">
        <f>IF(N131="základní",J131,0)</f>
        <v>0</v>
      </c>
      <c r="BF131" s="153">
        <f>IF(N131="snížená",J131,0)</f>
        <v>0</v>
      </c>
      <c r="BG131" s="153">
        <f>IF(N131="zákl. přenesená",J131,0)</f>
        <v>0</v>
      </c>
      <c r="BH131" s="153">
        <f>IF(N131="sníž. přenesená",J131,0)</f>
        <v>0</v>
      </c>
      <c r="BI131" s="153">
        <f>IF(N131="nulová",J131,0)</f>
        <v>0</v>
      </c>
      <c r="BJ131" s="16" t="s">
        <v>76</v>
      </c>
      <c r="BK131" s="153">
        <f>ROUND(I131*H131,2)</f>
        <v>0</v>
      </c>
      <c r="BL131" s="16" t="s">
        <v>140</v>
      </c>
      <c r="BM131" s="152" t="s">
        <v>148</v>
      </c>
    </row>
    <row r="132" spans="1:47" s="2" customFormat="1" ht="12">
      <c r="A132" s="28"/>
      <c r="B132" s="29"/>
      <c r="C132" s="28"/>
      <c r="D132" s="154" t="s">
        <v>142</v>
      </c>
      <c r="E132" s="28"/>
      <c r="F132" s="155" t="s">
        <v>149</v>
      </c>
      <c r="G132" s="28"/>
      <c r="H132" s="28"/>
      <c r="I132" s="28"/>
      <c r="J132" s="28"/>
      <c r="K132" s="28"/>
      <c r="L132" s="29"/>
      <c r="M132" s="156"/>
      <c r="N132" s="157"/>
      <c r="O132" s="54"/>
      <c r="P132" s="54"/>
      <c r="Q132" s="54"/>
      <c r="R132" s="54"/>
      <c r="S132" s="54"/>
      <c r="T132" s="55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T132" s="16" t="s">
        <v>142</v>
      </c>
      <c r="AU132" s="16" t="s">
        <v>78</v>
      </c>
    </row>
    <row r="133" spans="1:65" s="2" customFormat="1" ht="16.5" customHeight="1">
      <c r="A133" s="28"/>
      <c r="B133" s="140"/>
      <c r="C133" s="141" t="s">
        <v>150</v>
      </c>
      <c r="D133" s="141" t="s">
        <v>136</v>
      </c>
      <c r="E133" s="142" t="s">
        <v>151</v>
      </c>
      <c r="F133" s="143" t="s">
        <v>152</v>
      </c>
      <c r="G133" s="144" t="s">
        <v>139</v>
      </c>
      <c r="H133" s="145">
        <v>1235</v>
      </c>
      <c r="I133" s="146"/>
      <c r="J133" s="146">
        <f>ROUND(I133*H133,2)</f>
        <v>0</v>
      </c>
      <c r="K133" s="147"/>
      <c r="L133" s="29"/>
      <c r="M133" s="148" t="s">
        <v>1</v>
      </c>
      <c r="N133" s="149" t="s">
        <v>34</v>
      </c>
      <c r="O133" s="150">
        <v>0.002</v>
      </c>
      <c r="P133" s="150">
        <f>O133*H133</f>
        <v>2.47</v>
      </c>
      <c r="Q133" s="150">
        <v>0</v>
      </c>
      <c r="R133" s="150">
        <f>Q133*H133</f>
        <v>0</v>
      </c>
      <c r="S133" s="150">
        <v>0</v>
      </c>
      <c r="T133" s="151">
        <f>S133*H133</f>
        <v>0</v>
      </c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R133" s="152" t="s">
        <v>140</v>
      </c>
      <c r="AT133" s="152" t="s">
        <v>136</v>
      </c>
      <c r="AU133" s="152" t="s">
        <v>78</v>
      </c>
      <c r="AY133" s="16" t="s">
        <v>134</v>
      </c>
      <c r="BE133" s="153">
        <f>IF(N133="základní",J133,0)</f>
        <v>0</v>
      </c>
      <c r="BF133" s="153">
        <f>IF(N133="snížená",J133,0)</f>
        <v>0</v>
      </c>
      <c r="BG133" s="153">
        <f>IF(N133="zákl. přenesená",J133,0)</f>
        <v>0</v>
      </c>
      <c r="BH133" s="153">
        <f>IF(N133="sníž. přenesená",J133,0)</f>
        <v>0</v>
      </c>
      <c r="BI133" s="153">
        <f>IF(N133="nulová",J133,0)</f>
        <v>0</v>
      </c>
      <c r="BJ133" s="16" t="s">
        <v>76</v>
      </c>
      <c r="BK133" s="153">
        <f>ROUND(I133*H133,2)</f>
        <v>0</v>
      </c>
      <c r="BL133" s="16" t="s">
        <v>140</v>
      </c>
      <c r="BM133" s="152" t="s">
        <v>153</v>
      </c>
    </row>
    <row r="134" spans="1:47" s="2" customFormat="1" ht="12">
      <c r="A134" s="28"/>
      <c r="B134" s="29"/>
      <c r="C134" s="28"/>
      <c r="D134" s="154" t="s">
        <v>142</v>
      </c>
      <c r="E134" s="28"/>
      <c r="F134" s="155" t="s">
        <v>154</v>
      </c>
      <c r="G134" s="28"/>
      <c r="H134" s="28"/>
      <c r="I134" s="28"/>
      <c r="J134" s="28"/>
      <c r="K134" s="28"/>
      <c r="L134" s="29"/>
      <c r="M134" s="156"/>
      <c r="N134" s="157"/>
      <c r="O134" s="54"/>
      <c r="P134" s="54"/>
      <c r="Q134" s="54"/>
      <c r="R134" s="54"/>
      <c r="S134" s="54"/>
      <c r="T134" s="55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T134" s="16" t="s">
        <v>142</v>
      </c>
      <c r="AU134" s="16" t="s">
        <v>78</v>
      </c>
    </row>
    <row r="135" spans="1:65" s="2" customFormat="1" ht="21.75" customHeight="1">
      <c r="A135" s="28"/>
      <c r="B135" s="140"/>
      <c r="C135" s="141" t="s">
        <v>140</v>
      </c>
      <c r="D135" s="141" t="s">
        <v>136</v>
      </c>
      <c r="E135" s="142" t="s">
        <v>155</v>
      </c>
      <c r="F135" s="143" t="s">
        <v>156</v>
      </c>
      <c r="G135" s="144" t="s">
        <v>139</v>
      </c>
      <c r="H135" s="145">
        <v>1235</v>
      </c>
      <c r="I135" s="146"/>
      <c r="J135" s="146">
        <f>ROUND(I135*H135,2)</f>
        <v>0</v>
      </c>
      <c r="K135" s="147"/>
      <c r="L135" s="29"/>
      <c r="M135" s="148" t="s">
        <v>1</v>
      </c>
      <c r="N135" s="149" t="s">
        <v>34</v>
      </c>
      <c r="O135" s="150">
        <v>0.016</v>
      </c>
      <c r="P135" s="150">
        <f>O135*H135</f>
        <v>19.76</v>
      </c>
      <c r="Q135" s="150">
        <v>0</v>
      </c>
      <c r="R135" s="150">
        <f>Q135*H135</f>
        <v>0</v>
      </c>
      <c r="S135" s="150">
        <v>0</v>
      </c>
      <c r="T135" s="151">
        <f>S135*H135</f>
        <v>0</v>
      </c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R135" s="152" t="s">
        <v>140</v>
      </c>
      <c r="AT135" s="152" t="s">
        <v>136</v>
      </c>
      <c r="AU135" s="152" t="s">
        <v>78</v>
      </c>
      <c r="AY135" s="16" t="s">
        <v>134</v>
      </c>
      <c r="BE135" s="153">
        <f>IF(N135="základní",J135,0)</f>
        <v>0</v>
      </c>
      <c r="BF135" s="153">
        <f>IF(N135="snížená",J135,0)</f>
        <v>0</v>
      </c>
      <c r="BG135" s="153">
        <f>IF(N135="zákl. přenesená",J135,0)</f>
        <v>0</v>
      </c>
      <c r="BH135" s="153">
        <f>IF(N135="sníž. přenesená",J135,0)</f>
        <v>0</v>
      </c>
      <c r="BI135" s="153">
        <f>IF(N135="nulová",J135,0)</f>
        <v>0</v>
      </c>
      <c r="BJ135" s="16" t="s">
        <v>76</v>
      </c>
      <c r="BK135" s="153">
        <f>ROUND(I135*H135,2)</f>
        <v>0</v>
      </c>
      <c r="BL135" s="16" t="s">
        <v>140</v>
      </c>
      <c r="BM135" s="152" t="s">
        <v>157</v>
      </c>
    </row>
    <row r="136" spans="1:47" s="2" customFormat="1" ht="19.5">
      <c r="A136" s="28"/>
      <c r="B136" s="29"/>
      <c r="C136" s="28"/>
      <c r="D136" s="154" t="s">
        <v>142</v>
      </c>
      <c r="E136" s="28"/>
      <c r="F136" s="155" t="s">
        <v>158</v>
      </c>
      <c r="G136" s="28"/>
      <c r="H136" s="28"/>
      <c r="I136" s="28"/>
      <c r="J136" s="28"/>
      <c r="K136" s="28"/>
      <c r="L136" s="29"/>
      <c r="M136" s="156"/>
      <c r="N136" s="157"/>
      <c r="O136" s="54"/>
      <c r="P136" s="54"/>
      <c r="Q136" s="54"/>
      <c r="R136" s="54"/>
      <c r="S136" s="54"/>
      <c r="T136" s="55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T136" s="16" t="s">
        <v>142</v>
      </c>
      <c r="AU136" s="16" t="s">
        <v>78</v>
      </c>
    </row>
    <row r="137" spans="1:65" s="2" customFormat="1" ht="16.5" customHeight="1">
      <c r="A137" s="28"/>
      <c r="B137" s="140"/>
      <c r="C137" s="141" t="s">
        <v>144</v>
      </c>
      <c r="D137" s="141" t="s">
        <v>136</v>
      </c>
      <c r="E137" s="142" t="s">
        <v>159</v>
      </c>
      <c r="F137" s="143" t="s">
        <v>160</v>
      </c>
      <c r="G137" s="144" t="s">
        <v>139</v>
      </c>
      <c r="H137" s="145">
        <v>1235</v>
      </c>
      <c r="I137" s="146"/>
      <c r="J137" s="146">
        <f>ROUND(I137*H137,2)</f>
        <v>0</v>
      </c>
      <c r="K137" s="147"/>
      <c r="L137" s="29"/>
      <c r="M137" s="148" t="s">
        <v>1</v>
      </c>
      <c r="N137" s="149" t="s">
        <v>34</v>
      </c>
      <c r="O137" s="150">
        <v>0.017</v>
      </c>
      <c r="P137" s="150">
        <f>O137*H137</f>
        <v>20.995</v>
      </c>
      <c r="Q137" s="150">
        <v>0</v>
      </c>
      <c r="R137" s="150">
        <f>Q137*H137</f>
        <v>0</v>
      </c>
      <c r="S137" s="150">
        <v>0</v>
      </c>
      <c r="T137" s="151">
        <f>S137*H137</f>
        <v>0</v>
      </c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R137" s="152" t="s">
        <v>140</v>
      </c>
      <c r="AT137" s="152" t="s">
        <v>136</v>
      </c>
      <c r="AU137" s="152" t="s">
        <v>78</v>
      </c>
      <c r="AY137" s="16" t="s">
        <v>134</v>
      </c>
      <c r="BE137" s="153">
        <f>IF(N137="základní",J137,0)</f>
        <v>0</v>
      </c>
      <c r="BF137" s="153">
        <f>IF(N137="snížená",J137,0)</f>
        <v>0</v>
      </c>
      <c r="BG137" s="153">
        <f>IF(N137="zákl. přenesená",J137,0)</f>
        <v>0</v>
      </c>
      <c r="BH137" s="153">
        <f>IF(N137="sníž. přenesená",J137,0)</f>
        <v>0</v>
      </c>
      <c r="BI137" s="153">
        <f>IF(N137="nulová",J137,0)</f>
        <v>0</v>
      </c>
      <c r="BJ137" s="16" t="s">
        <v>76</v>
      </c>
      <c r="BK137" s="153">
        <f>ROUND(I137*H137,2)</f>
        <v>0</v>
      </c>
      <c r="BL137" s="16" t="s">
        <v>140</v>
      </c>
      <c r="BM137" s="152" t="s">
        <v>161</v>
      </c>
    </row>
    <row r="138" spans="1:47" s="2" customFormat="1" ht="19.5">
      <c r="A138" s="28"/>
      <c r="B138" s="29"/>
      <c r="C138" s="28"/>
      <c r="D138" s="154" t="s">
        <v>142</v>
      </c>
      <c r="E138" s="28"/>
      <c r="F138" s="155" t="s">
        <v>162</v>
      </c>
      <c r="G138" s="28"/>
      <c r="H138" s="28"/>
      <c r="I138" s="28"/>
      <c r="J138" s="28"/>
      <c r="K138" s="28"/>
      <c r="L138" s="29"/>
      <c r="M138" s="156"/>
      <c r="N138" s="157"/>
      <c r="O138" s="54"/>
      <c r="P138" s="54"/>
      <c r="Q138" s="54"/>
      <c r="R138" s="54"/>
      <c r="S138" s="54"/>
      <c r="T138" s="55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T138" s="16" t="s">
        <v>142</v>
      </c>
      <c r="AU138" s="16" t="s">
        <v>78</v>
      </c>
    </row>
    <row r="139" spans="2:63" s="12" customFormat="1" ht="22.9" customHeight="1">
      <c r="B139" s="128"/>
      <c r="D139" s="129" t="s">
        <v>68</v>
      </c>
      <c r="E139" s="138" t="s">
        <v>163</v>
      </c>
      <c r="F139" s="138" t="s">
        <v>164</v>
      </c>
      <c r="J139" s="139">
        <f>BK139</f>
        <v>0</v>
      </c>
      <c r="L139" s="128"/>
      <c r="M139" s="132"/>
      <c r="N139" s="133"/>
      <c r="O139" s="133"/>
      <c r="P139" s="134">
        <f>SUM(P140:P143)</f>
        <v>33.638</v>
      </c>
      <c r="Q139" s="133"/>
      <c r="R139" s="134">
        <f>SUM(R140:R143)</f>
        <v>3.98856</v>
      </c>
      <c r="S139" s="133"/>
      <c r="T139" s="135">
        <f>SUM(T140:T143)</f>
        <v>0</v>
      </c>
      <c r="AR139" s="129" t="s">
        <v>76</v>
      </c>
      <c r="AT139" s="136" t="s">
        <v>68</v>
      </c>
      <c r="AU139" s="136" t="s">
        <v>76</v>
      </c>
      <c r="AY139" s="129" t="s">
        <v>134</v>
      </c>
      <c r="BK139" s="137">
        <f>SUM(BK140:BK143)</f>
        <v>0</v>
      </c>
    </row>
    <row r="140" spans="1:65" s="2" customFormat="1" ht="16.5" customHeight="1">
      <c r="A140" s="28"/>
      <c r="B140" s="140"/>
      <c r="C140" s="141" t="s">
        <v>165</v>
      </c>
      <c r="D140" s="141" t="s">
        <v>136</v>
      </c>
      <c r="E140" s="142" t="s">
        <v>166</v>
      </c>
      <c r="F140" s="143" t="s">
        <v>167</v>
      </c>
      <c r="G140" s="144" t="s">
        <v>168</v>
      </c>
      <c r="H140" s="145">
        <v>8</v>
      </c>
      <c r="I140" s="146"/>
      <c r="J140" s="146">
        <f>ROUND(I140*H140,2)</f>
        <v>0</v>
      </c>
      <c r="K140" s="147"/>
      <c r="L140" s="29"/>
      <c r="M140" s="148" t="s">
        <v>1</v>
      </c>
      <c r="N140" s="149" t="s">
        <v>34</v>
      </c>
      <c r="O140" s="150">
        <v>3.817</v>
      </c>
      <c r="P140" s="150">
        <f>O140*H140</f>
        <v>30.536</v>
      </c>
      <c r="Q140" s="150">
        <v>0.4208</v>
      </c>
      <c r="R140" s="150">
        <f>Q140*H140</f>
        <v>3.3664</v>
      </c>
      <c r="S140" s="150">
        <v>0</v>
      </c>
      <c r="T140" s="151">
        <f>S140*H140</f>
        <v>0</v>
      </c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R140" s="152" t="s">
        <v>140</v>
      </c>
      <c r="AT140" s="152" t="s">
        <v>136</v>
      </c>
      <c r="AU140" s="152" t="s">
        <v>78</v>
      </c>
      <c r="AY140" s="16" t="s">
        <v>134</v>
      </c>
      <c r="BE140" s="153">
        <f>IF(N140="základní",J140,0)</f>
        <v>0</v>
      </c>
      <c r="BF140" s="153">
        <f>IF(N140="snížená",J140,0)</f>
        <v>0</v>
      </c>
      <c r="BG140" s="153">
        <f>IF(N140="zákl. přenesená",J140,0)</f>
        <v>0</v>
      </c>
      <c r="BH140" s="153">
        <f>IF(N140="sníž. přenesená",J140,0)</f>
        <v>0</v>
      </c>
      <c r="BI140" s="153">
        <f>IF(N140="nulová",J140,0)</f>
        <v>0</v>
      </c>
      <c r="BJ140" s="16" t="s">
        <v>76</v>
      </c>
      <c r="BK140" s="153">
        <f>ROUND(I140*H140,2)</f>
        <v>0</v>
      </c>
      <c r="BL140" s="16" t="s">
        <v>140</v>
      </c>
      <c r="BM140" s="152" t="s">
        <v>169</v>
      </c>
    </row>
    <row r="141" spans="1:47" s="2" customFormat="1" ht="12">
      <c r="A141" s="28"/>
      <c r="B141" s="29"/>
      <c r="C141" s="28"/>
      <c r="D141" s="154" t="s">
        <v>142</v>
      </c>
      <c r="E141" s="28"/>
      <c r="F141" s="155" t="s">
        <v>170</v>
      </c>
      <c r="G141" s="28"/>
      <c r="H141" s="28"/>
      <c r="I141" s="28"/>
      <c r="J141" s="28"/>
      <c r="K141" s="28"/>
      <c r="L141" s="29"/>
      <c r="M141" s="156"/>
      <c r="N141" s="157"/>
      <c r="O141" s="54"/>
      <c r="P141" s="54"/>
      <c r="Q141" s="54"/>
      <c r="R141" s="54"/>
      <c r="S141" s="54"/>
      <c r="T141" s="55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T141" s="16" t="s">
        <v>142</v>
      </c>
      <c r="AU141" s="16" t="s">
        <v>78</v>
      </c>
    </row>
    <row r="142" spans="1:65" s="2" customFormat="1" ht="21.75" customHeight="1">
      <c r="A142" s="28"/>
      <c r="B142" s="140"/>
      <c r="C142" s="141" t="s">
        <v>171</v>
      </c>
      <c r="D142" s="141" t="s">
        <v>136</v>
      </c>
      <c r="E142" s="142" t="s">
        <v>172</v>
      </c>
      <c r="F142" s="143" t="s">
        <v>173</v>
      </c>
      <c r="G142" s="144" t="s">
        <v>168</v>
      </c>
      <c r="H142" s="145">
        <v>2</v>
      </c>
      <c r="I142" s="146"/>
      <c r="J142" s="146">
        <f>ROUND(I142*H142,2)</f>
        <v>0</v>
      </c>
      <c r="K142" s="147"/>
      <c r="L142" s="29"/>
      <c r="M142" s="148" t="s">
        <v>1</v>
      </c>
      <c r="N142" s="149" t="s">
        <v>34</v>
      </c>
      <c r="O142" s="150">
        <v>1.551</v>
      </c>
      <c r="P142" s="150">
        <f>O142*H142</f>
        <v>3.102</v>
      </c>
      <c r="Q142" s="150">
        <v>0.31108</v>
      </c>
      <c r="R142" s="150">
        <f>Q142*H142</f>
        <v>0.62216</v>
      </c>
      <c r="S142" s="150">
        <v>0</v>
      </c>
      <c r="T142" s="151">
        <f>S142*H142</f>
        <v>0</v>
      </c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R142" s="152" t="s">
        <v>140</v>
      </c>
      <c r="AT142" s="152" t="s">
        <v>136</v>
      </c>
      <c r="AU142" s="152" t="s">
        <v>78</v>
      </c>
      <c r="AY142" s="16" t="s">
        <v>134</v>
      </c>
      <c r="BE142" s="153">
        <f>IF(N142="základní",J142,0)</f>
        <v>0</v>
      </c>
      <c r="BF142" s="153">
        <f>IF(N142="snížená",J142,0)</f>
        <v>0</v>
      </c>
      <c r="BG142" s="153">
        <f>IF(N142="zákl. přenesená",J142,0)</f>
        <v>0</v>
      </c>
      <c r="BH142" s="153">
        <f>IF(N142="sníž. přenesená",J142,0)</f>
        <v>0</v>
      </c>
      <c r="BI142" s="153">
        <f>IF(N142="nulová",J142,0)</f>
        <v>0</v>
      </c>
      <c r="BJ142" s="16" t="s">
        <v>76</v>
      </c>
      <c r="BK142" s="153">
        <f>ROUND(I142*H142,2)</f>
        <v>0</v>
      </c>
      <c r="BL142" s="16" t="s">
        <v>140</v>
      </c>
      <c r="BM142" s="152" t="s">
        <v>174</v>
      </c>
    </row>
    <row r="143" spans="1:47" s="2" customFormat="1" ht="12">
      <c r="A143" s="28"/>
      <c r="B143" s="29"/>
      <c r="C143" s="28"/>
      <c r="D143" s="154" t="s">
        <v>142</v>
      </c>
      <c r="E143" s="28"/>
      <c r="F143" s="155" t="s">
        <v>175</v>
      </c>
      <c r="G143" s="28"/>
      <c r="H143" s="28"/>
      <c r="I143" s="28"/>
      <c r="J143" s="28"/>
      <c r="K143" s="28"/>
      <c r="L143" s="29"/>
      <c r="M143" s="156"/>
      <c r="N143" s="157"/>
      <c r="O143" s="54"/>
      <c r="P143" s="54"/>
      <c r="Q143" s="54"/>
      <c r="R143" s="54"/>
      <c r="S143" s="54"/>
      <c r="T143" s="55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T143" s="16" t="s">
        <v>142</v>
      </c>
      <c r="AU143" s="16" t="s">
        <v>78</v>
      </c>
    </row>
    <row r="144" spans="2:63" s="12" customFormat="1" ht="22.9" customHeight="1">
      <c r="B144" s="128"/>
      <c r="D144" s="129" t="s">
        <v>68</v>
      </c>
      <c r="E144" s="138" t="s">
        <v>176</v>
      </c>
      <c r="F144" s="138" t="s">
        <v>177</v>
      </c>
      <c r="J144" s="139">
        <f>BK144</f>
        <v>0</v>
      </c>
      <c r="L144" s="128"/>
      <c r="M144" s="132"/>
      <c r="N144" s="133"/>
      <c r="O144" s="133"/>
      <c r="P144" s="134">
        <f>SUM(P145:P158)</f>
        <v>12.052000000000001</v>
      </c>
      <c r="Q144" s="133"/>
      <c r="R144" s="134">
        <f>SUM(R145:R158)</f>
        <v>2.8546000000000005</v>
      </c>
      <c r="S144" s="133"/>
      <c r="T144" s="135">
        <f>SUM(T145:T158)</f>
        <v>24.7</v>
      </c>
      <c r="AR144" s="129" t="s">
        <v>76</v>
      </c>
      <c r="AT144" s="136" t="s">
        <v>68</v>
      </c>
      <c r="AU144" s="136" t="s">
        <v>76</v>
      </c>
      <c r="AY144" s="129" t="s">
        <v>134</v>
      </c>
      <c r="BK144" s="137">
        <f>SUM(BK145:BK158)</f>
        <v>0</v>
      </c>
    </row>
    <row r="145" spans="1:65" s="2" customFormat="1" ht="16.5" customHeight="1">
      <c r="A145" s="28"/>
      <c r="B145" s="140"/>
      <c r="C145" s="141" t="s">
        <v>163</v>
      </c>
      <c r="D145" s="141" t="s">
        <v>136</v>
      </c>
      <c r="E145" s="142" t="s">
        <v>178</v>
      </c>
      <c r="F145" s="143" t="s">
        <v>179</v>
      </c>
      <c r="G145" s="144" t="s">
        <v>180</v>
      </c>
      <c r="H145" s="145">
        <v>14</v>
      </c>
      <c r="I145" s="146"/>
      <c r="J145" s="146">
        <f>ROUND(I145*H145,2)</f>
        <v>0</v>
      </c>
      <c r="K145" s="147"/>
      <c r="L145" s="29"/>
      <c r="M145" s="148" t="s">
        <v>1</v>
      </c>
      <c r="N145" s="149" t="s">
        <v>34</v>
      </c>
      <c r="O145" s="150">
        <v>0.268</v>
      </c>
      <c r="P145" s="150">
        <f>O145*H145</f>
        <v>3.7520000000000002</v>
      </c>
      <c r="Q145" s="150">
        <v>0.1554</v>
      </c>
      <c r="R145" s="150">
        <f>Q145*H145</f>
        <v>2.1756</v>
      </c>
      <c r="S145" s="150">
        <v>0</v>
      </c>
      <c r="T145" s="151">
        <f>S145*H145</f>
        <v>0</v>
      </c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R145" s="152" t="s">
        <v>140</v>
      </c>
      <c r="AT145" s="152" t="s">
        <v>136</v>
      </c>
      <c r="AU145" s="152" t="s">
        <v>78</v>
      </c>
      <c r="AY145" s="16" t="s">
        <v>134</v>
      </c>
      <c r="BE145" s="153">
        <f>IF(N145="základní",J145,0)</f>
        <v>0</v>
      </c>
      <c r="BF145" s="153">
        <f>IF(N145="snížená",J145,0)</f>
        <v>0</v>
      </c>
      <c r="BG145" s="153">
        <f>IF(N145="zákl. přenesená",J145,0)</f>
        <v>0</v>
      </c>
      <c r="BH145" s="153">
        <f>IF(N145="sníž. přenesená",J145,0)</f>
        <v>0</v>
      </c>
      <c r="BI145" s="153">
        <f>IF(N145="nulová",J145,0)</f>
        <v>0</v>
      </c>
      <c r="BJ145" s="16" t="s">
        <v>76</v>
      </c>
      <c r="BK145" s="153">
        <f>ROUND(I145*H145,2)</f>
        <v>0</v>
      </c>
      <c r="BL145" s="16" t="s">
        <v>140</v>
      </c>
      <c r="BM145" s="152" t="s">
        <v>181</v>
      </c>
    </row>
    <row r="146" spans="1:47" s="2" customFormat="1" ht="19.5">
      <c r="A146" s="28"/>
      <c r="B146" s="29"/>
      <c r="C146" s="28"/>
      <c r="D146" s="154" t="s">
        <v>142</v>
      </c>
      <c r="E146" s="28"/>
      <c r="F146" s="155" t="s">
        <v>182</v>
      </c>
      <c r="G146" s="28"/>
      <c r="H146" s="28"/>
      <c r="I146" s="28"/>
      <c r="J146" s="28"/>
      <c r="K146" s="28"/>
      <c r="L146" s="29"/>
      <c r="M146" s="156"/>
      <c r="N146" s="157"/>
      <c r="O146" s="54"/>
      <c r="P146" s="54"/>
      <c r="Q146" s="54"/>
      <c r="R146" s="54"/>
      <c r="S146" s="54"/>
      <c r="T146" s="55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T146" s="16" t="s">
        <v>142</v>
      </c>
      <c r="AU146" s="16" t="s">
        <v>78</v>
      </c>
    </row>
    <row r="147" spans="1:65" s="2" customFormat="1" ht="16.5" customHeight="1">
      <c r="A147" s="28"/>
      <c r="B147" s="140"/>
      <c r="C147" s="158" t="s">
        <v>176</v>
      </c>
      <c r="D147" s="158" t="s">
        <v>183</v>
      </c>
      <c r="E147" s="159" t="s">
        <v>184</v>
      </c>
      <c r="F147" s="160" t="s">
        <v>185</v>
      </c>
      <c r="G147" s="161" t="s">
        <v>180</v>
      </c>
      <c r="H147" s="162">
        <v>14</v>
      </c>
      <c r="I147" s="163"/>
      <c r="J147" s="163">
        <f>ROUND(I147*H147,2)</f>
        <v>0</v>
      </c>
      <c r="K147" s="164"/>
      <c r="L147" s="165"/>
      <c r="M147" s="166" t="s">
        <v>1</v>
      </c>
      <c r="N147" s="167" t="s">
        <v>34</v>
      </c>
      <c r="O147" s="150">
        <v>0</v>
      </c>
      <c r="P147" s="150">
        <f>O147*H147</f>
        <v>0</v>
      </c>
      <c r="Q147" s="150">
        <v>0.0483</v>
      </c>
      <c r="R147" s="150">
        <f>Q147*H147</f>
        <v>0.6762</v>
      </c>
      <c r="S147" s="150">
        <v>0</v>
      </c>
      <c r="T147" s="151">
        <f>S147*H147</f>
        <v>0</v>
      </c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R147" s="152" t="s">
        <v>163</v>
      </c>
      <c r="AT147" s="152" t="s">
        <v>183</v>
      </c>
      <c r="AU147" s="152" t="s">
        <v>78</v>
      </c>
      <c r="AY147" s="16" t="s">
        <v>134</v>
      </c>
      <c r="BE147" s="153">
        <f>IF(N147="základní",J147,0)</f>
        <v>0</v>
      </c>
      <c r="BF147" s="153">
        <f>IF(N147="snížená",J147,0)</f>
        <v>0</v>
      </c>
      <c r="BG147" s="153">
        <f>IF(N147="zákl. přenesená",J147,0)</f>
        <v>0</v>
      </c>
      <c r="BH147" s="153">
        <f>IF(N147="sníž. přenesená",J147,0)</f>
        <v>0</v>
      </c>
      <c r="BI147" s="153">
        <f>IF(N147="nulová",J147,0)</f>
        <v>0</v>
      </c>
      <c r="BJ147" s="16" t="s">
        <v>76</v>
      </c>
      <c r="BK147" s="153">
        <f>ROUND(I147*H147,2)</f>
        <v>0</v>
      </c>
      <c r="BL147" s="16" t="s">
        <v>140</v>
      </c>
      <c r="BM147" s="152" t="s">
        <v>186</v>
      </c>
    </row>
    <row r="148" spans="1:47" s="2" customFormat="1" ht="12">
      <c r="A148" s="28"/>
      <c r="B148" s="29"/>
      <c r="C148" s="28"/>
      <c r="D148" s="154" t="s">
        <v>142</v>
      </c>
      <c r="E148" s="28"/>
      <c r="F148" s="155" t="s">
        <v>185</v>
      </c>
      <c r="G148" s="28"/>
      <c r="H148" s="28"/>
      <c r="I148" s="28"/>
      <c r="J148" s="28"/>
      <c r="K148" s="28"/>
      <c r="L148" s="29"/>
      <c r="M148" s="156"/>
      <c r="N148" s="157"/>
      <c r="O148" s="54"/>
      <c r="P148" s="54"/>
      <c r="Q148" s="54"/>
      <c r="R148" s="54"/>
      <c r="S148" s="54"/>
      <c r="T148" s="55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T148" s="16" t="s">
        <v>142</v>
      </c>
      <c r="AU148" s="16" t="s">
        <v>78</v>
      </c>
    </row>
    <row r="149" spans="1:65" s="2" customFormat="1" ht="16.5" customHeight="1">
      <c r="A149" s="28"/>
      <c r="B149" s="140"/>
      <c r="C149" s="141" t="s">
        <v>91</v>
      </c>
      <c r="D149" s="141" t="s">
        <v>136</v>
      </c>
      <c r="E149" s="142" t="s">
        <v>187</v>
      </c>
      <c r="F149" s="143" t="s">
        <v>188</v>
      </c>
      <c r="G149" s="144" t="s">
        <v>180</v>
      </c>
      <c r="H149" s="145">
        <v>10</v>
      </c>
      <c r="I149" s="146"/>
      <c r="J149" s="146">
        <f>ROUND(I149*H149,2)</f>
        <v>0</v>
      </c>
      <c r="K149" s="147"/>
      <c r="L149" s="29"/>
      <c r="M149" s="148" t="s">
        <v>1</v>
      </c>
      <c r="N149" s="149" t="s">
        <v>34</v>
      </c>
      <c r="O149" s="150">
        <v>0.113</v>
      </c>
      <c r="P149" s="150">
        <f>O149*H149</f>
        <v>1.1300000000000001</v>
      </c>
      <c r="Q149" s="150">
        <v>0</v>
      </c>
      <c r="R149" s="150">
        <f>Q149*H149</f>
        <v>0</v>
      </c>
      <c r="S149" s="150">
        <v>0</v>
      </c>
      <c r="T149" s="151">
        <f>S149*H149</f>
        <v>0</v>
      </c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R149" s="152" t="s">
        <v>140</v>
      </c>
      <c r="AT149" s="152" t="s">
        <v>136</v>
      </c>
      <c r="AU149" s="152" t="s">
        <v>78</v>
      </c>
      <c r="AY149" s="16" t="s">
        <v>134</v>
      </c>
      <c r="BE149" s="153">
        <f>IF(N149="základní",J149,0)</f>
        <v>0</v>
      </c>
      <c r="BF149" s="153">
        <f>IF(N149="snížená",J149,0)</f>
        <v>0</v>
      </c>
      <c r="BG149" s="153">
        <f>IF(N149="zákl. přenesená",J149,0)</f>
        <v>0</v>
      </c>
      <c r="BH149" s="153">
        <f>IF(N149="sníž. přenesená",J149,0)</f>
        <v>0</v>
      </c>
      <c r="BI149" s="153">
        <f>IF(N149="nulová",J149,0)</f>
        <v>0</v>
      </c>
      <c r="BJ149" s="16" t="s">
        <v>76</v>
      </c>
      <c r="BK149" s="153">
        <f>ROUND(I149*H149,2)</f>
        <v>0</v>
      </c>
      <c r="BL149" s="16" t="s">
        <v>140</v>
      </c>
      <c r="BM149" s="152" t="s">
        <v>189</v>
      </c>
    </row>
    <row r="150" spans="1:47" s="2" customFormat="1" ht="12">
      <c r="A150" s="28"/>
      <c r="B150" s="29"/>
      <c r="C150" s="28"/>
      <c r="D150" s="154" t="s">
        <v>142</v>
      </c>
      <c r="E150" s="28"/>
      <c r="F150" s="155" t="s">
        <v>190</v>
      </c>
      <c r="G150" s="28"/>
      <c r="H150" s="28"/>
      <c r="I150" s="28"/>
      <c r="J150" s="28"/>
      <c r="K150" s="28"/>
      <c r="L150" s="29"/>
      <c r="M150" s="156"/>
      <c r="N150" s="157"/>
      <c r="O150" s="54"/>
      <c r="P150" s="54"/>
      <c r="Q150" s="54"/>
      <c r="R150" s="54"/>
      <c r="S150" s="54"/>
      <c r="T150" s="55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T150" s="16" t="s">
        <v>142</v>
      </c>
      <c r="AU150" s="16" t="s">
        <v>78</v>
      </c>
    </row>
    <row r="151" spans="1:65" s="2" customFormat="1" ht="16.5" customHeight="1">
      <c r="A151" s="28"/>
      <c r="B151" s="140"/>
      <c r="C151" s="141" t="s">
        <v>92</v>
      </c>
      <c r="D151" s="141" t="s">
        <v>136</v>
      </c>
      <c r="E151" s="142" t="s">
        <v>191</v>
      </c>
      <c r="F151" s="143" t="s">
        <v>192</v>
      </c>
      <c r="G151" s="144" t="s">
        <v>180</v>
      </c>
      <c r="H151" s="145">
        <v>10</v>
      </c>
      <c r="I151" s="146"/>
      <c r="J151" s="146">
        <f>ROUND(I151*H151,2)</f>
        <v>0</v>
      </c>
      <c r="K151" s="147"/>
      <c r="L151" s="29"/>
      <c r="M151" s="148" t="s">
        <v>1</v>
      </c>
      <c r="N151" s="149" t="s">
        <v>34</v>
      </c>
      <c r="O151" s="150">
        <v>0.154</v>
      </c>
      <c r="P151" s="150">
        <f>O151*H151</f>
        <v>1.54</v>
      </c>
      <c r="Q151" s="150">
        <v>0.00028</v>
      </c>
      <c r="R151" s="150">
        <f>Q151*H151</f>
        <v>0.0027999999999999995</v>
      </c>
      <c r="S151" s="150">
        <v>0</v>
      </c>
      <c r="T151" s="151">
        <f>S151*H151</f>
        <v>0</v>
      </c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R151" s="152" t="s">
        <v>140</v>
      </c>
      <c r="AT151" s="152" t="s">
        <v>136</v>
      </c>
      <c r="AU151" s="152" t="s">
        <v>78</v>
      </c>
      <c r="AY151" s="16" t="s">
        <v>134</v>
      </c>
      <c r="BE151" s="153">
        <f>IF(N151="základní",J151,0)</f>
        <v>0</v>
      </c>
      <c r="BF151" s="153">
        <f>IF(N151="snížená",J151,0)</f>
        <v>0</v>
      </c>
      <c r="BG151" s="153">
        <f>IF(N151="zákl. přenesená",J151,0)</f>
        <v>0</v>
      </c>
      <c r="BH151" s="153">
        <f>IF(N151="sníž. přenesená",J151,0)</f>
        <v>0</v>
      </c>
      <c r="BI151" s="153">
        <f>IF(N151="nulová",J151,0)</f>
        <v>0</v>
      </c>
      <c r="BJ151" s="16" t="s">
        <v>76</v>
      </c>
      <c r="BK151" s="153">
        <f>ROUND(I151*H151,2)</f>
        <v>0</v>
      </c>
      <c r="BL151" s="16" t="s">
        <v>140</v>
      </c>
      <c r="BM151" s="152" t="s">
        <v>193</v>
      </c>
    </row>
    <row r="152" spans="1:47" s="2" customFormat="1" ht="19.5">
      <c r="A152" s="28"/>
      <c r="B152" s="29"/>
      <c r="C152" s="28"/>
      <c r="D152" s="154" t="s">
        <v>142</v>
      </c>
      <c r="E152" s="28"/>
      <c r="F152" s="155" t="s">
        <v>194</v>
      </c>
      <c r="G152" s="28"/>
      <c r="H152" s="28"/>
      <c r="I152" s="28"/>
      <c r="J152" s="28"/>
      <c r="K152" s="28"/>
      <c r="L152" s="29"/>
      <c r="M152" s="156"/>
      <c r="N152" s="157"/>
      <c r="O152" s="54"/>
      <c r="P152" s="54"/>
      <c r="Q152" s="54"/>
      <c r="R152" s="54"/>
      <c r="S152" s="54"/>
      <c r="T152" s="55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T152" s="16" t="s">
        <v>142</v>
      </c>
      <c r="AU152" s="16" t="s">
        <v>78</v>
      </c>
    </row>
    <row r="153" spans="1:65" s="2" customFormat="1" ht="16.5" customHeight="1">
      <c r="A153" s="28"/>
      <c r="B153" s="140"/>
      <c r="C153" s="141" t="s">
        <v>93</v>
      </c>
      <c r="D153" s="141" t="s">
        <v>136</v>
      </c>
      <c r="E153" s="142" t="s">
        <v>195</v>
      </c>
      <c r="F153" s="143" t="s">
        <v>196</v>
      </c>
      <c r="G153" s="144" t="s">
        <v>180</v>
      </c>
      <c r="H153" s="145">
        <v>10</v>
      </c>
      <c r="I153" s="146"/>
      <c r="J153" s="146">
        <f>ROUND(I153*H153,2)</f>
        <v>0</v>
      </c>
      <c r="K153" s="147"/>
      <c r="L153" s="29"/>
      <c r="M153" s="148" t="s">
        <v>1</v>
      </c>
      <c r="N153" s="149" t="s">
        <v>34</v>
      </c>
      <c r="O153" s="150">
        <v>0.12</v>
      </c>
      <c r="P153" s="150">
        <f>O153*H153</f>
        <v>1.2</v>
      </c>
      <c r="Q153" s="150">
        <v>0</v>
      </c>
      <c r="R153" s="150">
        <f>Q153*H153</f>
        <v>0</v>
      </c>
      <c r="S153" s="150">
        <v>0</v>
      </c>
      <c r="T153" s="151">
        <f>S153*H153</f>
        <v>0</v>
      </c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R153" s="152" t="s">
        <v>140</v>
      </c>
      <c r="AT153" s="152" t="s">
        <v>136</v>
      </c>
      <c r="AU153" s="152" t="s">
        <v>78</v>
      </c>
      <c r="AY153" s="16" t="s">
        <v>134</v>
      </c>
      <c r="BE153" s="153">
        <f>IF(N153="základní",J153,0)</f>
        <v>0</v>
      </c>
      <c r="BF153" s="153">
        <f>IF(N153="snížená",J153,0)</f>
        <v>0</v>
      </c>
      <c r="BG153" s="153">
        <f>IF(N153="zákl. přenesená",J153,0)</f>
        <v>0</v>
      </c>
      <c r="BH153" s="153">
        <f>IF(N153="sníž. přenesená",J153,0)</f>
        <v>0</v>
      </c>
      <c r="BI153" s="153">
        <f>IF(N153="nulová",J153,0)</f>
        <v>0</v>
      </c>
      <c r="BJ153" s="16" t="s">
        <v>76</v>
      </c>
      <c r="BK153" s="153">
        <f>ROUND(I153*H153,2)</f>
        <v>0</v>
      </c>
      <c r="BL153" s="16" t="s">
        <v>140</v>
      </c>
      <c r="BM153" s="152" t="s">
        <v>197</v>
      </c>
    </row>
    <row r="154" spans="1:47" s="2" customFormat="1" ht="12">
      <c r="A154" s="28"/>
      <c r="B154" s="29"/>
      <c r="C154" s="28"/>
      <c r="D154" s="154" t="s">
        <v>142</v>
      </c>
      <c r="E154" s="28"/>
      <c r="F154" s="155" t="s">
        <v>198</v>
      </c>
      <c r="G154" s="28"/>
      <c r="H154" s="28"/>
      <c r="I154" s="28"/>
      <c r="J154" s="28"/>
      <c r="K154" s="28"/>
      <c r="L154" s="29"/>
      <c r="M154" s="156"/>
      <c r="N154" s="157"/>
      <c r="O154" s="54"/>
      <c r="P154" s="54"/>
      <c r="Q154" s="54"/>
      <c r="R154" s="54"/>
      <c r="S154" s="54"/>
      <c r="T154" s="55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T154" s="16" t="s">
        <v>142</v>
      </c>
      <c r="AU154" s="16" t="s">
        <v>78</v>
      </c>
    </row>
    <row r="155" spans="1:65" s="2" customFormat="1" ht="16.5" customHeight="1">
      <c r="A155" s="28"/>
      <c r="B155" s="140"/>
      <c r="C155" s="141" t="s">
        <v>94</v>
      </c>
      <c r="D155" s="141" t="s">
        <v>136</v>
      </c>
      <c r="E155" s="142" t="s">
        <v>199</v>
      </c>
      <c r="F155" s="143" t="s">
        <v>200</v>
      </c>
      <c r="G155" s="144" t="s">
        <v>180</v>
      </c>
      <c r="H155" s="145">
        <v>10</v>
      </c>
      <c r="I155" s="146"/>
      <c r="J155" s="146">
        <f>ROUND(I155*H155,2)</f>
        <v>0</v>
      </c>
      <c r="K155" s="147"/>
      <c r="L155" s="29"/>
      <c r="M155" s="148" t="s">
        <v>1</v>
      </c>
      <c r="N155" s="149" t="s">
        <v>34</v>
      </c>
      <c r="O155" s="150">
        <v>0.196</v>
      </c>
      <c r="P155" s="150">
        <f>O155*H155</f>
        <v>1.96</v>
      </c>
      <c r="Q155" s="150">
        <v>0</v>
      </c>
      <c r="R155" s="150">
        <f>Q155*H155</f>
        <v>0</v>
      </c>
      <c r="S155" s="150">
        <v>0</v>
      </c>
      <c r="T155" s="151">
        <f>S155*H155</f>
        <v>0</v>
      </c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R155" s="152" t="s">
        <v>140</v>
      </c>
      <c r="AT155" s="152" t="s">
        <v>136</v>
      </c>
      <c r="AU155" s="152" t="s">
        <v>78</v>
      </c>
      <c r="AY155" s="16" t="s">
        <v>134</v>
      </c>
      <c r="BE155" s="153">
        <f>IF(N155="základní",J155,0)</f>
        <v>0</v>
      </c>
      <c r="BF155" s="153">
        <f>IF(N155="snížená",J155,0)</f>
        <v>0</v>
      </c>
      <c r="BG155" s="153">
        <f>IF(N155="zákl. přenesená",J155,0)</f>
        <v>0</v>
      </c>
      <c r="BH155" s="153">
        <f>IF(N155="sníž. přenesená",J155,0)</f>
        <v>0</v>
      </c>
      <c r="BI155" s="153">
        <f>IF(N155="nulová",J155,0)</f>
        <v>0</v>
      </c>
      <c r="BJ155" s="16" t="s">
        <v>76</v>
      </c>
      <c r="BK155" s="153">
        <f>ROUND(I155*H155,2)</f>
        <v>0</v>
      </c>
      <c r="BL155" s="16" t="s">
        <v>140</v>
      </c>
      <c r="BM155" s="152" t="s">
        <v>201</v>
      </c>
    </row>
    <row r="156" spans="1:47" s="2" customFormat="1" ht="12">
      <c r="A156" s="28"/>
      <c r="B156" s="29"/>
      <c r="C156" s="28"/>
      <c r="D156" s="154" t="s">
        <v>142</v>
      </c>
      <c r="E156" s="28"/>
      <c r="F156" s="155" t="s">
        <v>202</v>
      </c>
      <c r="G156" s="28"/>
      <c r="H156" s="28"/>
      <c r="I156" s="28"/>
      <c r="J156" s="28"/>
      <c r="K156" s="28"/>
      <c r="L156" s="29"/>
      <c r="M156" s="156"/>
      <c r="N156" s="157"/>
      <c r="O156" s="54"/>
      <c r="P156" s="54"/>
      <c r="Q156" s="54"/>
      <c r="R156" s="54"/>
      <c r="S156" s="54"/>
      <c r="T156" s="55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T156" s="16" t="s">
        <v>142</v>
      </c>
      <c r="AU156" s="16" t="s">
        <v>78</v>
      </c>
    </row>
    <row r="157" spans="1:65" s="2" customFormat="1" ht="16.5" customHeight="1">
      <c r="A157" s="28"/>
      <c r="B157" s="140"/>
      <c r="C157" s="141" t="s">
        <v>203</v>
      </c>
      <c r="D157" s="141" t="s">
        <v>136</v>
      </c>
      <c r="E157" s="142" t="s">
        <v>204</v>
      </c>
      <c r="F157" s="143" t="s">
        <v>205</v>
      </c>
      <c r="G157" s="144" t="s">
        <v>139</v>
      </c>
      <c r="H157" s="145">
        <v>1235</v>
      </c>
      <c r="I157" s="146"/>
      <c r="J157" s="146">
        <f>ROUND(I157*H157,2)</f>
        <v>0</v>
      </c>
      <c r="K157" s="147"/>
      <c r="L157" s="29"/>
      <c r="M157" s="148" t="s">
        <v>1</v>
      </c>
      <c r="N157" s="149" t="s">
        <v>34</v>
      </c>
      <c r="O157" s="150">
        <v>0.002</v>
      </c>
      <c r="P157" s="150">
        <f>O157*H157</f>
        <v>2.47</v>
      </c>
      <c r="Q157" s="150">
        <v>0</v>
      </c>
      <c r="R157" s="150">
        <f>Q157*H157</f>
        <v>0</v>
      </c>
      <c r="S157" s="150">
        <v>0.02</v>
      </c>
      <c r="T157" s="151">
        <f>S157*H157</f>
        <v>24.7</v>
      </c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R157" s="152" t="s">
        <v>140</v>
      </c>
      <c r="AT157" s="152" t="s">
        <v>136</v>
      </c>
      <c r="AU157" s="152" t="s">
        <v>78</v>
      </c>
      <c r="AY157" s="16" t="s">
        <v>134</v>
      </c>
      <c r="BE157" s="153">
        <f>IF(N157="základní",J157,0)</f>
        <v>0</v>
      </c>
      <c r="BF157" s="153">
        <f>IF(N157="snížená",J157,0)</f>
        <v>0</v>
      </c>
      <c r="BG157" s="153">
        <f>IF(N157="zákl. přenesená",J157,0)</f>
        <v>0</v>
      </c>
      <c r="BH157" s="153">
        <f>IF(N157="sníž. přenesená",J157,0)</f>
        <v>0</v>
      </c>
      <c r="BI157" s="153">
        <f>IF(N157="nulová",J157,0)</f>
        <v>0</v>
      </c>
      <c r="BJ157" s="16" t="s">
        <v>76</v>
      </c>
      <c r="BK157" s="153">
        <f>ROUND(I157*H157,2)</f>
        <v>0</v>
      </c>
      <c r="BL157" s="16" t="s">
        <v>140</v>
      </c>
      <c r="BM157" s="152" t="s">
        <v>206</v>
      </c>
    </row>
    <row r="158" spans="1:47" s="2" customFormat="1" ht="19.5">
      <c r="A158" s="28"/>
      <c r="B158" s="29"/>
      <c r="C158" s="28"/>
      <c r="D158" s="154" t="s">
        <v>142</v>
      </c>
      <c r="E158" s="28"/>
      <c r="F158" s="155" t="s">
        <v>207</v>
      </c>
      <c r="G158" s="28"/>
      <c r="H158" s="28"/>
      <c r="I158" s="28"/>
      <c r="J158" s="28"/>
      <c r="K158" s="28"/>
      <c r="L158" s="29"/>
      <c r="M158" s="156"/>
      <c r="N158" s="157"/>
      <c r="O158" s="54"/>
      <c r="P158" s="54"/>
      <c r="Q158" s="54"/>
      <c r="R158" s="54"/>
      <c r="S158" s="54"/>
      <c r="T158" s="55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T158" s="16" t="s">
        <v>142</v>
      </c>
      <c r="AU158" s="16" t="s">
        <v>78</v>
      </c>
    </row>
    <row r="159" spans="2:63" s="12" customFormat="1" ht="22.9" customHeight="1">
      <c r="B159" s="128"/>
      <c r="D159" s="129" t="s">
        <v>68</v>
      </c>
      <c r="E159" s="138" t="s">
        <v>208</v>
      </c>
      <c r="F159" s="138" t="s">
        <v>209</v>
      </c>
      <c r="J159" s="139">
        <f>BK159</f>
        <v>0</v>
      </c>
      <c r="L159" s="128"/>
      <c r="M159" s="132"/>
      <c r="N159" s="133"/>
      <c r="O159" s="133"/>
      <c r="P159" s="134">
        <f>SUM(P160:P168)</f>
        <v>14.82</v>
      </c>
      <c r="Q159" s="133"/>
      <c r="R159" s="134">
        <f>SUM(R160:R168)</f>
        <v>0</v>
      </c>
      <c r="S159" s="133"/>
      <c r="T159" s="135">
        <f>SUM(T160:T168)</f>
        <v>0</v>
      </c>
      <c r="AR159" s="129" t="s">
        <v>76</v>
      </c>
      <c r="AT159" s="136" t="s">
        <v>68</v>
      </c>
      <c r="AU159" s="136" t="s">
        <v>76</v>
      </c>
      <c r="AY159" s="129" t="s">
        <v>134</v>
      </c>
      <c r="BK159" s="137">
        <f>SUM(BK160:BK168)</f>
        <v>0</v>
      </c>
    </row>
    <row r="160" spans="1:65" s="2" customFormat="1" ht="16.5" customHeight="1">
      <c r="A160" s="28"/>
      <c r="B160" s="140"/>
      <c r="C160" s="141" t="s">
        <v>8</v>
      </c>
      <c r="D160" s="141" t="s">
        <v>136</v>
      </c>
      <c r="E160" s="142" t="s">
        <v>210</v>
      </c>
      <c r="F160" s="143" t="s">
        <v>211</v>
      </c>
      <c r="G160" s="144" t="s">
        <v>212</v>
      </c>
      <c r="H160" s="145">
        <v>308.75</v>
      </c>
      <c r="I160" s="146"/>
      <c r="J160" s="146">
        <f>ROUND(I160*H160,2)</f>
        <v>0</v>
      </c>
      <c r="K160" s="147"/>
      <c r="L160" s="29"/>
      <c r="M160" s="148" t="s">
        <v>1</v>
      </c>
      <c r="N160" s="149" t="s">
        <v>34</v>
      </c>
      <c r="O160" s="150">
        <v>0.03</v>
      </c>
      <c r="P160" s="150">
        <f>O160*H160</f>
        <v>9.2625</v>
      </c>
      <c r="Q160" s="150">
        <v>0</v>
      </c>
      <c r="R160" s="150">
        <f>Q160*H160</f>
        <v>0</v>
      </c>
      <c r="S160" s="150">
        <v>0</v>
      </c>
      <c r="T160" s="151">
        <f>S160*H160</f>
        <v>0</v>
      </c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R160" s="152" t="s">
        <v>140</v>
      </c>
      <c r="AT160" s="152" t="s">
        <v>136</v>
      </c>
      <c r="AU160" s="152" t="s">
        <v>78</v>
      </c>
      <c r="AY160" s="16" t="s">
        <v>134</v>
      </c>
      <c r="BE160" s="153">
        <f>IF(N160="základní",J160,0)</f>
        <v>0</v>
      </c>
      <c r="BF160" s="153">
        <f>IF(N160="snížená",J160,0)</f>
        <v>0</v>
      </c>
      <c r="BG160" s="153">
        <f>IF(N160="zákl. přenesená",J160,0)</f>
        <v>0</v>
      </c>
      <c r="BH160" s="153">
        <f>IF(N160="sníž. přenesená",J160,0)</f>
        <v>0</v>
      </c>
      <c r="BI160" s="153">
        <f>IF(N160="nulová",J160,0)</f>
        <v>0</v>
      </c>
      <c r="BJ160" s="16" t="s">
        <v>76</v>
      </c>
      <c r="BK160" s="153">
        <f>ROUND(I160*H160,2)</f>
        <v>0</v>
      </c>
      <c r="BL160" s="16" t="s">
        <v>140</v>
      </c>
      <c r="BM160" s="152" t="s">
        <v>213</v>
      </c>
    </row>
    <row r="161" spans="1:47" s="2" customFormat="1" ht="12">
      <c r="A161" s="28"/>
      <c r="B161" s="29"/>
      <c r="C161" s="28"/>
      <c r="D161" s="154" t="s">
        <v>142</v>
      </c>
      <c r="E161" s="28"/>
      <c r="F161" s="155" t="s">
        <v>214</v>
      </c>
      <c r="G161" s="28"/>
      <c r="H161" s="28"/>
      <c r="I161" s="28"/>
      <c r="J161" s="28"/>
      <c r="K161" s="28"/>
      <c r="L161" s="29"/>
      <c r="M161" s="156"/>
      <c r="N161" s="157"/>
      <c r="O161" s="54"/>
      <c r="P161" s="54"/>
      <c r="Q161" s="54"/>
      <c r="R161" s="54"/>
      <c r="S161" s="54"/>
      <c r="T161" s="55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T161" s="16" t="s">
        <v>142</v>
      </c>
      <c r="AU161" s="16" t="s">
        <v>78</v>
      </c>
    </row>
    <row r="162" spans="1:65" s="2" customFormat="1" ht="16.5" customHeight="1">
      <c r="A162" s="28"/>
      <c r="B162" s="140"/>
      <c r="C162" s="141" t="s">
        <v>215</v>
      </c>
      <c r="D162" s="141" t="s">
        <v>136</v>
      </c>
      <c r="E162" s="142" t="s">
        <v>216</v>
      </c>
      <c r="F162" s="143" t="s">
        <v>217</v>
      </c>
      <c r="G162" s="144" t="s">
        <v>212</v>
      </c>
      <c r="H162" s="145">
        <v>2778.75</v>
      </c>
      <c r="I162" s="146"/>
      <c r="J162" s="146">
        <f>ROUND(I162*H162,2)</f>
        <v>0</v>
      </c>
      <c r="K162" s="147"/>
      <c r="L162" s="29"/>
      <c r="M162" s="148" t="s">
        <v>1</v>
      </c>
      <c r="N162" s="149" t="s">
        <v>34</v>
      </c>
      <c r="O162" s="150">
        <v>0.002</v>
      </c>
      <c r="P162" s="150">
        <f>O162*H162</f>
        <v>5.5575</v>
      </c>
      <c r="Q162" s="150">
        <v>0</v>
      </c>
      <c r="R162" s="150">
        <f>Q162*H162</f>
        <v>0</v>
      </c>
      <c r="S162" s="150">
        <v>0</v>
      </c>
      <c r="T162" s="151">
        <f>S162*H162</f>
        <v>0</v>
      </c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R162" s="152" t="s">
        <v>140</v>
      </c>
      <c r="AT162" s="152" t="s">
        <v>136</v>
      </c>
      <c r="AU162" s="152" t="s">
        <v>78</v>
      </c>
      <c r="AY162" s="16" t="s">
        <v>134</v>
      </c>
      <c r="BE162" s="153">
        <f>IF(N162="základní",J162,0)</f>
        <v>0</v>
      </c>
      <c r="BF162" s="153">
        <f>IF(N162="snížená",J162,0)</f>
        <v>0</v>
      </c>
      <c r="BG162" s="153">
        <f>IF(N162="zákl. přenesená",J162,0)</f>
        <v>0</v>
      </c>
      <c r="BH162" s="153">
        <f>IF(N162="sníž. přenesená",J162,0)</f>
        <v>0</v>
      </c>
      <c r="BI162" s="153">
        <f>IF(N162="nulová",J162,0)</f>
        <v>0</v>
      </c>
      <c r="BJ162" s="16" t="s">
        <v>76</v>
      </c>
      <c r="BK162" s="153">
        <f>ROUND(I162*H162,2)</f>
        <v>0</v>
      </c>
      <c r="BL162" s="16" t="s">
        <v>140</v>
      </c>
      <c r="BM162" s="152" t="s">
        <v>218</v>
      </c>
    </row>
    <row r="163" spans="1:47" s="2" customFormat="1" ht="12">
      <c r="A163" s="28"/>
      <c r="B163" s="29"/>
      <c r="C163" s="28"/>
      <c r="D163" s="154" t="s">
        <v>142</v>
      </c>
      <c r="E163" s="28"/>
      <c r="F163" s="155" t="s">
        <v>219</v>
      </c>
      <c r="G163" s="28"/>
      <c r="H163" s="28"/>
      <c r="I163" s="28"/>
      <c r="J163" s="28"/>
      <c r="K163" s="28"/>
      <c r="L163" s="29"/>
      <c r="M163" s="156"/>
      <c r="N163" s="157"/>
      <c r="O163" s="54"/>
      <c r="P163" s="54"/>
      <c r="Q163" s="54"/>
      <c r="R163" s="54"/>
      <c r="S163" s="54"/>
      <c r="T163" s="55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T163" s="16" t="s">
        <v>142</v>
      </c>
      <c r="AU163" s="16" t="s">
        <v>78</v>
      </c>
    </row>
    <row r="164" spans="2:51" s="13" customFormat="1" ht="12">
      <c r="B164" s="168"/>
      <c r="D164" s="154" t="s">
        <v>220</v>
      </c>
      <c r="F164" s="169" t="s">
        <v>221</v>
      </c>
      <c r="H164" s="170">
        <v>2778.75</v>
      </c>
      <c r="L164" s="168"/>
      <c r="M164" s="171"/>
      <c r="N164" s="172"/>
      <c r="O164" s="172"/>
      <c r="P164" s="172"/>
      <c r="Q164" s="172"/>
      <c r="R164" s="172"/>
      <c r="S164" s="172"/>
      <c r="T164" s="173"/>
      <c r="AT164" s="174" t="s">
        <v>220</v>
      </c>
      <c r="AU164" s="174" t="s">
        <v>78</v>
      </c>
      <c r="AV164" s="13" t="s">
        <v>78</v>
      </c>
      <c r="AW164" s="13" t="s">
        <v>3</v>
      </c>
      <c r="AX164" s="13" t="s">
        <v>76</v>
      </c>
      <c r="AY164" s="174" t="s">
        <v>134</v>
      </c>
    </row>
    <row r="165" spans="1:65" s="2" customFormat="1" ht="24.2" customHeight="1">
      <c r="A165" s="28"/>
      <c r="B165" s="140"/>
      <c r="C165" s="141" t="s">
        <v>222</v>
      </c>
      <c r="D165" s="141" t="s">
        <v>136</v>
      </c>
      <c r="E165" s="142" t="s">
        <v>223</v>
      </c>
      <c r="F165" s="143" t="s">
        <v>224</v>
      </c>
      <c r="G165" s="144" t="s">
        <v>212</v>
      </c>
      <c r="H165" s="145">
        <v>24.7</v>
      </c>
      <c r="I165" s="146"/>
      <c r="J165" s="146">
        <f>ROUND(I165*H165,2)</f>
        <v>0</v>
      </c>
      <c r="K165" s="147"/>
      <c r="L165" s="29"/>
      <c r="M165" s="148" t="s">
        <v>1</v>
      </c>
      <c r="N165" s="149" t="s">
        <v>34</v>
      </c>
      <c r="O165" s="150">
        <v>0</v>
      </c>
      <c r="P165" s="150">
        <f>O165*H165</f>
        <v>0</v>
      </c>
      <c r="Q165" s="150">
        <v>0</v>
      </c>
      <c r="R165" s="150">
        <f>Q165*H165</f>
        <v>0</v>
      </c>
      <c r="S165" s="150">
        <v>0</v>
      </c>
      <c r="T165" s="151">
        <f>S165*H165</f>
        <v>0</v>
      </c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R165" s="152" t="s">
        <v>140</v>
      </c>
      <c r="AT165" s="152" t="s">
        <v>136</v>
      </c>
      <c r="AU165" s="152" t="s">
        <v>78</v>
      </c>
      <c r="AY165" s="16" t="s">
        <v>134</v>
      </c>
      <c r="BE165" s="153">
        <f>IF(N165="základní",J165,0)</f>
        <v>0</v>
      </c>
      <c r="BF165" s="153">
        <f>IF(N165="snížená",J165,0)</f>
        <v>0</v>
      </c>
      <c r="BG165" s="153">
        <f>IF(N165="zákl. přenesená",J165,0)</f>
        <v>0</v>
      </c>
      <c r="BH165" s="153">
        <f>IF(N165="sníž. přenesená",J165,0)</f>
        <v>0</v>
      </c>
      <c r="BI165" s="153">
        <f>IF(N165="nulová",J165,0)</f>
        <v>0</v>
      </c>
      <c r="BJ165" s="16" t="s">
        <v>76</v>
      </c>
      <c r="BK165" s="153">
        <f>ROUND(I165*H165,2)</f>
        <v>0</v>
      </c>
      <c r="BL165" s="16" t="s">
        <v>140</v>
      </c>
      <c r="BM165" s="152" t="s">
        <v>225</v>
      </c>
    </row>
    <row r="166" spans="1:47" s="2" customFormat="1" ht="19.5">
      <c r="A166" s="28"/>
      <c r="B166" s="29"/>
      <c r="C166" s="28"/>
      <c r="D166" s="154" t="s">
        <v>142</v>
      </c>
      <c r="E166" s="28"/>
      <c r="F166" s="155" t="s">
        <v>224</v>
      </c>
      <c r="G166" s="28"/>
      <c r="H166" s="28"/>
      <c r="I166" s="28"/>
      <c r="J166" s="28"/>
      <c r="K166" s="28"/>
      <c r="L166" s="29"/>
      <c r="M166" s="156"/>
      <c r="N166" s="157"/>
      <c r="O166" s="54"/>
      <c r="P166" s="54"/>
      <c r="Q166" s="54"/>
      <c r="R166" s="54"/>
      <c r="S166" s="54"/>
      <c r="T166" s="55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T166" s="16" t="s">
        <v>142</v>
      </c>
      <c r="AU166" s="16" t="s">
        <v>78</v>
      </c>
    </row>
    <row r="167" spans="1:65" s="2" customFormat="1" ht="24.2" customHeight="1">
      <c r="A167" s="28"/>
      <c r="B167" s="140"/>
      <c r="C167" s="141" t="s">
        <v>226</v>
      </c>
      <c r="D167" s="141" t="s">
        <v>136</v>
      </c>
      <c r="E167" s="142" t="s">
        <v>227</v>
      </c>
      <c r="F167" s="143" t="s">
        <v>228</v>
      </c>
      <c r="G167" s="144" t="s">
        <v>212</v>
      </c>
      <c r="H167" s="145">
        <v>284.05</v>
      </c>
      <c r="I167" s="146"/>
      <c r="J167" s="146">
        <f>ROUND(I167*H167,2)</f>
        <v>0</v>
      </c>
      <c r="K167" s="147"/>
      <c r="L167" s="29"/>
      <c r="M167" s="148" t="s">
        <v>1</v>
      </c>
      <c r="N167" s="149" t="s">
        <v>34</v>
      </c>
      <c r="O167" s="150">
        <v>0</v>
      </c>
      <c r="P167" s="150">
        <f>O167*H167</f>
        <v>0</v>
      </c>
      <c r="Q167" s="150">
        <v>0</v>
      </c>
      <c r="R167" s="150">
        <f>Q167*H167</f>
        <v>0</v>
      </c>
      <c r="S167" s="150">
        <v>0</v>
      </c>
      <c r="T167" s="151">
        <f>S167*H167</f>
        <v>0</v>
      </c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R167" s="152" t="s">
        <v>140</v>
      </c>
      <c r="AT167" s="152" t="s">
        <v>136</v>
      </c>
      <c r="AU167" s="152" t="s">
        <v>78</v>
      </c>
      <c r="AY167" s="16" t="s">
        <v>134</v>
      </c>
      <c r="BE167" s="153">
        <f>IF(N167="základní",J167,0)</f>
        <v>0</v>
      </c>
      <c r="BF167" s="153">
        <f>IF(N167="snížená",J167,0)</f>
        <v>0</v>
      </c>
      <c r="BG167" s="153">
        <f>IF(N167="zákl. přenesená",J167,0)</f>
        <v>0</v>
      </c>
      <c r="BH167" s="153">
        <f>IF(N167="sníž. přenesená",J167,0)</f>
        <v>0</v>
      </c>
      <c r="BI167" s="153">
        <f>IF(N167="nulová",J167,0)</f>
        <v>0</v>
      </c>
      <c r="BJ167" s="16" t="s">
        <v>76</v>
      </c>
      <c r="BK167" s="153">
        <f>ROUND(I167*H167,2)</f>
        <v>0</v>
      </c>
      <c r="BL167" s="16" t="s">
        <v>140</v>
      </c>
      <c r="BM167" s="152" t="s">
        <v>229</v>
      </c>
    </row>
    <row r="168" spans="1:47" s="2" customFormat="1" ht="19.5">
      <c r="A168" s="28"/>
      <c r="B168" s="29"/>
      <c r="C168" s="28"/>
      <c r="D168" s="154" t="s">
        <v>142</v>
      </c>
      <c r="E168" s="28"/>
      <c r="F168" s="155" t="s">
        <v>228</v>
      </c>
      <c r="G168" s="28"/>
      <c r="H168" s="28"/>
      <c r="I168" s="28"/>
      <c r="J168" s="28"/>
      <c r="K168" s="28"/>
      <c r="L168" s="29"/>
      <c r="M168" s="156"/>
      <c r="N168" s="157"/>
      <c r="O168" s="54"/>
      <c r="P168" s="54"/>
      <c r="Q168" s="54"/>
      <c r="R168" s="54"/>
      <c r="S168" s="54"/>
      <c r="T168" s="55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T168" s="16" t="s">
        <v>142</v>
      </c>
      <c r="AU168" s="16" t="s">
        <v>78</v>
      </c>
    </row>
    <row r="169" spans="2:63" s="12" customFormat="1" ht="22.9" customHeight="1">
      <c r="B169" s="128"/>
      <c r="D169" s="129" t="s">
        <v>68</v>
      </c>
      <c r="E169" s="138" t="s">
        <v>230</v>
      </c>
      <c r="F169" s="138" t="s">
        <v>231</v>
      </c>
      <c r="J169" s="139">
        <f>BK169</f>
        <v>0</v>
      </c>
      <c r="L169" s="128"/>
      <c r="M169" s="132"/>
      <c r="N169" s="133"/>
      <c r="O169" s="133"/>
      <c r="P169" s="134">
        <f>SUM(P170:P171)</f>
        <v>0.462264</v>
      </c>
      <c r="Q169" s="133"/>
      <c r="R169" s="134">
        <f>SUM(R170:R171)</f>
        <v>0</v>
      </c>
      <c r="S169" s="133"/>
      <c r="T169" s="135">
        <f>SUM(T170:T171)</f>
        <v>0</v>
      </c>
      <c r="AR169" s="129" t="s">
        <v>76</v>
      </c>
      <c r="AT169" s="136" t="s">
        <v>68</v>
      </c>
      <c r="AU169" s="136" t="s">
        <v>76</v>
      </c>
      <c r="AY169" s="129" t="s">
        <v>134</v>
      </c>
      <c r="BK169" s="137">
        <f>SUM(BK170:BK171)</f>
        <v>0</v>
      </c>
    </row>
    <row r="170" spans="1:65" s="2" customFormat="1" ht="21.75" customHeight="1">
      <c r="A170" s="28"/>
      <c r="B170" s="140"/>
      <c r="C170" s="141" t="s">
        <v>232</v>
      </c>
      <c r="D170" s="141" t="s">
        <v>136</v>
      </c>
      <c r="E170" s="142" t="s">
        <v>233</v>
      </c>
      <c r="F170" s="143" t="s">
        <v>234</v>
      </c>
      <c r="G170" s="144" t="s">
        <v>212</v>
      </c>
      <c r="H170" s="145">
        <v>7.004</v>
      </c>
      <c r="I170" s="146"/>
      <c r="J170" s="146">
        <f>ROUND(I170*H170,2)</f>
        <v>0</v>
      </c>
      <c r="K170" s="147"/>
      <c r="L170" s="29"/>
      <c r="M170" s="148" t="s">
        <v>1</v>
      </c>
      <c r="N170" s="149" t="s">
        <v>34</v>
      </c>
      <c r="O170" s="150">
        <v>0.066</v>
      </c>
      <c r="P170" s="150">
        <f>O170*H170</f>
        <v>0.462264</v>
      </c>
      <c r="Q170" s="150">
        <v>0</v>
      </c>
      <c r="R170" s="150">
        <f>Q170*H170</f>
        <v>0</v>
      </c>
      <c r="S170" s="150">
        <v>0</v>
      </c>
      <c r="T170" s="151">
        <f>S170*H170</f>
        <v>0</v>
      </c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R170" s="152" t="s">
        <v>140</v>
      </c>
      <c r="AT170" s="152" t="s">
        <v>136</v>
      </c>
      <c r="AU170" s="152" t="s">
        <v>78</v>
      </c>
      <c r="AY170" s="16" t="s">
        <v>134</v>
      </c>
      <c r="BE170" s="153">
        <f>IF(N170="základní",J170,0)</f>
        <v>0</v>
      </c>
      <c r="BF170" s="153">
        <f>IF(N170="snížená",J170,0)</f>
        <v>0</v>
      </c>
      <c r="BG170" s="153">
        <f>IF(N170="zákl. přenesená",J170,0)</f>
        <v>0</v>
      </c>
      <c r="BH170" s="153">
        <f>IF(N170="sníž. přenesená",J170,0)</f>
        <v>0</v>
      </c>
      <c r="BI170" s="153">
        <f>IF(N170="nulová",J170,0)</f>
        <v>0</v>
      </c>
      <c r="BJ170" s="16" t="s">
        <v>76</v>
      </c>
      <c r="BK170" s="153">
        <f>ROUND(I170*H170,2)</f>
        <v>0</v>
      </c>
      <c r="BL170" s="16" t="s">
        <v>140</v>
      </c>
      <c r="BM170" s="152" t="s">
        <v>235</v>
      </c>
    </row>
    <row r="171" spans="1:47" s="2" customFormat="1" ht="19.5">
      <c r="A171" s="28"/>
      <c r="B171" s="29"/>
      <c r="C171" s="28"/>
      <c r="D171" s="154" t="s">
        <v>142</v>
      </c>
      <c r="E171" s="28"/>
      <c r="F171" s="155" t="s">
        <v>236</v>
      </c>
      <c r="G171" s="28"/>
      <c r="H171" s="28"/>
      <c r="I171" s="28"/>
      <c r="J171" s="28"/>
      <c r="K171" s="28"/>
      <c r="L171" s="29"/>
      <c r="M171" s="156"/>
      <c r="N171" s="157"/>
      <c r="O171" s="54"/>
      <c r="P171" s="54"/>
      <c r="Q171" s="54"/>
      <c r="R171" s="54"/>
      <c r="S171" s="54"/>
      <c r="T171" s="55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T171" s="16" t="s">
        <v>142</v>
      </c>
      <c r="AU171" s="16" t="s">
        <v>78</v>
      </c>
    </row>
    <row r="172" spans="2:63" s="12" customFormat="1" ht="25.9" customHeight="1">
      <c r="B172" s="128"/>
      <c r="D172" s="129" t="s">
        <v>68</v>
      </c>
      <c r="E172" s="130" t="s">
        <v>237</v>
      </c>
      <c r="F172" s="130" t="s">
        <v>238</v>
      </c>
      <c r="J172" s="131">
        <f>BK172</f>
        <v>0</v>
      </c>
      <c r="L172" s="128"/>
      <c r="M172" s="132"/>
      <c r="N172" s="133"/>
      <c r="O172" s="133"/>
      <c r="P172" s="134">
        <f>P173</f>
        <v>0</v>
      </c>
      <c r="Q172" s="133"/>
      <c r="R172" s="134">
        <f>R173</f>
        <v>0</v>
      </c>
      <c r="S172" s="133"/>
      <c r="T172" s="135">
        <f>T173</f>
        <v>0</v>
      </c>
      <c r="AR172" s="129" t="s">
        <v>144</v>
      </c>
      <c r="AT172" s="136" t="s">
        <v>68</v>
      </c>
      <c r="AU172" s="136" t="s">
        <v>69</v>
      </c>
      <c r="AY172" s="129" t="s">
        <v>134</v>
      </c>
      <c r="BK172" s="137">
        <f>BK173</f>
        <v>0</v>
      </c>
    </row>
    <row r="173" spans="2:63" s="12" customFormat="1" ht="22.9" customHeight="1">
      <c r="B173" s="128"/>
      <c r="D173" s="129" t="s">
        <v>68</v>
      </c>
      <c r="E173" s="138" t="s">
        <v>239</v>
      </c>
      <c r="F173" s="138" t="s">
        <v>240</v>
      </c>
      <c r="J173" s="139">
        <f>BK173</f>
        <v>0</v>
      </c>
      <c r="L173" s="128"/>
      <c r="M173" s="132"/>
      <c r="N173" s="133"/>
      <c r="O173" s="133"/>
      <c r="P173" s="134">
        <f>SUM(P174:P175)</f>
        <v>0</v>
      </c>
      <c r="Q173" s="133"/>
      <c r="R173" s="134">
        <f>SUM(R174:R175)</f>
        <v>0</v>
      </c>
      <c r="S173" s="133"/>
      <c r="T173" s="135">
        <f>SUM(T174:T175)</f>
        <v>0</v>
      </c>
      <c r="AR173" s="129" t="s">
        <v>144</v>
      </c>
      <c r="AT173" s="136" t="s">
        <v>68</v>
      </c>
      <c r="AU173" s="136" t="s">
        <v>76</v>
      </c>
      <c r="AY173" s="129" t="s">
        <v>134</v>
      </c>
      <c r="BK173" s="137">
        <f>SUM(BK174:BK175)</f>
        <v>0</v>
      </c>
    </row>
    <row r="174" spans="1:65" s="2" customFormat="1" ht="16.5" customHeight="1">
      <c r="A174" s="28"/>
      <c r="B174" s="140"/>
      <c r="C174" s="141" t="s">
        <v>241</v>
      </c>
      <c r="D174" s="141" t="s">
        <v>136</v>
      </c>
      <c r="E174" s="142" t="s">
        <v>242</v>
      </c>
      <c r="F174" s="143" t="s">
        <v>243</v>
      </c>
      <c r="G174" s="144" t="s">
        <v>244</v>
      </c>
      <c r="H174" s="145">
        <v>1</v>
      </c>
      <c r="I174" s="146"/>
      <c r="J174" s="146">
        <f>ROUND(I174*H174,2)</f>
        <v>0</v>
      </c>
      <c r="K174" s="147"/>
      <c r="L174" s="29"/>
      <c r="M174" s="148" t="s">
        <v>1</v>
      </c>
      <c r="N174" s="149" t="s">
        <v>34</v>
      </c>
      <c r="O174" s="150">
        <v>0</v>
      </c>
      <c r="P174" s="150">
        <f>O174*H174</f>
        <v>0</v>
      </c>
      <c r="Q174" s="150">
        <v>0</v>
      </c>
      <c r="R174" s="150">
        <f>Q174*H174</f>
        <v>0</v>
      </c>
      <c r="S174" s="150">
        <v>0</v>
      </c>
      <c r="T174" s="151">
        <f>S174*H174</f>
        <v>0</v>
      </c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R174" s="152" t="s">
        <v>245</v>
      </c>
      <c r="AT174" s="152" t="s">
        <v>136</v>
      </c>
      <c r="AU174" s="152" t="s">
        <v>78</v>
      </c>
      <c r="AY174" s="16" t="s">
        <v>134</v>
      </c>
      <c r="BE174" s="153">
        <f>IF(N174="základní",J174,0)</f>
        <v>0</v>
      </c>
      <c r="BF174" s="153">
        <f>IF(N174="snížená",J174,0)</f>
        <v>0</v>
      </c>
      <c r="BG174" s="153">
        <f>IF(N174="zákl. přenesená",J174,0)</f>
        <v>0</v>
      </c>
      <c r="BH174" s="153">
        <f>IF(N174="sníž. přenesená",J174,0)</f>
        <v>0</v>
      </c>
      <c r="BI174" s="153">
        <f>IF(N174="nulová",J174,0)</f>
        <v>0</v>
      </c>
      <c r="BJ174" s="16" t="s">
        <v>76</v>
      </c>
      <c r="BK174" s="153">
        <f>ROUND(I174*H174,2)</f>
        <v>0</v>
      </c>
      <c r="BL174" s="16" t="s">
        <v>245</v>
      </c>
      <c r="BM174" s="152" t="s">
        <v>246</v>
      </c>
    </row>
    <row r="175" spans="1:47" s="2" customFormat="1" ht="12">
      <c r="A175" s="28"/>
      <c r="B175" s="29"/>
      <c r="C175" s="28"/>
      <c r="D175" s="154" t="s">
        <v>142</v>
      </c>
      <c r="E175" s="28"/>
      <c r="F175" s="155" t="s">
        <v>243</v>
      </c>
      <c r="G175" s="28"/>
      <c r="H175" s="28"/>
      <c r="I175" s="28"/>
      <c r="J175" s="28"/>
      <c r="K175" s="28"/>
      <c r="L175" s="29"/>
      <c r="M175" s="175"/>
      <c r="N175" s="176"/>
      <c r="O175" s="177"/>
      <c r="P175" s="177"/>
      <c r="Q175" s="177"/>
      <c r="R175" s="177"/>
      <c r="S175" s="177"/>
      <c r="T175" s="17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T175" s="16" t="s">
        <v>142</v>
      </c>
      <c r="AU175" s="16" t="s">
        <v>78</v>
      </c>
    </row>
    <row r="176" spans="1:31" s="2" customFormat="1" ht="6.95" customHeight="1">
      <c r="A176" s="28"/>
      <c r="B176" s="43"/>
      <c r="C176" s="44"/>
      <c r="D176" s="44"/>
      <c r="E176" s="44"/>
      <c r="F176" s="44"/>
      <c r="G176" s="44"/>
      <c r="H176" s="44"/>
      <c r="I176" s="44"/>
      <c r="J176" s="44"/>
      <c r="K176" s="44"/>
      <c r="L176" s="29"/>
      <c r="M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</row>
  </sheetData>
  <autoFilter ref="C124:K175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94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41"/>
  <sheetViews>
    <sheetView showGridLines="0" showZeros="0" workbookViewId="0" topLeftCell="A225">
      <selection activeCell="I239" sqref="I128:I239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customWidth="1"/>
  </cols>
  <sheetData>
    <row r="1" ht="12">
      <c r="A1" s="89"/>
    </row>
    <row r="2" spans="12:46" s="1" customFormat="1" ht="36.95" customHeight="1">
      <c r="L2" s="221" t="s">
        <v>5</v>
      </c>
      <c r="M2" s="222"/>
      <c r="N2" s="222"/>
      <c r="O2" s="222"/>
      <c r="P2" s="222"/>
      <c r="Q2" s="222"/>
      <c r="R2" s="222"/>
      <c r="S2" s="222"/>
      <c r="T2" s="222"/>
      <c r="U2" s="222"/>
      <c r="V2" s="222"/>
      <c r="AT2" s="16" t="s">
        <v>81</v>
      </c>
    </row>
    <row r="3" spans="2:46" s="1" customFormat="1" ht="6.95" customHeight="1" hidden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78</v>
      </c>
    </row>
    <row r="4" spans="2:46" s="1" customFormat="1" ht="24.95" customHeight="1" hidden="1">
      <c r="B4" s="19"/>
      <c r="D4" s="20" t="s">
        <v>97</v>
      </c>
      <c r="L4" s="19"/>
      <c r="M4" s="90" t="s">
        <v>10</v>
      </c>
      <c r="AT4" s="16" t="s">
        <v>3</v>
      </c>
    </row>
    <row r="5" spans="2:12" s="1" customFormat="1" ht="6.95" customHeight="1" hidden="1">
      <c r="B5" s="19"/>
      <c r="L5" s="19"/>
    </row>
    <row r="6" spans="2:12" s="1" customFormat="1" ht="12" customHeight="1" hidden="1">
      <c r="B6" s="19"/>
      <c r="D6" s="25" t="s">
        <v>14</v>
      </c>
      <c r="L6" s="19"/>
    </row>
    <row r="7" spans="2:12" s="1" customFormat="1" ht="16.5" customHeight="1" hidden="1">
      <c r="B7" s="19"/>
      <c r="E7" s="249" t="str">
        <f>'Rekapitulace stavby'!K6</f>
        <v>Město Petřvald - Opravy MK 2023</v>
      </c>
      <c r="F7" s="250"/>
      <c r="G7" s="250"/>
      <c r="H7" s="250"/>
      <c r="L7" s="19"/>
    </row>
    <row r="8" spans="1:31" s="2" customFormat="1" ht="12" customHeight="1" hidden="1">
      <c r="A8" s="28"/>
      <c r="B8" s="29"/>
      <c r="C8" s="28"/>
      <c r="D8" s="25" t="s">
        <v>98</v>
      </c>
      <c r="E8" s="28"/>
      <c r="F8" s="28"/>
      <c r="G8" s="28"/>
      <c r="H8" s="28"/>
      <c r="I8" s="28"/>
      <c r="J8" s="28"/>
      <c r="K8" s="28"/>
      <c r="L8" s="3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31" s="2" customFormat="1" ht="16.5" customHeight="1" hidden="1">
      <c r="A9" s="28"/>
      <c r="B9" s="29"/>
      <c r="C9" s="28"/>
      <c r="D9" s="28"/>
      <c r="E9" s="243" t="s">
        <v>247</v>
      </c>
      <c r="F9" s="248"/>
      <c r="G9" s="248"/>
      <c r="H9" s="248"/>
      <c r="I9" s="28"/>
      <c r="J9" s="28"/>
      <c r="K9" s="28"/>
      <c r="L9" s="3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31" s="2" customFormat="1" ht="12" hidden="1">
      <c r="A10" s="28"/>
      <c r="B10" s="29"/>
      <c r="C10" s="28"/>
      <c r="D10" s="28"/>
      <c r="E10" s="28"/>
      <c r="F10" s="28"/>
      <c r="G10" s="28"/>
      <c r="H10" s="28"/>
      <c r="I10" s="28"/>
      <c r="J10" s="28"/>
      <c r="K10" s="28"/>
      <c r="L10" s="3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31" s="2" customFormat="1" ht="12" customHeight="1" hidden="1">
      <c r="A11" s="28"/>
      <c r="B11" s="29"/>
      <c r="C11" s="28"/>
      <c r="D11" s="25" t="s">
        <v>16</v>
      </c>
      <c r="E11" s="28"/>
      <c r="F11" s="23" t="s">
        <v>1</v>
      </c>
      <c r="G11" s="28"/>
      <c r="H11" s="28"/>
      <c r="I11" s="25" t="s">
        <v>17</v>
      </c>
      <c r="J11" s="23" t="s">
        <v>1</v>
      </c>
      <c r="K11" s="28"/>
      <c r="L11" s="3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31" s="2" customFormat="1" ht="12" customHeight="1" hidden="1">
      <c r="A12" s="28"/>
      <c r="B12" s="29"/>
      <c r="C12" s="28"/>
      <c r="D12" s="25" t="s">
        <v>18</v>
      </c>
      <c r="E12" s="28"/>
      <c r="F12" s="23" t="s">
        <v>100</v>
      </c>
      <c r="G12" s="28"/>
      <c r="H12" s="28"/>
      <c r="I12" s="25" t="s">
        <v>20</v>
      </c>
      <c r="J12" s="51">
        <f>'Rekapitulace stavby'!AN8</f>
        <v>0</v>
      </c>
      <c r="K12" s="28"/>
      <c r="L12" s="3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31" s="2" customFormat="1" ht="10.9" customHeight="1" hidden="1">
      <c r="A13" s="28"/>
      <c r="B13" s="29"/>
      <c r="C13" s="28"/>
      <c r="D13" s="28"/>
      <c r="E13" s="28"/>
      <c r="F13" s="28"/>
      <c r="G13" s="28"/>
      <c r="H13" s="28"/>
      <c r="I13" s="28"/>
      <c r="J13" s="28"/>
      <c r="K13" s="28"/>
      <c r="L13" s="3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31" s="2" customFormat="1" ht="12" customHeight="1" hidden="1">
      <c r="A14" s="28"/>
      <c r="B14" s="29"/>
      <c r="C14" s="28"/>
      <c r="D14" s="25" t="s">
        <v>21</v>
      </c>
      <c r="E14" s="28"/>
      <c r="F14" s="28"/>
      <c r="G14" s="28"/>
      <c r="H14" s="28"/>
      <c r="I14" s="25" t="s">
        <v>22</v>
      </c>
      <c r="J14" s="23" t="s">
        <v>101</v>
      </c>
      <c r="K14" s="28"/>
      <c r="L14" s="3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31" s="2" customFormat="1" ht="18" customHeight="1" hidden="1">
      <c r="A15" s="28"/>
      <c r="B15" s="29"/>
      <c r="C15" s="28"/>
      <c r="D15" s="28"/>
      <c r="E15" s="23" t="s">
        <v>102</v>
      </c>
      <c r="F15" s="28"/>
      <c r="G15" s="28"/>
      <c r="H15" s="28"/>
      <c r="I15" s="25" t="s">
        <v>23</v>
      </c>
      <c r="J15" s="23" t="s">
        <v>1</v>
      </c>
      <c r="K15" s="28"/>
      <c r="L15" s="3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31" s="2" customFormat="1" ht="6.95" customHeight="1" hidden="1">
      <c r="A16" s="28"/>
      <c r="B16" s="29"/>
      <c r="C16" s="28"/>
      <c r="D16" s="28"/>
      <c r="E16" s="28"/>
      <c r="F16" s="28"/>
      <c r="G16" s="28"/>
      <c r="H16" s="28"/>
      <c r="I16" s="28"/>
      <c r="J16" s="28"/>
      <c r="K16" s="28"/>
      <c r="L16" s="3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ht="12" customHeight="1" hidden="1">
      <c r="A17" s="28"/>
      <c r="B17" s="29"/>
      <c r="C17" s="28"/>
      <c r="D17" s="25" t="s">
        <v>24</v>
      </c>
      <c r="E17" s="28"/>
      <c r="F17" s="28"/>
      <c r="G17" s="28"/>
      <c r="H17" s="28"/>
      <c r="I17" s="25" t="s">
        <v>22</v>
      </c>
      <c r="J17" s="23" t="str">
        <f>'Rekapitulace stavby'!AN13</f>
        <v/>
      </c>
      <c r="K17" s="28"/>
      <c r="L17" s="3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18" customHeight="1" hidden="1">
      <c r="A18" s="28"/>
      <c r="B18" s="29"/>
      <c r="C18" s="28"/>
      <c r="D18" s="28"/>
      <c r="E18" s="237" t="str">
        <f>'Rekapitulace stavby'!E14</f>
        <v xml:space="preserve"> </v>
      </c>
      <c r="F18" s="237"/>
      <c r="G18" s="237"/>
      <c r="H18" s="237"/>
      <c r="I18" s="25" t="s">
        <v>23</v>
      </c>
      <c r="J18" s="23" t="str">
        <f>'Rekapitulace stavby'!AN14</f>
        <v/>
      </c>
      <c r="K18" s="28"/>
      <c r="L18" s="3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ht="6.95" customHeight="1" hidden="1">
      <c r="A19" s="28"/>
      <c r="B19" s="29"/>
      <c r="C19" s="28"/>
      <c r="D19" s="28"/>
      <c r="E19" s="28"/>
      <c r="F19" s="28"/>
      <c r="G19" s="28"/>
      <c r="H19" s="28"/>
      <c r="I19" s="28"/>
      <c r="J19" s="28"/>
      <c r="K19" s="28"/>
      <c r="L19" s="3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12" customHeight="1" hidden="1">
      <c r="A20" s="28"/>
      <c r="B20" s="29"/>
      <c r="C20" s="28"/>
      <c r="D20" s="25" t="s">
        <v>25</v>
      </c>
      <c r="E20" s="28"/>
      <c r="F20" s="28"/>
      <c r="G20" s="28"/>
      <c r="H20" s="28"/>
      <c r="I20" s="25" t="s">
        <v>22</v>
      </c>
      <c r="J20" s="23" t="str">
        <f>IF('Rekapitulace stavby'!AN16="","",'Rekapitulace stavby'!AN16)</f>
        <v/>
      </c>
      <c r="K20" s="28"/>
      <c r="L20" s="3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ht="18" customHeight="1" hidden="1">
      <c r="A21" s="28"/>
      <c r="B21" s="29"/>
      <c r="C21" s="28"/>
      <c r="D21" s="28"/>
      <c r="E21" s="23" t="str">
        <f>IF('Rekapitulace stavby'!E17="","",'Rekapitulace stavby'!E17)</f>
        <v xml:space="preserve"> </v>
      </c>
      <c r="F21" s="28"/>
      <c r="G21" s="28"/>
      <c r="H21" s="28"/>
      <c r="I21" s="25" t="s">
        <v>23</v>
      </c>
      <c r="J21" s="23" t="str">
        <f>IF('Rekapitulace stavby'!AN17="","",'Rekapitulace stavby'!AN17)</f>
        <v/>
      </c>
      <c r="K21" s="28"/>
      <c r="L21" s="3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ht="6.95" customHeight="1" hidden="1">
      <c r="A22" s="28"/>
      <c r="B22" s="29"/>
      <c r="C22" s="28"/>
      <c r="D22" s="28"/>
      <c r="E22" s="28"/>
      <c r="F22" s="28"/>
      <c r="G22" s="28"/>
      <c r="H22" s="28"/>
      <c r="I22" s="28"/>
      <c r="J22" s="28"/>
      <c r="K22" s="28"/>
      <c r="L22" s="3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ht="12" customHeight="1" hidden="1">
      <c r="A23" s="28"/>
      <c r="B23" s="29"/>
      <c r="C23" s="28"/>
      <c r="D23" s="25" t="s">
        <v>27</v>
      </c>
      <c r="E23" s="28"/>
      <c r="F23" s="28"/>
      <c r="G23" s="28"/>
      <c r="H23" s="28"/>
      <c r="I23" s="25" t="s">
        <v>22</v>
      </c>
      <c r="J23" s="23" t="s">
        <v>103</v>
      </c>
      <c r="K23" s="28"/>
      <c r="L23" s="3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18" customHeight="1" hidden="1">
      <c r="A24" s="28"/>
      <c r="B24" s="29"/>
      <c r="C24" s="28"/>
      <c r="D24" s="28"/>
      <c r="E24" s="23" t="s">
        <v>104</v>
      </c>
      <c r="F24" s="28"/>
      <c r="G24" s="28"/>
      <c r="H24" s="28"/>
      <c r="I24" s="25" t="s">
        <v>23</v>
      </c>
      <c r="J24" s="23" t="s">
        <v>1</v>
      </c>
      <c r="K24" s="28"/>
      <c r="L24" s="3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2" customFormat="1" ht="6.95" customHeight="1" hidden="1">
      <c r="A25" s="28"/>
      <c r="B25" s="29"/>
      <c r="C25" s="28"/>
      <c r="D25" s="28"/>
      <c r="E25" s="28"/>
      <c r="F25" s="28"/>
      <c r="G25" s="28"/>
      <c r="H25" s="28"/>
      <c r="I25" s="28"/>
      <c r="J25" s="28"/>
      <c r="K25" s="28"/>
      <c r="L25" s="3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2" customFormat="1" ht="12" customHeight="1" hidden="1">
      <c r="A26" s="28"/>
      <c r="B26" s="29"/>
      <c r="C26" s="28"/>
      <c r="D26" s="25" t="s">
        <v>28</v>
      </c>
      <c r="E26" s="28"/>
      <c r="F26" s="28"/>
      <c r="G26" s="28"/>
      <c r="H26" s="28"/>
      <c r="I26" s="28"/>
      <c r="J26" s="28"/>
      <c r="K26" s="28"/>
      <c r="L26" s="3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8" customFormat="1" ht="16.5" customHeight="1" hidden="1">
      <c r="A27" s="91"/>
      <c r="B27" s="92"/>
      <c r="C27" s="91"/>
      <c r="D27" s="91"/>
      <c r="E27" s="239" t="s">
        <v>1</v>
      </c>
      <c r="F27" s="239"/>
      <c r="G27" s="239"/>
      <c r="H27" s="239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 hidden="1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3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2" customFormat="1" ht="6.95" customHeight="1" hidden="1">
      <c r="A29" s="28"/>
      <c r="B29" s="29"/>
      <c r="C29" s="28"/>
      <c r="D29" s="62"/>
      <c r="E29" s="62"/>
      <c r="F29" s="62"/>
      <c r="G29" s="62"/>
      <c r="H29" s="62"/>
      <c r="I29" s="62"/>
      <c r="J29" s="62"/>
      <c r="K29" s="62"/>
      <c r="L29" s="3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2" customFormat="1" ht="25.35" customHeight="1" hidden="1">
      <c r="A30" s="28"/>
      <c r="B30" s="29"/>
      <c r="C30" s="28"/>
      <c r="D30" s="94" t="s">
        <v>29</v>
      </c>
      <c r="E30" s="28"/>
      <c r="F30" s="28"/>
      <c r="G30" s="28"/>
      <c r="H30" s="28"/>
      <c r="I30" s="28"/>
      <c r="J30" s="67">
        <f>ROUND(J125,2)</f>
        <v>0</v>
      </c>
      <c r="K30" s="28"/>
      <c r="L30" s="3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2" customFormat="1" ht="6.95" customHeight="1" hidden="1">
      <c r="A31" s="28"/>
      <c r="B31" s="29"/>
      <c r="C31" s="28"/>
      <c r="D31" s="62"/>
      <c r="E31" s="62"/>
      <c r="F31" s="62"/>
      <c r="G31" s="62"/>
      <c r="H31" s="62"/>
      <c r="I31" s="62"/>
      <c r="J31" s="62"/>
      <c r="K31" s="62"/>
      <c r="L31" s="3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2" customFormat="1" ht="14.45" customHeight="1" hidden="1">
      <c r="A32" s="28"/>
      <c r="B32" s="29"/>
      <c r="C32" s="28"/>
      <c r="D32" s="28"/>
      <c r="E32" s="28"/>
      <c r="F32" s="32" t="s">
        <v>31</v>
      </c>
      <c r="G32" s="28"/>
      <c r="H32" s="28"/>
      <c r="I32" s="32" t="s">
        <v>30</v>
      </c>
      <c r="J32" s="32" t="s">
        <v>32</v>
      </c>
      <c r="K32" s="28"/>
      <c r="L32" s="3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2" customFormat="1" ht="14.45" customHeight="1" hidden="1">
      <c r="A33" s="28"/>
      <c r="B33" s="29"/>
      <c r="C33" s="28"/>
      <c r="D33" s="95" t="s">
        <v>33</v>
      </c>
      <c r="E33" s="25" t="s">
        <v>34</v>
      </c>
      <c r="F33" s="96">
        <f>ROUND((SUM(BE125:BE240)),2)</f>
        <v>0</v>
      </c>
      <c r="G33" s="28"/>
      <c r="H33" s="28"/>
      <c r="I33" s="97">
        <v>0.21</v>
      </c>
      <c r="J33" s="96">
        <f>ROUND(((SUM(BE125:BE240))*I33),2)</f>
        <v>0</v>
      </c>
      <c r="K33" s="28"/>
      <c r="L33" s="3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4.45" customHeight="1" hidden="1">
      <c r="A34" s="28"/>
      <c r="B34" s="29"/>
      <c r="C34" s="28"/>
      <c r="D34" s="28"/>
      <c r="E34" s="25" t="s">
        <v>35</v>
      </c>
      <c r="F34" s="96">
        <f>ROUND((SUM(BF125:BF240)),2)</f>
        <v>0</v>
      </c>
      <c r="G34" s="28"/>
      <c r="H34" s="28"/>
      <c r="I34" s="97">
        <v>0.15</v>
      </c>
      <c r="J34" s="96">
        <f>ROUND(((SUM(BF125:BF240))*I34),2)</f>
        <v>0</v>
      </c>
      <c r="K34" s="28"/>
      <c r="L34" s="3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14.45" customHeight="1" hidden="1">
      <c r="A35" s="28"/>
      <c r="B35" s="29"/>
      <c r="C35" s="28"/>
      <c r="D35" s="28"/>
      <c r="E35" s="25" t="s">
        <v>36</v>
      </c>
      <c r="F35" s="96">
        <f>ROUND((SUM(BG125:BG240)),2)</f>
        <v>0</v>
      </c>
      <c r="G35" s="28"/>
      <c r="H35" s="28"/>
      <c r="I35" s="97">
        <v>0.21</v>
      </c>
      <c r="J35" s="96">
        <f>0</f>
        <v>0</v>
      </c>
      <c r="K35" s="28"/>
      <c r="L35" s="3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2" customFormat="1" ht="14.45" customHeight="1" hidden="1">
      <c r="A36" s="28"/>
      <c r="B36" s="29"/>
      <c r="C36" s="28"/>
      <c r="D36" s="28"/>
      <c r="E36" s="25" t="s">
        <v>37</v>
      </c>
      <c r="F36" s="96">
        <f>ROUND((SUM(BH125:BH240)),2)</f>
        <v>0</v>
      </c>
      <c r="G36" s="28"/>
      <c r="H36" s="28"/>
      <c r="I36" s="97">
        <v>0.15</v>
      </c>
      <c r="J36" s="96">
        <f>0</f>
        <v>0</v>
      </c>
      <c r="K36" s="28"/>
      <c r="L36" s="3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2" customFormat="1" ht="14.45" customHeight="1" hidden="1">
      <c r="A37" s="28"/>
      <c r="B37" s="29"/>
      <c r="C37" s="28"/>
      <c r="D37" s="28"/>
      <c r="E37" s="25" t="s">
        <v>38</v>
      </c>
      <c r="F37" s="96">
        <f>ROUND((SUM(BI125:BI240)),2)</f>
        <v>0</v>
      </c>
      <c r="G37" s="28"/>
      <c r="H37" s="28"/>
      <c r="I37" s="97">
        <v>0</v>
      </c>
      <c r="J37" s="96">
        <f>0</f>
        <v>0</v>
      </c>
      <c r="K37" s="28"/>
      <c r="L37" s="3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2" customFormat="1" ht="6.95" customHeight="1" hidden="1">
      <c r="A38" s="28"/>
      <c r="B38" s="29"/>
      <c r="C38" s="28"/>
      <c r="D38" s="28"/>
      <c r="E38" s="28"/>
      <c r="F38" s="28"/>
      <c r="G38" s="28"/>
      <c r="H38" s="28"/>
      <c r="I38" s="28"/>
      <c r="J38" s="28"/>
      <c r="K38" s="28"/>
      <c r="L38" s="3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2" customFormat="1" ht="25.35" customHeight="1" hidden="1">
      <c r="A39" s="28"/>
      <c r="B39" s="29"/>
      <c r="C39" s="98"/>
      <c r="D39" s="99" t="s">
        <v>39</v>
      </c>
      <c r="E39" s="56"/>
      <c r="F39" s="56"/>
      <c r="G39" s="100" t="s">
        <v>40</v>
      </c>
      <c r="H39" s="101" t="s">
        <v>41</v>
      </c>
      <c r="I39" s="56"/>
      <c r="J39" s="102">
        <f>SUM(J30:J37)</f>
        <v>0</v>
      </c>
      <c r="K39" s="103"/>
      <c r="L39" s="3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2" customFormat="1" ht="14.45" customHeight="1" hidden="1">
      <c r="A40" s="28"/>
      <c r="B40" s="29"/>
      <c r="C40" s="28"/>
      <c r="D40" s="28"/>
      <c r="E40" s="28"/>
      <c r="F40" s="28"/>
      <c r="G40" s="28"/>
      <c r="H40" s="28"/>
      <c r="I40" s="28"/>
      <c r="J40" s="28"/>
      <c r="K40" s="28"/>
      <c r="L40" s="3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2:12" s="1" customFormat="1" ht="14.45" customHeight="1" hidden="1">
      <c r="B41" s="19"/>
      <c r="L41" s="19"/>
    </row>
    <row r="42" spans="2:12" s="1" customFormat="1" ht="14.45" customHeight="1" hidden="1">
      <c r="B42" s="19"/>
      <c r="L42" s="19"/>
    </row>
    <row r="43" spans="2:12" s="1" customFormat="1" ht="14.45" customHeight="1" hidden="1">
      <c r="B43" s="19"/>
      <c r="L43" s="19"/>
    </row>
    <row r="44" spans="2:12" s="1" customFormat="1" ht="14.45" customHeight="1" hidden="1">
      <c r="B44" s="19"/>
      <c r="L44" s="19"/>
    </row>
    <row r="45" spans="2:12" s="1" customFormat="1" ht="14.45" customHeight="1" hidden="1">
      <c r="B45" s="19"/>
      <c r="L45" s="19"/>
    </row>
    <row r="46" spans="2:12" s="1" customFormat="1" ht="14.45" customHeight="1" hidden="1">
      <c r="B46" s="19"/>
      <c r="L46" s="19"/>
    </row>
    <row r="47" spans="2:12" s="1" customFormat="1" ht="14.45" customHeight="1" hidden="1">
      <c r="B47" s="19"/>
      <c r="L47" s="19"/>
    </row>
    <row r="48" spans="2:12" s="1" customFormat="1" ht="14.45" customHeight="1" hidden="1">
      <c r="B48" s="19"/>
      <c r="L48" s="19"/>
    </row>
    <row r="49" spans="2:12" s="1" customFormat="1" ht="14.45" customHeight="1" hidden="1">
      <c r="B49" s="19"/>
      <c r="L49" s="19"/>
    </row>
    <row r="50" spans="2:12" s="2" customFormat="1" ht="14.45" customHeight="1" hidden="1">
      <c r="B50" s="38"/>
      <c r="D50" s="39" t="s">
        <v>42</v>
      </c>
      <c r="E50" s="40"/>
      <c r="F50" s="40"/>
      <c r="G50" s="39" t="s">
        <v>43</v>
      </c>
      <c r="H50" s="40"/>
      <c r="I50" s="40"/>
      <c r="J50" s="40"/>
      <c r="K50" s="40"/>
      <c r="L50" s="38"/>
    </row>
    <row r="51" spans="2:12" ht="12" hidden="1">
      <c r="B51" s="19"/>
      <c r="L51" s="19"/>
    </row>
    <row r="52" spans="2:12" ht="12" hidden="1">
      <c r="B52" s="19"/>
      <c r="L52" s="19"/>
    </row>
    <row r="53" spans="2:12" ht="12" hidden="1">
      <c r="B53" s="19"/>
      <c r="L53" s="19"/>
    </row>
    <row r="54" spans="2:12" ht="12" hidden="1">
      <c r="B54" s="19"/>
      <c r="L54" s="19"/>
    </row>
    <row r="55" spans="2:12" ht="12" hidden="1">
      <c r="B55" s="19"/>
      <c r="L55" s="19"/>
    </row>
    <row r="56" spans="2:12" ht="12" hidden="1">
      <c r="B56" s="19"/>
      <c r="L56" s="19"/>
    </row>
    <row r="57" spans="2:12" ht="12" hidden="1">
      <c r="B57" s="19"/>
      <c r="L57" s="19"/>
    </row>
    <row r="58" spans="2:12" ht="12" hidden="1">
      <c r="B58" s="19"/>
      <c r="L58" s="19"/>
    </row>
    <row r="59" spans="2:12" ht="12" hidden="1">
      <c r="B59" s="19"/>
      <c r="L59" s="19"/>
    </row>
    <row r="60" spans="2:12" ht="12" hidden="1">
      <c r="B60" s="19"/>
      <c r="L60" s="19"/>
    </row>
    <row r="61" spans="1:31" s="2" customFormat="1" ht="12.75" hidden="1">
      <c r="A61" s="28"/>
      <c r="B61" s="29"/>
      <c r="C61" s="28"/>
      <c r="D61" s="41" t="s">
        <v>44</v>
      </c>
      <c r="E61" s="31"/>
      <c r="F61" s="104" t="s">
        <v>45</v>
      </c>
      <c r="G61" s="41" t="s">
        <v>44</v>
      </c>
      <c r="H61" s="31"/>
      <c r="I61" s="31"/>
      <c r="J61" s="105" t="s">
        <v>45</v>
      </c>
      <c r="K61" s="31"/>
      <c r="L61" s="3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2:12" ht="12" hidden="1">
      <c r="B62" s="19"/>
      <c r="L62" s="19"/>
    </row>
    <row r="63" spans="2:12" ht="12" hidden="1">
      <c r="B63" s="19"/>
      <c r="L63" s="19"/>
    </row>
    <row r="64" spans="2:12" ht="12" hidden="1">
      <c r="B64" s="19"/>
      <c r="L64" s="19"/>
    </row>
    <row r="65" spans="1:31" s="2" customFormat="1" ht="12.75" hidden="1">
      <c r="A65" s="28"/>
      <c r="B65" s="29"/>
      <c r="C65" s="28"/>
      <c r="D65" s="39" t="s">
        <v>46</v>
      </c>
      <c r="E65" s="42"/>
      <c r="F65" s="42"/>
      <c r="G65" s="39" t="s">
        <v>47</v>
      </c>
      <c r="H65" s="42"/>
      <c r="I65" s="42"/>
      <c r="J65" s="42"/>
      <c r="K65" s="42"/>
      <c r="L65" s="3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2:12" ht="12" hidden="1">
      <c r="B66" s="19"/>
      <c r="L66" s="19"/>
    </row>
    <row r="67" spans="2:12" ht="12" hidden="1">
      <c r="B67" s="19"/>
      <c r="L67" s="19"/>
    </row>
    <row r="68" spans="2:12" ht="12" hidden="1">
      <c r="B68" s="19"/>
      <c r="L68" s="19"/>
    </row>
    <row r="69" spans="2:12" ht="12" hidden="1">
      <c r="B69" s="19"/>
      <c r="L69" s="19"/>
    </row>
    <row r="70" spans="2:12" ht="12" hidden="1">
      <c r="B70" s="19"/>
      <c r="L70" s="19"/>
    </row>
    <row r="71" spans="2:12" ht="12" hidden="1">
      <c r="B71" s="19"/>
      <c r="L71" s="19"/>
    </row>
    <row r="72" spans="2:12" ht="12" hidden="1">
      <c r="B72" s="19"/>
      <c r="L72" s="19"/>
    </row>
    <row r="73" spans="2:12" ht="12" hidden="1">
      <c r="B73" s="19"/>
      <c r="L73" s="19"/>
    </row>
    <row r="74" spans="2:12" ht="12" hidden="1">
      <c r="B74" s="19"/>
      <c r="L74" s="19"/>
    </row>
    <row r="75" spans="2:12" ht="12" hidden="1">
      <c r="B75" s="19"/>
      <c r="L75" s="19"/>
    </row>
    <row r="76" spans="1:31" s="2" customFormat="1" ht="12.75" hidden="1">
      <c r="A76" s="28"/>
      <c r="B76" s="29"/>
      <c r="C76" s="28"/>
      <c r="D76" s="41" t="s">
        <v>44</v>
      </c>
      <c r="E76" s="31"/>
      <c r="F76" s="104" t="s">
        <v>45</v>
      </c>
      <c r="G76" s="41" t="s">
        <v>44</v>
      </c>
      <c r="H76" s="31"/>
      <c r="I76" s="31"/>
      <c r="J76" s="105" t="s">
        <v>45</v>
      </c>
      <c r="K76" s="31"/>
      <c r="L76" s="3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14.45" customHeight="1" hidden="1">
      <c r="A77" s="28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78" ht="12" hidden="1"/>
    <row r="79" ht="12" hidden="1"/>
    <row r="80" ht="12" hidden="1"/>
    <row r="81" spans="1:31" s="2" customFormat="1" ht="6.95" customHeight="1" hidden="1">
      <c r="A81" s="28"/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31" s="2" customFormat="1" ht="24.95" customHeight="1" hidden="1">
      <c r="A82" s="28"/>
      <c r="B82" s="29"/>
      <c r="C82" s="20" t="s">
        <v>105</v>
      </c>
      <c r="D82" s="28"/>
      <c r="E82" s="28"/>
      <c r="F82" s="28"/>
      <c r="G82" s="28"/>
      <c r="H82" s="28"/>
      <c r="I82" s="28"/>
      <c r="J82" s="28"/>
      <c r="K82" s="28"/>
      <c r="L82" s="3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31" s="2" customFormat="1" ht="6.95" customHeight="1" hidden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3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31" s="2" customFormat="1" ht="12" customHeight="1" hidden="1">
      <c r="A84" s="28"/>
      <c r="B84" s="29"/>
      <c r="C84" s="25" t="s">
        <v>14</v>
      </c>
      <c r="D84" s="28"/>
      <c r="E84" s="28"/>
      <c r="F84" s="28"/>
      <c r="G84" s="28"/>
      <c r="H84" s="28"/>
      <c r="I84" s="28"/>
      <c r="J84" s="28"/>
      <c r="K84" s="28"/>
      <c r="L84" s="3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31" s="2" customFormat="1" ht="16.5" customHeight="1" hidden="1">
      <c r="A85" s="28"/>
      <c r="B85" s="29"/>
      <c r="C85" s="28"/>
      <c r="D85" s="28"/>
      <c r="E85" s="249" t="str">
        <f>E7</f>
        <v>Město Petřvald - Opravy MK 2023</v>
      </c>
      <c r="F85" s="250"/>
      <c r="G85" s="250"/>
      <c r="H85" s="250"/>
      <c r="I85" s="28"/>
      <c r="J85" s="28"/>
      <c r="K85" s="28"/>
      <c r="L85" s="3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31" s="2" customFormat="1" ht="12" customHeight="1" hidden="1">
      <c r="A86" s="28"/>
      <c r="B86" s="29"/>
      <c r="C86" s="25" t="s">
        <v>98</v>
      </c>
      <c r="D86" s="28"/>
      <c r="E86" s="28"/>
      <c r="F86" s="28"/>
      <c r="G86" s="28"/>
      <c r="H86" s="28"/>
      <c r="I86" s="28"/>
      <c r="J86" s="28"/>
      <c r="K86" s="28"/>
      <c r="L86" s="3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pans="1:31" s="2" customFormat="1" ht="16.5" customHeight="1" hidden="1">
      <c r="A87" s="28"/>
      <c r="B87" s="29"/>
      <c r="C87" s="28"/>
      <c r="D87" s="28"/>
      <c r="E87" s="243" t="str">
        <f>E9</f>
        <v>02 - Oprava MK ul. Březinská</v>
      </c>
      <c r="F87" s="248"/>
      <c r="G87" s="248"/>
      <c r="H87" s="248"/>
      <c r="I87" s="28"/>
      <c r="J87" s="28"/>
      <c r="K87" s="28"/>
      <c r="L87" s="3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31" s="2" customFormat="1" ht="6.95" customHeight="1" hidden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3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31" s="2" customFormat="1" ht="12" customHeight="1" hidden="1">
      <c r="A89" s="28"/>
      <c r="B89" s="29"/>
      <c r="C89" s="25" t="s">
        <v>18</v>
      </c>
      <c r="D89" s="28"/>
      <c r="E89" s="28"/>
      <c r="F89" s="23" t="str">
        <f>F12</f>
        <v>Petřvald</v>
      </c>
      <c r="G89" s="28"/>
      <c r="H89" s="28"/>
      <c r="I89" s="25" t="s">
        <v>20</v>
      </c>
      <c r="J89" s="51">
        <f>IF(J12="","",J12)</f>
        <v>0</v>
      </c>
      <c r="K89" s="28"/>
      <c r="L89" s="3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31" s="2" customFormat="1" ht="6.95" customHeight="1" hidden="1">
      <c r="A90" s="28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3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31" s="2" customFormat="1" ht="15.2" customHeight="1" hidden="1">
      <c r="A91" s="28"/>
      <c r="B91" s="29"/>
      <c r="C91" s="25" t="s">
        <v>21</v>
      </c>
      <c r="D91" s="28"/>
      <c r="E91" s="28"/>
      <c r="F91" s="23" t="str">
        <f>E15</f>
        <v>Město Petřvald</v>
      </c>
      <c r="G91" s="28"/>
      <c r="H91" s="28"/>
      <c r="I91" s="25" t="s">
        <v>25</v>
      </c>
      <c r="J91" s="26" t="str">
        <f>E21</f>
        <v xml:space="preserve"> </v>
      </c>
      <c r="K91" s="28"/>
      <c r="L91" s="3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31" s="2" customFormat="1" ht="15.2" customHeight="1" hidden="1">
      <c r="A92" s="28"/>
      <c r="B92" s="29"/>
      <c r="C92" s="25" t="s">
        <v>24</v>
      </c>
      <c r="D92" s="28"/>
      <c r="E92" s="28"/>
      <c r="F92" s="23" t="str">
        <f>IF(E18="","",E18)</f>
        <v xml:space="preserve"> </v>
      </c>
      <c r="G92" s="28"/>
      <c r="H92" s="28"/>
      <c r="I92" s="25" t="s">
        <v>27</v>
      </c>
      <c r="J92" s="26" t="str">
        <f>E24</f>
        <v>Ing. Pavol Lipták</v>
      </c>
      <c r="K92" s="28"/>
      <c r="L92" s="3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31" s="2" customFormat="1" ht="10.35" customHeight="1" hidden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3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31" s="2" customFormat="1" ht="29.25" customHeight="1" hidden="1">
      <c r="A94" s="28"/>
      <c r="B94" s="29"/>
      <c r="C94" s="106" t="s">
        <v>106</v>
      </c>
      <c r="D94" s="98"/>
      <c r="E94" s="98"/>
      <c r="F94" s="98"/>
      <c r="G94" s="98"/>
      <c r="H94" s="98"/>
      <c r="I94" s="98"/>
      <c r="J94" s="107" t="s">
        <v>107</v>
      </c>
      <c r="K94" s="98"/>
      <c r="L94" s="3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pans="1:31" s="2" customFormat="1" ht="10.35" customHeight="1" hidden="1">
      <c r="A95" s="28"/>
      <c r="B95" s="29"/>
      <c r="C95" s="28"/>
      <c r="D95" s="28"/>
      <c r="E95" s="28"/>
      <c r="F95" s="28"/>
      <c r="G95" s="28"/>
      <c r="H95" s="28"/>
      <c r="I95" s="28"/>
      <c r="J95" s="28"/>
      <c r="K95" s="28"/>
      <c r="L95" s="3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pans="1:47" s="2" customFormat="1" ht="22.9" customHeight="1" hidden="1">
      <c r="A96" s="28"/>
      <c r="B96" s="29"/>
      <c r="C96" s="108" t="s">
        <v>108</v>
      </c>
      <c r="D96" s="28"/>
      <c r="E96" s="28"/>
      <c r="F96" s="28"/>
      <c r="G96" s="28"/>
      <c r="H96" s="28"/>
      <c r="I96" s="28"/>
      <c r="J96" s="67">
        <f>J125</f>
        <v>0</v>
      </c>
      <c r="K96" s="28"/>
      <c r="L96" s="3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U96" s="16" t="s">
        <v>109</v>
      </c>
    </row>
    <row r="97" spans="2:12" s="9" customFormat="1" ht="24.95" customHeight="1" hidden="1">
      <c r="B97" s="109"/>
      <c r="D97" s="110" t="s">
        <v>110</v>
      </c>
      <c r="E97" s="111"/>
      <c r="F97" s="111"/>
      <c r="G97" s="111"/>
      <c r="H97" s="111"/>
      <c r="I97" s="111"/>
      <c r="J97" s="112">
        <f>J126</f>
        <v>0</v>
      </c>
      <c r="L97" s="109"/>
    </row>
    <row r="98" spans="2:12" s="10" customFormat="1" ht="19.9" customHeight="1" hidden="1">
      <c r="B98" s="113"/>
      <c r="D98" s="114" t="s">
        <v>111</v>
      </c>
      <c r="E98" s="115"/>
      <c r="F98" s="115"/>
      <c r="G98" s="115"/>
      <c r="H98" s="115"/>
      <c r="I98" s="115"/>
      <c r="J98" s="116">
        <f>J127</f>
        <v>0</v>
      </c>
      <c r="L98" s="113"/>
    </row>
    <row r="99" spans="2:12" s="10" customFormat="1" ht="19.9" customHeight="1" hidden="1">
      <c r="B99" s="113"/>
      <c r="D99" s="114" t="s">
        <v>112</v>
      </c>
      <c r="E99" s="115"/>
      <c r="F99" s="115"/>
      <c r="G99" s="115"/>
      <c r="H99" s="115"/>
      <c r="I99" s="115"/>
      <c r="J99" s="116" t="e">
        <f>#REF!</f>
        <v>#REF!</v>
      </c>
      <c r="L99" s="113"/>
    </row>
    <row r="100" spans="2:12" s="10" customFormat="1" ht="19.9" customHeight="1" hidden="1">
      <c r="B100" s="113"/>
      <c r="D100" s="114" t="s">
        <v>113</v>
      </c>
      <c r="E100" s="115"/>
      <c r="F100" s="115"/>
      <c r="G100" s="115"/>
      <c r="H100" s="115"/>
      <c r="I100" s="115"/>
      <c r="J100" s="116" t="e">
        <f>#REF!</f>
        <v>#REF!</v>
      </c>
      <c r="L100" s="113"/>
    </row>
    <row r="101" spans="2:12" s="10" customFormat="1" ht="19.9" customHeight="1" hidden="1">
      <c r="B101" s="113"/>
      <c r="D101" s="114" t="s">
        <v>114</v>
      </c>
      <c r="E101" s="115"/>
      <c r="F101" s="115"/>
      <c r="G101" s="115"/>
      <c r="H101" s="115"/>
      <c r="I101" s="115"/>
      <c r="J101" s="116" t="e">
        <f>#REF!</f>
        <v>#REF!</v>
      </c>
      <c r="L101" s="113"/>
    </row>
    <row r="102" spans="2:12" s="10" customFormat="1" ht="19.9" customHeight="1" hidden="1">
      <c r="B102" s="113"/>
      <c r="D102" s="114" t="s">
        <v>115</v>
      </c>
      <c r="E102" s="115"/>
      <c r="F102" s="115"/>
      <c r="G102" s="115"/>
      <c r="H102" s="115"/>
      <c r="I102" s="115"/>
      <c r="J102" s="116" t="e">
        <f>#REF!</f>
        <v>#REF!</v>
      </c>
      <c r="L102" s="113"/>
    </row>
    <row r="103" spans="2:12" s="10" customFormat="1" ht="19.9" customHeight="1" hidden="1">
      <c r="B103" s="113"/>
      <c r="D103" s="114" t="s">
        <v>116</v>
      </c>
      <c r="E103" s="115"/>
      <c r="F103" s="115"/>
      <c r="G103" s="115"/>
      <c r="H103" s="115"/>
      <c r="I103" s="115"/>
      <c r="J103" s="116" t="e">
        <f>#REF!</f>
        <v>#REF!</v>
      </c>
      <c r="L103" s="113"/>
    </row>
    <row r="104" spans="2:12" s="9" customFormat="1" ht="24.95" customHeight="1" hidden="1">
      <c r="B104" s="109"/>
      <c r="D104" s="110" t="s">
        <v>117</v>
      </c>
      <c r="E104" s="111"/>
      <c r="F104" s="111"/>
      <c r="G104" s="111"/>
      <c r="H104" s="111"/>
      <c r="I104" s="111"/>
      <c r="J104" s="112" t="e">
        <f>#REF!</f>
        <v>#REF!</v>
      </c>
      <c r="L104" s="109"/>
    </row>
    <row r="105" spans="2:12" s="10" customFormat="1" ht="19.9" customHeight="1" hidden="1">
      <c r="B105" s="113"/>
      <c r="D105" s="114" t="s">
        <v>118</v>
      </c>
      <c r="E105" s="115"/>
      <c r="F105" s="115"/>
      <c r="G105" s="115"/>
      <c r="H105" s="115"/>
      <c r="I105" s="115"/>
      <c r="J105" s="116" t="e">
        <f>#REF!</f>
        <v>#REF!</v>
      </c>
      <c r="L105" s="113"/>
    </row>
    <row r="106" spans="1:31" s="2" customFormat="1" ht="21.75" customHeight="1" hidden="1">
      <c r="A106" s="28"/>
      <c r="B106" s="29"/>
      <c r="C106" s="28"/>
      <c r="D106" s="28"/>
      <c r="E106" s="28"/>
      <c r="F106" s="28"/>
      <c r="G106" s="28"/>
      <c r="H106" s="28"/>
      <c r="I106" s="28"/>
      <c r="J106" s="28"/>
      <c r="K106" s="28"/>
      <c r="L106" s="3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</row>
    <row r="107" spans="1:31" s="2" customFormat="1" ht="6.95" customHeight="1" hidden="1">
      <c r="A107" s="28"/>
      <c r="B107" s="43"/>
      <c r="C107" s="44"/>
      <c r="D107" s="44"/>
      <c r="E107" s="44"/>
      <c r="F107" s="44"/>
      <c r="G107" s="44"/>
      <c r="H107" s="44"/>
      <c r="I107" s="44"/>
      <c r="J107" s="44"/>
      <c r="K107" s="44"/>
      <c r="L107" s="3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</row>
    <row r="108" ht="12" hidden="1"/>
    <row r="109" ht="12" hidden="1"/>
    <row r="110" ht="12" hidden="1"/>
    <row r="111" spans="1:31" s="2" customFormat="1" ht="6.95" customHeight="1">
      <c r="A111" s="28"/>
      <c r="B111" s="45"/>
      <c r="C111" s="46"/>
      <c r="D111" s="46"/>
      <c r="E111" s="46"/>
      <c r="F111" s="46"/>
      <c r="G111" s="46"/>
      <c r="H111" s="46"/>
      <c r="I111" s="46"/>
      <c r="J111" s="46"/>
      <c r="K111" s="46"/>
      <c r="L111" s="3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</row>
    <row r="112" spans="1:31" s="2" customFormat="1" ht="24.95" customHeight="1">
      <c r="A112" s="28"/>
      <c r="B112" s="29"/>
      <c r="C112" s="20" t="s">
        <v>119</v>
      </c>
      <c r="D112" s="28"/>
      <c r="E112" s="28"/>
      <c r="F112" s="28"/>
      <c r="G112" s="28"/>
      <c r="H112" s="28"/>
      <c r="I112" s="28"/>
      <c r="J112" s="28"/>
      <c r="K112" s="28"/>
      <c r="L112" s="3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</row>
    <row r="113" spans="1:31" s="2" customFormat="1" ht="6.95" customHeight="1">
      <c r="A113" s="28"/>
      <c r="B113" s="29"/>
      <c r="C113" s="28"/>
      <c r="D113" s="28"/>
      <c r="E113" s="28"/>
      <c r="F113" s="28"/>
      <c r="G113" s="28"/>
      <c r="H113" s="28"/>
      <c r="I113" s="28"/>
      <c r="J113" s="28"/>
      <c r="K113" s="28"/>
      <c r="L113" s="3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spans="1:31" s="2" customFormat="1" ht="12" customHeight="1">
      <c r="A114" s="28"/>
      <c r="B114" s="29"/>
      <c r="C114" s="25" t="s">
        <v>14</v>
      </c>
      <c r="D114" s="28"/>
      <c r="E114" s="28"/>
      <c r="F114" s="28"/>
      <c r="G114" s="28"/>
      <c r="H114" s="28"/>
      <c r="I114" s="28"/>
      <c r="J114" s="28"/>
      <c r="K114" s="28"/>
      <c r="L114" s="3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5" spans="1:31" s="2" customFormat="1" ht="16.5" customHeight="1">
      <c r="A115" s="28"/>
      <c r="B115" s="29"/>
      <c r="C115" s="28"/>
      <c r="D115" s="28"/>
      <c r="E115" s="249" t="str">
        <f>E7</f>
        <v>Město Petřvald - Opravy MK 2023</v>
      </c>
      <c r="F115" s="250"/>
      <c r="G115" s="250"/>
      <c r="H115" s="250"/>
      <c r="I115" s="28"/>
      <c r="J115" s="28"/>
      <c r="K115" s="28"/>
      <c r="L115" s="3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</row>
    <row r="116" spans="1:31" s="2" customFormat="1" ht="12" customHeight="1">
      <c r="A116" s="28"/>
      <c r="B116" s="29"/>
      <c r="C116" s="25" t="s">
        <v>98</v>
      </c>
      <c r="D116" s="28"/>
      <c r="E116" s="28"/>
      <c r="F116" s="28"/>
      <c r="G116" s="28"/>
      <c r="H116" s="28"/>
      <c r="I116" s="28"/>
      <c r="J116" s="28"/>
      <c r="K116" s="28"/>
      <c r="L116" s="3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</row>
    <row r="117" spans="1:31" s="2" customFormat="1" ht="16.5" customHeight="1">
      <c r="A117" s="28"/>
      <c r="B117" s="29"/>
      <c r="C117" s="28"/>
      <c r="D117" s="28"/>
      <c r="E117" s="243" t="str">
        <f>E9</f>
        <v>02 - Oprava MK ul. Březinská</v>
      </c>
      <c r="F117" s="248"/>
      <c r="G117" s="248"/>
      <c r="H117" s="248"/>
      <c r="I117" s="28"/>
      <c r="J117" s="28"/>
      <c r="K117" s="28"/>
      <c r="L117" s="3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</row>
    <row r="118" spans="1:31" s="2" customFormat="1" ht="6.95" customHeight="1">
      <c r="A118" s="28"/>
      <c r="B118" s="29"/>
      <c r="C118" s="28"/>
      <c r="D118" s="28"/>
      <c r="E118" s="28"/>
      <c r="F118" s="28"/>
      <c r="G118" s="28"/>
      <c r="H118" s="28"/>
      <c r="I118" s="28"/>
      <c r="J118" s="28"/>
      <c r="K118" s="28"/>
      <c r="L118" s="3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</row>
    <row r="119" spans="1:31" s="2" customFormat="1" ht="12" customHeight="1">
      <c r="A119" s="28"/>
      <c r="B119" s="29"/>
      <c r="C119" s="25" t="s">
        <v>18</v>
      </c>
      <c r="D119" s="28"/>
      <c r="E119" s="28"/>
      <c r="F119" s="23" t="str">
        <f>F12</f>
        <v>Petřvald</v>
      </c>
      <c r="G119" s="28"/>
      <c r="H119" s="28"/>
      <c r="I119" s="25" t="s">
        <v>20</v>
      </c>
      <c r="J119" s="51"/>
      <c r="K119" s="28"/>
      <c r="L119" s="3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</row>
    <row r="120" spans="1:31" s="2" customFormat="1" ht="6.95" customHeight="1">
      <c r="A120" s="28"/>
      <c r="B120" s="29"/>
      <c r="C120" s="28"/>
      <c r="D120" s="28"/>
      <c r="E120" s="28"/>
      <c r="F120" s="28"/>
      <c r="G120" s="28"/>
      <c r="H120" s="28"/>
      <c r="I120" s="28"/>
      <c r="J120" s="28"/>
      <c r="K120" s="28"/>
      <c r="L120" s="3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</row>
    <row r="121" spans="1:31" s="2" customFormat="1" ht="15.2" customHeight="1">
      <c r="A121" s="28"/>
      <c r="B121" s="29"/>
      <c r="C121" s="25" t="s">
        <v>21</v>
      </c>
      <c r="D121" s="28"/>
      <c r="E121" s="28"/>
      <c r="F121" s="23" t="str">
        <f>E15</f>
        <v>Město Petřvald</v>
      </c>
      <c r="G121" s="28"/>
      <c r="H121" s="28"/>
      <c r="I121" s="25" t="s">
        <v>25</v>
      </c>
      <c r="J121" s="26" t="str">
        <f>E21</f>
        <v xml:space="preserve"> </v>
      </c>
      <c r="K121" s="28"/>
      <c r="L121" s="3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</row>
    <row r="122" spans="1:31" s="2" customFormat="1" ht="15.2" customHeight="1">
      <c r="A122" s="28"/>
      <c r="B122" s="29"/>
      <c r="C122" s="25" t="s">
        <v>24</v>
      </c>
      <c r="D122" s="28"/>
      <c r="E122" s="28"/>
      <c r="F122" s="23" t="str">
        <f>IF(E18="","",E18)</f>
        <v xml:space="preserve"> </v>
      </c>
      <c r="G122" s="28"/>
      <c r="H122" s="28"/>
      <c r="I122" s="25" t="s">
        <v>27</v>
      </c>
      <c r="J122" s="26" t="str">
        <f>E24</f>
        <v>Ing. Pavol Lipták</v>
      </c>
      <c r="K122" s="28"/>
      <c r="L122" s="3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</row>
    <row r="123" spans="1:31" s="2" customFormat="1" ht="10.35" customHeight="1">
      <c r="A123" s="28"/>
      <c r="B123" s="29"/>
      <c r="C123" s="28"/>
      <c r="D123" s="28"/>
      <c r="E123" s="28"/>
      <c r="F123" s="28"/>
      <c r="G123" s="28"/>
      <c r="H123" s="28"/>
      <c r="I123" s="28"/>
      <c r="J123" s="28"/>
      <c r="K123" s="28"/>
      <c r="L123" s="3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</row>
    <row r="124" spans="1:31" s="11" customFormat="1" ht="29.25" customHeight="1">
      <c r="A124" s="117"/>
      <c r="B124" s="118"/>
      <c r="C124" s="119" t="s">
        <v>120</v>
      </c>
      <c r="D124" s="120" t="s">
        <v>54</v>
      </c>
      <c r="E124" s="120" t="s">
        <v>50</v>
      </c>
      <c r="F124" s="120" t="s">
        <v>51</v>
      </c>
      <c r="G124" s="120" t="s">
        <v>121</v>
      </c>
      <c r="H124" s="120" t="s">
        <v>122</v>
      </c>
      <c r="I124" s="120" t="s">
        <v>123</v>
      </c>
      <c r="J124" s="121" t="s">
        <v>107</v>
      </c>
      <c r="K124" s="122" t="s">
        <v>124</v>
      </c>
      <c r="L124" s="123"/>
      <c r="M124" s="58" t="s">
        <v>1</v>
      </c>
      <c r="N124" s="59" t="s">
        <v>33</v>
      </c>
      <c r="O124" s="59" t="s">
        <v>125</v>
      </c>
      <c r="P124" s="59" t="s">
        <v>126</v>
      </c>
      <c r="Q124" s="59" t="s">
        <v>127</v>
      </c>
      <c r="R124" s="59" t="s">
        <v>128</v>
      </c>
      <c r="S124" s="59" t="s">
        <v>129</v>
      </c>
      <c r="T124" s="60" t="s">
        <v>130</v>
      </c>
      <c r="U124" s="117"/>
      <c r="V124" s="117"/>
      <c r="W124" s="117"/>
      <c r="X124" s="117"/>
      <c r="Y124" s="117"/>
      <c r="Z124" s="117"/>
      <c r="AA124" s="117"/>
      <c r="AB124" s="117"/>
      <c r="AC124" s="117"/>
      <c r="AD124" s="117"/>
      <c r="AE124" s="117"/>
    </row>
    <row r="125" spans="1:63" s="2" customFormat="1" ht="22.9" customHeight="1">
      <c r="A125" s="28"/>
      <c r="B125" s="29"/>
      <c r="C125" s="65" t="s">
        <v>131</v>
      </c>
      <c r="D125" s="28"/>
      <c r="E125" s="28"/>
      <c r="F125" s="28"/>
      <c r="G125" s="28"/>
      <c r="H125" s="28"/>
      <c r="I125" s="28"/>
      <c r="J125" s="124">
        <f>J126+J237</f>
        <v>0</v>
      </c>
      <c r="K125" s="28"/>
      <c r="L125" s="29"/>
      <c r="M125" s="61"/>
      <c r="N125" s="52"/>
      <c r="O125" s="62"/>
      <c r="P125" s="125" t="e">
        <f>P126+#REF!</f>
        <v>#REF!</v>
      </c>
      <c r="Q125" s="62"/>
      <c r="R125" s="125" t="e">
        <f>R126+#REF!</f>
        <v>#REF!</v>
      </c>
      <c r="S125" s="62"/>
      <c r="T125" s="126" t="e">
        <f>T126+#REF!</f>
        <v>#REF!</v>
      </c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T125" s="16" t="s">
        <v>68</v>
      </c>
      <c r="AU125" s="16" t="s">
        <v>109</v>
      </c>
      <c r="BK125" s="127" t="e">
        <f>BK126+#REF!</f>
        <v>#REF!</v>
      </c>
    </row>
    <row r="126" spans="2:63" s="12" customFormat="1" ht="25.9" customHeight="1">
      <c r="B126" s="128"/>
      <c r="D126" s="129" t="s">
        <v>68</v>
      </c>
      <c r="E126" s="130" t="s">
        <v>132</v>
      </c>
      <c r="F126" s="130" t="s">
        <v>133</v>
      </c>
      <c r="J126" s="131">
        <f>J127+J136+J147+J160+J175+J178+J210+J234</f>
        <v>0</v>
      </c>
      <c r="L126" s="128"/>
      <c r="M126" s="132"/>
      <c r="N126" s="133"/>
      <c r="O126" s="133"/>
      <c r="P126" s="134" t="e">
        <f>P127+#REF!+#REF!+#REF!+#REF!+#REF!</f>
        <v>#REF!</v>
      </c>
      <c r="Q126" s="133"/>
      <c r="R126" s="134" t="e">
        <f>R127+#REF!+#REF!+#REF!+#REF!+#REF!</f>
        <v>#REF!</v>
      </c>
      <c r="S126" s="133"/>
      <c r="T126" s="135" t="e">
        <f>T127+#REF!+#REF!+#REF!+#REF!+#REF!</f>
        <v>#REF!</v>
      </c>
      <c r="AR126" s="129" t="s">
        <v>76</v>
      </c>
      <c r="AT126" s="136" t="s">
        <v>68</v>
      </c>
      <c r="AU126" s="136" t="s">
        <v>69</v>
      </c>
      <c r="AY126" s="129" t="s">
        <v>134</v>
      </c>
      <c r="BK126" s="137" t="e">
        <f>BK127+#REF!+#REF!+#REF!+#REF!+#REF!</f>
        <v>#REF!</v>
      </c>
    </row>
    <row r="127" spans="2:63" s="12" customFormat="1" ht="22.9" customHeight="1">
      <c r="B127" s="128"/>
      <c r="D127" s="129" t="s">
        <v>68</v>
      </c>
      <c r="E127" s="138" t="s">
        <v>76</v>
      </c>
      <c r="F127" s="138" t="s">
        <v>135</v>
      </c>
      <c r="J127" s="139">
        <f>SUM(J128:J135)</f>
        <v>0</v>
      </c>
      <c r="L127" s="128"/>
      <c r="M127" s="132"/>
      <c r="N127" s="133"/>
      <c r="O127" s="133"/>
      <c r="P127" s="134" t="e">
        <f>SUM(#REF!)</f>
        <v>#REF!</v>
      </c>
      <c r="Q127" s="133"/>
      <c r="R127" s="134" t="e">
        <f>SUM(#REF!)</f>
        <v>#REF!</v>
      </c>
      <c r="S127" s="133"/>
      <c r="T127" s="135" t="e">
        <f>SUM(#REF!)</f>
        <v>#REF!</v>
      </c>
      <c r="AR127" s="129" t="s">
        <v>76</v>
      </c>
      <c r="AT127" s="136" t="s">
        <v>68</v>
      </c>
      <c r="AU127" s="136" t="s">
        <v>76</v>
      </c>
      <c r="AY127" s="129" t="s">
        <v>134</v>
      </c>
      <c r="BK127" s="137" t="e">
        <f>SUM(#REF!)</f>
        <v>#REF!</v>
      </c>
    </row>
    <row r="128" spans="2:65" s="2" customFormat="1" ht="21.75" customHeight="1">
      <c r="B128" s="38"/>
      <c r="C128" s="186" t="s">
        <v>76</v>
      </c>
      <c r="D128" s="186" t="s">
        <v>136</v>
      </c>
      <c r="E128" s="187" t="s">
        <v>137</v>
      </c>
      <c r="F128" s="188" t="s">
        <v>138</v>
      </c>
      <c r="G128" s="189" t="s">
        <v>139</v>
      </c>
      <c r="H128" s="190">
        <v>440</v>
      </c>
      <c r="I128" s="191"/>
      <c r="J128" s="191">
        <f>ROUND(I128*H128,2)</f>
        <v>0</v>
      </c>
      <c r="K128" s="192"/>
      <c r="L128" s="38"/>
      <c r="M128" s="148" t="s">
        <v>1</v>
      </c>
      <c r="N128" s="193" t="s">
        <v>34</v>
      </c>
      <c r="O128" s="194">
        <v>0.015</v>
      </c>
      <c r="P128" s="194">
        <f>O128*H128</f>
        <v>6.6</v>
      </c>
      <c r="Q128" s="194">
        <v>0.00013</v>
      </c>
      <c r="R128" s="194">
        <f>Q128*H128</f>
        <v>0.057199999999999994</v>
      </c>
      <c r="S128" s="194">
        <v>0.23</v>
      </c>
      <c r="T128" s="151">
        <f>S128*H128</f>
        <v>101.2</v>
      </c>
      <c r="AR128" s="152" t="s">
        <v>140</v>
      </c>
      <c r="AT128" s="152" t="s">
        <v>136</v>
      </c>
      <c r="AU128" s="152" t="s">
        <v>78</v>
      </c>
      <c r="AY128" s="195" t="s">
        <v>134</v>
      </c>
      <c r="BE128" s="196">
        <f>IF(N128="základní",J128,0)</f>
        <v>0</v>
      </c>
      <c r="BF128" s="196">
        <f>IF(N128="snížená",J128,0)</f>
        <v>0</v>
      </c>
      <c r="BG128" s="196">
        <f>IF(N128="zákl. přenesená",J128,0)</f>
        <v>0</v>
      </c>
      <c r="BH128" s="196">
        <f>IF(N128="sníž. přenesená",J128,0)</f>
        <v>0</v>
      </c>
      <c r="BI128" s="196">
        <f>IF(N128="nulová",J128,0)</f>
        <v>0</v>
      </c>
      <c r="BJ128" s="195" t="s">
        <v>76</v>
      </c>
      <c r="BK128" s="196">
        <f>ROUND(I128*H128,2)</f>
        <v>0</v>
      </c>
      <c r="BL128" s="195" t="s">
        <v>140</v>
      </c>
      <c r="BM128" s="152" t="s">
        <v>141</v>
      </c>
    </row>
    <row r="129" spans="2:47" s="2" customFormat="1" ht="19.5">
      <c r="B129" s="38"/>
      <c r="D129" s="154" t="s">
        <v>142</v>
      </c>
      <c r="F129" s="155" t="s">
        <v>143</v>
      </c>
      <c r="L129" s="38"/>
      <c r="M129" s="197"/>
      <c r="T129" s="198"/>
      <c r="AT129" s="195" t="s">
        <v>142</v>
      </c>
      <c r="AU129" s="195" t="s">
        <v>78</v>
      </c>
    </row>
    <row r="130" spans="2:65" s="2" customFormat="1" ht="21.75" customHeight="1">
      <c r="B130" s="38"/>
      <c r="C130" s="186" t="s">
        <v>78</v>
      </c>
      <c r="D130" s="186" t="s">
        <v>136</v>
      </c>
      <c r="E130" s="187" t="s">
        <v>391</v>
      </c>
      <c r="F130" s="188" t="s">
        <v>392</v>
      </c>
      <c r="G130" s="189" t="s">
        <v>259</v>
      </c>
      <c r="H130" s="190">
        <v>6.606</v>
      </c>
      <c r="I130" s="191"/>
      <c r="J130" s="191">
        <f>ROUND(I130*H130,2)</f>
        <v>0</v>
      </c>
      <c r="K130" s="192"/>
      <c r="L130" s="38"/>
      <c r="M130" s="148" t="s">
        <v>1</v>
      </c>
      <c r="N130" s="193" t="s">
        <v>34</v>
      </c>
      <c r="O130" s="194">
        <v>1.267</v>
      </c>
      <c r="P130" s="194">
        <f>O130*H130</f>
        <v>8.369802</v>
      </c>
      <c r="Q130" s="194">
        <v>0</v>
      </c>
      <c r="R130" s="194">
        <f>Q130*H130</f>
        <v>0</v>
      </c>
      <c r="S130" s="194">
        <v>0</v>
      </c>
      <c r="T130" s="151">
        <f>S130*H130</f>
        <v>0</v>
      </c>
      <c r="AR130" s="152" t="s">
        <v>140</v>
      </c>
      <c r="AT130" s="152" t="s">
        <v>136</v>
      </c>
      <c r="AU130" s="152" t="s">
        <v>78</v>
      </c>
      <c r="AY130" s="195" t="s">
        <v>134</v>
      </c>
      <c r="BE130" s="196">
        <f>IF(N130="základní",J130,0)</f>
        <v>0</v>
      </c>
      <c r="BF130" s="196">
        <f>IF(N130="snížená",J130,0)</f>
        <v>0</v>
      </c>
      <c r="BG130" s="196">
        <f>IF(N130="zákl. přenesená",J130,0)</f>
        <v>0</v>
      </c>
      <c r="BH130" s="196">
        <f>IF(N130="sníž. přenesená",J130,0)</f>
        <v>0</v>
      </c>
      <c r="BI130" s="196">
        <f>IF(N130="nulová",J130,0)</f>
        <v>0</v>
      </c>
      <c r="BJ130" s="195" t="s">
        <v>76</v>
      </c>
      <c r="BK130" s="196">
        <f>ROUND(I130*H130,2)</f>
        <v>0</v>
      </c>
      <c r="BL130" s="195" t="s">
        <v>140</v>
      </c>
      <c r="BM130" s="152" t="s">
        <v>393</v>
      </c>
    </row>
    <row r="131" spans="2:47" s="2" customFormat="1" ht="19.5">
      <c r="B131" s="38"/>
      <c r="D131" s="154" t="s">
        <v>142</v>
      </c>
      <c r="F131" s="155" t="s">
        <v>394</v>
      </c>
      <c r="L131" s="38"/>
      <c r="M131" s="197"/>
      <c r="T131" s="198"/>
      <c r="AT131" s="195" t="s">
        <v>142</v>
      </c>
      <c r="AU131" s="195" t="s">
        <v>78</v>
      </c>
    </row>
    <row r="132" spans="2:51" s="13" customFormat="1" ht="12">
      <c r="B132" s="168"/>
      <c r="D132" s="154" t="s">
        <v>220</v>
      </c>
      <c r="E132" s="174" t="s">
        <v>1</v>
      </c>
      <c r="F132" s="169" t="s">
        <v>395</v>
      </c>
      <c r="H132" s="170">
        <v>6.606</v>
      </c>
      <c r="L132" s="168"/>
      <c r="M132" s="171"/>
      <c r="T132" s="173"/>
      <c r="AT132" s="174" t="s">
        <v>220</v>
      </c>
      <c r="AU132" s="174" t="s">
        <v>78</v>
      </c>
      <c r="AV132" s="13" t="s">
        <v>78</v>
      </c>
      <c r="AW132" s="13" t="s">
        <v>26</v>
      </c>
      <c r="AX132" s="13" t="s">
        <v>76</v>
      </c>
      <c r="AY132" s="174" t="s">
        <v>134</v>
      </c>
    </row>
    <row r="133" spans="2:65" s="2" customFormat="1" ht="16.5" customHeight="1">
      <c r="B133" s="38"/>
      <c r="C133" s="186" t="s">
        <v>150</v>
      </c>
      <c r="D133" s="186" t="s">
        <v>136</v>
      </c>
      <c r="E133" s="187" t="s">
        <v>396</v>
      </c>
      <c r="F133" s="188" t="s">
        <v>397</v>
      </c>
      <c r="G133" s="189" t="s">
        <v>398</v>
      </c>
      <c r="H133" s="190">
        <v>24</v>
      </c>
      <c r="I133" s="191"/>
      <c r="J133" s="191">
        <f>ROUND(I133*H133,2)</f>
        <v>0</v>
      </c>
      <c r="K133" s="192"/>
      <c r="L133" s="38"/>
      <c r="M133" s="148" t="s">
        <v>1</v>
      </c>
      <c r="N133" s="193" t="s">
        <v>34</v>
      </c>
      <c r="O133" s="194">
        <v>0.184</v>
      </c>
      <c r="P133" s="194">
        <f>O133*H133</f>
        <v>4.416</v>
      </c>
      <c r="Q133" s="194">
        <v>3E-05</v>
      </c>
      <c r="R133" s="194">
        <f>Q133*H133</f>
        <v>0.00072</v>
      </c>
      <c r="S133" s="194">
        <v>0</v>
      </c>
      <c r="T133" s="151">
        <f>S133*H133</f>
        <v>0</v>
      </c>
      <c r="AR133" s="152" t="s">
        <v>140</v>
      </c>
      <c r="AT133" s="152" t="s">
        <v>136</v>
      </c>
      <c r="AU133" s="152" t="s">
        <v>78</v>
      </c>
      <c r="AY133" s="195" t="s">
        <v>134</v>
      </c>
      <c r="BE133" s="196">
        <f>IF(N133="základní",J133,0)</f>
        <v>0</v>
      </c>
      <c r="BF133" s="196">
        <f>IF(N133="snížená",J133,0)</f>
        <v>0</v>
      </c>
      <c r="BG133" s="196">
        <f>IF(N133="zákl. přenesená",J133,0)</f>
        <v>0</v>
      </c>
      <c r="BH133" s="196">
        <f>IF(N133="sníž. přenesená",J133,0)</f>
        <v>0</v>
      </c>
      <c r="BI133" s="196">
        <f>IF(N133="nulová",J133,0)</f>
        <v>0</v>
      </c>
      <c r="BJ133" s="195" t="s">
        <v>76</v>
      </c>
      <c r="BK133" s="196">
        <f>ROUND(I133*H133,2)</f>
        <v>0</v>
      </c>
      <c r="BL133" s="195" t="s">
        <v>140</v>
      </c>
      <c r="BM133" s="152" t="s">
        <v>399</v>
      </c>
    </row>
    <row r="134" spans="2:47" s="2" customFormat="1" ht="12">
      <c r="B134" s="38"/>
      <c r="D134" s="154" t="s">
        <v>142</v>
      </c>
      <c r="F134" s="155" t="s">
        <v>400</v>
      </c>
      <c r="L134" s="38"/>
      <c r="M134" s="197"/>
      <c r="T134" s="198"/>
      <c r="AT134" s="195" t="s">
        <v>142</v>
      </c>
      <c r="AU134" s="195" t="s">
        <v>78</v>
      </c>
    </row>
    <row r="135" spans="2:51" s="13" customFormat="1" ht="12">
      <c r="B135" s="168"/>
      <c r="D135" s="154" t="s">
        <v>220</v>
      </c>
      <c r="E135" s="174" t="s">
        <v>1</v>
      </c>
      <c r="F135" s="169" t="s">
        <v>401</v>
      </c>
      <c r="H135" s="170">
        <v>24</v>
      </c>
      <c r="L135" s="168"/>
      <c r="M135" s="171"/>
      <c r="T135" s="173"/>
      <c r="AT135" s="174" t="s">
        <v>220</v>
      </c>
      <c r="AU135" s="174" t="s">
        <v>78</v>
      </c>
      <c r="AV135" s="13" t="s">
        <v>78</v>
      </c>
      <c r="AW135" s="13" t="s">
        <v>26</v>
      </c>
      <c r="AX135" s="13" t="s">
        <v>76</v>
      </c>
      <c r="AY135" s="174" t="s">
        <v>134</v>
      </c>
    </row>
    <row r="136" spans="2:63" s="199" customFormat="1" ht="22.9" customHeight="1">
      <c r="B136" s="200"/>
      <c r="D136" s="129" t="s">
        <v>68</v>
      </c>
      <c r="E136" s="138" t="s">
        <v>78</v>
      </c>
      <c r="F136" s="138" t="s">
        <v>402</v>
      </c>
      <c r="J136" s="201">
        <f>BK136</f>
        <v>0</v>
      </c>
      <c r="L136" s="200"/>
      <c r="M136" s="202"/>
      <c r="P136" s="203">
        <f>SUM(P137:P146)</f>
        <v>9.026634999999999</v>
      </c>
      <c r="R136" s="203">
        <f>SUM(R137:R146)</f>
        <v>2.4187999999999996</v>
      </c>
      <c r="T136" s="204">
        <f>SUM(T137:T146)</f>
        <v>0</v>
      </c>
      <c r="AR136" s="129" t="s">
        <v>76</v>
      </c>
      <c r="AT136" s="136" t="s">
        <v>68</v>
      </c>
      <c r="AU136" s="136" t="s">
        <v>76</v>
      </c>
      <c r="AY136" s="129" t="s">
        <v>134</v>
      </c>
      <c r="BK136" s="137">
        <f>SUM(BK137:BK146)</f>
        <v>0</v>
      </c>
    </row>
    <row r="137" spans="2:65" s="2" customFormat="1" ht="16.5" customHeight="1">
      <c r="B137" s="38"/>
      <c r="C137" s="186" t="s">
        <v>140</v>
      </c>
      <c r="D137" s="186" t="s">
        <v>136</v>
      </c>
      <c r="E137" s="187" t="s">
        <v>403</v>
      </c>
      <c r="F137" s="188" t="s">
        <v>404</v>
      </c>
      <c r="G137" s="189" t="s">
        <v>259</v>
      </c>
      <c r="H137" s="190">
        <v>0.18</v>
      </c>
      <c r="I137" s="191"/>
      <c r="J137" s="191">
        <f>ROUND(I137*H137,2)</f>
        <v>0</v>
      </c>
      <c r="K137" s="192"/>
      <c r="L137" s="38"/>
      <c r="M137" s="148" t="s">
        <v>1</v>
      </c>
      <c r="N137" s="193" t="s">
        <v>34</v>
      </c>
      <c r="O137" s="194">
        <v>0.985</v>
      </c>
      <c r="P137" s="194">
        <f>O137*H137</f>
        <v>0.17729999999999999</v>
      </c>
      <c r="Q137" s="194">
        <v>1.98</v>
      </c>
      <c r="R137" s="194">
        <f>Q137*H137</f>
        <v>0.3564</v>
      </c>
      <c r="S137" s="194">
        <v>0</v>
      </c>
      <c r="T137" s="151">
        <f>S137*H137</f>
        <v>0</v>
      </c>
      <c r="AR137" s="152" t="s">
        <v>140</v>
      </c>
      <c r="AT137" s="152" t="s">
        <v>136</v>
      </c>
      <c r="AU137" s="152" t="s">
        <v>78</v>
      </c>
      <c r="AY137" s="195" t="s">
        <v>134</v>
      </c>
      <c r="BE137" s="196">
        <f>IF(N137="základní",J137,0)</f>
        <v>0</v>
      </c>
      <c r="BF137" s="196">
        <f>IF(N137="snížená",J137,0)</f>
        <v>0</v>
      </c>
      <c r="BG137" s="196">
        <f>IF(N137="zákl. přenesená",J137,0)</f>
        <v>0</v>
      </c>
      <c r="BH137" s="196">
        <f>IF(N137="sníž. přenesená",J137,0)</f>
        <v>0</v>
      </c>
      <c r="BI137" s="196">
        <f>IF(N137="nulová",J137,0)</f>
        <v>0</v>
      </c>
      <c r="BJ137" s="195" t="s">
        <v>76</v>
      </c>
      <c r="BK137" s="196">
        <f>ROUND(I137*H137,2)</f>
        <v>0</v>
      </c>
      <c r="BL137" s="195" t="s">
        <v>140</v>
      </c>
      <c r="BM137" s="152" t="s">
        <v>405</v>
      </c>
    </row>
    <row r="138" spans="2:47" s="2" customFormat="1" ht="12">
      <c r="B138" s="38"/>
      <c r="D138" s="154" t="s">
        <v>142</v>
      </c>
      <c r="F138" s="155" t="s">
        <v>406</v>
      </c>
      <c r="L138" s="38"/>
      <c r="M138" s="197"/>
      <c r="T138" s="198"/>
      <c r="AT138" s="195" t="s">
        <v>142</v>
      </c>
      <c r="AU138" s="195" t="s">
        <v>78</v>
      </c>
    </row>
    <row r="139" spans="2:51" s="13" customFormat="1" ht="12">
      <c r="B139" s="168"/>
      <c r="D139" s="154" t="s">
        <v>220</v>
      </c>
      <c r="E139" s="174" t="s">
        <v>1</v>
      </c>
      <c r="F139" s="169" t="s">
        <v>407</v>
      </c>
      <c r="H139" s="170">
        <v>0.18</v>
      </c>
      <c r="L139" s="168"/>
      <c r="M139" s="171"/>
      <c r="T139" s="173"/>
      <c r="AT139" s="174" t="s">
        <v>220</v>
      </c>
      <c r="AU139" s="174" t="s">
        <v>78</v>
      </c>
      <c r="AV139" s="13" t="s">
        <v>78</v>
      </c>
      <c r="AW139" s="13" t="s">
        <v>26</v>
      </c>
      <c r="AX139" s="13" t="s">
        <v>76</v>
      </c>
      <c r="AY139" s="174" t="s">
        <v>134</v>
      </c>
    </row>
    <row r="140" spans="2:65" s="2" customFormat="1" ht="16.5" customHeight="1">
      <c r="B140" s="38"/>
      <c r="C140" s="186" t="s">
        <v>144</v>
      </c>
      <c r="D140" s="186" t="s">
        <v>136</v>
      </c>
      <c r="E140" s="187" t="s">
        <v>408</v>
      </c>
      <c r="F140" s="188" t="s">
        <v>409</v>
      </c>
      <c r="G140" s="189" t="s">
        <v>259</v>
      </c>
      <c r="H140" s="190">
        <v>1.035</v>
      </c>
      <c r="I140" s="191"/>
      <c r="J140" s="191">
        <f>ROUND(I140*H140,2)</f>
        <v>0</v>
      </c>
      <c r="K140" s="192"/>
      <c r="L140" s="38"/>
      <c r="M140" s="148" t="s">
        <v>1</v>
      </c>
      <c r="N140" s="193" t="s">
        <v>34</v>
      </c>
      <c r="O140" s="194">
        <v>1.381</v>
      </c>
      <c r="P140" s="194">
        <f>O140*H140</f>
        <v>1.4293349999999998</v>
      </c>
      <c r="Q140" s="194">
        <v>0</v>
      </c>
      <c r="R140" s="194">
        <f>Q140*H140</f>
        <v>0</v>
      </c>
      <c r="S140" s="194">
        <v>0</v>
      </c>
      <c r="T140" s="151">
        <f>S140*H140</f>
        <v>0</v>
      </c>
      <c r="AR140" s="152" t="s">
        <v>140</v>
      </c>
      <c r="AT140" s="152" t="s">
        <v>136</v>
      </c>
      <c r="AU140" s="152" t="s">
        <v>78</v>
      </c>
      <c r="AY140" s="195" t="s">
        <v>134</v>
      </c>
      <c r="BE140" s="196">
        <f>IF(N140="základní",J140,0)</f>
        <v>0</v>
      </c>
      <c r="BF140" s="196">
        <f>IF(N140="snížená",J140,0)</f>
        <v>0</v>
      </c>
      <c r="BG140" s="196">
        <f>IF(N140="zákl. přenesená",J140,0)</f>
        <v>0</v>
      </c>
      <c r="BH140" s="196">
        <f>IF(N140="sníž. přenesená",J140,0)</f>
        <v>0</v>
      </c>
      <c r="BI140" s="196">
        <f>IF(N140="nulová",J140,0)</f>
        <v>0</v>
      </c>
      <c r="BJ140" s="195" t="s">
        <v>76</v>
      </c>
      <c r="BK140" s="196">
        <f>ROUND(I140*H140,2)</f>
        <v>0</v>
      </c>
      <c r="BL140" s="195" t="s">
        <v>140</v>
      </c>
      <c r="BM140" s="152" t="s">
        <v>410</v>
      </c>
    </row>
    <row r="141" spans="2:47" s="2" customFormat="1" ht="12">
      <c r="B141" s="38"/>
      <c r="D141" s="154" t="s">
        <v>142</v>
      </c>
      <c r="F141" s="155" t="s">
        <v>411</v>
      </c>
      <c r="L141" s="38"/>
      <c r="M141" s="197"/>
      <c r="T141" s="198"/>
      <c r="AT141" s="195" t="s">
        <v>142</v>
      </c>
      <c r="AU141" s="195" t="s">
        <v>78</v>
      </c>
    </row>
    <row r="142" spans="2:51" s="13" customFormat="1" ht="12">
      <c r="B142" s="168"/>
      <c r="D142" s="154" t="s">
        <v>220</v>
      </c>
      <c r="E142" s="174" t="s">
        <v>1</v>
      </c>
      <c r="F142" s="169" t="s">
        <v>412</v>
      </c>
      <c r="H142" s="170">
        <v>0.675</v>
      </c>
      <c r="L142" s="168"/>
      <c r="M142" s="171"/>
      <c r="T142" s="173"/>
      <c r="AT142" s="174" t="s">
        <v>220</v>
      </c>
      <c r="AU142" s="174" t="s">
        <v>78</v>
      </c>
      <c r="AV142" s="13" t="s">
        <v>78</v>
      </c>
      <c r="AW142" s="13" t="s">
        <v>26</v>
      </c>
      <c r="AX142" s="13" t="s">
        <v>69</v>
      </c>
      <c r="AY142" s="174" t="s">
        <v>134</v>
      </c>
    </row>
    <row r="143" spans="2:51" s="13" customFormat="1" ht="12">
      <c r="B143" s="168"/>
      <c r="D143" s="154" t="s">
        <v>220</v>
      </c>
      <c r="E143" s="174" t="s">
        <v>1</v>
      </c>
      <c r="F143" s="169" t="s">
        <v>413</v>
      </c>
      <c r="H143" s="170">
        <v>0.36</v>
      </c>
      <c r="L143" s="168"/>
      <c r="M143" s="171"/>
      <c r="T143" s="173"/>
      <c r="AT143" s="174" t="s">
        <v>220</v>
      </c>
      <c r="AU143" s="174" t="s">
        <v>78</v>
      </c>
      <c r="AV143" s="13" t="s">
        <v>78</v>
      </c>
      <c r="AW143" s="13" t="s">
        <v>26</v>
      </c>
      <c r="AX143" s="13" t="s">
        <v>69</v>
      </c>
      <c r="AY143" s="174" t="s">
        <v>134</v>
      </c>
    </row>
    <row r="144" spans="2:51" s="14" customFormat="1" ht="12">
      <c r="B144" s="180"/>
      <c r="D144" s="154" t="s">
        <v>220</v>
      </c>
      <c r="E144" s="181" t="s">
        <v>1</v>
      </c>
      <c r="F144" s="182" t="s">
        <v>384</v>
      </c>
      <c r="H144" s="183">
        <v>1.0350000000000001</v>
      </c>
      <c r="L144" s="180"/>
      <c r="M144" s="184"/>
      <c r="T144" s="185"/>
      <c r="AT144" s="181" t="s">
        <v>220</v>
      </c>
      <c r="AU144" s="181" t="s">
        <v>78</v>
      </c>
      <c r="AV144" s="14" t="s">
        <v>140</v>
      </c>
      <c r="AW144" s="14" t="s">
        <v>26</v>
      </c>
      <c r="AX144" s="14" t="s">
        <v>76</v>
      </c>
      <c r="AY144" s="181" t="s">
        <v>134</v>
      </c>
    </row>
    <row r="145" spans="2:65" s="2" customFormat="1" ht="21.75" customHeight="1">
      <c r="B145" s="38"/>
      <c r="C145" s="186" t="s">
        <v>165</v>
      </c>
      <c r="D145" s="186" t="s">
        <v>136</v>
      </c>
      <c r="E145" s="187" t="s">
        <v>414</v>
      </c>
      <c r="F145" s="188" t="s">
        <v>415</v>
      </c>
      <c r="G145" s="189" t="s">
        <v>139</v>
      </c>
      <c r="H145" s="190">
        <v>2</v>
      </c>
      <c r="I145" s="191"/>
      <c r="J145" s="191">
        <f>ROUND(I145*H145,2)</f>
        <v>0</v>
      </c>
      <c r="K145" s="192"/>
      <c r="L145" s="38"/>
      <c r="M145" s="148" t="s">
        <v>1</v>
      </c>
      <c r="N145" s="193" t="s">
        <v>34</v>
      </c>
      <c r="O145" s="194">
        <v>3.71</v>
      </c>
      <c r="P145" s="194">
        <f>O145*H145</f>
        <v>7.42</v>
      </c>
      <c r="Q145" s="194">
        <v>1.0312</v>
      </c>
      <c r="R145" s="194">
        <f>Q145*H145</f>
        <v>2.0624</v>
      </c>
      <c r="S145" s="194">
        <v>0</v>
      </c>
      <c r="T145" s="151">
        <f>S145*H145</f>
        <v>0</v>
      </c>
      <c r="AR145" s="152" t="s">
        <v>140</v>
      </c>
      <c r="AT145" s="152" t="s">
        <v>136</v>
      </c>
      <c r="AU145" s="152" t="s">
        <v>78</v>
      </c>
      <c r="AY145" s="195" t="s">
        <v>134</v>
      </c>
      <c r="BE145" s="196">
        <f>IF(N145="základní",J145,0)</f>
        <v>0</v>
      </c>
      <c r="BF145" s="196">
        <f>IF(N145="snížená",J145,0)</f>
        <v>0</v>
      </c>
      <c r="BG145" s="196">
        <f>IF(N145="zákl. přenesená",J145,0)</f>
        <v>0</v>
      </c>
      <c r="BH145" s="196">
        <f>IF(N145="sníž. přenesená",J145,0)</f>
        <v>0</v>
      </c>
      <c r="BI145" s="196">
        <f>IF(N145="nulová",J145,0)</f>
        <v>0</v>
      </c>
      <c r="BJ145" s="195" t="s">
        <v>76</v>
      </c>
      <c r="BK145" s="196">
        <f>ROUND(I145*H145,2)</f>
        <v>0</v>
      </c>
      <c r="BL145" s="195" t="s">
        <v>140</v>
      </c>
      <c r="BM145" s="152" t="s">
        <v>416</v>
      </c>
    </row>
    <row r="146" spans="2:47" s="2" customFormat="1" ht="19.5">
      <c r="B146" s="38"/>
      <c r="D146" s="154" t="s">
        <v>142</v>
      </c>
      <c r="F146" s="155" t="s">
        <v>417</v>
      </c>
      <c r="L146" s="38"/>
      <c r="M146" s="197"/>
      <c r="T146" s="198"/>
      <c r="AT146" s="195" t="s">
        <v>142</v>
      </c>
      <c r="AU146" s="195" t="s">
        <v>78</v>
      </c>
    </row>
    <row r="147" spans="2:63" s="199" customFormat="1" ht="22.9" customHeight="1">
      <c r="B147" s="200"/>
      <c r="D147" s="129" t="s">
        <v>68</v>
      </c>
      <c r="E147" s="138" t="s">
        <v>150</v>
      </c>
      <c r="F147" s="138" t="s">
        <v>418</v>
      </c>
      <c r="J147" s="201">
        <f>BK147</f>
        <v>0</v>
      </c>
      <c r="L147" s="200"/>
      <c r="M147" s="202"/>
      <c r="P147" s="203">
        <f>SUM(P148:P159)</f>
        <v>12.039200000000001</v>
      </c>
      <c r="R147" s="203">
        <f>SUM(R148:R159)</f>
        <v>6.4180288999999995</v>
      </c>
      <c r="T147" s="204">
        <f>SUM(T148:T159)</f>
        <v>0</v>
      </c>
      <c r="AR147" s="129" t="s">
        <v>76</v>
      </c>
      <c r="AT147" s="136" t="s">
        <v>68</v>
      </c>
      <c r="AU147" s="136" t="s">
        <v>76</v>
      </c>
      <c r="AY147" s="129" t="s">
        <v>134</v>
      </c>
      <c r="BK147" s="137">
        <f>SUM(BK148:BK159)</f>
        <v>0</v>
      </c>
    </row>
    <row r="148" spans="2:65" s="2" customFormat="1" ht="16.5" customHeight="1">
      <c r="B148" s="38"/>
      <c r="C148" s="186" t="s">
        <v>171</v>
      </c>
      <c r="D148" s="186" t="s">
        <v>136</v>
      </c>
      <c r="E148" s="187" t="s">
        <v>419</v>
      </c>
      <c r="F148" s="188" t="s">
        <v>420</v>
      </c>
      <c r="G148" s="189" t="s">
        <v>168</v>
      </c>
      <c r="H148" s="190">
        <v>2</v>
      </c>
      <c r="I148" s="191"/>
      <c r="J148" s="191">
        <f>ROUND(I148*H148,2)</f>
        <v>0</v>
      </c>
      <c r="K148" s="192"/>
      <c r="L148" s="38"/>
      <c r="M148" s="148" t="s">
        <v>1</v>
      </c>
      <c r="N148" s="193" t="s">
        <v>34</v>
      </c>
      <c r="O148" s="194">
        <v>2.2</v>
      </c>
      <c r="P148" s="194">
        <f>O148*H148</f>
        <v>4.4</v>
      </c>
      <c r="Q148" s="194">
        <v>0.14401</v>
      </c>
      <c r="R148" s="194">
        <f>Q148*H148</f>
        <v>0.28802</v>
      </c>
      <c r="S148" s="194">
        <v>0</v>
      </c>
      <c r="T148" s="151">
        <f>S148*H148</f>
        <v>0</v>
      </c>
      <c r="AR148" s="152" t="s">
        <v>140</v>
      </c>
      <c r="AT148" s="152" t="s">
        <v>136</v>
      </c>
      <c r="AU148" s="152" t="s">
        <v>78</v>
      </c>
      <c r="AY148" s="195" t="s">
        <v>134</v>
      </c>
      <c r="BE148" s="196">
        <f>IF(N148="základní",J148,0)</f>
        <v>0</v>
      </c>
      <c r="BF148" s="196">
        <f>IF(N148="snížená",J148,0)</f>
        <v>0</v>
      </c>
      <c r="BG148" s="196">
        <f>IF(N148="zákl. přenesená",J148,0)</f>
        <v>0</v>
      </c>
      <c r="BH148" s="196">
        <f>IF(N148="sníž. přenesená",J148,0)</f>
        <v>0</v>
      </c>
      <c r="BI148" s="196">
        <f>IF(N148="nulová",J148,0)</f>
        <v>0</v>
      </c>
      <c r="BJ148" s="195" t="s">
        <v>76</v>
      </c>
      <c r="BK148" s="196">
        <f>ROUND(I148*H148,2)</f>
        <v>0</v>
      </c>
      <c r="BL148" s="195" t="s">
        <v>140</v>
      </c>
      <c r="BM148" s="152" t="s">
        <v>421</v>
      </c>
    </row>
    <row r="149" spans="2:47" s="2" customFormat="1" ht="12">
      <c r="B149" s="38"/>
      <c r="D149" s="154" t="s">
        <v>142</v>
      </c>
      <c r="F149" s="155" t="s">
        <v>422</v>
      </c>
      <c r="L149" s="38"/>
      <c r="M149" s="197"/>
      <c r="T149" s="198"/>
      <c r="AT149" s="195" t="s">
        <v>142</v>
      </c>
      <c r="AU149" s="195" t="s">
        <v>78</v>
      </c>
    </row>
    <row r="150" spans="2:65" s="2" customFormat="1" ht="16.5" customHeight="1">
      <c r="B150" s="38"/>
      <c r="C150" s="205" t="s">
        <v>163</v>
      </c>
      <c r="D150" s="205" t="s">
        <v>183</v>
      </c>
      <c r="E150" s="206" t="s">
        <v>423</v>
      </c>
      <c r="F150" s="207" t="s">
        <v>424</v>
      </c>
      <c r="G150" s="208" t="s">
        <v>168</v>
      </c>
      <c r="H150" s="209">
        <v>2</v>
      </c>
      <c r="I150" s="210"/>
      <c r="J150" s="210">
        <f>ROUND(I150*H150,2)</f>
        <v>0</v>
      </c>
      <c r="K150" s="211"/>
      <c r="L150" s="165"/>
      <c r="M150" s="166" t="s">
        <v>1</v>
      </c>
      <c r="N150" s="212" t="s">
        <v>34</v>
      </c>
      <c r="O150" s="194">
        <v>0</v>
      </c>
      <c r="P150" s="194">
        <f>O150*H150</f>
        <v>0</v>
      </c>
      <c r="Q150" s="194">
        <v>0.645</v>
      </c>
      <c r="R150" s="194">
        <f>Q150*H150</f>
        <v>1.29</v>
      </c>
      <c r="S150" s="194">
        <v>0</v>
      </c>
      <c r="T150" s="151">
        <f>S150*H150</f>
        <v>0</v>
      </c>
      <c r="AR150" s="152" t="s">
        <v>163</v>
      </c>
      <c r="AT150" s="152" t="s">
        <v>183</v>
      </c>
      <c r="AU150" s="152" t="s">
        <v>78</v>
      </c>
      <c r="AY150" s="195" t="s">
        <v>134</v>
      </c>
      <c r="BE150" s="196">
        <f>IF(N150="základní",J150,0)</f>
        <v>0</v>
      </c>
      <c r="BF150" s="196">
        <f>IF(N150="snížená",J150,0)</f>
        <v>0</v>
      </c>
      <c r="BG150" s="196">
        <f>IF(N150="zákl. přenesená",J150,0)</f>
        <v>0</v>
      </c>
      <c r="BH150" s="196">
        <f>IF(N150="sníž. přenesená",J150,0)</f>
        <v>0</v>
      </c>
      <c r="BI150" s="196">
        <f>IF(N150="nulová",J150,0)</f>
        <v>0</v>
      </c>
      <c r="BJ150" s="195" t="s">
        <v>76</v>
      </c>
      <c r="BK150" s="196">
        <f>ROUND(I150*H150,2)</f>
        <v>0</v>
      </c>
      <c r="BL150" s="195" t="s">
        <v>140</v>
      </c>
      <c r="BM150" s="152" t="s">
        <v>425</v>
      </c>
    </row>
    <row r="151" spans="2:47" s="2" customFormat="1" ht="12">
      <c r="B151" s="38"/>
      <c r="D151" s="154" t="s">
        <v>142</v>
      </c>
      <c r="F151" s="155" t="s">
        <v>426</v>
      </c>
      <c r="L151" s="38"/>
      <c r="M151" s="197"/>
      <c r="T151" s="198"/>
      <c r="AT151" s="195" t="s">
        <v>142</v>
      </c>
      <c r="AU151" s="195" t="s">
        <v>78</v>
      </c>
    </row>
    <row r="152" spans="2:65" s="2" customFormat="1" ht="16.5" customHeight="1">
      <c r="B152" s="38"/>
      <c r="C152" s="186" t="s">
        <v>176</v>
      </c>
      <c r="D152" s="186" t="s">
        <v>136</v>
      </c>
      <c r="E152" s="187" t="s">
        <v>427</v>
      </c>
      <c r="F152" s="188" t="s">
        <v>428</v>
      </c>
      <c r="G152" s="189" t="s">
        <v>180</v>
      </c>
      <c r="H152" s="190">
        <v>4.5</v>
      </c>
      <c r="I152" s="191"/>
      <c r="J152" s="191">
        <f>ROUND(I152*H152,2)</f>
        <v>0</v>
      </c>
      <c r="K152" s="192"/>
      <c r="L152" s="38"/>
      <c r="M152" s="148" t="s">
        <v>1</v>
      </c>
      <c r="N152" s="193" t="s">
        <v>34</v>
      </c>
      <c r="O152" s="194">
        <v>0.24</v>
      </c>
      <c r="P152" s="194">
        <f>O152*H152</f>
        <v>1.08</v>
      </c>
      <c r="Q152" s="194">
        <v>0</v>
      </c>
      <c r="R152" s="194">
        <f>Q152*H152</f>
        <v>0</v>
      </c>
      <c r="S152" s="194">
        <v>0</v>
      </c>
      <c r="T152" s="151">
        <f>S152*H152</f>
        <v>0</v>
      </c>
      <c r="AR152" s="152" t="s">
        <v>140</v>
      </c>
      <c r="AT152" s="152" t="s">
        <v>136</v>
      </c>
      <c r="AU152" s="152" t="s">
        <v>78</v>
      </c>
      <c r="AY152" s="195" t="s">
        <v>134</v>
      </c>
      <c r="BE152" s="196">
        <f>IF(N152="základní",J152,0)</f>
        <v>0</v>
      </c>
      <c r="BF152" s="196">
        <f>IF(N152="snížená",J152,0)</f>
        <v>0</v>
      </c>
      <c r="BG152" s="196">
        <f>IF(N152="zákl. přenesená",J152,0)</f>
        <v>0</v>
      </c>
      <c r="BH152" s="196">
        <f>IF(N152="sníž. přenesená",J152,0)</f>
        <v>0</v>
      </c>
      <c r="BI152" s="196">
        <f>IF(N152="nulová",J152,0)</f>
        <v>0</v>
      </c>
      <c r="BJ152" s="195" t="s">
        <v>76</v>
      </c>
      <c r="BK152" s="196">
        <f>ROUND(I152*H152,2)</f>
        <v>0</v>
      </c>
      <c r="BL152" s="195" t="s">
        <v>140</v>
      </c>
      <c r="BM152" s="152" t="s">
        <v>429</v>
      </c>
    </row>
    <row r="153" spans="2:47" s="2" customFormat="1" ht="12">
      <c r="B153" s="38"/>
      <c r="D153" s="154" t="s">
        <v>142</v>
      </c>
      <c r="F153" s="155" t="s">
        <v>430</v>
      </c>
      <c r="L153" s="38"/>
      <c r="M153" s="197"/>
      <c r="T153" s="198"/>
      <c r="AT153" s="195" t="s">
        <v>142</v>
      </c>
      <c r="AU153" s="195" t="s">
        <v>78</v>
      </c>
    </row>
    <row r="154" spans="2:65" s="2" customFormat="1" ht="24.2" customHeight="1">
      <c r="B154" s="38"/>
      <c r="C154" s="205" t="s">
        <v>91</v>
      </c>
      <c r="D154" s="205" t="s">
        <v>183</v>
      </c>
      <c r="E154" s="206" t="s">
        <v>431</v>
      </c>
      <c r="F154" s="207" t="s">
        <v>432</v>
      </c>
      <c r="G154" s="208" t="s">
        <v>168</v>
      </c>
      <c r="H154" s="209">
        <v>1.015</v>
      </c>
      <c r="I154" s="210"/>
      <c r="J154" s="210">
        <f>ROUND(I154*H154,2)</f>
        <v>0</v>
      </c>
      <c r="K154" s="211"/>
      <c r="L154" s="165"/>
      <c r="M154" s="166" t="s">
        <v>1</v>
      </c>
      <c r="N154" s="212" t="s">
        <v>34</v>
      </c>
      <c r="O154" s="194">
        <v>0</v>
      </c>
      <c r="P154" s="194">
        <f>O154*H154</f>
        <v>0</v>
      </c>
      <c r="Q154" s="194">
        <v>0.31326</v>
      </c>
      <c r="R154" s="194">
        <f>Q154*H154</f>
        <v>0.31795889999999993</v>
      </c>
      <c r="S154" s="194">
        <v>0</v>
      </c>
      <c r="T154" s="151">
        <f>S154*H154</f>
        <v>0</v>
      </c>
      <c r="AR154" s="152" t="s">
        <v>163</v>
      </c>
      <c r="AT154" s="152" t="s">
        <v>183</v>
      </c>
      <c r="AU154" s="152" t="s">
        <v>78</v>
      </c>
      <c r="AY154" s="195" t="s">
        <v>134</v>
      </c>
      <c r="BE154" s="196">
        <f>IF(N154="základní",J154,0)</f>
        <v>0</v>
      </c>
      <c r="BF154" s="196">
        <f>IF(N154="snížená",J154,0)</f>
        <v>0</v>
      </c>
      <c r="BG154" s="196">
        <f>IF(N154="zákl. přenesená",J154,0)</f>
        <v>0</v>
      </c>
      <c r="BH154" s="196">
        <f>IF(N154="sníž. přenesená",J154,0)</f>
        <v>0</v>
      </c>
      <c r="BI154" s="196">
        <f>IF(N154="nulová",J154,0)</f>
        <v>0</v>
      </c>
      <c r="BJ154" s="195" t="s">
        <v>76</v>
      </c>
      <c r="BK154" s="196">
        <f>ROUND(I154*H154,2)</f>
        <v>0</v>
      </c>
      <c r="BL154" s="195" t="s">
        <v>140</v>
      </c>
      <c r="BM154" s="152" t="s">
        <v>433</v>
      </c>
    </row>
    <row r="155" spans="2:47" s="2" customFormat="1" ht="12">
      <c r="B155" s="38"/>
      <c r="D155" s="154" t="s">
        <v>142</v>
      </c>
      <c r="F155" s="155" t="s">
        <v>432</v>
      </c>
      <c r="L155" s="38"/>
      <c r="M155" s="197"/>
      <c r="T155" s="198"/>
      <c r="AT155" s="195" t="s">
        <v>142</v>
      </c>
      <c r="AU155" s="195" t="s">
        <v>78</v>
      </c>
    </row>
    <row r="156" spans="2:51" s="13" customFormat="1" ht="12">
      <c r="B156" s="168"/>
      <c r="D156" s="154" t="s">
        <v>220</v>
      </c>
      <c r="F156" s="169" t="s">
        <v>434</v>
      </c>
      <c r="H156" s="170">
        <v>1.015</v>
      </c>
      <c r="L156" s="168"/>
      <c r="M156" s="171"/>
      <c r="T156" s="173"/>
      <c r="AT156" s="174" t="s">
        <v>220</v>
      </c>
      <c r="AU156" s="174" t="s">
        <v>78</v>
      </c>
      <c r="AV156" s="13" t="s">
        <v>78</v>
      </c>
      <c r="AW156" s="13" t="s">
        <v>3</v>
      </c>
      <c r="AX156" s="13" t="s">
        <v>76</v>
      </c>
      <c r="AY156" s="174" t="s">
        <v>134</v>
      </c>
    </row>
    <row r="157" spans="2:65" s="2" customFormat="1" ht="16.5" customHeight="1">
      <c r="B157" s="38"/>
      <c r="C157" s="186" t="s">
        <v>92</v>
      </c>
      <c r="D157" s="186" t="s">
        <v>136</v>
      </c>
      <c r="E157" s="187" t="s">
        <v>435</v>
      </c>
      <c r="F157" s="188" t="s">
        <v>436</v>
      </c>
      <c r="G157" s="189" t="s">
        <v>259</v>
      </c>
      <c r="H157" s="190">
        <v>1.8</v>
      </c>
      <c r="I157" s="191"/>
      <c r="J157" s="191">
        <f>ROUND(I157*H157,2)</f>
        <v>0</v>
      </c>
      <c r="K157" s="192"/>
      <c r="L157" s="38"/>
      <c r="M157" s="148" t="s">
        <v>1</v>
      </c>
      <c r="N157" s="193" t="s">
        <v>34</v>
      </c>
      <c r="O157" s="194">
        <v>3.644</v>
      </c>
      <c r="P157" s="194">
        <f>O157*H157</f>
        <v>6.559200000000001</v>
      </c>
      <c r="Q157" s="194">
        <v>2.51225</v>
      </c>
      <c r="R157" s="194">
        <f>Q157*H157</f>
        <v>4.52205</v>
      </c>
      <c r="S157" s="194">
        <v>0</v>
      </c>
      <c r="T157" s="151">
        <f>S157*H157</f>
        <v>0</v>
      </c>
      <c r="AR157" s="152" t="s">
        <v>140</v>
      </c>
      <c r="AT157" s="152" t="s">
        <v>136</v>
      </c>
      <c r="AU157" s="152" t="s">
        <v>78</v>
      </c>
      <c r="AY157" s="195" t="s">
        <v>134</v>
      </c>
      <c r="BE157" s="196">
        <f>IF(N157="základní",J157,0)</f>
        <v>0</v>
      </c>
      <c r="BF157" s="196">
        <f>IF(N157="snížená",J157,0)</f>
        <v>0</v>
      </c>
      <c r="BG157" s="196">
        <f>IF(N157="zákl. přenesená",J157,0)</f>
        <v>0</v>
      </c>
      <c r="BH157" s="196">
        <f>IF(N157="sníž. přenesená",J157,0)</f>
        <v>0</v>
      </c>
      <c r="BI157" s="196">
        <f>IF(N157="nulová",J157,0)</f>
        <v>0</v>
      </c>
      <c r="BJ157" s="195" t="s">
        <v>76</v>
      </c>
      <c r="BK157" s="196">
        <f>ROUND(I157*H157,2)</f>
        <v>0</v>
      </c>
      <c r="BL157" s="195" t="s">
        <v>140</v>
      </c>
      <c r="BM157" s="152" t="s">
        <v>437</v>
      </c>
    </row>
    <row r="158" spans="2:47" s="2" customFormat="1" ht="12">
      <c r="B158" s="38"/>
      <c r="D158" s="154" t="s">
        <v>142</v>
      </c>
      <c r="F158" s="155" t="s">
        <v>438</v>
      </c>
      <c r="L158" s="38"/>
      <c r="M158" s="197"/>
      <c r="T158" s="198"/>
      <c r="AT158" s="195" t="s">
        <v>142</v>
      </c>
      <c r="AU158" s="195" t="s">
        <v>78</v>
      </c>
    </row>
    <row r="159" spans="2:51" s="13" customFormat="1" ht="12">
      <c r="B159" s="168"/>
      <c r="D159" s="154" t="s">
        <v>220</v>
      </c>
      <c r="E159" s="174" t="s">
        <v>1</v>
      </c>
      <c r="F159" s="169" t="s">
        <v>439</v>
      </c>
      <c r="H159" s="170">
        <v>1.8</v>
      </c>
      <c r="L159" s="168"/>
      <c r="M159" s="171"/>
      <c r="T159" s="173"/>
      <c r="AT159" s="174" t="s">
        <v>220</v>
      </c>
      <c r="AU159" s="174" t="s">
        <v>78</v>
      </c>
      <c r="AV159" s="13" t="s">
        <v>78</v>
      </c>
      <c r="AW159" s="13" t="s">
        <v>26</v>
      </c>
      <c r="AX159" s="13" t="s">
        <v>76</v>
      </c>
      <c r="AY159" s="174" t="s">
        <v>134</v>
      </c>
    </row>
    <row r="160" spans="2:63" s="199" customFormat="1" ht="22.9" customHeight="1">
      <c r="B160" s="200"/>
      <c r="D160" s="129" t="s">
        <v>68</v>
      </c>
      <c r="E160" s="138" t="s">
        <v>144</v>
      </c>
      <c r="F160" s="138" t="s">
        <v>145</v>
      </c>
      <c r="J160" s="201">
        <f>BK160</f>
        <v>0</v>
      </c>
      <c r="L160" s="200"/>
      <c r="M160" s="202"/>
      <c r="P160" s="203">
        <f>SUM(P161:P174)</f>
        <v>17.789</v>
      </c>
      <c r="R160" s="203">
        <f>SUM(R161:R174)</f>
        <v>0.34500000000000003</v>
      </c>
      <c r="T160" s="204">
        <f>SUM(T161:T174)</f>
        <v>0</v>
      </c>
      <c r="AR160" s="129" t="s">
        <v>76</v>
      </c>
      <c r="AT160" s="136" t="s">
        <v>68</v>
      </c>
      <c r="AU160" s="136" t="s">
        <v>76</v>
      </c>
      <c r="AY160" s="129" t="s">
        <v>134</v>
      </c>
      <c r="BK160" s="137">
        <f>SUM(BK161:BK174)</f>
        <v>0</v>
      </c>
    </row>
    <row r="161" spans="2:65" s="2" customFormat="1" ht="16.5" customHeight="1">
      <c r="B161" s="38"/>
      <c r="C161" s="186" t="s">
        <v>93</v>
      </c>
      <c r="D161" s="186" t="s">
        <v>136</v>
      </c>
      <c r="E161" s="187" t="s">
        <v>440</v>
      </c>
      <c r="F161" s="188" t="s">
        <v>441</v>
      </c>
      <c r="G161" s="189" t="s">
        <v>259</v>
      </c>
      <c r="H161" s="190">
        <v>3.625</v>
      </c>
      <c r="I161" s="191"/>
      <c r="J161" s="191">
        <f>ROUND(I161*H161,2)</f>
        <v>0</v>
      </c>
      <c r="K161" s="192"/>
      <c r="L161" s="38"/>
      <c r="M161" s="148" t="s">
        <v>1</v>
      </c>
      <c r="N161" s="193" t="s">
        <v>34</v>
      </c>
      <c r="O161" s="194">
        <v>0.152</v>
      </c>
      <c r="P161" s="194">
        <f>O161*H161</f>
        <v>0.5509999999999999</v>
      </c>
      <c r="Q161" s="194">
        <v>0</v>
      </c>
      <c r="R161" s="194">
        <f>Q161*H161</f>
        <v>0</v>
      </c>
      <c r="S161" s="194">
        <v>0</v>
      </c>
      <c r="T161" s="151">
        <f>S161*H161</f>
        <v>0</v>
      </c>
      <c r="AR161" s="152" t="s">
        <v>140</v>
      </c>
      <c r="AT161" s="152" t="s">
        <v>136</v>
      </c>
      <c r="AU161" s="152" t="s">
        <v>78</v>
      </c>
      <c r="AY161" s="195" t="s">
        <v>134</v>
      </c>
      <c r="BE161" s="196">
        <f>IF(N161="základní",J161,0)</f>
        <v>0</v>
      </c>
      <c r="BF161" s="196">
        <f>IF(N161="snížená",J161,0)</f>
        <v>0</v>
      </c>
      <c r="BG161" s="196">
        <f>IF(N161="zákl. přenesená",J161,0)</f>
        <v>0</v>
      </c>
      <c r="BH161" s="196">
        <f>IF(N161="sníž. přenesená",J161,0)</f>
        <v>0</v>
      </c>
      <c r="BI161" s="196">
        <f>IF(N161="nulová",J161,0)</f>
        <v>0</v>
      </c>
      <c r="BJ161" s="195" t="s">
        <v>76</v>
      </c>
      <c r="BK161" s="196">
        <f>ROUND(I161*H161,2)</f>
        <v>0</v>
      </c>
      <c r="BL161" s="195" t="s">
        <v>140</v>
      </c>
      <c r="BM161" s="152" t="s">
        <v>442</v>
      </c>
    </row>
    <row r="162" spans="2:47" s="2" customFormat="1" ht="12">
      <c r="B162" s="38"/>
      <c r="D162" s="154" t="s">
        <v>142</v>
      </c>
      <c r="F162" s="155" t="s">
        <v>443</v>
      </c>
      <c r="L162" s="38"/>
      <c r="M162" s="197"/>
      <c r="T162" s="198"/>
      <c r="AT162" s="195" t="s">
        <v>142</v>
      </c>
      <c r="AU162" s="195" t="s">
        <v>78</v>
      </c>
    </row>
    <row r="163" spans="2:51" s="13" customFormat="1" ht="12">
      <c r="B163" s="168"/>
      <c r="D163" s="154" t="s">
        <v>220</v>
      </c>
      <c r="E163" s="174" t="s">
        <v>1</v>
      </c>
      <c r="F163" s="169" t="s">
        <v>444</v>
      </c>
      <c r="H163" s="170">
        <v>3.625</v>
      </c>
      <c r="L163" s="168"/>
      <c r="M163" s="171"/>
      <c r="T163" s="173"/>
      <c r="AT163" s="174" t="s">
        <v>220</v>
      </c>
      <c r="AU163" s="174" t="s">
        <v>78</v>
      </c>
      <c r="AV163" s="13" t="s">
        <v>78</v>
      </c>
      <c r="AW163" s="13" t="s">
        <v>26</v>
      </c>
      <c r="AX163" s="13" t="s">
        <v>76</v>
      </c>
      <c r="AY163" s="174" t="s">
        <v>134</v>
      </c>
    </row>
    <row r="164" spans="2:65" s="2" customFormat="1" ht="16.5" customHeight="1">
      <c r="B164" s="38"/>
      <c r="C164" s="186" t="s">
        <v>94</v>
      </c>
      <c r="D164" s="186" t="s">
        <v>136</v>
      </c>
      <c r="E164" s="187" t="s">
        <v>445</v>
      </c>
      <c r="F164" s="188" t="s">
        <v>446</v>
      </c>
      <c r="G164" s="189" t="s">
        <v>139</v>
      </c>
      <c r="H164" s="190">
        <v>1.5</v>
      </c>
      <c r="I164" s="191"/>
      <c r="J164" s="191">
        <f>ROUND(I164*H164,2)</f>
        <v>0</v>
      </c>
      <c r="K164" s="192"/>
      <c r="L164" s="38"/>
      <c r="M164" s="148" t="s">
        <v>1</v>
      </c>
      <c r="N164" s="193" t="s">
        <v>34</v>
      </c>
      <c r="O164" s="194">
        <v>0.052</v>
      </c>
      <c r="P164" s="194">
        <f>O164*H164</f>
        <v>0.078</v>
      </c>
      <c r="Q164" s="194">
        <v>0.23</v>
      </c>
      <c r="R164" s="194">
        <f>Q164*H164</f>
        <v>0.34500000000000003</v>
      </c>
      <c r="S164" s="194">
        <v>0</v>
      </c>
      <c r="T164" s="151">
        <f>S164*H164</f>
        <v>0</v>
      </c>
      <c r="AR164" s="152" t="s">
        <v>140</v>
      </c>
      <c r="AT164" s="152" t="s">
        <v>136</v>
      </c>
      <c r="AU164" s="152" t="s">
        <v>78</v>
      </c>
      <c r="AY164" s="195" t="s">
        <v>134</v>
      </c>
      <c r="BE164" s="196">
        <f>IF(N164="základní",J164,0)</f>
        <v>0</v>
      </c>
      <c r="BF164" s="196">
        <f>IF(N164="snížená",J164,0)</f>
        <v>0</v>
      </c>
      <c r="BG164" s="196">
        <f>IF(N164="zákl. přenesená",J164,0)</f>
        <v>0</v>
      </c>
      <c r="BH164" s="196">
        <f>IF(N164="sníž. přenesená",J164,0)</f>
        <v>0</v>
      </c>
      <c r="BI164" s="196">
        <f>IF(N164="nulová",J164,0)</f>
        <v>0</v>
      </c>
      <c r="BJ164" s="195" t="s">
        <v>76</v>
      </c>
      <c r="BK164" s="196">
        <f>ROUND(I164*H164,2)</f>
        <v>0</v>
      </c>
      <c r="BL164" s="195" t="s">
        <v>140</v>
      </c>
      <c r="BM164" s="152" t="s">
        <v>447</v>
      </c>
    </row>
    <row r="165" spans="2:47" s="2" customFormat="1" ht="12">
      <c r="B165" s="38"/>
      <c r="D165" s="154" t="s">
        <v>142</v>
      </c>
      <c r="F165" s="155" t="s">
        <v>448</v>
      </c>
      <c r="L165" s="38"/>
      <c r="M165" s="197"/>
      <c r="T165" s="198"/>
      <c r="AT165" s="195" t="s">
        <v>142</v>
      </c>
      <c r="AU165" s="195" t="s">
        <v>78</v>
      </c>
    </row>
    <row r="166" spans="2:51" s="13" customFormat="1" ht="12">
      <c r="B166" s="168"/>
      <c r="D166" s="154" t="s">
        <v>220</v>
      </c>
      <c r="E166" s="174" t="s">
        <v>1</v>
      </c>
      <c r="F166" s="169" t="s">
        <v>449</v>
      </c>
      <c r="H166" s="170">
        <v>1.5</v>
      </c>
      <c r="L166" s="168"/>
      <c r="M166" s="171"/>
      <c r="T166" s="173"/>
      <c r="AT166" s="174" t="s">
        <v>220</v>
      </c>
      <c r="AU166" s="174" t="s">
        <v>78</v>
      </c>
      <c r="AV166" s="13" t="s">
        <v>78</v>
      </c>
      <c r="AW166" s="13" t="s">
        <v>26</v>
      </c>
      <c r="AX166" s="13" t="s">
        <v>76</v>
      </c>
      <c r="AY166" s="174" t="s">
        <v>134</v>
      </c>
    </row>
    <row r="167" spans="2:65" s="2" customFormat="1" ht="16.5" customHeight="1">
      <c r="B167" s="38"/>
      <c r="C167" s="186" t="s">
        <v>203</v>
      </c>
      <c r="D167" s="186" t="s">
        <v>136</v>
      </c>
      <c r="E167" s="187" t="s">
        <v>146</v>
      </c>
      <c r="F167" s="188" t="s">
        <v>147</v>
      </c>
      <c r="G167" s="189" t="s">
        <v>139</v>
      </c>
      <c r="H167" s="190">
        <v>440</v>
      </c>
      <c r="I167" s="191"/>
      <c r="J167" s="191">
        <f>ROUND(I167*H167,2)</f>
        <v>0</v>
      </c>
      <c r="K167" s="192"/>
      <c r="L167" s="38"/>
      <c r="M167" s="148" t="s">
        <v>1</v>
      </c>
      <c r="N167" s="193" t="s">
        <v>34</v>
      </c>
      <c r="O167" s="194">
        <v>0.004</v>
      </c>
      <c r="P167" s="194">
        <f>O167*H167</f>
        <v>1.76</v>
      </c>
      <c r="Q167" s="194">
        <v>0</v>
      </c>
      <c r="R167" s="194">
        <f>Q167*H167</f>
        <v>0</v>
      </c>
      <c r="S167" s="194">
        <v>0</v>
      </c>
      <c r="T167" s="151">
        <f>S167*H167</f>
        <v>0</v>
      </c>
      <c r="AR167" s="152" t="s">
        <v>140</v>
      </c>
      <c r="AT167" s="152" t="s">
        <v>136</v>
      </c>
      <c r="AU167" s="152" t="s">
        <v>78</v>
      </c>
      <c r="AY167" s="195" t="s">
        <v>134</v>
      </c>
      <c r="BE167" s="196">
        <f>IF(N167="základní",J167,0)</f>
        <v>0</v>
      </c>
      <c r="BF167" s="196">
        <f>IF(N167="snížená",J167,0)</f>
        <v>0</v>
      </c>
      <c r="BG167" s="196">
        <f>IF(N167="zákl. přenesená",J167,0)</f>
        <v>0</v>
      </c>
      <c r="BH167" s="196">
        <f>IF(N167="sníž. přenesená",J167,0)</f>
        <v>0</v>
      </c>
      <c r="BI167" s="196">
        <f>IF(N167="nulová",J167,0)</f>
        <v>0</v>
      </c>
      <c r="BJ167" s="195" t="s">
        <v>76</v>
      </c>
      <c r="BK167" s="196">
        <f>ROUND(I167*H167,2)</f>
        <v>0</v>
      </c>
      <c r="BL167" s="195" t="s">
        <v>140</v>
      </c>
      <c r="BM167" s="152" t="s">
        <v>148</v>
      </c>
    </row>
    <row r="168" spans="2:47" s="2" customFormat="1" ht="12">
      <c r="B168" s="38"/>
      <c r="D168" s="154" t="s">
        <v>142</v>
      </c>
      <c r="F168" s="155" t="s">
        <v>149</v>
      </c>
      <c r="L168" s="38"/>
      <c r="M168" s="197"/>
      <c r="T168" s="198"/>
      <c r="AT168" s="195" t="s">
        <v>142</v>
      </c>
      <c r="AU168" s="195" t="s">
        <v>78</v>
      </c>
    </row>
    <row r="169" spans="2:65" s="2" customFormat="1" ht="16.5" customHeight="1">
      <c r="B169" s="38"/>
      <c r="C169" s="186" t="s">
        <v>8</v>
      </c>
      <c r="D169" s="186" t="s">
        <v>136</v>
      </c>
      <c r="E169" s="187" t="s">
        <v>151</v>
      </c>
      <c r="F169" s="188" t="s">
        <v>152</v>
      </c>
      <c r="G169" s="189" t="s">
        <v>139</v>
      </c>
      <c r="H169" s="190">
        <v>440</v>
      </c>
      <c r="I169" s="191"/>
      <c r="J169" s="191">
        <f>ROUND(I169*H169,2)</f>
        <v>0</v>
      </c>
      <c r="K169" s="192"/>
      <c r="L169" s="38"/>
      <c r="M169" s="148" t="s">
        <v>1</v>
      </c>
      <c r="N169" s="193" t="s">
        <v>34</v>
      </c>
      <c r="O169" s="194">
        <v>0.002</v>
      </c>
      <c r="P169" s="194">
        <f>O169*H169</f>
        <v>0.88</v>
      </c>
      <c r="Q169" s="194">
        <v>0</v>
      </c>
      <c r="R169" s="194">
        <f>Q169*H169</f>
        <v>0</v>
      </c>
      <c r="S169" s="194">
        <v>0</v>
      </c>
      <c r="T169" s="151">
        <f>S169*H169</f>
        <v>0</v>
      </c>
      <c r="AR169" s="152" t="s">
        <v>140</v>
      </c>
      <c r="AT169" s="152" t="s">
        <v>136</v>
      </c>
      <c r="AU169" s="152" t="s">
        <v>78</v>
      </c>
      <c r="AY169" s="195" t="s">
        <v>134</v>
      </c>
      <c r="BE169" s="196">
        <f>IF(N169="základní",J169,0)</f>
        <v>0</v>
      </c>
      <c r="BF169" s="196">
        <f>IF(N169="snížená",J169,0)</f>
        <v>0</v>
      </c>
      <c r="BG169" s="196">
        <f>IF(N169="zákl. přenesená",J169,0)</f>
        <v>0</v>
      </c>
      <c r="BH169" s="196">
        <f>IF(N169="sníž. přenesená",J169,0)</f>
        <v>0</v>
      </c>
      <c r="BI169" s="196">
        <f>IF(N169="nulová",J169,0)</f>
        <v>0</v>
      </c>
      <c r="BJ169" s="195" t="s">
        <v>76</v>
      </c>
      <c r="BK169" s="196">
        <f>ROUND(I169*H169,2)</f>
        <v>0</v>
      </c>
      <c r="BL169" s="195" t="s">
        <v>140</v>
      </c>
      <c r="BM169" s="152" t="s">
        <v>153</v>
      </c>
    </row>
    <row r="170" spans="2:47" s="2" customFormat="1" ht="12">
      <c r="B170" s="38"/>
      <c r="D170" s="154" t="s">
        <v>142</v>
      </c>
      <c r="F170" s="155" t="s">
        <v>154</v>
      </c>
      <c r="L170" s="38"/>
      <c r="M170" s="197"/>
      <c r="T170" s="198"/>
      <c r="AT170" s="195" t="s">
        <v>142</v>
      </c>
      <c r="AU170" s="195" t="s">
        <v>78</v>
      </c>
    </row>
    <row r="171" spans="2:65" s="2" customFormat="1" ht="21.75" customHeight="1">
      <c r="B171" s="38"/>
      <c r="C171" s="186" t="s">
        <v>215</v>
      </c>
      <c r="D171" s="186" t="s">
        <v>136</v>
      </c>
      <c r="E171" s="187" t="s">
        <v>155</v>
      </c>
      <c r="F171" s="188" t="s">
        <v>156</v>
      </c>
      <c r="G171" s="189" t="s">
        <v>139</v>
      </c>
      <c r="H171" s="190">
        <v>440</v>
      </c>
      <c r="I171" s="191"/>
      <c r="J171" s="191">
        <f>ROUND(I171*H171,2)</f>
        <v>0</v>
      </c>
      <c r="K171" s="192"/>
      <c r="L171" s="38"/>
      <c r="M171" s="148" t="s">
        <v>1</v>
      </c>
      <c r="N171" s="193" t="s">
        <v>34</v>
      </c>
      <c r="O171" s="194">
        <v>0.016</v>
      </c>
      <c r="P171" s="194">
        <f>O171*H171</f>
        <v>7.04</v>
      </c>
      <c r="Q171" s="194">
        <v>0</v>
      </c>
      <c r="R171" s="194">
        <f>Q171*H171</f>
        <v>0</v>
      </c>
      <c r="S171" s="194">
        <v>0</v>
      </c>
      <c r="T171" s="151">
        <f>S171*H171</f>
        <v>0</v>
      </c>
      <c r="AR171" s="152" t="s">
        <v>140</v>
      </c>
      <c r="AT171" s="152" t="s">
        <v>136</v>
      </c>
      <c r="AU171" s="152" t="s">
        <v>78</v>
      </c>
      <c r="AY171" s="195" t="s">
        <v>134</v>
      </c>
      <c r="BE171" s="196">
        <f>IF(N171="základní",J171,0)</f>
        <v>0</v>
      </c>
      <c r="BF171" s="196">
        <f>IF(N171="snížená",J171,0)</f>
        <v>0</v>
      </c>
      <c r="BG171" s="196">
        <f>IF(N171="zákl. přenesená",J171,0)</f>
        <v>0</v>
      </c>
      <c r="BH171" s="196">
        <f>IF(N171="sníž. přenesená",J171,0)</f>
        <v>0</v>
      </c>
      <c r="BI171" s="196">
        <f>IF(N171="nulová",J171,0)</f>
        <v>0</v>
      </c>
      <c r="BJ171" s="195" t="s">
        <v>76</v>
      </c>
      <c r="BK171" s="196">
        <f>ROUND(I171*H171,2)</f>
        <v>0</v>
      </c>
      <c r="BL171" s="195" t="s">
        <v>140</v>
      </c>
      <c r="BM171" s="152" t="s">
        <v>157</v>
      </c>
    </row>
    <row r="172" spans="2:47" s="2" customFormat="1" ht="19.5">
      <c r="B172" s="38"/>
      <c r="D172" s="154" t="s">
        <v>142</v>
      </c>
      <c r="F172" s="155" t="s">
        <v>158</v>
      </c>
      <c r="L172" s="38"/>
      <c r="M172" s="197"/>
      <c r="T172" s="198"/>
      <c r="AT172" s="195" t="s">
        <v>142</v>
      </c>
      <c r="AU172" s="195" t="s">
        <v>78</v>
      </c>
    </row>
    <row r="173" spans="2:65" s="2" customFormat="1" ht="16.5" customHeight="1">
      <c r="B173" s="38"/>
      <c r="C173" s="186" t="s">
        <v>222</v>
      </c>
      <c r="D173" s="186" t="s">
        <v>136</v>
      </c>
      <c r="E173" s="187" t="s">
        <v>159</v>
      </c>
      <c r="F173" s="188" t="s">
        <v>160</v>
      </c>
      <c r="G173" s="189" t="s">
        <v>139</v>
      </c>
      <c r="H173" s="190">
        <v>440</v>
      </c>
      <c r="I173" s="191"/>
      <c r="J173" s="191">
        <f>ROUND(I173*H173,2)</f>
        <v>0</v>
      </c>
      <c r="K173" s="192"/>
      <c r="L173" s="38"/>
      <c r="M173" s="148" t="s">
        <v>1</v>
      </c>
      <c r="N173" s="193" t="s">
        <v>34</v>
      </c>
      <c r="O173" s="194">
        <v>0.017</v>
      </c>
      <c r="P173" s="194">
        <f>O173*H173</f>
        <v>7.48</v>
      </c>
      <c r="Q173" s="194">
        <v>0</v>
      </c>
      <c r="R173" s="194">
        <f>Q173*H173</f>
        <v>0</v>
      </c>
      <c r="S173" s="194">
        <v>0</v>
      </c>
      <c r="T173" s="151">
        <f>S173*H173</f>
        <v>0</v>
      </c>
      <c r="AR173" s="152" t="s">
        <v>140</v>
      </c>
      <c r="AT173" s="152" t="s">
        <v>136</v>
      </c>
      <c r="AU173" s="152" t="s">
        <v>78</v>
      </c>
      <c r="AY173" s="195" t="s">
        <v>134</v>
      </c>
      <c r="BE173" s="196">
        <f>IF(N173="základní",J173,0)</f>
        <v>0</v>
      </c>
      <c r="BF173" s="196">
        <f>IF(N173="snížená",J173,0)</f>
        <v>0</v>
      </c>
      <c r="BG173" s="196">
        <f>IF(N173="zákl. přenesená",J173,0)</f>
        <v>0</v>
      </c>
      <c r="BH173" s="196">
        <f>IF(N173="sníž. přenesená",J173,0)</f>
        <v>0</v>
      </c>
      <c r="BI173" s="196">
        <f>IF(N173="nulová",J173,0)</f>
        <v>0</v>
      </c>
      <c r="BJ173" s="195" t="s">
        <v>76</v>
      </c>
      <c r="BK173" s="196">
        <f>ROUND(I173*H173,2)</f>
        <v>0</v>
      </c>
      <c r="BL173" s="195" t="s">
        <v>140</v>
      </c>
      <c r="BM173" s="152" t="s">
        <v>161</v>
      </c>
    </row>
    <row r="174" spans="2:47" s="2" customFormat="1" ht="19.5">
      <c r="B174" s="38"/>
      <c r="D174" s="154" t="s">
        <v>142</v>
      </c>
      <c r="F174" s="155" t="s">
        <v>162</v>
      </c>
      <c r="L174" s="38"/>
      <c r="M174" s="197"/>
      <c r="T174" s="198"/>
      <c r="AT174" s="195" t="s">
        <v>142</v>
      </c>
      <c r="AU174" s="195" t="s">
        <v>78</v>
      </c>
    </row>
    <row r="175" spans="2:63" s="199" customFormat="1" ht="22.9" customHeight="1">
      <c r="B175" s="200"/>
      <c r="D175" s="129" t="s">
        <v>68</v>
      </c>
      <c r="E175" s="138" t="s">
        <v>163</v>
      </c>
      <c r="F175" s="138" t="s">
        <v>164</v>
      </c>
      <c r="J175" s="201">
        <f>BK175</f>
        <v>0</v>
      </c>
      <c r="L175" s="200"/>
      <c r="M175" s="202"/>
      <c r="P175" s="203">
        <f>SUM(P176:P177)</f>
        <v>3.817</v>
      </c>
      <c r="R175" s="203">
        <f>SUM(R176:R177)</f>
        <v>0.4208</v>
      </c>
      <c r="T175" s="204">
        <f>SUM(T176:T177)</f>
        <v>0</v>
      </c>
      <c r="AR175" s="129" t="s">
        <v>76</v>
      </c>
      <c r="AT175" s="136" t="s">
        <v>68</v>
      </c>
      <c r="AU175" s="136" t="s">
        <v>76</v>
      </c>
      <c r="AY175" s="129" t="s">
        <v>134</v>
      </c>
      <c r="BK175" s="137">
        <f>SUM(BK176:BK177)</f>
        <v>0</v>
      </c>
    </row>
    <row r="176" spans="2:65" s="2" customFormat="1" ht="16.5" customHeight="1">
      <c r="B176" s="38"/>
      <c r="C176" s="186" t="s">
        <v>226</v>
      </c>
      <c r="D176" s="186" t="s">
        <v>136</v>
      </c>
      <c r="E176" s="187" t="s">
        <v>166</v>
      </c>
      <c r="F176" s="188" t="s">
        <v>167</v>
      </c>
      <c r="G176" s="189" t="s">
        <v>168</v>
      </c>
      <c r="H176" s="190">
        <v>1</v>
      </c>
      <c r="I176" s="191"/>
      <c r="J176" s="191">
        <f>ROUND(I176*H176,2)</f>
        <v>0</v>
      </c>
      <c r="K176" s="192"/>
      <c r="L176" s="38"/>
      <c r="M176" s="148" t="s">
        <v>1</v>
      </c>
      <c r="N176" s="193" t="s">
        <v>34</v>
      </c>
      <c r="O176" s="194">
        <v>3.817</v>
      </c>
      <c r="P176" s="194">
        <f>O176*H176</f>
        <v>3.817</v>
      </c>
      <c r="Q176" s="194">
        <v>0.4208</v>
      </c>
      <c r="R176" s="194">
        <f>Q176*H176</f>
        <v>0.4208</v>
      </c>
      <c r="S176" s="194">
        <v>0</v>
      </c>
      <c r="T176" s="151">
        <f>S176*H176</f>
        <v>0</v>
      </c>
      <c r="AR176" s="152" t="s">
        <v>140</v>
      </c>
      <c r="AT176" s="152" t="s">
        <v>136</v>
      </c>
      <c r="AU176" s="152" t="s">
        <v>78</v>
      </c>
      <c r="AY176" s="195" t="s">
        <v>134</v>
      </c>
      <c r="BE176" s="196">
        <f>IF(N176="základní",J176,0)</f>
        <v>0</v>
      </c>
      <c r="BF176" s="196">
        <f>IF(N176="snížená",J176,0)</f>
        <v>0</v>
      </c>
      <c r="BG176" s="196">
        <f>IF(N176="zákl. přenesená",J176,0)</f>
        <v>0</v>
      </c>
      <c r="BH176" s="196">
        <f>IF(N176="sníž. přenesená",J176,0)</f>
        <v>0</v>
      </c>
      <c r="BI176" s="196">
        <f>IF(N176="nulová",J176,0)</f>
        <v>0</v>
      </c>
      <c r="BJ176" s="195" t="s">
        <v>76</v>
      </c>
      <c r="BK176" s="196">
        <f>ROUND(I176*H176,2)</f>
        <v>0</v>
      </c>
      <c r="BL176" s="195" t="s">
        <v>140</v>
      </c>
      <c r="BM176" s="152" t="s">
        <v>169</v>
      </c>
    </row>
    <row r="177" spans="2:47" s="2" customFormat="1" ht="12">
      <c r="B177" s="38"/>
      <c r="D177" s="154" t="s">
        <v>142</v>
      </c>
      <c r="F177" s="155" t="s">
        <v>170</v>
      </c>
      <c r="L177" s="38"/>
      <c r="M177" s="197"/>
      <c r="T177" s="198"/>
      <c r="AT177" s="195" t="s">
        <v>142</v>
      </c>
      <c r="AU177" s="195" t="s">
        <v>78</v>
      </c>
    </row>
    <row r="178" spans="2:63" s="199" customFormat="1" ht="22.9" customHeight="1">
      <c r="B178" s="200"/>
      <c r="D178" s="129" t="s">
        <v>68</v>
      </c>
      <c r="E178" s="138" t="s">
        <v>176</v>
      </c>
      <c r="F178" s="138" t="s">
        <v>177</v>
      </c>
      <c r="J178" s="201">
        <f>BK178</f>
        <v>0</v>
      </c>
      <c r="L178" s="200"/>
      <c r="M178" s="202"/>
      <c r="P178" s="203">
        <f>SUM(P179:P209)</f>
        <v>175.43836000000002</v>
      </c>
      <c r="R178" s="203">
        <f>SUM(R179:R209)</f>
        <v>42.416292649999995</v>
      </c>
      <c r="T178" s="204">
        <f>SUM(T179:T209)</f>
        <v>38.864</v>
      </c>
      <c r="AR178" s="129" t="s">
        <v>76</v>
      </c>
      <c r="AT178" s="136" t="s">
        <v>68</v>
      </c>
      <c r="AU178" s="136" t="s">
        <v>76</v>
      </c>
      <c r="AY178" s="129" t="s">
        <v>134</v>
      </c>
      <c r="BK178" s="137">
        <f>SUM(BK179:BK209)</f>
        <v>0</v>
      </c>
    </row>
    <row r="179" spans="2:65" s="2" customFormat="1" ht="16.5" customHeight="1">
      <c r="B179" s="38"/>
      <c r="C179" s="186" t="s">
        <v>232</v>
      </c>
      <c r="D179" s="186" t="s">
        <v>136</v>
      </c>
      <c r="E179" s="187" t="s">
        <v>187</v>
      </c>
      <c r="F179" s="188" t="s">
        <v>188</v>
      </c>
      <c r="G179" s="189" t="s">
        <v>180</v>
      </c>
      <c r="H179" s="190">
        <v>10</v>
      </c>
      <c r="I179" s="191"/>
      <c r="J179" s="191">
        <f>ROUND(I179*H179,2)</f>
        <v>0</v>
      </c>
      <c r="K179" s="192"/>
      <c r="L179" s="38"/>
      <c r="M179" s="148" t="s">
        <v>1</v>
      </c>
      <c r="N179" s="193" t="s">
        <v>34</v>
      </c>
      <c r="O179" s="194">
        <v>0.113</v>
      </c>
      <c r="P179" s="194">
        <f>O179*H179</f>
        <v>1.1300000000000001</v>
      </c>
      <c r="Q179" s="194">
        <v>0</v>
      </c>
      <c r="R179" s="194">
        <f>Q179*H179</f>
        <v>0</v>
      </c>
      <c r="S179" s="194">
        <v>0</v>
      </c>
      <c r="T179" s="151">
        <f>S179*H179</f>
        <v>0</v>
      </c>
      <c r="AR179" s="152" t="s">
        <v>140</v>
      </c>
      <c r="AT179" s="152" t="s">
        <v>136</v>
      </c>
      <c r="AU179" s="152" t="s">
        <v>78</v>
      </c>
      <c r="AY179" s="195" t="s">
        <v>134</v>
      </c>
      <c r="BE179" s="196">
        <f>IF(N179="základní",J179,0)</f>
        <v>0</v>
      </c>
      <c r="BF179" s="196">
        <f>IF(N179="snížená",J179,0)</f>
        <v>0</v>
      </c>
      <c r="BG179" s="196">
        <f>IF(N179="zákl. přenesená",J179,0)</f>
        <v>0</v>
      </c>
      <c r="BH179" s="196">
        <f>IF(N179="sníž. přenesená",J179,0)</f>
        <v>0</v>
      </c>
      <c r="BI179" s="196">
        <f>IF(N179="nulová",J179,0)</f>
        <v>0</v>
      </c>
      <c r="BJ179" s="195" t="s">
        <v>76</v>
      </c>
      <c r="BK179" s="196">
        <f>ROUND(I179*H179,2)</f>
        <v>0</v>
      </c>
      <c r="BL179" s="195" t="s">
        <v>140</v>
      </c>
      <c r="BM179" s="152" t="s">
        <v>189</v>
      </c>
    </row>
    <row r="180" spans="2:47" s="2" customFormat="1" ht="12">
      <c r="B180" s="38"/>
      <c r="D180" s="154" t="s">
        <v>142</v>
      </c>
      <c r="F180" s="155" t="s">
        <v>190</v>
      </c>
      <c r="L180" s="38"/>
      <c r="M180" s="197"/>
      <c r="T180" s="198"/>
      <c r="AT180" s="195" t="s">
        <v>142</v>
      </c>
      <c r="AU180" s="195" t="s">
        <v>78</v>
      </c>
    </row>
    <row r="181" spans="2:65" s="2" customFormat="1" ht="16.5" customHeight="1">
      <c r="B181" s="38"/>
      <c r="C181" s="186" t="s">
        <v>241</v>
      </c>
      <c r="D181" s="186" t="s">
        <v>136</v>
      </c>
      <c r="E181" s="187" t="s">
        <v>191</v>
      </c>
      <c r="F181" s="188" t="s">
        <v>192</v>
      </c>
      <c r="G181" s="189" t="s">
        <v>180</v>
      </c>
      <c r="H181" s="190">
        <v>10</v>
      </c>
      <c r="I181" s="191"/>
      <c r="J181" s="191">
        <f>ROUND(I181*H181,2)</f>
        <v>0</v>
      </c>
      <c r="K181" s="192"/>
      <c r="L181" s="38"/>
      <c r="M181" s="148" t="s">
        <v>1</v>
      </c>
      <c r="N181" s="193" t="s">
        <v>34</v>
      </c>
      <c r="O181" s="194">
        <v>0.154</v>
      </c>
      <c r="P181" s="194">
        <f>O181*H181</f>
        <v>1.54</v>
      </c>
      <c r="Q181" s="194">
        <v>0.00028</v>
      </c>
      <c r="R181" s="194">
        <f>Q181*H181</f>
        <v>0.0027999999999999995</v>
      </c>
      <c r="S181" s="194">
        <v>0</v>
      </c>
      <c r="T181" s="151">
        <f>S181*H181</f>
        <v>0</v>
      </c>
      <c r="AR181" s="152" t="s">
        <v>140</v>
      </c>
      <c r="AT181" s="152" t="s">
        <v>136</v>
      </c>
      <c r="AU181" s="152" t="s">
        <v>78</v>
      </c>
      <c r="AY181" s="195" t="s">
        <v>134</v>
      </c>
      <c r="BE181" s="196">
        <f>IF(N181="základní",J181,0)</f>
        <v>0</v>
      </c>
      <c r="BF181" s="196">
        <f>IF(N181="snížená",J181,0)</f>
        <v>0</v>
      </c>
      <c r="BG181" s="196">
        <f>IF(N181="zákl. přenesená",J181,0)</f>
        <v>0</v>
      </c>
      <c r="BH181" s="196">
        <f>IF(N181="sníž. přenesená",J181,0)</f>
        <v>0</v>
      </c>
      <c r="BI181" s="196">
        <f>IF(N181="nulová",J181,0)</f>
        <v>0</v>
      </c>
      <c r="BJ181" s="195" t="s">
        <v>76</v>
      </c>
      <c r="BK181" s="196">
        <f>ROUND(I181*H181,2)</f>
        <v>0</v>
      </c>
      <c r="BL181" s="195" t="s">
        <v>140</v>
      </c>
      <c r="BM181" s="152" t="s">
        <v>193</v>
      </c>
    </row>
    <row r="182" spans="2:47" s="2" customFormat="1" ht="19.5">
      <c r="B182" s="38"/>
      <c r="D182" s="154" t="s">
        <v>142</v>
      </c>
      <c r="F182" s="155" t="s">
        <v>194</v>
      </c>
      <c r="L182" s="38"/>
      <c r="M182" s="197"/>
      <c r="T182" s="198"/>
      <c r="AT182" s="195" t="s">
        <v>142</v>
      </c>
      <c r="AU182" s="195" t="s">
        <v>78</v>
      </c>
    </row>
    <row r="183" spans="2:65" s="2" customFormat="1" ht="16.5" customHeight="1">
      <c r="B183" s="38"/>
      <c r="C183" s="186" t="s">
        <v>7</v>
      </c>
      <c r="D183" s="186" t="s">
        <v>136</v>
      </c>
      <c r="E183" s="187" t="s">
        <v>195</v>
      </c>
      <c r="F183" s="188" t="s">
        <v>196</v>
      </c>
      <c r="G183" s="189" t="s">
        <v>180</v>
      </c>
      <c r="H183" s="190">
        <v>10</v>
      </c>
      <c r="I183" s="191"/>
      <c r="J183" s="191">
        <f>ROUND(I183*H183,2)</f>
        <v>0</v>
      </c>
      <c r="K183" s="192"/>
      <c r="L183" s="38"/>
      <c r="M183" s="148" t="s">
        <v>1</v>
      </c>
      <c r="N183" s="193" t="s">
        <v>34</v>
      </c>
      <c r="O183" s="194">
        <v>0.12</v>
      </c>
      <c r="P183" s="194">
        <f>O183*H183</f>
        <v>1.2</v>
      </c>
      <c r="Q183" s="194">
        <v>0</v>
      </c>
      <c r="R183" s="194">
        <f>Q183*H183</f>
        <v>0</v>
      </c>
      <c r="S183" s="194">
        <v>0</v>
      </c>
      <c r="T183" s="151">
        <f>S183*H183</f>
        <v>0</v>
      </c>
      <c r="AR183" s="152" t="s">
        <v>140</v>
      </c>
      <c r="AT183" s="152" t="s">
        <v>136</v>
      </c>
      <c r="AU183" s="152" t="s">
        <v>78</v>
      </c>
      <c r="AY183" s="195" t="s">
        <v>134</v>
      </c>
      <c r="BE183" s="196">
        <f>IF(N183="základní",J183,0)</f>
        <v>0</v>
      </c>
      <c r="BF183" s="196">
        <f>IF(N183="snížená",J183,0)</f>
        <v>0</v>
      </c>
      <c r="BG183" s="196">
        <f>IF(N183="zákl. přenesená",J183,0)</f>
        <v>0</v>
      </c>
      <c r="BH183" s="196">
        <f>IF(N183="sníž. přenesená",J183,0)</f>
        <v>0</v>
      </c>
      <c r="BI183" s="196">
        <f>IF(N183="nulová",J183,0)</f>
        <v>0</v>
      </c>
      <c r="BJ183" s="195" t="s">
        <v>76</v>
      </c>
      <c r="BK183" s="196">
        <f>ROUND(I183*H183,2)</f>
        <v>0</v>
      </c>
      <c r="BL183" s="195" t="s">
        <v>140</v>
      </c>
      <c r="BM183" s="152" t="s">
        <v>197</v>
      </c>
    </row>
    <row r="184" spans="2:47" s="2" customFormat="1" ht="12">
      <c r="B184" s="38"/>
      <c r="D184" s="154" t="s">
        <v>142</v>
      </c>
      <c r="F184" s="155" t="s">
        <v>198</v>
      </c>
      <c r="L184" s="38"/>
      <c r="M184" s="197"/>
      <c r="T184" s="198"/>
      <c r="AT184" s="195" t="s">
        <v>142</v>
      </c>
      <c r="AU184" s="195" t="s">
        <v>78</v>
      </c>
    </row>
    <row r="185" spans="2:65" s="2" customFormat="1" ht="16.5" customHeight="1">
      <c r="B185" s="38"/>
      <c r="C185" s="186" t="s">
        <v>264</v>
      </c>
      <c r="D185" s="186" t="s">
        <v>136</v>
      </c>
      <c r="E185" s="187" t="s">
        <v>199</v>
      </c>
      <c r="F185" s="188" t="s">
        <v>200</v>
      </c>
      <c r="G185" s="189" t="s">
        <v>180</v>
      </c>
      <c r="H185" s="190">
        <v>16</v>
      </c>
      <c r="I185" s="191"/>
      <c r="J185" s="191">
        <f>ROUND(I185*H185,2)</f>
        <v>0</v>
      </c>
      <c r="K185" s="192"/>
      <c r="L185" s="38"/>
      <c r="M185" s="148" t="s">
        <v>1</v>
      </c>
      <c r="N185" s="193" t="s">
        <v>34</v>
      </c>
      <c r="O185" s="194">
        <v>0.196</v>
      </c>
      <c r="P185" s="194">
        <f>O185*H185</f>
        <v>3.136</v>
      </c>
      <c r="Q185" s="194">
        <v>0</v>
      </c>
      <c r="R185" s="194">
        <f>Q185*H185</f>
        <v>0</v>
      </c>
      <c r="S185" s="194">
        <v>0</v>
      </c>
      <c r="T185" s="151">
        <f>S185*H185</f>
        <v>0</v>
      </c>
      <c r="AR185" s="152" t="s">
        <v>140</v>
      </c>
      <c r="AT185" s="152" t="s">
        <v>136</v>
      </c>
      <c r="AU185" s="152" t="s">
        <v>78</v>
      </c>
      <c r="AY185" s="195" t="s">
        <v>134</v>
      </c>
      <c r="BE185" s="196">
        <f>IF(N185="základní",J185,0)</f>
        <v>0</v>
      </c>
      <c r="BF185" s="196">
        <f>IF(N185="snížená",J185,0)</f>
        <v>0</v>
      </c>
      <c r="BG185" s="196">
        <f>IF(N185="zákl. přenesená",J185,0)</f>
        <v>0</v>
      </c>
      <c r="BH185" s="196">
        <f>IF(N185="sníž. přenesená",J185,0)</f>
        <v>0</v>
      </c>
      <c r="BI185" s="196">
        <f>IF(N185="nulová",J185,0)</f>
        <v>0</v>
      </c>
      <c r="BJ185" s="195" t="s">
        <v>76</v>
      </c>
      <c r="BK185" s="196">
        <f>ROUND(I185*H185,2)</f>
        <v>0</v>
      </c>
      <c r="BL185" s="195" t="s">
        <v>140</v>
      </c>
      <c r="BM185" s="152" t="s">
        <v>201</v>
      </c>
    </row>
    <row r="186" spans="2:47" s="2" customFormat="1" ht="12">
      <c r="B186" s="38"/>
      <c r="D186" s="154" t="s">
        <v>142</v>
      </c>
      <c r="F186" s="155" t="s">
        <v>202</v>
      </c>
      <c r="L186" s="38"/>
      <c r="M186" s="197"/>
      <c r="T186" s="198"/>
      <c r="AT186" s="195" t="s">
        <v>142</v>
      </c>
      <c r="AU186" s="195" t="s">
        <v>78</v>
      </c>
    </row>
    <row r="187" spans="2:51" s="13" customFormat="1" ht="12">
      <c r="B187" s="168"/>
      <c r="D187" s="154" t="s">
        <v>220</v>
      </c>
      <c r="E187" s="174" t="s">
        <v>1</v>
      </c>
      <c r="F187" s="169" t="s">
        <v>450</v>
      </c>
      <c r="H187" s="170">
        <v>16</v>
      </c>
      <c r="L187" s="168"/>
      <c r="M187" s="171"/>
      <c r="T187" s="173"/>
      <c r="AT187" s="174" t="s">
        <v>220</v>
      </c>
      <c r="AU187" s="174" t="s">
        <v>78</v>
      </c>
      <c r="AV187" s="13" t="s">
        <v>78</v>
      </c>
      <c r="AW187" s="13" t="s">
        <v>26</v>
      </c>
      <c r="AX187" s="13" t="s">
        <v>76</v>
      </c>
      <c r="AY187" s="174" t="s">
        <v>134</v>
      </c>
    </row>
    <row r="188" spans="2:65" s="2" customFormat="1" ht="16.5" customHeight="1">
      <c r="B188" s="38"/>
      <c r="C188" s="186" t="s">
        <v>270</v>
      </c>
      <c r="D188" s="186" t="s">
        <v>136</v>
      </c>
      <c r="E188" s="187" t="s">
        <v>451</v>
      </c>
      <c r="F188" s="188" t="s">
        <v>452</v>
      </c>
      <c r="G188" s="189" t="s">
        <v>180</v>
      </c>
      <c r="H188" s="190">
        <v>5.3</v>
      </c>
      <c r="I188" s="191"/>
      <c r="J188" s="191">
        <f>ROUND(I188*H188,2)</f>
        <v>0</v>
      </c>
      <c r="K188" s="192"/>
      <c r="L188" s="38"/>
      <c r="M188" s="148" t="s">
        <v>1</v>
      </c>
      <c r="N188" s="193" t="s">
        <v>34</v>
      </c>
      <c r="O188" s="194">
        <v>0.248</v>
      </c>
      <c r="P188" s="194">
        <f>O188*H188</f>
        <v>1.3144</v>
      </c>
      <c r="Q188" s="194">
        <v>0.16371</v>
      </c>
      <c r="R188" s="194">
        <f>Q188*H188</f>
        <v>0.867663</v>
      </c>
      <c r="S188" s="194">
        <v>0</v>
      </c>
      <c r="T188" s="151">
        <f>S188*H188</f>
        <v>0</v>
      </c>
      <c r="AR188" s="152" t="s">
        <v>140</v>
      </c>
      <c r="AT188" s="152" t="s">
        <v>136</v>
      </c>
      <c r="AU188" s="152" t="s">
        <v>78</v>
      </c>
      <c r="AY188" s="195" t="s">
        <v>134</v>
      </c>
      <c r="BE188" s="196">
        <f>IF(N188="základní",J188,0)</f>
        <v>0</v>
      </c>
      <c r="BF188" s="196">
        <f>IF(N188="snížená",J188,0)</f>
        <v>0</v>
      </c>
      <c r="BG188" s="196">
        <f>IF(N188="zákl. přenesená",J188,0)</f>
        <v>0</v>
      </c>
      <c r="BH188" s="196">
        <f>IF(N188="sníž. přenesená",J188,0)</f>
        <v>0</v>
      </c>
      <c r="BI188" s="196">
        <f>IF(N188="nulová",J188,0)</f>
        <v>0</v>
      </c>
      <c r="BJ188" s="195" t="s">
        <v>76</v>
      </c>
      <c r="BK188" s="196">
        <f>ROUND(I188*H188,2)</f>
        <v>0</v>
      </c>
      <c r="BL188" s="195" t="s">
        <v>140</v>
      </c>
      <c r="BM188" s="152" t="s">
        <v>453</v>
      </c>
    </row>
    <row r="189" spans="2:47" s="2" customFormat="1" ht="19.5">
      <c r="B189" s="38"/>
      <c r="D189" s="154" t="s">
        <v>142</v>
      </c>
      <c r="F189" s="155" t="s">
        <v>454</v>
      </c>
      <c r="L189" s="38"/>
      <c r="M189" s="197"/>
      <c r="T189" s="198"/>
      <c r="AT189" s="195" t="s">
        <v>142</v>
      </c>
      <c r="AU189" s="195" t="s">
        <v>78</v>
      </c>
    </row>
    <row r="190" spans="2:65" s="2" customFormat="1" ht="16.5" customHeight="1">
      <c r="B190" s="38"/>
      <c r="C190" s="205" t="s">
        <v>271</v>
      </c>
      <c r="D190" s="205" t="s">
        <v>183</v>
      </c>
      <c r="E190" s="206" t="s">
        <v>455</v>
      </c>
      <c r="F190" s="207" t="s">
        <v>456</v>
      </c>
      <c r="G190" s="208" t="s">
        <v>457</v>
      </c>
      <c r="H190" s="209">
        <v>16.234</v>
      </c>
      <c r="I190" s="210"/>
      <c r="J190" s="210">
        <f>ROUND(I190*H190,2)</f>
        <v>0</v>
      </c>
      <c r="K190" s="211"/>
      <c r="L190" s="165"/>
      <c r="M190" s="166" t="s">
        <v>1</v>
      </c>
      <c r="N190" s="212" t="s">
        <v>34</v>
      </c>
      <c r="O190" s="194">
        <v>0</v>
      </c>
      <c r="P190" s="194">
        <f>O190*H190</f>
        <v>0</v>
      </c>
      <c r="Q190" s="194">
        <v>0.049</v>
      </c>
      <c r="R190" s="194">
        <f>Q190*H190</f>
        <v>0.7954660000000001</v>
      </c>
      <c r="S190" s="194">
        <v>0</v>
      </c>
      <c r="T190" s="151">
        <f>S190*H190</f>
        <v>0</v>
      </c>
      <c r="AR190" s="152" t="s">
        <v>163</v>
      </c>
      <c r="AT190" s="152" t="s">
        <v>183</v>
      </c>
      <c r="AU190" s="152" t="s">
        <v>78</v>
      </c>
      <c r="AY190" s="195" t="s">
        <v>134</v>
      </c>
      <c r="BE190" s="196">
        <f>IF(N190="základní",J190,0)</f>
        <v>0</v>
      </c>
      <c r="BF190" s="196">
        <f>IF(N190="snížená",J190,0)</f>
        <v>0</v>
      </c>
      <c r="BG190" s="196">
        <f>IF(N190="zákl. přenesená",J190,0)</f>
        <v>0</v>
      </c>
      <c r="BH190" s="196">
        <f>IF(N190="sníž. přenesená",J190,0)</f>
        <v>0</v>
      </c>
      <c r="BI190" s="196">
        <f>IF(N190="nulová",J190,0)</f>
        <v>0</v>
      </c>
      <c r="BJ190" s="195" t="s">
        <v>76</v>
      </c>
      <c r="BK190" s="196">
        <f>ROUND(I190*H190,2)</f>
        <v>0</v>
      </c>
      <c r="BL190" s="195" t="s">
        <v>140</v>
      </c>
      <c r="BM190" s="152" t="s">
        <v>458</v>
      </c>
    </row>
    <row r="191" spans="2:47" s="2" customFormat="1" ht="12">
      <c r="B191" s="38"/>
      <c r="D191" s="154" t="s">
        <v>142</v>
      </c>
      <c r="F191" s="155" t="s">
        <v>459</v>
      </c>
      <c r="L191" s="38"/>
      <c r="M191" s="197"/>
      <c r="T191" s="198"/>
      <c r="AT191" s="195" t="s">
        <v>142</v>
      </c>
      <c r="AU191" s="195" t="s">
        <v>78</v>
      </c>
    </row>
    <row r="192" spans="2:51" s="13" customFormat="1" ht="12">
      <c r="B192" s="168"/>
      <c r="D192" s="154" t="s">
        <v>220</v>
      </c>
      <c r="E192" s="174" t="s">
        <v>1</v>
      </c>
      <c r="F192" s="169" t="s">
        <v>460</v>
      </c>
      <c r="H192" s="170">
        <v>15.916</v>
      </c>
      <c r="L192" s="168"/>
      <c r="M192" s="171"/>
      <c r="T192" s="173"/>
      <c r="AT192" s="174" t="s">
        <v>220</v>
      </c>
      <c r="AU192" s="174" t="s">
        <v>78</v>
      </c>
      <c r="AV192" s="13" t="s">
        <v>78</v>
      </c>
      <c r="AW192" s="13" t="s">
        <v>26</v>
      </c>
      <c r="AX192" s="13" t="s">
        <v>76</v>
      </c>
      <c r="AY192" s="174" t="s">
        <v>134</v>
      </c>
    </row>
    <row r="193" spans="2:51" s="13" customFormat="1" ht="12">
      <c r="B193" s="168"/>
      <c r="D193" s="154" t="s">
        <v>220</v>
      </c>
      <c r="F193" s="169" t="s">
        <v>461</v>
      </c>
      <c r="H193" s="170">
        <v>16.234</v>
      </c>
      <c r="L193" s="168"/>
      <c r="M193" s="171"/>
      <c r="T193" s="173"/>
      <c r="AT193" s="174" t="s">
        <v>220</v>
      </c>
      <c r="AU193" s="174" t="s">
        <v>78</v>
      </c>
      <c r="AV193" s="13" t="s">
        <v>78</v>
      </c>
      <c r="AW193" s="13" t="s">
        <v>3</v>
      </c>
      <c r="AX193" s="13" t="s">
        <v>76</v>
      </c>
      <c r="AY193" s="174" t="s">
        <v>134</v>
      </c>
    </row>
    <row r="194" spans="2:65" s="2" customFormat="1" ht="16.5" customHeight="1">
      <c r="B194" s="38"/>
      <c r="C194" s="186" t="s">
        <v>272</v>
      </c>
      <c r="D194" s="186" t="s">
        <v>136</v>
      </c>
      <c r="E194" s="187" t="s">
        <v>248</v>
      </c>
      <c r="F194" s="188" t="s">
        <v>249</v>
      </c>
      <c r="G194" s="189" t="s">
        <v>180</v>
      </c>
      <c r="H194" s="190">
        <v>69.6</v>
      </c>
      <c r="I194" s="191"/>
      <c r="J194" s="191">
        <f>ROUND(I194*H194,2)</f>
        <v>0</v>
      </c>
      <c r="K194" s="192"/>
      <c r="L194" s="38"/>
      <c r="M194" s="148" t="s">
        <v>1</v>
      </c>
      <c r="N194" s="193" t="s">
        <v>34</v>
      </c>
      <c r="O194" s="194">
        <v>0.452</v>
      </c>
      <c r="P194" s="194">
        <f>O194*H194</f>
        <v>31.4592</v>
      </c>
      <c r="Q194" s="194">
        <v>0.32253</v>
      </c>
      <c r="R194" s="194">
        <f>Q194*H194</f>
        <v>22.448088</v>
      </c>
      <c r="S194" s="194">
        <v>0</v>
      </c>
      <c r="T194" s="151">
        <f>S194*H194</f>
        <v>0</v>
      </c>
      <c r="AR194" s="152" t="s">
        <v>140</v>
      </c>
      <c r="AT194" s="152" t="s">
        <v>136</v>
      </c>
      <c r="AU194" s="152" t="s">
        <v>78</v>
      </c>
      <c r="AY194" s="195" t="s">
        <v>134</v>
      </c>
      <c r="BE194" s="196">
        <f>IF(N194="základní",J194,0)</f>
        <v>0</v>
      </c>
      <c r="BF194" s="196">
        <f>IF(N194="snížená",J194,0)</f>
        <v>0</v>
      </c>
      <c r="BG194" s="196">
        <f>IF(N194="zákl. přenesená",J194,0)</f>
        <v>0</v>
      </c>
      <c r="BH194" s="196">
        <f>IF(N194="sníž. přenesená",J194,0)</f>
        <v>0</v>
      </c>
      <c r="BI194" s="196">
        <f>IF(N194="nulová",J194,0)</f>
        <v>0</v>
      </c>
      <c r="BJ194" s="195" t="s">
        <v>76</v>
      </c>
      <c r="BK194" s="196">
        <f>ROUND(I194*H194,2)</f>
        <v>0</v>
      </c>
      <c r="BL194" s="195" t="s">
        <v>140</v>
      </c>
      <c r="BM194" s="152" t="s">
        <v>250</v>
      </c>
    </row>
    <row r="195" spans="2:47" s="2" customFormat="1" ht="19.5">
      <c r="B195" s="38"/>
      <c r="D195" s="154" t="s">
        <v>142</v>
      </c>
      <c r="F195" s="155" t="s">
        <v>251</v>
      </c>
      <c r="L195" s="38"/>
      <c r="M195" s="197"/>
      <c r="T195" s="198"/>
      <c r="AT195" s="195" t="s">
        <v>142</v>
      </c>
      <c r="AU195" s="195" t="s">
        <v>78</v>
      </c>
    </row>
    <row r="196" spans="2:51" s="13" customFormat="1" ht="12">
      <c r="B196" s="168"/>
      <c r="D196" s="154" t="s">
        <v>220</v>
      </c>
      <c r="E196" s="174" t="s">
        <v>1</v>
      </c>
      <c r="F196" s="169" t="s">
        <v>462</v>
      </c>
      <c r="H196" s="170">
        <v>69.6</v>
      </c>
      <c r="L196" s="168"/>
      <c r="M196" s="171"/>
      <c r="T196" s="173"/>
      <c r="AT196" s="174" t="s">
        <v>220</v>
      </c>
      <c r="AU196" s="174" t="s">
        <v>78</v>
      </c>
      <c r="AV196" s="13" t="s">
        <v>78</v>
      </c>
      <c r="AW196" s="13" t="s">
        <v>26</v>
      </c>
      <c r="AX196" s="13" t="s">
        <v>76</v>
      </c>
      <c r="AY196" s="174" t="s">
        <v>134</v>
      </c>
    </row>
    <row r="197" spans="2:65" s="2" customFormat="1" ht="24.2" customHeight="1">
      <c r="B197" s="38"/>
      <c r="C197" s="205" t="s">
        <v>277</v>
      </c>
      <c r="D197" s="205" t="s">
        <v>183</v>
      </c>
      <c r="E197" s="206" t="s">
        <v>252</v>
      </c>
      <c r="F197" s="207" t="s">
        <v>253</v>
      </c>
      <c r="G197" s="208" t="s">
        <v>168</v>
      </c>
      <c r="H197" s="209">
        <v>213.189</v>
      </c>
      <c r="I197" s="210"/>
      <c r="J197" s="210">
        <f>ROUND(I197*H197,2)</f>
        <v>0</v>
      </c>
      <c r="K197" s="211"/>
      <c r="L197" s="165"/>
      <c r="M197" s="166" t="s">
        <v>1</v>
      </c>
      <c r="N197" s="212" t="s">
        <v>34</v>
      </c>
      <c r="O197" s="194">
        <v>0</v>
      </c>
      <c r="P197" s="194">
        <f>O197*H197</f>
        <v>0</v>
      </c>
      <c r="Q197" s="194">
        <v>0.08585</v>
      </c>
      <c r="R197" s="194">
        <f>Q197*H197</f>
        <v>18.30227565</v>
      </c>
      <c r="S197" s="194">
        <v>0</v>
      </c>
      <c r="T197" s="151">
        <f>S197*H197</f>
        <v>0</v>
      </c>
      <c r="AR197" s="152" t="s">
        <v>163</v>
      </c>
      <c r="AT197" s="152" t="s">
        <v>183</v>
      </c>
      <c r="AU197" s="152" t="s">
        <v>78</v>
      </c>
      <c r="AY197" s="195" t="s">
        <v>134</v>
      </c>
      <c r="BE197" s="196">
        <f>IF(N197="základní",J197,0)</f>
        <v>0</v>
      </c>
      <c r="BF197" s="196">
        <f>IF(N197="snížená",J197,0)</f>
        <v>0</v>
      </c>
      <c r="BG197" s="196">
        <f>IF(N197="zákl. přenesená",J197,0)</f>
        <v>0</v>
      </c>
      <c r="BH197" s="196">
        <f>IF(N197="sníž. přenesená",J197,0)</f>
        <v>0</v>
      </c>
      <c r="BI197" s="196">
        <f>IF(N197="nulová",J197,0)</f>
        <v>0</v>
      </c>
      <c r="BJ197" s="195" t="s">
        <v>76</v>
      </c>
      <c r="BK197" s="196">
        <f>ROUND(I197*H197,2)</f>
        <v>0</v>
      </c>
      <c r="BL197" s="195" t="s">
        <v>140</v>
      </c>
      <c r="BM197" s="152" t="s">
        <v>254</v>
      </c>
    </row>
    <row r="198" spans="2:47" s="2" customFormat="1" ht="12">
      <c r="B198" s="38"/>
      <c r="D198" s="154" t="s">
        <v>142</v>
      </c>
      <c r="F198" s="155" t="s">
        <v>253</v>
      </c>
      <c r="L198" s="38"/>
      <c r="M198" s="197"/>
      <c r="T198" s="198"/>
      <c r="AT198" s="195" t="s">
        <v>142</v>
      </c>
      <c r="AU198" s="195" t="s">
        <v>78</v>
      </c>
    </row>
    <row r="199" spans="2:51" s="13" customFormat="1" ht="12">
      <c r="B199" s="168"/>
      <c r="D199" s="154" t="s">
        <v>220</v>
      </c>
      <c r="E199" s="174" t="s">
        <v>1</v>
      </c>
      <c r="F199" s="169" t="s">
        <v>463</v>
      </c>
      <c r="H199" s="170">
        <v>209.009</v>
      </c>
      <c r="L199" s="168"/>
      <c r="M199" s="171"/>
      <c r="T199" s="173"/>
      <c r="AT199" s="174" t="s">
        <v>220</v>
      </c>
      <c r="AU199" s="174" t="s">
        <v>78</v>
      </c>
      <c r="AV199" s="13" t="s">
        <v>78</v>
      </c>
      <c r="AW199" s="13" t="s">
        <v>26</v>
      </c>
      <c r="AX199" s="13" t="s">
        <v>76</v>
      </c>
      <c r="AY199" s="174" t="s">
        <v>134</v>
      </c>
    </row>
    <row r="200" spans="2:51" s="13" customFormat="1" ht="12">
      <c r="B200" s="168"/>
      <c r="D200" s="154" t="s">
        <v>220</v>
      </c>
      <c r="F200" s="169" t="s">
        <v>464</v>
      </c>
      <c r="H200" s="170">
        <v>213.189</v>
      </c>
      <c r="L200" s="168"/>
      <c r="M200" s="171"/>
      <c r="T200" s="173"/>
      <c r="AT200" s="174" t="s">
        <v>220</v>
      </c>
      <c r="AU200" s="174" t="s">
        <v>78</v>
      </c>
      <c r="AV200" s="13" t="s">
        <v>78</v>
      </c>
      <c r="AW200" s="13" t="s">
        <v>3</v>
      </c>
      <c r="AX200" s="13" t="s">
        <v>76</v>
      </c>
      <c r="AY200" s="174" t="s">
        <v>134</v>
      </c>
    </row>
    <row r="201" spans="2:65" s="2" customFormat="1" ht="16.5" customHeight="1">
      <c r="B201" s="38"/>
      <c r="C201" s="186" t="s">
        <v>282</v>
      </c>
      <c r="D201" s="186" t="s">
        <v>136</v>
      </c>
      <c r="E201" s="187" t="s">
        <v>255</v>
      </c>
      <c r="F201" s="188" t="s">
        <v>256</v>
      </c>
      <c r="G201" s="189" t="s">
        <v>180</v>
      </c>
      <c r="H201" s="190">
        <v>75</v>
      </c>
      <c r="I201" s="191"/>
      <c r="J201" s="191">
        <f>ROUND(I201*H201,2)</f>
        <v>0</v>
      </c>
      <c r="K201" s="192"/>
      <c r="L201" s="38"/>
      <c r="M201" s="148" t="s">
        <v>1</v>
      </c>
      <c r="N201" s="193" t="s">
        <v>34</v>
      </c>
      <c r="O201" s="194">
        <v>1.489</v>
      </c>
      <c r="P201" s="194">
        <f>O201*H201</f>
        <v>111.67500000000001</v>
      </c>
      <c r="Q201" s="194">
        <v>0</v>
      </c>
      <c r="R201" s="194">
        <f>Q201*H201</f>
        <v>0</v>
      </c>
      <c r="S201" s="194">
        <v>0.324</v>
      </c>
      <c r="T201" s="151">
        <f>S201*H201</f>
        <v>24.3</v>
      </c>
      <c r="AR201" s="152" t="s">
        <v>140</v>
      </c>
      <c r="AT201" s="152" t="s">
        <v>136</v>
      </c>
      <c r="AU201" s="152" t="s">
        <v>78</v>
      </c>
      <c r="AY201" s="195" t="s">
        <v>134</v>
      </c>
      <c r="BE201" s="196">
        <f>IF(N201="základní",J201,0)</f>
        <v>0</v>
      </c>
      <c r="BF201" s="196">
        <f>IF(N201="snížená",J201,0)</f>
        <v>0</v>
      </c>
      <c r="BG201" s="196">
        <f>IF(N201="zákl. přenesená",J201,0)</f>
        <v>0</v>
      </c>
      <c r="BH201" s="196">
        <f>IF(N201="sníž. přenesená",J201,0)</f>
        <v>0</v>
      </c>
      <c r="BI201" s="196">
        <f>IF(N201="nulová",J201,0)</f>
        <v>0</v>
      </c>
      <c r="BJ201" s="195" t="s">
        <v>76</v>
      </c>
      <c r="BK201" s="196">
        <f>ROUND(I201*H201,2)</f>
        <v>0</v>
      </c>
      <c r="BL201" s="195" t="s">
        <v>140</v>
      </c>
      <c r="BM201" s="152" t="s">
        <v>257</v>
      </c>
    </row>
    <row r="202" spans="2:47" s="2" customFormat="1" ht="19.5">
      <c r="B202" s="38"/>
      <c r="D202" s="154" t="s">
        <v>142</v>
      </c>
      <c r="F202" s="155" t="s">
        <v>258</v>
      </c>
      <c r="L202" s="38"/>
      <c r="M202" s="197"/>
      <c r="T202" s="198"/>
      <c r="AT202" s="195" t="s">
        <v>142</v>
      </c>
      <c r="AU202" s="195" t="s">
        <v>78</v>
      </c>
    </row>
    <row r="203" spans="2:65" s="2" customFormat="1" ht="16.5" customHeight="1">
      <c r="B203" s="38"/>
      <c r="C203" s="186" t="s">
        <v>287</v>
      </c>
      <c r="D203" s="186" t="s">
        <v>136</v>
      </c>
      <c r="E203" s="187" t="s">
        <v>204</v>
      </c>
      <c r="F203" s="188" t="s">
        <v>205</v>
      </c>
      <c r="G203" s="189" t="s">
        <v>139</v>
      </c>
      <c r="H203" s="190">
        <v>440</v>
      </c>
      <c r="I203" s="191"/>
      <c r="J203" s="191">
        <f>ROUND(I203*H203,2)</f>
        <v>0</v>
      </c>
      <c r="K203" s="192"/>
      <c r="L203" s="38"/>
      <c r="M203" s="148" t="s">
        <v>1</v>
      </c>
      <c r="N203" s="193" t="s">
        <v>34</v>
      </c>
      <c r="O203" s="194">
        <v>0.002</v>
      </c>
      <c r="P203" s="194">
        <f>O203*H203</f>
        <v>0.88</v>
      </c>
      <c r="Q203" s="194">
        <v>0</v>
      </c>
      <c r="R203" s="194">
        <f>Q203*H203</f>
        <v>0</v>
      </c>
      <c r="S203" s="194">
        <v>0.02</v>
      </c>
      <c r="T203" s="151">
        <f>S203*H203</f>
        <v>8.8</v>
      </c>
      <c r="AR203" s="152" t="s">
        <v>140</v>
      </c>
      <c r="AT203" s="152" t="s">
        <v>136</v>
      </c>
      <c r="AU203" s="152" t="s">
        <v>78</v>
      </c>
      <c r="AY203" s="195" t="s">
        <v>134</v>
      </c>
      <c r="BE203" s="196">
        <f>IF(N203="základní",J203,0)</f>
        <v>0</v>
      </c>
      <c r="BF203" s="196">
        <f>IF(N203="snížená",J203,0)</f>
        <v>0</v>
      </c>
      <c r="BG203" s="196">
        <f>IF(N203="zákl. přenesená",J203,0)</f>
        <v>0</v>
      </c>
      <c r="BH203" s="196">
        <f>IF(N203="sníž. přenesená",J203,0)</f>
        <v>0</v>
      </c>
      <c r="BI203" s="196">
        <f>IF(N203="nulová",J203,0)</f>
        <v>0</v>
      </c>
      <c r="BJ203" s="195" t="s">
        <v>76</v>
      </c>
      <c r="BK203" s="196">
        <f>ROUND(I203*H203,2)</f>
        <v>0</v>
      </c>
      <c r="BL203" s="195" t="s">
        <v>140</v>
      </c>
      <c r="BM203" s="152" t="s">
        <v>206</v>
      </c>
    </row>
    <row r="204" spans="2:47" s="2" customFormat="1" ht="19.5">
      <c r="B204" s="38"/>
      <c r="D204" s="154" t="s">
        <v>142</v>
      </c>
      <c r="F204" s="155" t="s">
        <v>207</v>
      </c>
      <c r="L204" s="38"/>
      <c r="M204" s="197"/>
      <c r="T204" s="198"/>
      <c r="AT204" s="195" t="s">
        <v>142</v>
      </c>
      <c r="AU204" s="195" t="s">
        <v>78</v>
      </c>
    </row>
    <row r="205" spans="2:65" s="2" customFormat="1" ht="16.5" customHeight="1">
      <c r="B205" s="38"/>
      <c r="C205" s="186" t="s">
        <v>292</v>
      </c>
      <c r="D205" s="186" t="s">
        <v>136</v>
      </c>
      <c r="E205" s="187" t="s">
        <v>260</v>
      </c>
      <c r="F205" s="188" t="s">
        <v>261</v>
      </c>
      <c r="G205" s="189" t="s">
        <v>180</v>
      </c>
      <c r="H205" s="190">
        <v>5</v>
      </c>
      <c r="I205" s="191"/>
      <c r="J205" s="191">
        <f>ROUND(I205*H205,2)</f>
        <v>0</v>
      </c>
      <c r="K205" s="192"/>
      <c r="L205" s="38"/>
      <c r="M205" s="148" t="s">
        <v>1</v>
      </c>
      <c r="N205" s="193" t="s">
        <v>34</v>
      </c>
      <c r="O205" s="194">
        <v>3.446</v>
      </c>
      <c r="P205" s="194">
        <f>O205*H205</f>
        <v>17.23</v>
      </c>
      <c r="Q205" s="194">
        <v>0</v>
      </c>
      <c r="R205" s="194">
        <f>Q205*H205</f>
        <v>0</v>
      </c>
      <c r="S205" s="194">
        <v>0.98</v>
      </c>
      <c r="T205" s="151">
        <f>S205*H205</f>
        <v>4.9</v>
      </c>
      <c r="AR205" s="152" t="s">
        <v>140</v>
      </c>
      <c r="AT205" s="152" t="s">
        <v>136</v>
      </c>
      <c r="AU205" s="152" t="s">
        <v>78</v>
      </c>
      <c r="AY205" s="195" t="s">
        <v>134</v>
      </c>
      <c r="BE205" s="196">
        <f>IF(N205="základní",J205,0)</f>
        <v>0</v>
      </c>
      <c r="BF205" s="196">
        <f>IF(N205="snížená",J205,0)</f>
        <v>0</v>
      </c>
      <c r="BG205" s="196">
        <f>IF(N205="zákl. přenesená",J205,0)</f>
        <v>0</v>
      </c>
      <c r="BH205" s="196">
        <f>IF(N205="sníž. přenesená",J205,0)</f>
        <v>0</v>
      </c>
      <c r="BI205" s="196">
        <f>IF(N205="nulová",J205,0)</f>
        <v>0</v>
      </c>
      <c r="BJ205" s="195" t="s">
        <v>76</v>
      </c>
      <c r="BK205" s="196">
        <f>ROUND(I205*H205,2)</f>
        <v>0</v>
      </c>
      <c r="BL205" s="195" t="s">
        <v>140</v>
      </c>
      <c r="BM205" s="152" t="s">
        <v>262</v>
      </c>
    </row>
    <row r="206" spans="2:47" s="2" customFormat="1" ht="19.5">
      <c r="B206" s="38"/>
      <c r="D206" s="154" t="s">
        <v>142</v>
      </c>
      <c r="F206" s="155" t="s">
        <v>263</v>
      </c>
      <c r="L206" s="38"/>
      <c r="M206" s="197"/>
      <c r="T206" s="198"/>
      <c r="AT206" s="195" t="s">
        <v>142</v>
      </c>
      <c r="AU206" s="195" t="s">
        <v>78</v>
      </c>
    </row>
    <row r="207" spans="2:65" s="2" customFormat="1" ht="16.5" customHeight="1">
      <c r="B207" s="38"/>
      <c r="C207" s="186" t="s">
        <v>293</v>
      </c>
      <c r="D207" s="186" t="s">
        <v>136</v>
      </c>
      <c r="E207" s="187" t="s">
        <v>265</v>
      </c>
      <c r="F207" s="188" t="s">
        <v>266</v>
      </c>
      <c r="G207" s="189" t="s">
        <v>259</v>
      </c>
      <c r="H207" s="190">
        <v>0.36</v>
      </c>
      <c r="I207" s="191"/>
      <c r="J207" s="191">
        <f>ROUND(I207*H207,2)</f>
        <v>0</v>
      </c>
      <c r="K207" s="192"/>
      <c r="L207" s="38"/>
      <c r="M207" s="148" t="s">
        <v>1</v>
      </c>
      <c r="N207" s="193" t="s">
        <v>34</v>
      </c>
      <c r="O207" s="194">
        <v>16.316</v>
      </c>
      <c r="P207" s="194">
        <f>O207*H207</f>
        <v>5.873759999999999</v>
      </c>
      <c r="Q207" s="194">
        <v>0</v>
      </c>
      <c r="R207" s="194">
        <f>Q207*H207</f>
        <v>0</v>
      </c>
      <c r="S207" s="194">
        <v>2.4</v>
      </c>
      <c r="T207" s="151">
        <f>S207*H207</f>
        <v>0.864</v>
      </c>
      <c r="AR207" s="152" t="s">
        <v>140</v>
      </c>
      <c r="AT207" s="152" t="s">
        <v>136</v>
      </c>
      <c r="AU207" s="152" t="s">
        <v>78</v>
      </c>
      <c r="AY207" s="195" t="s">
        <v>134</v>
      </c>
      <c r="BE207" s="196">
        <f>IF(N207="základní",J207,0)</f>
        <v>0</v>
      </c>
      <c r="BF207" s="196">
        <f>IF(N207="snížená",J207,0)</f>
        <v>0</v>
      </c>
      <c r="BG207" s="196">
        <f>IF(N207="zákl. přenesená",J207,0)</f>
        <v>0</v>
      </c>
      <c r="BH207" s="196">
        <f>IF(N207="sníž. přenesená",J207,0)</f>
        <v>0</v>
      </c>
      <c r="BI207" s="196">
        <f>IF(N207="nulová",J207,0)</f>
        <v>0</v>
      </c>
      <c r="BJ207" s="195" t="s">
        <v>76</v>
      </c>
      <c r="BK207" s="196">
        <f>ROUND(I207*H207,2)</f>
        <v>0</v>
      </c>
      <c r="BL207" s="195" t="s">
        <v>140</v>
      </c>
      <c r="BM207" s="152" t="s">
        <v>267</v>
      </c>
    </row>
    <row r="208" spans="2:47" s="2" customFormat="1" ht="19.5">
      <c r="B208" s="38"/>
      <c r="D208" s="154" t="s">
        <v>142</v>
      </c>
      <c r="F208" s="155" t="s">
        <v>268</v>
      </c>
      <c r="L208" s="38"/>
      <c r="M208" s="197"/>
      <c r="T208" s="198"/>
      <c r="AT208" s="195" t="s">
        <v>142</v>
      </c>
      <c r="AU208" s="195" t="s">
        <v>78</v>
      </c>
    </row>
    <row r="209" spans="2:51" s="13" customFormat="1" ht="12">
      <c r="B209" s="168"/>
      <c r="D209" s="154" t="s">
        <v>220</v>
      </c>
      <c r="E209" s="174" t="s">
        <v>1</v>
      </c>
      <c r="F209" s="169" t="s">
        <v>269</v>
      </c>
      <c r="H209" s="170">
        <v>0.36</v>
      </c>
      <c r="L209" s="168"/>
      <c r="M209" s="171"/>
      <c r="T209" s="173"/>
      <c r="AT209" s="174" t="s">
        <v>220</v>
      </c>
      <c r="AU209" s="174" t="s">
        <v>78</v>
      </c>
      <c r="AV209" s="13" t="s">
        <v>78</v>
      </c>
      <c r="AW209" s="13" t="s">
        <v>26</v>
      </c>
      <c r="AX209" s="13" t="s">
        <v>76</v>
      </c>
      <c r="AY209" s="174" t="s">
        <v>134</v>
      </c>
    </row>
    <row r="210" spans="2:63" s="199" customFormat="1" ht="22.9" customHeight="1">
      <c r="B210" s="200"/>
      <c r="D210" s="129" t="s">
        <v>68</v>
      </c>
      <c r="E210" s="138" t="s">
        <v>208</v>
      </c>
      <c r="F210" s="138" t="s">
        <v>209</v>
      </c>
      <c r="J210" s="201">
        <f>BK210</f>
        <v>0</v>
      </c>
      <c r="L210" s="200"/>
      <c r="M210" s="202"/>
      <c r="P210" s="203">
        <f>SUM(P211:P233)</f>
        <v>14.268283999999998</v>
      </c>
      <c r="R210" s="203">
        <f>SUM(R211:R233)</f>
        <v>0</v>
      </c>
      <c r="T210" s="204">
        <f>SUM(T211:T233)</f>
        <v>0</v>
      </c>
      <c r="AR210" s="129" t="s">
        <v>76</v>
      </c>
      <c r="AT210" s="136" t="s">
        <v>68</v>
      </c>
      <c r="AU210" s="136" t="s">
        <v>76</v>
      </c>
      <c r="AY210" s="129" t="s">
        <v>134</v>
      </c>
      <c r="BK210" s="137">
        <f>SUM(BK211:BK233)</f>
        <v>0</v>
      </c>
    </row>
    <row r="211" spans="2:65" s="2" customFormat="1" ht="16.5" customHeight="1">
      <c r="B211" s="38"/>
      <c r="C211" s="186" t="s">
        <v>294</v>
      </c>
      <c r="D211" s="186" t="s">
        <v>136</v>
      </c>
      <c r="E211" s="187" t="s">
        <v>210</v>
      </c>
      <c r="F211" s="188" t="s">
        <v>211</v>
      </c>
      <c r="G211" s="189" t="s">
        <v>212</v>
      </c>
      <c r="H211" s="190">
        <v>147.512</v>
      </c>
      <c r="I211" s="191"/>
      <c r="J211" s="191">
        <f>ROUND(I211*H211,2)</f>
        <v>0</v>
      </c>
      <c r="K211" s="192"/>
      <c r="L211" s="38"/>
      <c r="M211" s="148" t="s">
        <v>1</v>
      </c>
      <c r="N211" s="193" t="s">
        <v>34</v>
      </c>
      <c r="O211" s="194">
        <v>0.03</v>
      </c>
      <c r="P211" s="194">
        <f>O211*H211</f>
        <v>4.4253599999999995</v>
      </c>
      <c r="Q211" s="194">
        <v>0</v>
      </c>
      <c r="R211" s="194">
        <f>Q211*H211</f>
        <v>0</v>
      </c>
      <c r="S211" s="194">
        <v>0</v>
      </c>
      <c r="T211" s="151">
        <f>S211*H211</f>
        <v>0</v>
      </c>
      <c r="AR211" s="152" t="s">
        <v>140</v>
      </c>
      <c r="AT211" s="152" t="s">
        <v>136</v>
      </c>
      <c r="AU211" s="152" t="s">
        <v>78</v>
      </c>
      <c r="AY211" s="195" t="s">
        <v>134</v>
      </c>
      <c r="BE211" s="196">
        <f>IF(N211="základní",J211,0)</f>
        <v>0</v>
      </c>
      <c r="BF211" s="196">
        <f>IF(N211="snížená",J211,0)</f>
        <v>0</v>
      </c>
      <c r="BG211" s="196">
        <f>IF(N211="zákl. přenesená",J211,0)</f>
        <v>0</v>
      </c>
      <c r="BH211" s="196">
        <f>IF(N211="sníž. přenesená",J211,0)</f>
        <v>0</v>
      </c>
      <c r="BI211" s="196">
        <f>IF(N211="nulová",J211,0)</f>
        <v>0</v>
      </c>
      <c r="BJ211" s="195" t="s">
        <v>76</v>
      </c>
      <c r="BK211" s="196">
        <f>ROUND(I211*H211,2)</f>
        <v>0</v>
      </c>
      <c r="BL211" s="195" t="s">
        <v>140</v>
      </c>
      <c r="BM211" s="152" t="s">
        <v>213</v>
      </c>
    </row>
    <row r="212" spans="2:47" s="2" customFormat="1" ht="12">
      <c r="B212" s="38"/>
      <c r="D212" s="154" t="s">
        <v>142</v>
      </c>
      <c r="F212" s="155" t="s">
        <v>214</v>
      </c>
      <c r="L212" s="38"/>
      <c r="M212" s="197"/>
      <c r="T212" s="198"/>
      <c r="AT212" s="195" t="s">
        <v>142</v>
      </c>
      <c r="AU212" s="195" t="s">
        <v>78</v>
      </c>
    </row>
    <row r="213" spans="2:51" s="13" customFormat="1" ht="12">
      <c r="B213" s="168"/>
      <c r="D213" s="154" t="s">
        <v>220</v>
      </c>
      <c r="E213" s="174" t="s">
        <v>1</v>
      </c>
      <c r="F213" s="169" t="s">
        <v>465</v>
      </c>
      <c r="H213" s="170">
        <v>101.2</v>
      </c>
      <c r="L213" s="168"/>
      <c r="M213" s="171"/>
      <c r="T213" s="173"/>
      <c r="AT213" s="174" t="s">
        <v>220</v>
      </c>
      <c r="AU213" s="174" t="s">
        <v>78</v>
      </c>
      <c r="AV213" s="13" t="s">
        <v>78</v>
      </c>
      <c r="AW213" s="13" t="s">
        <v>26</v>
      </c>
      <c r="AX213" s="13" t="s">
        <v>69</v>
      </c>
      <c r="AY213" s="174" t="s">
        <v>134</v>
      </c>
    </row>
    <row r="214" spans="2:51" s="13" customFormat="1" ht="12">
      <c r="B214" s="168"/>
      <c r="D214" s="154" t="s">
        <v>220</v>
      </c>
      <c r="E214" s="174" t="s">
        <v>1</v>
      </c>
      <c r="F214" s="169" t="s">
        <v>466</v>
      </c>
      <c r="H214" s="170">
        <v>46.312</v>
      </c>
      <c r="L214" s="168"/>
      <c r="M214" s="171"/>
      <c r="T214" s="173"/>
      <c r="AT214" s="174" t="s">
        <v>220</v>
      </c>
      <c r="AU214" s="174" t="s">
        <v>78</v>
      </c>
      <c r="AV214" s="13" t="s">
        <v>78</v>
      </c>
      <c r="AW214" s="13" t="s">
        <v>26</v>
      </c>
      <c r="AX214" s="13" t="s">
        <v>69</v>
      </c>
      <c r="AY214" s="174" t="s">
        <v>134</v>
      </c>
    </row>
    <row r="215" spans="2:51" s="14" customFormat="1" ht="12">
      <c r="B215" s="180"/>
      <c r="D215" s="154" t="s">
        <v>220</v>
      </c>
      <c r="E215" s="181" t="s">
        <v>1</v>
      </c>
      <c r="F215" s="182" t="s">
        <v>384</v>
      </c>
      <c r="H215" s="183">
        <v>147.512</v>
      </c>
      <c r="L215" s="180"/>
      <c r="M215" s="184"/>
      <c r="T215" s="185"/>
      <c r="AT215" s="181" t="s">
        <v>220</v>
      </c>
      <c r="AU215" s="181" t="s">
        <v>78</v>
      </c>
      <c r="AV215" s="14" t="s">
        <v>140</v>
      </c>
      <c r="AW215" s="14" t="s">
        <v>26</v>
      </c>
      <c r="AX215" s="14" t="s">
        <v>76</v>
      </c>
      <c r="AY215" s="181" t="s">
        <v>134</v>
      </c>
    </row>
    <row r="216" spans="2:65" s="2" customFormat="1" ht="16.5" customHeight="1">
      <c r="B216" s="38"/>
      <c r="C216" s="186" t="s">
        <v>295</v>
      </c>
      <c r="D216" s="186" t="s">
        <v>136</v>
      </c>
      <c r="E216" s="187" t="s">
        <v>216</v>
      </c>
      <c r="F216" s="188" t="s">
        <v>217</v>
      </c>
      <c r="G216" s="189" t="s">
        <v>212</v>
      </c>
      <c r="H216" s="190">
        <v>1327.608</v>
      </c>
      <c r="I216" s="191"/>
      <c r="J216" s="191">
        <f>ROUND(I216*H216,2)</f>
        <v>0</v>
      </c>
      <c r="K216" s="192"/>
      <c r="L216" s="38"/>
      <c r="M216" s="148" t="s">
        <v>1</v>
      </c>
      <c r="N216" s="193" t="s">
        <v>34</v>
      </c>
      <c r="O216" s="194">
        <v>0.002</v>
      </c>
      <c r="P216" s="194">
        <f>O216*H216</f>
        <v>2.655216</v>
      </c>
      <c r="Q216" s="194">
        <v>0</v>
      </c>
      <c r="R216" s="194">
        <f>Q216*H216</f>
        <v>0</v>
      </c>
      <c r="S216" s="194">
        <v>0</v>
      </c>
      <c r="T216" s="151">
        <f>S216*H216</f>
        <v>0</v>
      </c>
      <c r="AR216" s="152" t="s">
        <v>140</v>
      </c>
      <c r="AT216" s="152" t="s">
        <v>136</v>
      </c>
      <c r="AU216" s="152" t="s">
        <v>78</v>
      </c>
      <c r="AY216" s="195" t="s">
        <v>134</v>
      </c>
      <c r="BE216" s="196">
        <f>IF(N216="základní",J216,0)</f>
        <v>0</v>
      </c>
      <c r="BF216" s="196">
        <f>IF(N216="snížená",J216,0)</f>
        <v>0</v>
      </c>
      <c r="BG216" s="196">
        <f>IF(N216="zákl. přenesená",J216,0)</f>
        <v>0</v>
      </c>
      <c r="BH216" s="196">
        <f>IF(N216="sníž. přenesená",J216,0)</f>
        <v>0</v>
      </c>
      <c r="BI216" s="196">
        <f>IF(N216="nulová",J216,0)</f>
        <v>0</v>
      </c>
      <c r="BJ216" s="195" t="s">
        <v>76</v>
      </c>
      <c r="BK216" s="196">
        <f>ROUND(I216*H216,2)</f>
        <v>0</v>
      </c>
      <c r="BL216" s="195" t="s">
        <v>140</v>
      </c>
      <c r="BM216" s="152" t="s">
        <v>218</v>
      </c>
    </row>
    <row r="217" spans="2:47" s="2" customFormat="1" ht="12">
      <c r="B217" s="38"/>
      <c r="D217" s="154" t="s">
        <v>142</v>
      </c>
      <c r="F217" s="155" t="s">
        <v>219</v>
      </c>
      <c r="L217" s="38"/>
      <c r="M217" s="197"/>
      <c r="T217" s="198"/>
      <c r="AT217" s="195" t="s">
        <v>142</v>
      </c>
      <c r="AU217" s="195" t="s">
        <v>78</v>
      </c>
    </row>
    <row r="218" spans="2:51" s="13" customFormat="1" ht="12">
      <c r="B218" s="168"/>
      <c r="D218" s="154" t="s">
        <v>220</v>
      </c>
      <c r="F218" s="169" t="s">
        <v>467</v>
      </c>
      <c r="H218" s="170">
        <v>1327.608</v>
      </c>
      <c r="L218" s="168"/>
      <c r="M218" s="171"/>
      <c r="T218" s="173"/>
      <c r="AT218" s="174" t="s">
        <v>220</v>
      </c>
      <c r="AU218" s="174" t="s">
        <v>78</v>
      </c>
      <c r="AV218" s="13" t="s">
        <v>78</v>
      </c>
      <c r="AW218" s="13" t="s">
        <v>3</v>
      </c>
      <c r="AX218" s="13" t="s">
        <v>76</v>
      </c>
      <c r="AY218" s="174" t="s">
        <v>134</v>
      </c>
    </row>
    <row r="219" spans="2:65" s="2" customFormat="1" ht="16.5" customHeight="1">
      <c r="B219" s="38"/>
      <c r="C219" s="186" t="s">
        <v>468</v>
      </c>
      <c r="D219" s="186" t="s">
        <v>136</v>
      </c>
      <c r="E219" s="187" t="s">
        <v>273</v>
      </c>
      <c r="F219" s="188" t="s">
        <v>274</v>
      </c>
      <c r="G219" s="189" t="s">
        <v>212</v>
      </c>
      <c r="H219" s="190">
        <v>5.764</v>
      </c>
      <c r="I219" s="191"/>
      <c r="J219" s="191">
        <f>ROUND(I219*H219,2)</f>
        <v>0</v>
      </c>
      <c r="K219" s="192"/>
      <c r="L219" s="38"/>
      <c r="M219" s="148" t="s">
        <v>1</v>
      </c>
      <c r="N219" s="193" t="s">
        <v>34</v>
      </c>
      <c r="O219" s="194">
        <v>0.835</v>
      </c>
      <c r="P219" s="194">
        <f>O219*H219</f>
        <v>4.81294</v>
      </c>
      <c r="Q219" s="194">
        <v>0</v>
      </c>
      <c r="R219" s="194">
        <f>Q219*H219</f>
        <v>0</v>
      </c>
      <c r="S219" s="194">
        <v>0</v>
      </c>
      <c r="T219" s="151">
        <f>S219*H219</f>
        <v>0</v>
      </c>
      <c r="AR219" s="152" t="s">
        <v>140</v>
      </c>
      <c r="AT219" s="152" t="s">
        <v>136</v>
      </c>
      <c r="AU219" s="152" t="s">
        <v>78</v>
      </c>
      <c r="AY219" s="195" t="s">
        <v>134</v>
      </c>
      <c r="BE219" s="196">
        <f>IF(N219="základní",J219,0)</f>
        <v>0</v>
      </c>
      <c r="BF219" s="196">
        <f>IF(N219="snížená",J219,0)</f>
        <v>0</v>
      </c>
      <c r="BG219" s="196">
        <f>IF(N219="zákl. přenesená",J219,0)</f>
        <v>0</v>
      </c>
      <c r="BH219" s="196">
        <f>IF(N219="sníž. přenesená",J219,0)</f>
        <v>0</v>
      </c>
      <c r="BI219" s="196">
        <f>IF(N219="nulová",J219,0)</f>
        <v>0</v>
      </c>
      <c r="BJ219" s="195" t="s">
        <v>76</v>
      </c>
      <c r="BK219" s="196">
        <f>ROUND(I219*H219,2)</f>
        <v>0</v>
      </c>
      <c r="BL219" s="195" t="s">
        <v>140</v>
      </c>
      <c r="BM219" s="152" t="s">
        <v>275</v>
      </c>
    </row>
    <row r="220" spans="2:47" s="2" customFormat="1" ht="12">
      <c r="B220" s="38"/>
      <c r="D220" s="154" t="s">
        <v>142</v>
      </c>
      <c r="F220" s="155" t="s">
        <v>276</v>
      </c>
      <c r="L220" s="38"/>
      <c r="M220" s="197"/>
      <c r="T220" s="198"/>
      <c r="AT220" s="195" t="s">
        <v>142</v>
      </c>
      <c r="AU220" s="195" t="s">
        <v>78</v>
      </c>
    </row>
    <row r="221" spans="2:51" s="13" customFormat="1" ht="12">
      <c r="B221" s="168"/>
      <c r="D221" s="154" t="s">
        <v>220</v>
      </c>
      <c r="E221" s="174" t="s">
        <v>1</v>
      </c>
      <c r="F221" s="169" t="s">
        <v>469</v>
      </c>
      <c r="H221" s="170">
        <v>5.764</v>
      </c>
      <c r="L221" s="168"/>
      <c r="M221" s="171"/>
      <c r="T221" s="173"/>
      <c r="AT221" s="174" t="s">
        <v>220</v>
      </c>
      <c r="AU221" s="174" t="s">
        <v>78</v>
      </c>
      <c r="AV221" s="13" t="s">
        <v>78</v>
      </c>
      <c r="AW221" s="13" t="s">
        <v>26</v>
      </c>
      <c r="AX221" s="13" t="s">
        <v>76</v>
      </c>
      <c r="AY221" s="174" t="s">
        <v>134</v>
      </c>
    </row>
    <row r="222" spans="2:65" s="2" customFormat="1" ht="16.5" customHeight="1">
      <c r="B222" s="38"/>
      <c r="C222" s="186" t="s">
        <v>470</v>
      </c>
      <c r="D222" s="186" t="s">
        <v>136</v>
      </c>
      <c r="E222" s="187" t="s">
        <v>278</v>
      </c>
      <c r="F222" s="188" t="s">
        <v>279</v>
      </c>
      <c r="G222" s="189" t="s">
        <v>212</v>
      </c>
      <c r="H222" s="190">
        <v>51.876</v>
      </c>
      <c r="I222" s="191"/>
      <c r="J222" s="191">
        <f>ROUND(I222*H222,2)</f>
        <v>0</v>
      </c>
      <c r="K222" s="192"/>
      <c r="L222" s="38"/>
      <c r="M222" s="148" t="s">
        <v>1</v>
      </c>
      <c r="N222" s="193" t="s">
        <v>34</v>
      </c>
      <c r="O222" s="194">
        <v>0.004</v>
      </c>
      <c r="P222" s="194">
        <f>O222*H222</f>
        <v>0.207504</v>
      </c>
      <c r="Q222" s="194">
        <v>0</v>
      </c>
      <c r="R222" s="194">
        <f>Q222*H222</f>
        <v>0</v>
      </c>
      <c r="S222" s="194">
        <v>0</v>
      </c>
      <c r="T222" s="151">
        <f>S222*H222</f>
        <v>0</v>
      </c>
      <c r="AR222" s="152" t="s">
        <v>140</v>
      </c>
      <c r="AT222" s="152" t="s">
        <v>136</v>
      </c>
      <c r="AU222" s="152" t="s">
        <v>78</v>
      </c>
      <c r="AY222" s="195" t="s">
        <v>134</v>
      </c>
      <c r="BE222" s="196">
        <f>IF(N222="základní",J222,0)</f>
        <v>0</v>
      </c>
      <c r="BF222" s="196">
        <f>IF(N222="snížená",J222,0)</f>
        <v>0</v>
      </c>
      <c r="BG222" s="196">
        <f>IF(N222="zákl. přenesená",J222,0)</f>
        <v>0</v>
      </c>
      <c r="BH222" s="196">
        <f>IF(N222="sníž. přenesená",J222,0)</f>
        <v>0</v>
      </c>
      <c r="BI222" s="196">
        <f>IF(N222="nulová",J222,0)</f>
        <v>0</v>
      </c>
      <c r="BJ222" s="195" t="s">
        <v>76</v>
      </c>
      <c r="BK222" s="196">
        <f>ROUND(I222*H222,2)</f>
        <v>0</v>
      </c>
      <c r="BL222" s="195" t="s">
        <v>140</v>
      </c>
      <c r="BM222" s="152" t="s">
        <v>280</v>
      </c>
    </row>
    <row r="223" spans="2:47" s="2" customFormat="1" ht="19.5">
      <c r="B223" s="38"/>
      <c r="D223" s="154" t="s">
        <v>142</v>
      </c>
      <c r="F223" s="155" t="s">
        <v>281</v>
      </c>
      <c r="L223" s="38"/>
      <c r="M223" s="197"/>
      <c r="T223" s="198"/>
      <c r="AT223" s="195" t="s">
        <v>142</v>
      </c>
      <c r="AU223" s="195" t="s">
        <v>78</v>
      </c>
    </row>
    <row r="224" spans="2:51" s="13" customFormat="1" ht="12">
      <c r="B224" s="168"/>
      <c r="D224" s="154" t="s">
        <v>220</v>
      </c>
      <c r="F224" s="169" t="s">
        <v>471</v>
      </c>
      <c r="H224" s="170">
        <v>51.876</v>
      </c>
      <c r="L224" s="168"/>
      <c r="M224" s="171"/>
      <c r="T224" s="173"/>
      <c r="AT224" s="174" t="s">
        <v>220</v>
      </c>
      <c r="AU224" s="174" t="s">
        <v>78</v>
      </c>
      <c r="AV224" s="13" t="s">
        <v>78</v>
      </c>
      <c r="AW224" s="13" t="s">
        <v>3</v>
      </c>
      <c r="AX224" s="13" t="s">
        <v>76</v>
      </c>
      <c r="AY224" s="174" t="s">
        <v>134</v>
      </c>
    </row>
    <row r="225" spans="2:65" s="2" customFormat="1" ht="16.5" customHeight="1">
      <c r="B225" s="38"/>
      <c r="C225" s="186" t="s">
        <v>472</v>
      </c>
      <c r="D225" s="186" t="s">
        <v>136</v>
      </c>
      <c r="E225" s="187" t="s">
        <v>283</v>
      </c>
      <c r="F225" s="188" t="s">
        <v>284</v>
      </c>
      <c r="G225" s="189" t="s">
        <v>212</v>
      </c>
      <c r="H225" s="190">
        <v>5.764</v>
      </c>
      <c r="I225" s="191"/>
      <c r="J225" s="191">
        <f>ROUND(I225*H225,2)</f>
        <v>0</v>
      </c>
      <c r="K225" s="192"/>
      <c r="L225" s="38"/>
      <c r="M225" s="148" t="s">
        <v>1</v>
      </c>
      <c r="N225" s="193" t="s">
        <v>34</v>
      </c>
      <c r="O225" s="194">
        <v>0.376</v>
      </c>
      <c r="P225" s="194">
        <f>O225*H225</f>
        <v>2.1672640000000003</v>
      </c>
      <c r="Q225" s="194">
        <v>0</v>
      </c>
      <c r="R225" s="194">
        <f>Q225*H225</f>
        <v>0</v>
      </c>
      <c r="S225" s="194">
        <v>0</v>
      </c>
      <c r="T225" s="151">
        <f>S225*H225</f>
        <v>0</v>
      </c>
      <c r="AR225" s="152" t="s">
        <v>140</v>
      </c>
      <c r="AT225" s="152" t="s">
        <v>136</v>
      </c>
      <c r="AU225" s="152" t="s">
        <v>78</v>
      </c>
      <c r="AY225" s="195" t="s">
        <v>134</v>
      </c>
      <c r="BE225" s="196">
        <f>IF(N225="základní",J225,0)</f>
        <v>0</v>
      </c>
      <c r="BF225" s="196">
        <f>IF(N225="snížená",J225,0)</f>
        <v>0</v>
      </c>
      <c r="BG225" s="196">
        <f>IF(N225="zákl. přenesená",J225,0)</f>
        <v>0</v>
      </c>
      <c r="BH225" s="196">
        <f>IF(N225="sníž. přenesená",J225,0)</f>
        <v>0</v>
      </c>
      <c r="BI225" s="196">
        <f>IF(N225="nulová",J225,0)</f>
        <v>0</v>
      </c>
      <c r="BJ225" s="195" t="s">
        <v>76</v>
      </c>
      <c r="BK225" s="196">
        <f>ROUND(I225*H225,2)</f>
        <v>0</v>
      </c>
      <c r="BL225" s="195" t="s">
        <v>140</v>
      </c>
      <c r="BM225" s="152" t="s">
        <v>285</v>
      </c>
    </row>
    <row r="226" spans="2:47" s="2" customFormat="1" ht="12">
      <c r="B226" s="38"/>
      <c r="D226" s="154" t="s">
        <v>142</v>
      </c>
      <c r="F226" s="155" t="s">
        <v>286</v>
      </c>
      <c r="L226" s="38"/>
      <c r="M226" s="197"/>
      <c r="T226" s="198"/>
      <c r="AT226" s="195" t="s">
        <v>142</v>
      </c>
      <c r="AU226" s="195" t="s">
        <v>78</v>
      </c>
    </row>
    <row r="227" spans="2:65" s="2" customFormat="1" ht="21.75" customHeight="1">
      <c r="B227" s="38"/>
      <c r="C227" s="186" t="s">
        <v>473</v>
      </c>
      <c r="D227" s="186" t="s">
        <v>136</v>
      </c>
      <c r="E227" s="187" t="s">
        <v>288</v>
      </c>
      <c r="F227" s="188" t="s">
        <v>289</v>
      </c>
      <c r="G227" s="189" t="s">
        <v>212</v>
      </c>
      <c r="H227" s="190">
        <v>5.764</v>
      </c>
      <c r="I227" s="191"/>
      <c r="J227" s="191">
        <f>ROUND(I227*H227,2)</f>
        <v>0</v>
      </c>
      <c r="K227" s="192"/>
      <c r="L227" s="38"/>
      <c r="M227" s="148" t="s">
        <v>1</v>
      </c>
      <c r="N227" s="193" t="s">
        <v>34</v>
      </c>
      <c r="O227" s="194">
        <v>0</v>
      </c>
      <c r="P227" s="194">
        <f>O227*H227</f>
        <v>0</v>
      </c>
      <c r="Q227" s="194">
        <v>0</v>
      </c>
      <c r="R227" s="194">
        <f>Q227*H227</f>
        <v>0</v>
      </c>
      <c r="S227" s="194">
        <v>0</v>
      </c>
      <c r="T227" s="151">
        <f>S227*H227</f>
        <v>0</v>
      </c>
      <c r="AR227" s="152" t="s">
        <v>140</v>
      </c>
      <c r="AT227" s="152" t="s">
        <v>136</v>
      </c>
      <c r="AU227" s="152" t="s">
        <v>78</v>
      </c>
      <c r="AY227" s="195" t="s">
        <v>134</v>
      </c>
      <c r="BE227" s="196">
        <f>IF(N227="základní",J227,0)</f>
        <v>0</v>
      </c>
      <c r="BF227" s="196">
        <f>IF(N227="snížená",J227,0)</f>
        <v>0</v>
      </c>
      <c r="BG227" s="196">
        <f>IF(N227="zákl. přenesená",J227,0)</f>
        <v>0</v>
      </c>
      <c r="BH227" s="196">
        <f>IF(N227="sníž. přenesená",J227,0)</f>
        <v>0</v>
      </c>
      <c r="BI227" s="196">
        <f>IF(N227="nulová",J227,0)</f>
        <v>0</v>
      </c>
      <c r="BJ227" s="195" t="s">
        <v>76</v>
      </c>
      <c r="BK227" s="196">
        <f>ROUND(I227*H227,2)</f>
        <v>0</v>
      </c>
      <c r="BL227" s="195" t="s">
        <v>140</v>
      </c>
      <c r="BM227" s="152" t="s">
        <v>290</v>
      </c>
    </row>
    <row r="228" spans="2:47" s="2" customFormat="1" ht="12">
      <c r="B228" s="38"/>
      <c r="D228" s="154" t="s">
        <v>142</v>
      </c>
      <c r="F228" s="155" t="s">
        <v>291</v>
      </c>
      <c r="L228" s="38"/>
      <c r="M228" s="197"/>
      <c r="T228" s="198"/>
      <c r="AT228" s="195" t="s">
        <v>142</v>
      </c>
      <c r="AU228" s="195" t="s">
        <v>78</v>
      </c>
    </row>
    <row r="229" spans="2:65" s="2" customFormat="1" ht="24.2" customHeight="1">
      <c r="B229" s="38"/>
      <c r="C229" s="186" t="s">
        <v>474</v>
      </c>
      <c r="D229" s="186" t="s">
        <v>136</v>
      </c>
      <c r="E229" s="187" t="s">
        <v>223</v>
      </c>
      <c r="F229" s="188" t="s">
        <v>224</v>
      </c>
      <c r="G229" s="189" t="s">
        <v>212</v>
      </c>
      <c r="H229" s="190">
        <v>46.312</v>
      </c>
      <c r="I229" s="191"/>
      <c r="J229" s="191">
        <f>ROUND(I229*H229,2)</f>
        <v>0</v>
      </c>
      <c r="K229" s="192"/>
      <c r="L229" s="38"/>
      <c r="M229" s="148" t="s">
        <v>1</v>
      </c>
      <c r="N229" s="193" t="s">
        <v>34</v>
      </c>
      <c r="O229" s="194">
        <v>0</v>
      </c>
      <c r="P229" s="194">
        <f>O229*H229</f>
        <v>0</v>
      </c>
      <c r="Q229" s="194">
        <v>0</v>
      </c>
      <c r="R229" s="194">
        <f>Q229*H229</f>
        <v>0</v>
      </c>
      <c r="S229" s="194">
        <v>0</v>
      </c>
      <c r="T229" s="151">
        <f>S229*H229</f>
        <v>0</v>
      </c>
      <c r="AR229" s="152" t="s">
        <v>140</v>
      </c>
      <c r="AT229" s="152" t="s">
        <v>136</v>
      </c>
      <c r="AU229" s="152" t="s">
        <v>78</v>
      </c>
      <c r="AY229" s="195" t="s">
        <v>134</v>
      </c>
      <c r="BE229" s="196">
        <f>IF(N229="základní",J229,0)</f>
        <v>0</v>
      </c>
      <c r="BF229" s="196">
        <f>IF(N229="snížená",J229,0)</f>
        <v>0</v>
      </c>
      <c r="BG229" s="196">
        <f>IF(N229="zákl. přenesená",J229,0)</f>
        <v>0</v>
      </c>
      <c r="BH229" s="196">
        <f>IF(N229="sníž. přenesená",J229,0)</f>
        <v>0</v>
      </c>
      <c r="BI229" s="196">
        <f>IF(N229="nulová",J229,0)</f>
        <v>0</v>
      </c>
      <c r="BJ229" s="195" t="s">
        <v>76</v>
      </c>
      <c r="BK229" s="196">
        <f>ROUND(I229*H229,2)</f>
        <v>0</v>
      </c>
      <c r="BL229" s="195" t="s">
        <v>140</v>
      </c>
      <c r="BM229" s="152" t="s">
        <v>225</v>
      </c>
    </row>
    <row r="230" spans="2:47" s="2" customFormat="1" ht="19.5">
      <c r="B230" s="38"/>
      <c r="D230" s="154" t="s">
        <v>142</v>
      </c>
      <c r="F230" s="155" t="s">
        <v>224</v>
      </c>
      <c r="L230" s="38"/>
      <c r="M230" s="197"/>
      <c r="T230" s="198"/>
      <c r="AT230" s="195" t="s">
        <v>142</v>
      </c>
      <c r="AU230" s="195" t="s">
        <v>78</v>
      </c>
    </row>
    <row r="231" spans="2:51" s="13" customFormat="1" ht="12">
      <c r="B231" s="168"/>
      <c r="D231" s="154" t="s">
        <v>220</v>
      </c>
      <c r="E231" s="174" t="s">
        <v>1</v>
      </c>
      <c r="F231" s="169" t="s">
        <v>475</v>
      </c>
      <c r="H231" s="170">
        <v>46.312</v>
      </c>
      <c r="L231" s="168"/>
      <c r="M231" s="171"/>
      <c r="T231" s="173"/>
      <c r="AT231" s="174" t="s">
        <v>220</v>
      </c>
      <c r="AU231" s="174" t="s">
        <v>78</v>
      </c>
      <c r="AV231" s="13" t="s">
        <v>78</v>
      </c>
      <c r="AW231" s="13" t="s">
        <v>26</v>
      </c>
      <c r="AX231" s="13" t="s">
        <v>76</v>
      </c>
      <c r="AY231" s="174" t="s">
        <v>134</v>
      </c>
    </row>
    <row r="232" spans="2:65" s="2" customFormat="1" ht="24.2" customHeight="1">
      <c r="B232" s="38"/>
      <c r="C232" s="186" t="s">
        <v>476</v>
      </c>
      <c r="D232" s="186" t="s">
        <v>136</v>
      </c>
      <c r="E232" s="187" t="s">
        <v>227</v>
      </c>
      <c r="F232" s="188" t="s">
        <v>228</v>
      </c>
      <c r="G232" s="189" t="s">
        <v>212</v>
      </c>
      <c r="H232" s="190">
        <v>101.2</v>
      </c>
      <c r="I232" s="191"/>
      <c r="J232" s="191">
        <f>ROUND(I232*H232,2)</f>
        <v>0</v>
      </c>
      <c r="K232" s="192"/>
      <c r="L232" s="38"/>
      <c r="M232" s="148" t="s">
        <v>1</v>
      </c>
      <c r="N232" s="193" t="s">
        <v>34</v>
      </c>
      <c r="O232" s="194">
        <v>0</v>
      </c>
      <c r="P232" s="194">
        <f>O232*H232</f>
        <v>0</v>
      </c>
      <c r="Q232" s="194">
        <v>0</v>
      </c>
      <c r="R232" s="194">
        <f>Q232*H232</f>
        <v>0</v>
      </c>
      <c r="S232" s="194">
        <v>0</v>
      </c>
      <c r="T232" s="151">
        <f>S232*H232</f>
        <v>0</v>
      </c>
      <c r="AR232" s="152" t="s">
        <v>140</v>
      </c>
      <c r="AT232" s="152" t="s">
        <v>136</v>
      </c>
      <c r="AU232" s="152" t="s">
        <v>78</v>
      </c>
      <c r="AY232" s="195" t="s">
        <v>134</v>
      </c>
      <c r="BE232" s="196">
        <f>IF(N232="základní",J232,0)</f>
        <v>0</v>
      </c>
      <c r="BF232" s="196">
        <f>IF(N232="snížená",J232,0)</f>
        <v>0</v>
      </c>
      <c r="BG232" s="196">
        <f>IF(N232="zákl. přenesená",J232,0)</f>
        <v>0</v>
      </c>
      <c r="BH232" s="196">
        <f>IF(N232="sníž. přenesená",J232,0)</f>
        <v>0</v>
      </c>
      <c r="BI232" s="196">
        <f>IF(N232="nulová",J232,0)</f>
        <v>0</v>
      </c>
      <c r="BJ232" s="195" t="s">
        <v>76</v>
      </c>
      <c r="BK232" s="196">
        <f>ROUND(I232*H232,2)</f>
        <v>0</v>
      </c>
      <c r="BL232" s="195" t="s">
        <v>140</v>
      </c>
      <c r="BM232" s="152" t="s">
        <v>229</v>
      </c>
    </row>
    <row r="233" spans="2:47" s="2" customFormat="1" ht="19.5">
      <c r="B233" s="38"/>
      <c r="D233" s="154" t="s">
        <v>142</v>
      </c>
      <c r="F233" s="155" t="s">
        <v>228</v>
      </c>
      <c r="L233" s="38"/>
      <c r="M233" s="197"/>
      <c r="T233" s="198"/>
      <c r="AT233" s="195" t="s">
        <v>142</v>
      </c>
      <c r="AU233" s="195" t="s">
        <v>78</v>
      </c>
    </row>
    <row r="234" spans="2:63" s="199" customFormat="1" ht="22.9" customHeight="1">
      <c r="B234" s="200"/>
      <c r="D234" s="129" t="s">
        <v>68</v>
      </c>
      <c r="E234" s="138" t="s">
        <v>230</v>
      </c>
      <c r="F234" s="138" t="s">
        <v>231</v>
      </c>
      <c r="J234" s="201">
        <f>BK234</f>
        <v>0</v>
      </c>
      <c r="L234" s="200"/>
      <c r="M234" s="202"/>
      <c r="P234" s="203">
        <f>SUM(P235:P236)</f>
        <v>3.437082</v>
      </c>
      <c r="R234" s="203">
        <f>SUM(R235:R236)</f>
        <v>0</v>
      </c>
      <c r="T234" s="204">
        <f>SUM(T235:T236)</f>
        <v>0</v>
      </c>
      <c r="AR234" s="129" t="s">
        <v>76</v>
      </c>
      <c r="AT234" s="136" t="s">
        <v>68</v>
      </c>
      <c r="AU234" s="136" t="s">
        <v>76</v>
      </c>
      <c r="AY234" s="129" t="s">
        <v>134</v>
      </c>
      <c r="BK234" s="137">
        <f>SUM(BK235:BK236)</f>
        <v>0</v>
      </c>
    </row>
    <row r="235" spans="2:65" s="2" customFormat="1" ht="21.75" customHeight="1">
      <c r="B235" s="38"/>
      <c r="C235" s="186" t="s">
        <v>477</v>
      </c>
      <c r="D235" s="186" t="s">
        <v>136</v>
      </c>
      <c r="E235" s="187" t="s">
        <v>233</v>
      </c>
      <c r="F235" s="188" t="s">
        <v>234</v>
      </c>
      <c r="G235" s="189" t="s">
        <v>212</v>
      </c>
      <c r="H235" s="190">
        <v>52.077</v>
      </c>
      <c r="I235" s="191"/>
      <c r="J235" s="191">
        <f>ROUND(I235*H235,2)</f>
        <v>0</v>
      </c>
      <c r="K235" s="192"/>
      <c r="L235" s="38"/>
      <c r="M235" s="148" t="s">
        <v>1</v>
      </c>
      <c r="N235" s="193" t="s">
        <v>34</v>
      </c>
      <c r="O235" s="194">
        <v>0.066</v>
      </c>
      <c r="P235" s="194">
        <f>O235*H235</f>
        <v>3.437082</v>
      </c>
      <c r="Q235" s="194">
        <v>0</v>
      </c>
      <c r="R235" s="194">
        <f>Q235*H235</f>
        <v>0</v>
      </c>
      <c r="S235" s="194">
        <v>0</v>
      </c>
      <c r="T235" s="151">
        <f>S235*H235</f>
        <v>0</v>
      </c>
      <c r="AR235" s="152" t="s">
        <v>140</v>
      </c>
      <c r="AT235" s="152" t="s">
        <v>136</v>
      </c>
      <c r="AU235" s="152" t="s">
        <v>78</v>
      </c>
      <c r="AY235" s="195" t="s">
        <v>134</v>
      </c>
      <c r="BE235" s="196">
        <f>IF(N235="základní",J235,0)</f>
        <v>0</v>
      </c>
      <c r="BF235" s="196">
        <f>IF(N235="snížená",J235,0)</f>
        <v>0</v>
      </c>
      <c r="BG235" s="196">
        <f>IF(N235="zákl. přenesená",J235,0)</f>
        <v>0</v>
      </c>
      <c r="BH235" s="196">
        <f>IF(N235="sníž. přenesená",J235,0)</f>
        <v>0</v>
      </c>
      <c r="BI235" s="196">
        <f>IF(N235="nulová",J235,0)</f>
        <v>0</v>
      </c>
      <c r="BJ235" s="195" t="s">
        <v>76</v>
      </c>
      <c r="BK235" s="196">
        <f>ROUND(I235*H235,2)</f>
        <v>0</v>
      </c>
      <c r="BL235" s="195" t="s">
        <v>140</v>
      </c>
      <c r="BM235" s="152" t="s">
        <v>235</v>
      </c>
    </row>
    <row r="236" spans="2:47" s="2" customFormat="1" ht="19.5">
      <c r="B236" s="38"/>
      <c r="D236" s="154" t="s">
        <v>142</v>
      </c>
      <c r="F236" s="155" t="s">
        <v>236</v>
      </c>
      <c r="L236" s="38"/>
      <c r="M236" s="197"/>
      <c r="T236" s="198"/>
      <c r="AT236" s="195" t="s">
        <v>142</v>
      </c>
      <c r="AU236" s="195" t="s">
        <v>78</v>
      </c>
    </row>
    <row r="237" spans="2:63" s="199" customFormat="1" ht="25.9" customHeight="1">
      <c r="B237" s="200"/>
      <c r="D237" s="129" t="s">
        <v>68</v>
      </c>
      <c r="E237" s="130" t="s">
        <v>237</v>
      </c>
      <c r="F237" s="130" t="s">
        <v>238</v>
      </c>
      <c r="J237" s="213">
        <f>BK237</f>
        <v>0</v>
      </c>
      <c r="L237" s="200"/>
      <c r="M237" s="202"/>
      <c r="P237" s="203">
        <f>P238</f>
        <v>0</v>
      </c>
      <c r="R237" s="203">
        <f>R238</f>
        <v>0</v>
      </c>
      <c r="T237" s="204">
        <f>T238</f>
        <v>0</v>
      </c>
      <c r="AR237" s="129" t="s">
        <v>144</v>
      </c>
      <c r="AT237" s="136" t="s">
        <v>68</v>
      </c>
      <c r="AU237" s="136" t="s">
        <v>69</v>
      </c>
      <c r="AY237" s="129" t="s">
        <v>134</v>
      </c>
      <c r="BK237" s="137">
        <f>BK238</f>
        <v>0</v>
      </c>
    </row>
    <row r="238" spans="2:63" s="199" customFormat="1" ht="22.9" customHeight="1">
      <c r="B238" s="200"/>
      <c r="D238" s="129" t="s">
        <v>68</v>
      </c>
      <c r="E238" s="138" t="s">
        <v>239</v>
      </c>
      <c r="F238" s="138" t="s">
        <v>240</v>
      </c>
      <c r="J238" s="201">
        <f>BK238</f>
        <v>0</v>
      </c>
      <c r="L238" s="200"/>
      <c r="M238" s="202"/>
      <c r="P238" s="203">
        <f>SUM(P239:P239)</f>
        <v>0</v>
      </c>
      <c r="R238" s="203">
        <f>SUM(R239:R239)</f>
        <v>0</v>
      </c>
      <c r="T238" s="204">
        <f>SUM(T239:T239)</f>
        <v>0</v>
      </c>
      <c r="AR238" s="129" t="s">
        <v>144</v>
      </c>
      <c r="AT238" s="136" t="s">
        <v>68</v>
      </c>
      <c r="AU238" s="136" t="s">
        <v>76</v>
      </c>
      <c r="AY238" s="129" t="s">
        <v>134</v>
      </c>
      <c r="BK238" s="137">
        <f>SUM(BK239:BK239)</f>
        <v>0</v>
      </c>
    </row>
    <row r="239" spans="2:65" s="2" customFormat="1" ht="16.5" customHeight="1">
      <c r="B239" s="38"/>
      <c r="C239" s="186" t="s">
        <v>478</v>
      </c>
      <c r="D239" s="186" t="s">
        <v>136</v>
      </c>
      <c r="E239" s="187" t="s">
        <v>242</v>
      </c>
      <c r="F239" s="188" t="s">
        <v>243</v>
      </c>
      <c r="G239" s="189" t="s">
        <v>244</v>
      </c>
      <c r="H239" s="190">
        <v>1</v>
      </c>
      <c r="I239" s="191"/>
      <c r="J239" s="191">
        <f>ROUND(I239*H239,2)</f>
        <v>0</v>
      </c>
      <c r="K239" s="192"/>
      <c r="L239" s="38"/>
      <c r="M239" s="148" t="s">
        <v>1</v>
      </c>
      <c r="N239" s="193" t="s">
        <v>34</v>
      </c>
      <c r="O239" s="194">
        <v>0</v>
      </c>
      <c r="P239" s="194">
        <f>O239*H239</f>
        <v>0</v>
      </c>
      <c r="Q239" s="194">
        <v>0</v>
      </c>
      <c r="R239" s="194">
        <f>Q239*H239</f>
        <v>0</v>
      </c>
      <c r="S239" s="194">
        <v>0</v>
      </c>
      <c r="T239" s="151">
        <f>S239*H239</f>
        <v>0</v>
      </c>
      <c r="AR239" s="152" t="s">
        <v>245</v>
      </c>
      <c r="AT239" s="152" t="s">
        <v>136</v>
      </c>
      <c r="AU239" s="152" t="s">
        <v>78</v>
      </c>
      <c r="AY239" s="195" t="s">
        <v>134</v>
      </c>
      <c r="BE239" s="196">
        <f>IF(N239="základní",J239,0)</f>
        <v>0</v>
      </c>
      <c r="BF239" s="196">
        <f>IF(N239="snížená",J239,0)</f>
        <v>0</v>
      </c>
      <c r="BG239" s="196">
        <f>IF(N239="zákl. přenesená",J239,0)</f>
        <v>0</v>
      </c>
      <c r="BH239" s="196">
        <f>IF(N239="sníž. přenesená",J239,0)</f>
        <v>0</v>
      </c>
      <c r="BI239" s="196">
        <f>IF(N239="nulová",J239,0)</f>
        <v>0</v>
      </c>
      <c r="BJ239" s="195" t="s">
        <v>76</v>
      </c>
      <c r="BK239" s="196">
        <f>ROUND(I239*H239,2)</f>
        <v>0</v>
      </c>
      <c r="BL239" s="195" t="s">
        <v>245</v>
      </c>
      <c r="BM239" s="152" t="s">
        <v>246</v>
      </c>
    </row>
    <row r="240" spans="1:47" s="2" customFormat="1" ht="12">
      <c r="A240" s="28"/>
      <c r="B240" s="29"/>
      <c r="C240" s="28"/>
      <c r="D240" s="154" t="s">
        <v>142</v>
      </c>
      <c r="E240" s="28"/>
      <c r="F240" s="155" t="s">
        <v>243</v>
      </c>
      <c r="G240" s="28"/>
      <c r="H240" s="28"/>
      <c r="I240" s="28"/>
      <c r="J240" s="28"/>
      <c r="K240" s="28"/>
      <c r="L240" s="29"/>
      <c r="M240" s="175"/>
      <c r="N240" s="176"/>
      <c r="O240" s="177"/>
      <c r="P240" s="177"/>
      <c r="Q240" s="177"/>
      <c r="R240" s="177"/>
      <c r="S240" s="177"/>
      <c r="T240" s="17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T240" s="16" t="s">
        <v>142</v>
      </c>
      <c r="AU240" s="16" t="s">
        <v>78</v>
      </c>
    </row>
    <row r="241" spans="1:31" s="2" customFormat="1" ht="6.95" customHeight="1">
      <c r="A241" s="28"/>
      <c r="B241" s="43"/>
      <c r="C241" s="44"/>
      <c r="D241" s="44"/>
      <c r="E241" s="44"/>
      <c r="F241" s="44"/>
      <c r="G241" s="44"/>
      <c r="H241" s="44"/>
      <c r="I241" s="44"/>
      <c r="J241" s="44"/>
      <c r="K241" s="44"/>
      <c r="L241" s="29"/>
      <c r="M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</row>
  </sheetData>
  <autoFilter ref="C124:K240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94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68"/>
  <sheetViews>
    <sheetView showGridLines="0" showZeros="0" workbookViewId="0" topLeftCell="A110">
      <selection activeCell="I127" sqref="I127:I166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89"/>
    </row>
    <row r="2" spans="12:46" s="1" customFormat="1" ht="36.95" customHeight="1">
      <c r="L2" s="221" t="s">
        <v>5</v>
      </c>
      <c r="M2" s="222"/>
      <c r="N2" s="222"/>
      <c r="O2" s="222"/>
      <c r="P2" s="222"/>
      <c r="Q2" s="222"/>
      <c r="R2" s="222"/>
      <c r="S2" s="222"/>
      <c r="T2" s="222"/>
      <c r="U2" s="222"/>
      <c r="V2" s="222"/>
      <c r="AT2" s="16" t="s">
        <v>84</v>
      </c>
    </row>
    <row r="3" spans="2:46" s="1" customFormat="1" ht="6.95" customHeight="1" hidden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78</v>
      </c>
    </row>
    <row r="4" spans="2:46" s="1" customFormat="1" ht="24.95" customHeight="1" hidden="1">
      <c r="B4" s="19"/>
      <c r="D4" s="20" t="s">
        <v>97</v>
      </c>
      <c r="L4" s="19"/>
      <c r="M4" s="90" t="s">
        <v>10</v>
      </c>
      <c r="AT4" s="16" t="s">
        <v>3</v>
      </c>
    </row>
    <row r="5" spans="2:12" s="1" customFormat="1" ht="6.95" customHeight="1" hidden="1">
      <c r="B5" s="19"/>
      <c r="L5" s="19"/>
    </row>
    <row r="6" spans="2:12" s="1" customFormat="1" ht="12" customHeight="1" hidden="1">
      <c r="B6" s="19"/>
      <c r="D6" s="25" t="s">
        <v>14</v>
      </c>
      <c r="L6" s="19"/>
    </row>
    <row r="7" spans="2:12" s="1" customFormat="1" ht="16.5" customHeight="1" hidden="1">
      <c r="B7" s="19"/>
      <c r="E7" s="249" t="str">
        <f>'Rekapitulace stavby'!K6</f>
        <v>Město Petřvald - Opravy MK 2023</v>
      </c>
      <c r="F7" s="250"/>
      <c r="G7" s="250"/>
      <c r="H7" s="250"/>
      <c r="L7" s="19"/>
    </row>
    <row r="8" spans="1:31" s="2" customFormat="1" ht="12" customHeight="1" hidden="1">
      <c r="A8" s="28"/>
      <c r="B8" s="29"/>
      <c r="C8" s="28"/>
      <c r="D8" s="25" t="s">
        <v>98</v>
      </c>
      <c r="E8" s="28"/>
      <c r="F8" s="28"/>
      <c r="G8" s="28"/>
      <c r="H8" s="28"/>
      <c r="I8" s="28"/>
      <c r="J8" s="28"/>
      <c r="K8" s="28"/>
      <c r="L8" s="3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31" s="2" customFormat="1" ht="16.5" customHeight="1" hidden="1">
      <c r="A9" s="28"/>
      <c r="B9" s="29"/>
      <c r="C9" s="28"/>
      <c r="D9" s="28"/>
      <c r="E9" s="243" t="s">
        <v>336</v>
      </c>
      <c r="F9" s="248"/>
      <c r="G9" s="248"/>
      <c r="H9" s="248"/>
      <c r="I9" s="28"/>
      <c r="J9" s="28"/>
      <c r="K9" s="28"/>
      <c r="L9" s="3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31" s="2" customFormat="1" ht="12" hidden="1">
      <c r="A10" s="28"/>
      <c r="B10" s="29"/>
      <c r="C10" s="28"/>
      <c r="D10" s="28"/>
      <c r="E10" s="28"/>
      <c r="F10" s="28"/>
      <c r="G10" s="28"/>
      <c r="H10" s="28"/>
      <c r="I10" s="28"/>
      <c r="J10" s="28"/>
      <c r="K10" s="28"/>
      <c r="L10" s="3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31" s="2" customFormat="1" ht="12" customHeight="1" hidden="1">
      <c r="A11" s="28"/>
      <c r="B11" s="29"/>
      <c r="C11" s="28"/>
      <c r="D11" s="25" t="s">
        <v>16</v>
      </c>
      <c r="E11" s="28"/>
      <c r="F11" s="23" t="s">
        <v>1</v>
      </c>
      <c r="G11" s="28"/>
      <c r="H11" s="28"/>
      <c r="I11" s="25" t="s">
        <v>17</v>
      </c>
      <c r="J11" s="23" t="s">
        <v>1</v>
      </c>
      <c r="K11" s="28"/>
      <c r="L11" s="3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31" s="2" customFormat="1" ht="12" customHeight="1" hidden="1">
      <c r="A12" s="28"/>
      <c r="B12" s="29"/>
      <c r="C12" s="28"/>
      <c r="D12" s="25" t="s">
        <v>18</v>
      </c>
      <c r="E12" s="28"/>
      <c r="F12" s="23" t="s">
        <v>100</v>
      </c>
      <c r="G12" s="28"/>
      <c r="H12" s="28"/>
      <c r="I12" s="25" t="s">
        <v>20</v>
      </c>
      <c r="J12" s="51">
        <f>'Rekapitulace stavby'!AN8</f>
        <v>0</v>
      </c>
      <c r="K12" s="28"/>
      <c r="L12" s="3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31" s="2" customFormat="1" ht="10.9" customHeight="1" hidden="1">
      <c r="A13" s="28"/>
      <c r="B13" s="29"/>
      <c r="C13" s="28"/>
      <c r="D13" s="28"/>
      <c r="E13" s="28"/>
      <c r="F13" s="28"/>
      <c r="G13" s="28"/>
      <c r="H13" s="28"/>
      <c r="I13" s="28"/>
      <c r="J13" s="28"/>
      <c r="K13" s="28"/>
      <c r="L13" s="3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31" s="2" customFormat="1" ht="12" customHeight="1" hidden="1">
      <c r="A14" s="28"/>
      <c r="B14" s="29"/>
      <c r="C14" s="28"/>
      <c r="D14" s="25" t="s">
        <v>21</v>
      </c>
      <c r="E14" s="28"/>
      <c r="F14" s="28"/>
      <c r="G14" s="28"/>
      <c r="H14" s="28"/>
      <c r="I14" s="25" t="s">
        <v>22</v>
      </c>
      <c r="J14" s="23" t="s">
        <v>101</v>
      </c>
      <c r="K14" s="28"/>
      <c r="L14" s="3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31" s="2" customFormat="1" ht="18" customHeight="1" hidden="1">
      <c r="A15" s="28"/>
      <c r="B15" s="29"/>
      <c r="C15" s="28"/>
      <c r="D15" s="28"/>
      <c r="E15" s="23" t="s">
        <v>102</v>
      </c>
      <c r="F15" s="28"/>
      <c r="G15" s="28"/>
      <c r="H15" s="28"/>
      <c r="I15" s="25" t="s">
        <v>23</v>
      </c>
      <c r="J15" s="23" t="s">
        <v>1</v>
      </c>
      <c r="K15" s="28"/>
      <c r="L15" s="3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31" s="2" customFormat="1" ht="6.95" customHeight="1" hidden="1">
      <c r="A16" s="28"/>
      <c r="B16" s="29"/>
      <c r="C16" s="28"/>
      <c r="D16" s="28"/>
      <c r="E16" s="28"/>
      <c r="F16" s="28"/>
      <c r="G16" s="28"/>
      <c r="H16" s="28"/>
      <c r="I16" s="28"/>
      <c r="J16" s="28"/>
      <c r="K16" s="28"/>
      <c r="L16" s="3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ht="12" customHeight="1" hidden="1">
      <c r="A17" s="28"/>
      <c r="B17" s="29"/>
      <c r="C17" s="28"/>
      <c r="D17" s="25" t="s">
        <v>24</v>
      </c>
      <c r="E17" s="28"/>
      <c r="F17" s="28"/>
      <c r="G17" s="28"/>
      <c r="H17" s="28"/>
      <c r="I17" s="25" t="s">
        <v>22</v>
      </c>
      <c r="J17" s="23" t="str">
        <f>'Rekapitulace stavby'!AN13</f>
        <v/>
      </c>
      <c r="K17" s="28"/>
      <c r="L17" s="3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18" customHeight="1" hidden="1">
      <c r="A18" s="28"/>
      <c r="B18" s="29"/>
      <c r="C18" s="28"/>
      <c r="D18" s="28"/>
      <c r="E18" s="237" t="str">
        <f>'Rekapitulace stavby'!E14</f>
        <v xml:space="preserve"> </v>
      </c>
      <c r="F18" s="237"/>
      <c r="G18" s="237"/>
      <c r="H18" s="237"/>
      <c r="I18" s="25" t="s">
        <v>23</v>
      </c>
      <c r="J18" s="23" t="str">
        <f>'Rekapitulace stavby'!AN14</f>
        <v/>
      </c>
      <c r="K18" s="28"/>
      <c r="L18" s="3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ht="6.95" customHeight="1" hidden="1">
      <c r="A19" s="28"/>
      <c r="B19" s="29"/>
      <c r="C19" s="28"/>
      <c r="D19" s="28"/>
      <c r="E19" s="28"/>
      <c r="F19" s="28"/>
      <c r="G19" s="28"/>
      <c r="H19" s="28"/>
      <c r="I19" s="28"/>
      <c r="J19" s="28"/>
      <c r="K19" s="28"/>
      <c r="L19" s="3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12" customHeight="1" hidden="1">
      <c r="A20" s="28"/>
      <c r="B20" s="29"/>
      <c r="C20" s="28"/>
      <c r="D20" s="25" t="s">
        <v>25</v>
      </c>
      <c r="E20" s="28"/>
      <c r="F20" s="28"/>
      <c r="G20" s="28"/>
      <c r="H20" s="28"/>
      <c r="I20" s="25" t="s">
        <v>22</v>
      </c>
      <c r="J20" s="23" t="str">
        <f>IF('Rekapitulace stavby'!AN16="","",'Rekapitulace stavby'!AN16)</f>
        <v/>
      </c>
      <c r="K20" s="28"/>
      <c r="L20" s="3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ht="18" customHeight="1" hidden="1">
      <c r="A21" s="28"/>
      <c r="B21" s="29"/>
      <c r="C21" s="28"/>
      <c r="D21" s="28"/>
      <c r="E21" s="23" t="str">
        <f>IF('Rekapitulace stavby'!E17="","",'Rekapitulace stavby'!E17)</f>
        <v xml:space="preserve"> </v>
      </c>
      <c r="F21" s="28"/>
      <c r="G21" s="28"/>
      <c r="H21" s="28"/>
      <c r="I21" s="25" t="s">
        <v>23</v>
      </c>
      <c r="J21" s="23" t="str">
        <f>IF('Rekapitulace stavby'!AN17="","",'Rekapitulace stavby'!AN17)</f>
        <v/>
      </c>
      <c r="K21" s="28"/>
      <c r="L21" s="3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ht="6.95" customHeight="1" hidden="1">
      <c r="A22" s="28"/>
      <c r="B22" s="29"/>
      <c r="C22" s="28"/>
      <c r="D22" s="28"/>
      <c r="E22" s="28"/>
      <c r="F22" s="28"/>
      <c r="G22" s="28"/>
      <c r="H22" s="28"/>
      <c r="I22" s="28"/>
      <c r="J22" s="28"/>
      <c r="K22" s="28"/>
      <c r="L22" s="3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ht="12" customHeight="1" hidden="1">
      <c r="A23" s="28"/>
      <c r="B23" s="29"/>
      <c r="C23" s="28"/>
      <c r="D23" s="25" t="s">
        <v>27</v>
      </c>
      <c r="E23" s="28"/>
      <c r="F23" s="28"/>
      <c r="G23" s="28"/>
      <c r="H23" s="28"/>
      <c r="I23" s="25" t="s">
        <v>22</v>
      </c>
      <c r="J23" s="23" t="s">
        <v>103</v>
      </c>
      <c r="K23" s="28"/>
      <c r="L23" s="3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18" customHeight="1" hidden="1">
      <c r="A24" s="28"/>
      <c r="B24" s="29"/>
      <c r="C24" s="28"/>
      <c r="D24" s="28"/>
      <c r="E24" s="23" t="s">
        <v>104</v>
      </c>
      <c r="F24" s="28"/>
      <c r="G24" s="28"/>
      <c r="H24" s="28"/>
      <c r="I24" s="25" t="s">
        <v>23</v>
      </c>
      <c r="J24" s="23" t="s">
        <v>1</v>
      </c>
      <c r="K24" s="28"/>
      <c r="L24" s="3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2" customFormat="1" ht="6.95" customHeight="1" hidden="1">
      <c r="A25" s="28"/>
      <c r="B25" s="29"/>
      <c r="C25" s="28"/>
      <c r="D25" s="28"/>
      <c r="E25" s="28"/>
      <c r="F25" s="28"/>
      <c r="G25" s="28"/>
      <c r="H25" s="28"/>
      <c r="I25" s="28"/>
      <c r="J25" s="28"/>
      <c r="K25" s="28"/>
      <c r="L25" s="3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2" customFormat="1" ht="12" customHeight="1" hidden="1">
      <c r="A26" s="28"/>
      <c r="B26" s="29"/>
      <c r="C26" s="28"/>
      <c r="D26" s="25" t="s">
        <v>28</v>
      </c>
      <c r="E26" s="28"/>
      <c r="F26" s="28"/>
      <c r="G26" s="28"/>
      <c r="H26" s="28"/>
      <c r="I26" s="28"/>
      <c r="J26" s="28"/>
      <c r="K26" s="28"/>
      <c r="L26" s="3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8" customFormat="1" ht="16.5" customHeight="1" hidden="1">
      <c r="A27" s="91"/>
      <c r="B27" s="92"/>
      <c r="C27" s="91"/>
      <c r="D27" s="91"/>
      <c r="E27" s="239" t="s">
        <v>1</v>
      </c>
      <c r="F27" s="239"/>
      <c r="G27" s="239"/>
      <c r="H27" s="239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 hidden="1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3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2" customFormat="1" ht="6.95" customHeight="1" hidden="1">
      <c r="A29" s="28"/>
      <c r="B29" s="29"/>
      <c r="C29" s="28"/>
      <c r="D29" s="62"/>
      <c r="E29" s="62"/>
      <c r="F29" s="62"/>
      <c r="G29" s="62"/>
      <c r="H29" s="62"/>
      <c r="I29" s="62"/>
      <c r="J29" s="62"/>
      <c r="K29" s="62"/>
      <c r="L29" s="3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2" customFormat="1" ht="25.35" customHeight="1" hidden="1">
      <c r="A30" s="28"/>
      <c r="B30" s="29"/>
      <c r="C30" s="28"/>
      <c r="D30" s="94" t="s">
        <v>29</v>
      </c>
      <c r="E30" s="28"/>
      <c r="F30" s="28"/>
      <c r="G30" s="28"/>
      <c r="H30" s="28"/>
      <c r="I30" s="28"/>
      <c r="J30" s="67">
        <f>ROUND(J124,2)</f>
        <v>0</v>
      </c>
      <c r="K30" s="28"/>
      <c r="L30" s="3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2" customFormat="1" ht="6.95" customHeight="1" hidden="1">
      <c r="A31" s="28"/>
      <c r="B31" s="29"/>
      <c r="C31" s="28"/>
      <c r="D31" s="62"/>
      <c r="E31" s="62"/>
      <c r="F31" s="62"/>
      <c r="G31" s="62"/>
      <c r="H31" s="62"/>
      <c r="I31" s="62"/>
      <c r="J31" s="62"/>
      <c r="K31" s="62"/>
      <c r="L31" s="3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2" customFormat="1" ht="14.45" customHeight="1" hidden="1">
      <c r="A32" s="28"/>
      <c r="B32" s="29"/>
      <c r="C32" s="28"/>
      <c r="D32" s="28"/>
      <c r="E32" s="28"/>
      <c r="F32" s="32" t="s">
        <v>31</v>
      </c>
      <c r="G32" s="28"/>
      <c r="H32" s="28"/>
      <c r="I32" s="32" t="s">
        <v>30</v>
      </c>
      <c r="J32" s="32" t="s">
        <v>32</v>
      </c>
      <c r="K32" s="28"/>
      <c r="L32" s="3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2" customFormat="1" ht="14.45" customHeight="1" hidden="1">
      <c r="A33" s="28"/>
      <c r="B33" s="29"/>
      <c r="C33" s="28"/>
      <c r="D33" s="95" t="s">
        <v>33</v>
      </c>
      <c r="E33" s="25" t="s">
        <v>34</v>
      </c>
      <c r="F33" s="96">
        <f>ROUND((SUM(BE124:BE167)),2)</f>
        <v>0</v>
      </c>
      <c r="G33" s="28"/>
      <c r="H33" s="28"/>
      <c r="I33" s="97">
        <v>0.21</v>
      </c>
      <c r="J33" s="96">
        <f>ROUND(((SUM(BE124:BE167))*I33),2)</f>
        <v>0</v>
      </c>
      <c r="K33" s="28"/>
      <c r="L33" s="3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4.45" customHeight="1" hidden="1">
      <c r="A34" s="28"/>
      <c r="B34" s="29"/>
      <c r="C34" s="28"/>
      <c r="D34" s="28"/>
      <c r="E34" s="25" t="s">
        <v>35</v>
      </c>
      <c r="F34" s="96">
        <f>ROUND((SUM(BF124:BF167)),2)</f>
        <v>0</v>
      </c>
      <c r="G34" s="28"/>
      <c r="H34" s="28"/>
      <c r="I34" s="97">
        <v>0.15</v>
      </c>
      <c r="J34" s="96">
        <f>ROUND(((SUM(BF124:BF167))*I34),2)</f>
        <v>0</v>
      </c>
      <c r="K34" s="28"/>
      <c r="L34" s="3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14.45" customHeight="1" hidden="1">
      <c r="A35" s="28"/>
      <c r="B35" s="29"/>
      <c r="C35" s="28"/>
      <c r="D35" s="28"/>
      <c r="E35" s="25" t="s">
        <v>36</v>
      </c>
      <c r="F35" s="96">
        <f>ROUND((SUM(BG124:BG167)),2)</f>
        <v>0</v>
      </c>
      <c r="G35" s="28"/>
      <c r="H35" s="28"/>
      <c r="I35" s="97">
        <v>0.21</v>
      </c>
      <c r="J35" s="96">
        <f>0</f>
        <v>0</v>
      </c>
      <c r="K35" s="28"/>
      <c r="L35" s="3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2" customFormat="1" ht="14.45" customHeight="1" hidden="1">
      <c r="A36" s="28"/>
      <c r="B36" s="29"/>
      <c r="C36" s="28"/>
      <c r="D36" s="28"/>
      <c r="E36" s="25" t="s">
        <v>37</v>
      </c>
      <c r="F36" s="96">
        <f>ROUND((SUM(BH124:BH167)),2)</f>
        <v>0</v>
      </c>
      <c r="G36" s="28"/>
      <c r="H36" s="28"/>
      <c r="I36" s="97">
        <v>0.15</v>
      </c>
      <c r="J36" s="96">
        <f>0</f>
        <v>0</v>
      </c>
      <c r="K36" s="28"/>
      <c r="L36" s="3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2" customFormat="1" ht="14.45" customHeight="1" hidden="1">
      <c r="A37" s="28"/>
      <c r="B37" s="29"/>
      <c r="C37" s="28"/>
      <c r="D37" s="28"/>
      <c r="E37" s="25" t="s">
        <v>38</v>
      </c>
      <c r="F37" s="96">
        <f>ROUND((SUM(BI124:BI167)),2)</f>
        <v>0</v>
      </c>
      <c r="G37" s="28"/>
      <c r="H37" s="28"/>
      <c r="I37" s="97">
        <v>0</v>
      </c>
      <c r="J37" s="96">
        <f>0</f>
        <v>0</v>
      </c>
      <c r="K37" s="28"/>
      <c r="L37" s="3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2" customFormat="1" ht="6.95" customHeight="1" hidden="1">
      <c r="A38" s="28"/>
      <c r="B38" s="29"/>
      <c r="C38" s="28"/>
      <c r="D38" s="28"/>
      <c r="E38" s="28"/>
      <c r="F38" s="28"/>
      <c r="G38" s="28"/>
      <c r="H38" s="28"/>
      <c r="I38" s="28"/>
      <c r="J38" s="28"/>
      <c r="K38" s="28"/>
      <c r="L38" s="3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2" customFormat="1" ht="25.35" customHeight="1" hidden="1">
      <c r="A39" s="28"/>
      <c r="B39" s="29"/>
      <c r="C39" s="98"/>
      <c r="D39" s="99" t="s">
        <v>39</v>
      </c>
      <c r="E39" s="56"/>
      <c r="F39" s="56"/>
      <c r="G39" s="100" t="s">
        <v>40</v>
      </c>
      <c r="H39" s="101" t="s">
        <v>41</v>
      </c>
      <c r="I39" s="56"/>
      <c r="J39" s="102">
        <f>SUM(J30:J37)</f>
        <v>0</v>
      </c>
      <c r="K39" s="103"/>
      <c r="L39" s="3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2" customFormat="1" ht="14.45" customHeight="1" hidden="1">
      <c r="A40" s="28"/>
      <c r="B40" s="29"/>
      <c r="C40" s="28"/>
      <c r="D40" s="28"/>
      <c r="E40" s="28"/>
      <c r="F40" s="28"/>
      <c r="G40" s="28"/>
      <c r="H40" s="28"/>
      <c r="I40" s="28"/>
      <c r="J40" s="28"/>
      <c r="K40" s="28"/>
      <c r="L40" s="3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2:12" s="1" customFormat="1" ht="14.45" customHeight="1" hidden="1">
      <c r="B41" s="19"/>
      <c r="L41" s="19"/>
    </row>
    <row r="42" spans="2:12" s="1" customFormat="1" ht="14.45" customHeight="1" hidden="1">
      <c r="B42" s="19"/>
      <c r="L42" s="19"/>
    </row>
    <row r="43" spans="2:12" s="1" customFormat="1" ht="14.45" customHeight="1" hidden="1">
      <c r="B43" s="19"/>
      <c r="L43" s="19"/>
    </row>
    <row r="44" spans="2:12" s="1" customFormat="1" ht="14.45" customHeight="1" hidden="1">
      <c r="B44" s="19"/>
      <c r="L44" s="19"/>
    </row>
    <row r="45" spans="2:12" s="1" customFormat="1" ht="14.45" customHeight="1" hidden="1">
      <c r="B45" s="19"/>
      <c r="L45" s="19"/>
    </row>
    <row r="46" spans="2:12" s="1" customFormat="1" ht="14.45" customHeight="1" hidden="1">
      <c r="B46" s="19"/>
      <c r="L46" s="19"/>
    </row>
    <row r="47" spans="2:12" s="1" customFormat="1" ht="14.45" customHeight="1" hidden="1">
      <c r="B47" s="19"/>
      <c r="L47" s="19"/>
    </row>
    <row r="48" spans="2:12" s="1" customFormat="1" ht="14.45" customHeight="1" hidden="1">
      <c r="B48" s="19"/>
      <c r="L48" s="19"/>
    </row>
    <row r="49" spans="2:12" s="1" customFormat="1" ht="14.45" customHeight="1" hidden="1">
      <c r="B49" s="19"/>
      <c r="L49" s="19"/>
    </row>
    <row r="50" spans="2:12" s="2" customFormat="1" ht="14.45" customHeight="1" hidden="1">
      <c r="B50" s="38"/>
      <c r="D50" s="39" t="s">
        <v>42</v>
      </c>
      <c r="E50" s="40"/>
      <c r="F50" s="40"/>
      <c r="G50" s="39" t="s">
        <v>43</v>
      </c>
      <c r="H50" s="40"/>
      <c r="I50" s="40"/>
      <c r="J50" s="40"/>
      <c r="K50" s="40"/>
      <c r="L50" s="38"/>
    </row>
    <row r="51" spans="2:12" ht="12" hidden="1">
      <c r="B51" s="19"/>
      <c r="L51" s="19"/>
    </row>
    <row r="52" spans="2:12" ht="12" hidden="1">
      <c r="B52" s="19"/>
      <c r="L52" s="19"/>
    </row>
    <row r="53" spans="2:12" ht="12" hidden="1">
      <c r="B53" s="19"/>
      <c r="L53" s="19"/>
    </row>
    <row r="54" spans="2:12" ht="12" hidden="1">
      <c r="B54" s="19"/>
      <c r="L54" s="19"/>
    </row>
    <row r="55" spans="2:12" ht="12" hidden="1">
      <c r="B55" s="19"/>
      <c r="L55" s="19"/>
    </row>
    <row r="56" spans="2:12" ht="12" hidden="1">
      <c r="B56" s="19"/>
      <c r="L56" s="19"/>
    </row>
    <row r="57" spans="2:12" ht="12" hidden="1">
      <c r="B57" s="19"/>
      <c r="L57" s="19"/>
    </row>
    <row r="58" spans="2:12" ht="12" hidden="1">
      <c r="B58" s="19"/>
      <c r="L58" s="19"/>
    </row>
    <row r="59" spans="2:12" ht="12" hidden="1">
      <c r="B59" s="19"/>
      <c r="L59" s="19"/>
    </row>
    <row r="60" spans="2:12" ht="12" hidden="1">
      <c r="B60" s="19"/>
      <c r="L60" s="19"/>
    </row>
    <row r="61" spans="1:31" s="2" customFormat="1" ht="12.75" hidden="1">
      <c r="A61" s="28"/>
      <c r="B61" s="29"/>
      <c r="C61" s="28"/>
      <c r="D61" s="41" t="s">
        <v>44</v>
      </c>
      <c r="E61" s="31"/>
      <c r="F61" s="104" t="s">
        <v>45</v>
      </c>
      <c r="G61" s="41" t="s">
        <v>44</v>
      </c>
      <c r="H61" s="31"/>
      <c r="I61" s="31"/>
      <c r="J61" s="105" t="s">
        <v>45</v>
      </c>
      <c r="K61" s="31"/>
      <c r="L61" s="3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2:12" ht="12" hidden="1">
      <c r="B62" s="19"/>
      <c r="L62" s="19"/>
    </row>
    <row r="63" spans="2:12" ht="12" hidden="1">
      <c r="B63" s="19"/>
      <c r="L63" s="19"/>
    </row>
    <row r="64" spans="2:12" ht="12" hidden="1">
      <c r="B64" s="19"/>
      <c r="L64" s="19"/>
    </row>
    <row r="65" spans="1:31" s="2" customFormat="1" ht="12.75" hidden="1">
      <c r="A65" s="28"/>
      <c r="B65" s="29"/>
      <c r="C65" s="28"/>
      <c r="D65" s="39" t="s">
        <v>46</v>
      </c>
      <c r="E65" s="42"/>
      <c r="F65" s="42"/>
      <c r="G65" s="39" t="s">
        <v>47</v>
      </c>
      <c r="H65" s="42"/>
      <c r="I65" s="42"/>
      <c r="J65" s="42"/>
      <c r="K65" s="42"/>
      <c r="L65" s="3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2:12" ht="12" hidden="1">
      <c r="B66" s="19"/>
      <c r="L66" s="19"/>
    </row>
    <row r="67" spans="2:12" ht="12" hidden="1">
      <c r="B67" s="19"/>
      <c r="L67" s="19"/>
    </row>
    <row r="68" spans="2:12" ht="12" hidden="1">
      <c r="B68" s="19"/>
      <c r="L68" s="19"/>
    </row>
    <row r="69" spans="2:12" ht="12" hidden="1">
      <c r="B69" s="19"/>
      <c r="L69" s="19"/>
    </row>
    <row r="70" spans="2:12" ht="12" hidden="1">
      <c r="B70" s="19"/>
      <c r="L70" s="19"/>
    </row>
    <row r="71" spans="2:12" ht="12" hidden="1">
      <c r="B71" s="19"/>
      <c r="L71" s="19"/>
    </row>
    <row r="72" spans="2:12" ht="12" hidden="1">
      <c r="B72" s="19"/>
      <c r="L72" s="19"/>
    </row>
    <row r="73" spans="2:12" ht="12" hidden="1">
      <c r="B73" s="19"/>
      <c r="L73" s="19"/>
    </row>
    <row r="74" spans="2:12" ht="12" hidden="1">
      <c r="B74" s="19"/>
      <c r="L74" s="19"/>
    </row>
    <row r="75" spans="2:12" ht="12" hidden="1">
      <c r="B75" s="19"/>
      <c r="L75" s="19"/>
    </row>
    <row r="76" spans="1:31" s="2" customFormat="1" ht="12.75" hidden="1">
      <c r="A76" s="28"/>
      <c r="B76" s="29"/>
      <c r="C76" s="28"/>
      <c r="D76" s="41" t="s">
        <v>44</v>
      </c>
      <c r="E76" s="31"/>
      <c r="F76" s="104" t="s">
        <v>45</v>
      </c>
      <c r="G76" s="41" t="s">
        <v>44</v>
      </c>
      <c r="H76" s="31"/>
      <c r="I76" s="31"/>
      <c r="J76" s="105" t="s">
        <v>45</v>
      </c>
      <c r="K76" s="31"/>
      <c r="L76" s="3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14.45" customHeight="1" hidden="1">
      <c r="A77" s="28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78" ht="12" hidden="1"/>
    <row r="79" ht="12" hidden="1"/>
    <row r="80" ht="12" hidden="1"/>
    <row r="81" spans="1:31" s="2" customFormat="1" ht="6.95" customHeight="1" hidden="1">
      <c r="A81" s="28"/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31" s="2" customFormat="1" ht="24.95" customHeight="1" hidden="1">
      <c r="A82" s="28"/>
      <c r="B82" s="29"/>
      <c r="C82" s="20" t="s">
        <v>105</v>
      </c>
      <c r="D82" s="28"/>
      <c r="E82" s="28"/>
      <c r="F82" s="28"/>
      <c r="G82" s="28"/>
      <c r="H82" s="28"/>
      <c r="I82" s="28"/>
      <c r="J82" s="28"/>
      <c r="K82" s="28"/>
      <c r="L82" s="3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31" s="2" customFormat="1" ht="6.95" customHeight="1" hidden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3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31" s="2" customFormat="1" ht="12" customHeight="1" hidden="1">
      <c r="A84" s="28"/>
      <c r="B84" s="29"/>
      <c r="C84" s="25" t="s">
        <v>14</v>
      </c>
      <c r="D84" s="28"/>
      <c r="E84" s="28"/>
      <c r="F84" s="28"/>
      <c r="G84" s="28"/>
      <c r="H84" s="28"/>
      <c r="I84" s="28"/>
      <c r="J84" s="28"/>
      <c r="K84" s="28"/>
      <c r="L84" s="3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31" s="2" customFormat="1" ht="16.5" customHeight="1" hidden="1">
      <c r="A85" s="28"/>
      <c r="B85" s="29"/>
      <c r="C85" s="28"/>
      <c r="D85" s="28"/>
      <c r="E85" s="249" t="str">
        <f>E7</f>
        <v>Město Petřvald - Opravy MK 2023</v>
      </c>
      <c r="F85" s="250"/>
      <c r="G85" s="250"/>
      <c r="H85" s="250"/>
      <c r="I85" s="28"/>
      <c r="J85" s="28"/>
      <c r="K85" s="28"/>
      <c r="L85" s="3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31" s="2" customFormat="1" ht="12" customHeight="1" hidden="1">
      <c r="A86" s="28"/>
      <c r="B86" s="29"/>
      <c r="C86" s="25" t="s">
        <v>98</v>
      </c>
      <c r="D86" s="28"/>
      <c r="E86" s="28"/>
      <c r="F86" s="28"/>
      <c r="G86" s="28"/>
      <c r="H86" s="28"/>
      <c r="I86" s="28"/>
      <c r="J86" s="28"/>
      <c r="K86" s="28"/>
      <c r="L86" s="3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pans="1:31" s="2" customFormat="1" ht="16.5" customHeight="1" hidden="1">
      <c r="A87" s="28"/>
      <c r="B87" s="29"/>
      <c r="C87" s="28"/>
      <c r="D87" s="28"/>
      <c r="E87" s="243" t="str">
        <f>E9</f>
        <v>04 - Oprava MK ul. Nad Doly</v>
      </c>
      <c r="F87" s="248"/>
      <c r="G87" s="248"/>
      <c r="H87" s="248"/>
      <c r="I87" s="28"/>
      <c r="J87" s="28"/>
      <c r="K87" s="28"/>
      <c r="L87" s="3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31" s="2" customFormat="1" ht="6.95" customHeight="1" hidden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3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31" s="2" customFormat="1" ht="12" customHeight="1" hidden="1">
      <c r="A89" s="28"/>
      <c r="B89" s="29"/>
      <c r="C89" s="25" t="s">
        <v>18</v>
      </c>
      <c r="D89" s="28"/>
      <c r="E89" s="28"/>
      <c r="F89" s="23" t="str">
        <f>F12</f>
        <v>Petřvald</v>
      </c>
      <c r="G89" s="28"/>
      <c r="H89" s="28"/>
      <c r="I89" s="25" t="s">
        <v>20</v>
      </c>
      <c r="J89" s="51">
        <f>IF(J12="","",J12)</f>
        <v>0</v>
      </c>
      <c r="K89" s="28"/>
      <c r="L89" s="3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31" s="2" customFormat="1" ht="6.95" customHeight="1" hidden="1">
      <c r="A90" s="28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3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31" s="2" customFormat="1" ht="15.2" customHeight="1" hidden="1">
      <c r="A91" s="28"/>
      <c r="B91" s="29"/>
      <c r="C91" s="25" t="s">
        <v>21</v>
      </c>
      <c r="D91" s="28"/>
      <c r="E91" s="28"/>
      <c r="F91" s="23" t="str">
        <f>E15</f>
        <v>Město Petřvald</v>
      </c>
      <c r="G91" s="28"/>
      <c r="H91" s="28"/>
      <c r="I91" s="25" t="s">
        <v>25</v>
      </c>
      <c r="J91" s="26" t="str">
        <f>E21</f>
        <v xml:space="preserve"> </v>
      </c>
      <c r="K91" s="28"/>
      <c r="L91" s="3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31" s="2" customFormat="1" ht="15.2" customHeight="1" hidden="1">
      <c r="A92" s="28"/>
      <c r="B92" s="29"/>
      <c r="C92" s="25" t="s">
        <v>24</v>
      </c>
      <c r="D92" s="28"/>
      <c r="E92" s="28"/>
      <c r="F92" s="23" t="str">
        <f>IF(E18="","",E18)</f>
        <v xml:space="preserve"> </v>
      </c>
      <c r="G92" s="28"/>
      <c r="H92" s="28"/>
      <c r="I92" s="25" t="s">
        <v>27</v>
      </c>
      <c r="J92" s="26" t="str">
        <f>E24</f>
        <v>Ing. Pavol Lipták</v>
      </c>
      <c r="K92" s="28"/>
      <c r="L92" s="3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31" s="2" customFormat="1" ht="10.35" customHeight="1" hidden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3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31" s="2" customFormat="1" ht="29.25" customHeight="1" hidden="1">
      <c r="A94" s="28"/>
      <c r="B94" s="29"/>
      <c r="C94" s="106" t="s">
        <v>106</v>
      </c>
      <c r="D94" s="98"/>
      <c r="E94" s="98"/>
      <c r="F94" s="98"/>
      <c r="G94" s="98"/>
      <c r="H94" s="98"/>
      <c r="I94" s="98"/>
      <c r="J94" s="107" t="s">
        <v>107</v>
      </c>
      <c r="K94" s="98"/>
      <c r="L94" s="3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pans="1:31" s="2" customFormat="1" ht="10.35" customHeight="1" hidden="1">
      <c r="A95" s="28"/>
      <c r="B95" s="29"/>
      <c r="C95" s="28"/>
      <c r="D95" s="28"/>
      <c r="E95" s="28"/>
      <c r="F95" s="28"/>
      <c r="G95" s="28"/>
      <c r="H95" s="28"/>
      <c r="I95" s="28"/>
      <c r="J95" s="28"/>
      <c r="K95" s="28"/>
      <c r="L95" s="3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pans="1:47" s="2" customFormat="1" ht="22.9" customHeight="1" hidden="1">
      <c r="A96" s="28"/>
      <c r="B96" s="29"/>
      <c r="C96" s="108" t="s">
        <v>108</v>
      </c>
      <c r="D96" s="28"/>
      <c r="E96" s="28"/>
      <c r="F96" s="28"/>
      <c r="G96" s="28"/>
      <c r="H96" s="28"/>
      <c r="I96" s="28"/>
      <c r="J96" s="67">
        <f>J124</f>
        <v>0</v>
      </c>
      <c r="K96" s="28"/>
      <c r="L96" s="3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U96" s="16" t="s">
        <v>109</v>
      </c>
    </row>
    <row r="97" spans="2:12" s="9" customFormat="1" ht="24.95" customHeight="1" hidden="1">
      <c r="B97" s="109"/>
      <c r="D97" s="110" t="s">
        <v>110</v>
      </c>
      <c r="E97" s="111"/>
      <c r="F97" s="111"/>
      <c r="G97" s="111"/>
      <c r="H97" s="111"/>
      <c r="I97" s="111"/>
      <c r="J97" s="112">
        <f>J125</f>
        <v>0</v>
      </c>
      <c r="L97" s="109"/>
    </row>
    <row r="98" spans="2:12" s="10" customFormat="1" ht="19.9" customHeight="1" hidden="1">
      <c r="B98" s="113"/>
      <c r="D98" s="114" t="s">
        <v>111</v>
      </c>
      <c r="E98" s="115"/>
      <c r="F98" s="115"/>
      <c r="G98" s="115"/>
      <c r="H98" s="115"/>
      <c r="I98" s="115"/>
      <c r="J98" s="116">
        <f>J126</f>
        <v>0</v>
      </c>
      <c r="L98" s="113"/>
    </row>
    <row r="99" spans="2:12" s="10" customFormat="1" ht="19.9" customHeight="1" hidden="1">
      <c r="B99" s="113"/>
      <c r="D99" s="114" t="s">
        <v>112</v>
      </c>
      <c r="E99" s="115"/>
      <c r="F99" s="115"/>
      <c r="G99" s="115"/>
      <c r="H99" s="115"/>
      <c r="I99" s="115"/>
      <c r="J99" s="116">
        <f>J130</f>
        <v>0</v>
      </c>
      <c r="L99" s="113"/>
    </row>
    <row r="100" spans="2:12" s="10" customFormat="1" ht="19.9" customHeight="1" hidden="1">
      <c r="B100" s="113"/>
      <c r="D100" s="114" t="s">
        <v>114</v>
      </c>
      <c r="E100" s="115"/>
      <c r="F100" s="115"/>
      <c r="G100" s="115"/>
      <c r="H100" s="115"/>
      <c r="I100" s="115"/>
      <c r="J100" s="116">
        <f>J139</f>
        <v>0</v>
      </c>
      <c r="L100" s="113"/>
    </row>
    <row r="101" spans="2:12" s="10" customFormat="1" ht="19.9" customHeight="1" hidden="1">
      <c r="B101" s="113"/>
      <c r="D101" s="114" t="s">
        <v>115</v>
      </c>
      <c r="E101" s="115"/>
      <c r="F101" s="115"/>
      <c r="G101" s="115"/>
      <c r="H101" s="115"/>
      <c r="I101" s="115"/>
      <c r="J101" s="116">
        <f>J151</f>
        <v>0</v>
      </c>
      <c r="L101" s="113"/>
    </row>
    <row r="102" spans="2:12" s="10" customFormat="1" ht="19.9" customHeight="1" hidden="1">
      <c r="B102" s="113"/>
      <c r="D102" s="114" t="s">
        <v>116</v>
      </c>
      <c r="E102" s="115"/>
      <c r="F102" s="115"/>
      <c r="G102" s="115"/>
      <c r="H102" s="115"/>
      <c r="I102" s="115"/>
      <c r="J102" s="116">
        <f>J161</f>
        <v>0</v>
      </c>
      <c r="L102" s="113"/>
    </row>
    <row r="103" spans="2:12" s="9" customFormat="1" ht="24.95" customHeight="1" hidden="1">
      <c r="B103" s="109"/>
      <c r="D103" s="110" t="s">
        <v>117</v>
      </c>
      <c r="E103" s="111"/>
      <c r="F103" s="111"/>
      <c r="G103" s="111"/>
      <c r="H103" s="111"/>
      <c r="I103" s="111"/>
      <c r="J103" s="112">
        <f>J164</f>
        <v>0</v>
      </c>
      <c r="L103" s="109"/>
    </row>
    <row r="104" spans="2:12" s="10" customFormat="1" ht="19.9" customHeight="1" hidden="1">
      <c r="B104" s="113"/>
      <c r="D104" s="114" t="s">
        <v>118</v>
      </c>
      <c r="E104" s="115"/>
      <c r="F104" s="115"/>
      <c r="G104" s="115"/>
      <c r="H104" s="115"/>
      <c r="I104" s="115"/>
      <c r="J104" s="116">
        <f>J165</f>
        <v>0</v>
      </c>
      <c r="L104" s="113"/>
    </row>
    <row r="105" spans="1:31" s="2" customFormat="1" ht="21.75" customHeight="1" hidden="1">
      <c r="A105" s="28"/>
      <c r="B105" s="29"/>
      <c r="C105" s="28"/>
      <c r="D105" s="28"/>
      <c r="E105" s="28"/>
      <c r="F105" s="28"/>
      <c r="G105" s="28"/>
      <c r="H105" s="28"/>
      <c r="I105" s="28"/>
      <c r="J105" s="28"/>
      <c r="K105" s="28"/>
      <c r="L105" s="3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</row>
    <row r="106" spans="1:31" s="2" customFormat="1" ht="6.95" customHeight="1" hidden="1">
      <c r="A106" s="28"/>
      <c r="B106" s="43"/>
      <c r="C106" s="44"/>
      <c r="D106" s="44"/>
      <c r="E106" s="44"/>
      <c r="F106" s="44"/>
      <c r="G106" s="44"/>
      <c r="H106" s="44"/>
      <c r="I106" s="44"/>
      <c r="J106" s="44"/>
      <c r="K106" s="44"/>
      <c r="L106" s="3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</row>
    <row r="107" ht="12" hidden="1"/>
    <row r="108" ht="12" hidden="1"/>
    <row r="109" ht="12" hidden="1"/>
    <row r="110" spans="1:31" s="2" customFormat="1" ht="6.95" customHeight="1">
      <c r="A110" s="28"/>
      <c r="B110" s="45"/>
      <c r="C110" s="46"/>
      <c r="D110" s="46"/>
      <c r="E110" s="46"/>
      <c r="F110" s="46"/>
      <c r="G110" s="46"/>
      <c r="H110" s="46"/>
      <c r="I110" s="46"/>
      <c r="J110" s="46"/>
      <c r="K110" s="46"/>
      <c r="L110" s="3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</row>
    <row r="111" spans="1:31" s="2" customFormat="1" ht="24.95" customHeight="1">
      <c r="A111" s="28"/>
      <c r="B111" s="29"/>
      <c r="C111" s="20" t="s">
        <v>119</v>
      </c>
      <c r="D111" s="28"/>
      <c r="E111" s="28"/>
      <c r="F111" s="28"/>
      <c r="G111" s="28"/>
      <c r="H111" s="28"/>
      <c r="I111" s="28"/>
      <c r="J111" s="28"/>
      <c r="K111" s="28"/>
      <c r="L111" s="3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</row>
    <row r="112" spans="1:31" s="2" customFormat="1" ht="6.95" customHeight="1">
      <c r="A112" s="28"/>
      <c r="B112" s="29"/>
      <c r="C112" s="28"/>
      <c r="D112" s="28"/>
      <c r="E112" s="28"/>
      <c r="F112" s="28"/>
      <c r="G112" s="28"/>
      <c r="H112" s="28"/>
      <c r="I112" s="28"/>
      <c r="J112" s="28"/>
      <c r="K112" s="28"/>
      <c r="L112" s="3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</row>
    <row r="113" spans="1:31" s="2" customFormat="1" ht="12" customHeight="1">
      <c r="A113" s="28"/>
      <c r="B113" s="29"/>
      <c r="C113" s="25" t="s">
        <v>14</v>
      </c>
      <c r="D113" s="28"/>
      <c r="E113" s="28"/>
      <c r="F113" s="28"/>
      <c r="G113" s="28"/>
      <c r="H113" s="28"/>
      <c r="I113" s="28"/>
      <c r="J113" s="28"/>
      <c r="K113" s="28"/>
      <c r="L113" s="3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spans="1:31" s="2" customFormat="1" ht="16.5" customHeight="1">
      <c r="A114" s="28"/>
      <c r="B114" s="29"/>
      <c r="C114" s="28"/>
      <c r="D114" s="28"/>
      <c r="E114" s="249" t="str">
        <f>E7</f>
        <v>Město Petřvald - Opravy MK 2023</v>
      </c>
      <c r="F114" s="250"/>
      <c r="G114" s="250"/>
      <c r="H114" s="250"/>
      <c r="I114" s="28"/>
      <c r="J114" s="28"/>
      <c r="K114" s="28"/>
      <c r="L114" s="3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5" spans="1:31" s="2" customFormat="1" ht="12" customHeight="1">
      <c r="A115" s="28"/>
      <c r="B115" s="29"/>
      <c r="C115" s="25" t="s">
        <v>98</v>
      </c>
      <c r="D115" s="28"/>
      <c r="E115" s="28"/>
      <c r="F115" s="28"/>
      <c r="G115" s="28"/>
      <c r="H115" s="28"/>
      <c r="I115" s="28"/>
      <c r="J115" s="28"/>
      <c r="K115" s="28"/>
      <c r="L115" s="3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</row>
    <row r="116" spans="1:31" s="2" customFormat="1" ht="16.5" customHeight="1">
      <c r="A116" s="28"/>
      <c r="B116" s="29"/>
      <c r="C116" s="28"/>
      <c r="D116" s="28"/>
      <c r="E116" s="243" t="str">
        <f>E9</f>
        <v>04 - Oprava MK ul. Nad Doly</v>
      </c>
      <c r="F116" s="248"/>
      <c r="G116" s="248"/>
      <c r="H116" s="248"/>
      <c r="I116" s="28"/>
      <c r="J116" s="28"/>
      <c r="K116" s="28"/>
      <c r="L116" s="3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</row>
    <row r="117" spans="1:31" s="2" customFormat="1" ht="6.95" customHeight="1">
      <c r="A117" s="28"/>
      <c r="B117" s="29"/>
      <c r="C117" s="28"/>
      <c r="D117" s="28"/>
      <c r="E117" s="28"/>
      <c r="F117" s="28"/>
      <c r="G117" s="28"/>
      <c r="H117" s="28"/>
      <c r="I117" s="28"/>
      <c r="J117" s="28"/>
      <c r="K117" s="28"/>
      <c r="L117" s="3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</row>
    <row r="118" spans="1:31" s="2" customFormat="1" ht="12" customHeight="1">
      <c r="A118" s="28"/>
      <c r="B118" s="29"/>
      <c r="C118" s="25" t="s">
        <v>18</v>
      </c>
      <c r="D118" s="28"/>
      <c r="E118" s="28"/>
      <c r="F118" s="23" t="str">
        <f>F12</f>
        <v>Petřvald</v>
      </c>
      <c r="G118" s="28"/>
      <c r="H118" s="28"/>
      <c r="I118" s="25" t="s">
        <v>20</v>
      </c>
      <c r="J118" s="51"/>
      <c r="K118" s="28"/>
      <c r="L118" s="3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</row>
    <row r="119" spans="1:31" s="2" customFormat="1" ht="6.95" customHeight="1">
      <c r="A119" s="28"/>
      <c r="B119" s="29"/>
      <c r="C119" s="28"/>
      <c r="D119" s="28"/>
      <c r="E119" s="28"/>
      <c r="F119" s="28"/>
      <c r="G119" s="28"/>
      <c r="H119" s="28"/>
      <c r="I119" s="28"/>
      <c r="J119" s="28"/>
      <c r="K119" s="28"/>
      <c r="L119" s="3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</row>
    <row r="120" spans="1:31" s="2" customFormat="1" ht="15.2" customHeight="1">
      <c r="A120" s="28"/>
      <c r="B120" s="29"/>
      <c r="C120" s="25" t="s">
        <v>21</v>
      </c>
      <c r="D120" s="28"/>
      <c r="E120" s="28"/>
      <c r="F120" s="23" t="str">
        <f>E15</f>
        <v>Město Petřvald</v>
      </c>
      <c r="G120" s="28"/>
      <c r="H120" s="28"/>
      <c r="I120" s="25" t="s">
        <v>25</v>
      </c>
      <c r="J120" s="26" t="str">
        <f>E21</f>
        <v xml:space="preserve"> </v>
      </c>
      <c r="K120" s="28"/>
      <c r="L120" s="3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</row>
    <row r="121" spans="1:31" s="2" customFormat="1" ht="15.2" customHeight="1">
      <c r="A121" s="28"/>
      <c r="B121" s="29"/>
      <c r="C121" s="25" t="s">
        <v>24</v>
      </c>
      <c r="D121" s="28"/>
      <c r="E121" s="28"/>
      <c r="F121" s="23" t="str">
        <f>IF(E18="","",E18)</f>
        <v xml:space="preserve"> </v>
      </c>
      <c r="G121" s="28"/>
      <c r="H121" s="28"/>
      <c r="I121" s="25" t="s">
        <v>27</v>
      </c>
      <c r="J121" s="26" t="str">
        <f>E24</f>
        <v>Ing. Pavol Lipták</v>
      </c>
      <c r="K121" s="28"/>
      <c r="L121" s="3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</row>
    <row r="122" spans="1:31" s="2" customFormat="1" ht="10.35" customHeight="1">
      <c r="A122" s="28"/>
      <c r="B122" s="29"/>
      <c r="C122" s="28"/>
      <c r="D122" s="28"/>
      <c r="E122" s="28"/>
      <c r="F122" s="28"/>
      <c r="G122" s="28"/>
      <c r="H122" s="28"/>
      <c r="I122" s="28"/>
      <c r="J122" s="28"/>
      <c r="K122" s="28"/>
      <c r="L122" s="3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</row>
    <row r="123" spans="1:31" s="11" customFormat="1" ht="29.25" customHeight="1">
      <c r="A123" s="117"/>
      <c r="B123" s="118"/>
      <c r="C123" s="119" t="s">
        <v>120</v>
      </c>
      <c r="D123" s="120" t="s">
        <v>54</v>
      </c>
      <c r="E123" s="120" t="s">
        <v>50</v>
      </c>
      <c r="F123" s="120" t="s">
        <v>51</v>
      </c>
      <c r="G123" s="120" t="s">
        <v>121</v>
      </c>
      <c r="H123" s="120" t="s">
        <v>122</v>
      </c>
      <c r="I123" s="120" t="s">
        <v>123</v>
      </c>
      <c r="J123" s="121" t="s">
        <v>107</v>
      </c>
      <c r="K123" s="122" t="s">
        <v>124</v>
      </c>
      <c r="L123" s="123"/>
      <c r="M123" s="58" t="s">
        <v>1</v>
      </c>
      <c r="N123" s="59" t="s">
        <v>33</v>
      </c>
      <c r="O123" s="59" t="s">
        <v>125</v>
      </c>
      <c r="P123" s="59" t="s">
        <v>126</v>
      </c>
      <c r="Q123" s="59" t="s">
        <v>127</v>
      </c>
      <c r="R123" s="59" t="s">
        <v>128</v>
      </c>
      <c r="S123" s="59" t="s">
        <v>129</v>
      </c>
      <c r="T123" s="60" t="s">
        <v>130</v>
      </c>
      <c r="U123" s="117"/>
      <c r="V123" s="117"/>
      <c r="W123" s="117"/>
      <c r="X123" s="117"/>
      <c r="Y123" s="117"/>
      <c r="Z123" s="117"/>
      <c r="AA123" s="117"/>
      <c r="AB123" s="117"/>
      <c r="AC123" s="117"/>
      <c r="AD123" s="117"/>
      <c r="AE123" s="117"/>
    </row>
    <row r="124" spans="1:63" s="2" customFormat="1" ht="22.9" customHeight="1">
      <c r="A124" s="28"/>
      <c r="B124" s="29"/>
      <c r="C124" s="65" t="s">
        <v>131</v>
      </c>
      <c r="D124" s="28"/>
      <c r="E124" s="28"/>
      <c r="F124" s="28"/>
      <c r="G124" s="28"/>
      <c r="H124" s="28"/>
      <c r="I124" s="28"/>
      <c r="J124" s="124">
        <f>BK124</f>
        <v>0</v>
      </c>
      <c r="K124" s="28"/>
      <c r="L124" s="29"/>
      <c r="M124" s="61"/>
      <c r="N124" s="52"/>
      <c r="O124" s="62"/>
      <c r="P124" s="125">
        <f>P125+P164</f>
        <v>7.917599999999999</v>
      </c>
      <c r="Q124" s="62"/>
      <c r="R124" s="125">
        <f>R125+R164</f>
        <v>0.00616</v>
      </c>
      <c r="S124" s="62"/>
      <c r="T124" s="126">
        <f>T125+T164</f>
        <v>9.348</v>
      </c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T124" s="16" t="s">
        <v>68</v>
      </c>
      <c r="AU124" s="16" t="s">
        <v>109</v>
      </c>
      <c r="BK124" s="127">
        <f>BK125+BK164</f>
        <v>0</v>
      </c>
    </row>
    <row r="125" spans="2:63" s="12" customFormat="1" ht="25.9" customHeight="1">
      <c r="B125" s="128"/>
      <c r="D125" s="129" t="s">
        <v>68</v>
      </c>
      <c r="E125" s="130" t="s">
        <v>132</v>
      </c>
      <c r="F125" s="130" t="s">
        <v>133</v>
      </c>
      <c r="J125" s="131">
        <f>BK125</f>
        <v>0</v>
      </c>
      <c r="L125" s="128"/>
      <c r="M125" s="132"/>
      <c r="N125" s="133"/>
      <c r="O125" s="133"/>
      <c r="P125" s="134">
        <f>P126+P130+P139+P151+P161</f>
        <v>7.917599999999999</v>
      </c>
      <c r="Q125" s="133"/>
      <c r="R125" s="134">
        <f>R126+R130+R139+R151+R161</f>
        <v>0.00616</v>
      </c>
      <c r="S125" s="133"/>
      <c r="T125" s="135">
        <f>T126+T130+T139+T151+T161</f>
        <v>9.348</v>
      </c>
      <c r="AR125" s="129" t="s">
        <v>76</v>
      </c>
      <c r="AT125" s="136" t="s">
        <v>68</v>
      </c>
      <c r="AU125" s="136" t="s">
        <v>69</v>
      </c>
      <c r="AY125" s="129" t="s">
        <v>134</v>
      </c>
      <c r="BK125" s="137">
        <f>BK126+BK130+BK139+BK151+BK161</f>
        <v>0</v>
      </c>
    </row>
    <row r="126" spans="2:63" s="12" customFormat="1" ht="22.9" customHeight="1">
      <c r="B126" s="128"/>
      <c r="D126" s="129" t="s">
        <v>68</v>
      </c>
      <c r="E126" s="138" t="s">
        <v>76</v>
      </c>
      <c r="F126" s="138" t="s">
        <v>135</v>
      </c>
      <c r="J126" s="139">
        <f>BK126</f>
        <v>0</v>
      </c>
      <c r="L126" s="128"/>
      <c r="M126" s="132"/>
      <c r="N126" s="133"/>
      <c r="O126" s="133"/>
      <c r="P126" s="134">
        <f>SUM(P127:P129)</f>
        <v>0.66</v>
      </c>
      <c r="Q126" s="133"/>
      <c r="R126" s="134">
        <f>SUM(R127:R129)</f>
        <v>0.00462</v>
      </c>
      <c r="S126" s="133"/>
      <c r="T126" s="135">
        <f>SUM(T127:T129)</f>
        <v>8.448</v>
      </c>
      <c r="AR126" s="129" t="s">
        <v>76</v>
      </c>
      <c r="AT126" s="136" t="s">
        <v>68</v>
      </c>
      <c r="AU126" s="136" t="s">
        <v>76</v>
      </c>
      <c r="AY126" s="129" t="s">
        <v>134</v>
      </c>
      <c r="BK126" s="137">
        <f>SUM(BK127:BK129)</f>
        <v>0</v>
      </c>
    </row>
    <row r="127" spans="1:65" s="2" customFormat="1" ht="16.5" customHeight="1">
      <c r="A127" s="28"/>
      <c r="B127" s="140"/>
      <c r="C127" s="141" t="s">
        <v>76</v>
      </c>
      <c r="D127" s="141" t="s">
        <v>136</v>
      </c>
      <c r="E127" s="142" t="s">
        <v>337</v>
      </c>
      <c r="F127" s="143" t="s">
        <v>338</v>
      </c>
      <c r="G127" s="144" t="s">
        <v>139</v>
      </c>
      <c r="H127" s="145">
        <v>66</v>
      </c>
      <c r="I127" s="146"/>
      <c r="J127" s="146">
        <f>ROUND(I127*H127,2)</f>
        <v>0</v>
      </c>
      <c r="K127" s="147"/>
      <c r="L127" s="29"/>
      <c r="M127" s="148" t="s">
        <v>1</v>
      </c>
      <c r="N127" s="149" t="s">
        <v>34</v>
      </c>
      <c r="O127" s="150">
        <v>0.01</v>
      </c>
      <c r="P127" s="150">
        <f>O127*H127</f>
        <v>0.66</v>
      </c>
      <c r="Q127" s="150">
        <v>7E-05</v>
      </c>
      <c r="R127" s="150">
        <f>Q127*H127</f>
        <v>0.00462</v>
      </c>
      <c r="S127" s="150">
        <v>0.128</v>
      </c>
      <c r="T127" s="151">
        <f>S127*H127</f>
        <v>8.448</v>
      </c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R127" s="152" t="s">
        <v>140</v>
      </c>
      <c r="AT127" s="152" t="s">
        <v>136</v>
      </c>
      <c r="AU127" s="152" t="s">
        <v>78</v>
      </c>
      <c r="AY127" s="16" t="s">
        <v>134</v>
      </c>
      <c r="BE127" s="153">
        <f>IF(N127="základní",J127,0)</f>
        <v>0</v>
      </c>
      <c r="BF127" s="153">
        <f>IF(N127="snížená",J127,0)</f>
        <v>0</v>
      </c>
      <c r="BG127" s="153">
        <f>IF(N127="zákl. přenesená",J127,0)</f>
        <v>0</v>
      </c>
      <c r="BH127" s="153">
        <f>IF(N127="sníž. přenesená",J127,0)</f>
        <v>0</v>
      </c>
      <c r="BI127" s="153">
        <f>IF(N127="nulová",J127,0)</f>
        <v>0</v>
      </c>
      <c r="BJ127" s="16" t="s">
        <v>76</v>
      </c>
      <c r="BK127" s="153">
        <f>ROUND(I127*H127,2)</f>
        <v>0</v>
      </c>
      <c r="BL127" s="16" t="s">
        <v>140</v>
      </c>
      <c r="BM127" s="152" t="s">
        <v>339</v>
      </c>
    </row>
    <row r="128" spans="1:47" s="2" customFormat="1" ht="19.5">
      <c r="A128" s="28"/>
      <c r="B128" s="29"/>
      <c r="C128" s="28"/>
      <c r="D128" s="154" t="s">
        <v>142</v>
      </c>
      <c r="E128" s="28"/>
      <c r="F128" s="155" t="s">
        <v>340</v>
      </c>
      <c r="G128" s="28"/>
      <c r="H128" s="28"/>
      <c r="I128" s="28"/>
      <c r="J128" s="28"/>
      <c r="K128" s="28"/>
      <c r="L128" s="29"/>
      <c r="M128" s="156"/>
      <c r="N128" s="157"/>
      <c r="O128" s="54"/>
      <c r="P128" s="54"/>
      <c r="Q128" s="54"/>
      <c r="R128" s="54"/>
      <c r="S128" s="54"/>
      <c r="T128" s="55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T128" s="16" t="s">
        <v>142</v>
      </c>
      <c r="AU128" s="16" t="s">
        <v>78</v>
      </c>
    </row>
    <row r="129" spans="2:51" s="13" customFormat="1" ht="12">
      <c r="B129" s="168"/>
      <c r="D129" s="154" t="s">
        <v>220</v>
      </c>
      <c r="E129" s="174" t="s">
        <v>1</v>
      </c>
      <c r="F129" s="169" t="s">
        <v>341</v>
      </c>
      <c r="H129" s="170">
        <v>66</v>
      </c>
      <c r="L129" s="168"/>
      <c r="M129" s="171"/>
      <c r="N129" s="172"/>
      <c r="O129" s="172"/>
      <c r="P129" s="172"/>
      <c r="Q129" s="172"/>
      <c r="R129" s="172"/>
      <c r="S129" s="172"/>
      <c r="T129" s="173"/>
      <c r="AT129" s="174" t="s">
        <v>220</v>
      </c>
      <c r="AU129" s="174" t="s">
        <v>78</v>
      </c>
      <c r="AV129" s="13" t="s">
        <v>78</v>
      </c>
      <c r="AW129" s="13" t="s">
        <v>26</v>
      </c>
      <c r="AX129" s="13" t="s">
        <v>76</v>
      </c>
      <c r="AY129" s="174" t="s">
        <v>134</v>
      </c>
    </row>
    <row r="130" spans="2:63" s="12" customFormat="1" ht="22.9" customHeight="1">
      <c r="B130" s="128"/>
      <c r="D130" s="129" t="s">
        <v>68</v>
      </c>
      <c r="E130" s="138" t="s">
        <v>144</v>
      </c>
      <c r="F130" s="138" t="s">
        <v>145</v>
      </c>
      <c r="J130" s="139">
        <f>BK130</f>
        <v>0</v>
      </c>
      <c r="L130" s="128"/>
      <c r="M130" s="132"/>
      <c r="N130" s="133"/>
      <c r="O130" s="133"/>
      <c r="P130" s="134">
        <f>SUM(P131:P138)</f>
        <v>1.251</v>
      </c>
      <c r="Q130" s="133"/>
      <c r="R130" s="134">
        <f>SUM(R131:R138)</f>
        <v>0</v>
      </c>
      <c r="S130" s="133"/>
      <c r="T130" s="135">
        <f>SUM(T131:T138)</f>
        <v>0</v>
      </c>
      <c r="AR130" s="129" t="s">
        <v>76</v>
      </c>
      <c r="AT130" s="136" t="s">
        <v>68</v>
      </c>
      <c r="AU130" s="136" t="s">
        <v>76</v>
      </c>
      <c r="AY130" s="129" t="s">
        <v>134</v>
      </c>
      <c r="BK130" s="137">
        <f>SUM(BK131:BK138)</f>
        <v>0</v>
      </c>
    </row>
    <row r="131" spans="1:65" s="2" customFormat="1" ht="16.5" customHeight="1">
      <c r="A131" s="28"/>
      <c r="B131" s="140"/>
      <c r="C131" s="141" t="s">
        <v>78</v>
      </c>
      <c r="D131" s="141" t="s">
        <v>136</v>
      </c>
      <c r="E131" s="142" t="s">
        <v>146</v>
      </c>
      <c r="F131" s="143" t="s">
        <v>147</v>
      </c>
      <c r="G131" s="144" t="s">
        <v>139</v>
      </c>
      <c r="H131" s="145">
        <v>21</v>
      </c>
      <c r="I131" s="146"/>
      <c r="J131" s="146">
        <f>ROUND(I131*H131,2)</f>
        <v>0</v>
      </c>
      <c r="K131" s="147"/>
      <c r="L131" s="29"/>
      <c r="M131" s="148" t="s">
        <v>1</v>
      </c>
      <c r="N131" s="149" t="s">
        <v>34</v>
      </c>
      <c r="O131" s="150">
        <v>0.004</v>
      </c>
      <c r="P131" s="150">
        <f>O131*H131</f>
        <v>0.084</v>
      </c>
      <c r="Q131" s="150">
        <v>0</v>
      </c>
      <c r="R131" s="150">
        <f>Q131*H131</f>
        <v>0</v>
      </c>
      <c r="S131" s="150">
        <v>0</v>
      </c>
      <c r="T131" s="151">
        <f>S131*H131</f>
        <v>0</v>
      </c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R131" s="152" t="s">
        <v>140</v>
      </c>
      <c r="AT131" s="152" t="s">
        <v>136</v>
      </c>
      <c r="AU131" s="152" t="s">
        <v>78</v>
      </c>
      <c r="AY131" s="16" t="s">
        <v>134</v>
      </c>
      <c r="BE131" s="153">
        <f>IF(N131="základní",J131,0)</f>
        <v>0</v>
      </c>
      <c r="BF131" s="153">
        <f>IF(N131="snížená",J131,0)</f>
        <v>0</v>
      </c>
      <c r="BG131" s="153">
        <f>IF(N131="zákl. přenesená",J131,0)</f>
        <v>0</v>
      </c>
      <c r="BH131" s="153">
        <f>IF(N131="sníž. přenesená",J131,0)</f>
        <v>0</v>
      </c>
      <c r="BI131" s="153">
        <f>IF(N131="nulová",J131,0)</f>
        <v>0</v>
      </c>
      <c r="BJ131" s="16" t="s">
        <v>76</v>
      </c>
      <c r="BK131" s="153">
        <f>ROUND(I131*H131,2)</f>
        <v>0</v>
      </c>
      <c r="BL131" s="16" t="s">
        <v>140</v>
      </c>
      <c r="BM131" s="152" t="s">
        <v>148</v>
      </c>
    </row>
    <row r="132" spans="1:47" s="2" customFormat="1" ht="12">
      <c r="A132" s="28"/>
      <c r="B132" s="29"/>
      <c r="C132" s="28"/>
      <c r="D132" s="154" t="s">
        <v>142</v>
      </c>
      <c r="E132" s="28"/>
      <c r="F132" s="155" t="s">
        <v>149</v>
      </c>
      <c r="G132" s="28"/>
      <c r="H132" s="28"/>
      <c r="I132" s="28"/>
      <c r="J132" s="28"/>
      <c r="K132" s="28"/>
      <c r="L132" s="29"/>
      <c r="M132" s="156"/>
      <c r="N132" s="157"/>
      <c r="O132" s="54"/>
      <c r="P132" s="54"/>
      <c r="Q132" s="54"/>
      <c r="R132" s="54"/>
      <c r="S132" s="54"/>
      <c r="T132" s="55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T132" s="16" t="s">
        <v>142</v>
      </c>
      <c r="AU132" s="16" t="s">
        <v>78</v>
      </c>
    </row>
    <row r="133" spans="1:65" s="2" customFormat="1" ht="16.5" customHeight="1">
      <c r="A133" s="28"/>
      <c r="B133" s="140"/>
      <c r="C133" s="141" t="s">
        <v>150</v>
      </c>
      <c r="D133" s="141" t="s">
        <v>136</v>
      </c>
      <c r="E133" s="142" t="s">
        <v>151</v>
      </c>
      <c r="F133" s="143" t="s">
        <v>152</v>
      </c>
      <c r="G133" s="144" t="s">
        <v>139</v>
      </c>
      <c r="H133" s="145">
        <v>45</v>
      </c>
      <c r="I133" s="146"/>
      <c r="J133" s="146">
        <f>ROUND(I133*H133,2)</f>
        <v>0</v>
      </c>
      <c r="K133" s="147"/>
      <c r="L133" s="29"/>
      <c r="M133" s="148" t="s">
        <v>1</v>
      </c>
      <c r="N133" s="149" t="s">
        <v>34</v>
      </c>
      <c r="O133" s="150">
        <v>0.002</v>
      </c>
      <c r="P133" s="150">
        <f>O133*H133</f>
        <v>0.09</v>
      </c>
      <c r="Q133" s="150">
        <v>0</v>
      </c>
      <c r="R133" s="150">
        <f>Q133*H133</f>
        <v>0</v>
      </c>
      <c r="S133" s="150">
        <v>0</v>
      </c>
      <c r="T133" s="151">
        <f>S133*H133</f>
        <v>0</v>
      </c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R133" s="152" t="s">
        <v>140</v>
      </c>
      <c r="AT133" s="152" t="s">
        <v>136</v>
      </c>
      <c r="AU133" s="152" t="s">
        <v>78</v>
      </c>
      <c r="AY133" s="16" t="s">
        <v>134</v>
      </c>
      <c r="BE133" s="153">
        <f>IF(N133="základní",J133,0)</f>
        <v>0</v>
      </c>
      <c r="BF133" s="153">
        <f>IF(N133="snížená",J133,0)</f>
        <v>0</v>
      </c>
      <c r="BG133" s="153">
        <f>IF(N133="zákl. přenesená",J133,0)</f>
        <v>0</v>
      </c>
      <c r="BH133" s="153">
        <f>IF(N133="sníž. přenesená",J133,0)</f>
        <v>0</v>
      </c>
      <c r="BI133" s="153">
        <f>IF(N133="nulová",J133,0)</f>
        <v>0</v>
      </c>
      <c r="BJ133" s="16" t="s">
        <v>76</v>
      </c>
      <c r="BK133" s="153">
        <f>ROUND(I133*H133,2)</f>
        <v>0</v>
      </c>
      <c r="BL133" s="16" t="s">
        <v>140</v>
      </c>
      <c r="BM133" s="152" t="s">
        <v>153</v>
      </c>
    </row>
    <row r="134" spans="1:47" s="2" customFormat="1" ht="12">
      <c r="A134" s="28"/>
      <c r="B134" s="29"/>
      <c r="C134" s="28"/>
      <c r="D134" s="154" t="s">
        <v>142</v>
      </c>
      <c r="E134" s="28"/>
      <c r="F134" s="155" t="s">
        <v>154</v>
      </c>
      <c r="G134" s="28"/>
      <c r="H134" s="28"/>
      <c r="I134" s="28"/>
      <c r="J134" s="28"/>
      <c r="K134" s="28"/>
      <c r="L134" s="29"/>
      <c r="M134" s="156"/>
      <c r="N134" s="157"/>
      <c r="O134" s="54"/>
      <c r="P134" s="54"/>
      <c r="Q134" s="54"/>
      <c r="R134" s="54"/>
      <c r="S134" s="54"/>
      <c r="T134" s="55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T134" s="16" t="s">
        <v>142</v>
      </c>
      <c r="AU134" s="16" t="s">
        <v>78</v>
      </c>
    </row>
    <row r="135" spans="1:65" s="2" customFormat="1" ht="21.75" customHeight="1">
      <c r="A135" s="28"/>
      <c r="B135" s="140"/>
      <c r="C135" s="141" t="s">
        <v>140</v>
      </c>
      <c r="D135" s="141" t="s">
        <v>136</v>
      </c>
      <c r="E135" s="142" t="s">
        <v>155</v>
      </c>
      <c r="F135" s="143" t="s">
        <v>156</v>
      </c>
      <c r="G135" s="144" t="s">
        <v>139</v>
      </c>
      <c r="H135" s="145">
        <v>45</v>
      </c>
      <c r="I135" s="146"/>
      <c r="J135" s="146">
        <f>ROUND(I135*H135,2)</f>
        <v>0</v>
      </c>
      <c r="K135" s="147"/>
      <c r="L135" s="29"/>
      <c r="M135" s="148" t="s">
        <v>1</v>
      </c>
      <c r="N135" s="149" t="s">
        <v>34</v>
      </c>
      <c r="O135" s="150">
        <v>0.016</v>
      </c>
      <c r="P135" s="150">
        <f>O135*H135</f>
        <v>0.72</v>
      </c>
      <c r="Q135" s="150">
        <v>0</v>
      </c>
      <c r="R135" s="150">
        <f>Q135*H135</f>
        <v>0</v>
      </c>
      <c r="S135" s="150">
        <v>0</v>
      </c>
      <c r="T135" s="151">
        <f>S135*H135</f>
        <v>0</v>
      </c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R135" s="152" t="s">
        <v>140</v>
      </c>
      <c r="AT135" s="152" t="s">
        <v>136</v>
      </c>
      <c r="AU135" s="152" t="s">
        <v>78</v>
      </c>
      <c r="AY135" s="16" t="s">
        <v>134</v>
      </c>
      <c r="BE135" s="153">
        <f>IF(N135="základní",J135,0)</f>
        <v>0</v>
      </c>
      <c r="BF135" s="153">
        <f>IF(N135="snížená",J135,0)</f>
        <v>0</v>
      </c>
      <c r="BG135" s="153">
        <f>IF(N135="zákl. přenesená",J135,0)</f>
        <v>0</v>
      </c>
      <c r="BH135" s="153">
        <f>IF(N135="sníž. přenesená",J135,0)</f>
        <v>0</v>
      </c>
      <c r="BI135" s="153">
        <f>IF(N135="nulová",J135,0)</f>
        <v>0</v>
      </c>
      <c r="BJ135" s="16" t="s">
        <v>76</v>
      </c>
      <c r="BK135" s="153">
        <f>ROUND(I135*H135,2)</f>
        <v>0</v>
      </c>
      <c r="BL135" s="16" t="s">
        <v>140</v>
      </c>
      <c r="BM135" s="152" t="s">
        <v>157</v>
      </c>
    </row>
    <row r="136" spans="1:47" s="2" customFormat="1" ht="19.5">
      <c r="A136" s="28"/>
      <c r="B136" s="29"/>
      <c r="C136" s="28"/>
      <c r="D136" s="154" t="s">
        <v>142</v>
      </c>
      <c r="E136" s="28"/>
      <c r="F136" s="155" t="s">
        <v>158</v>
      </c>
      <c r="G136" s="28"/>
      <c r="H136" s="28"/>
      <c r="I136" s="28"/>
      <c r="J136" s="28"/>
      <c r="K136" s="28"/>
      <c r="L136" s="29"/>
      <c r="M136" s="156"/>
      <c r="N136" s="157"/>
      <c r="O136" s="54"/>
      <c r="P136" s="54"/>
      <c r="Q136" s="54"/>
      <c r="R136" s="54"/>
      <c r="S136" s="54"/>
      <c r="T136" s="55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T136" s="16" t="s">
        <v>142</v>
      </c>
      <c r="AU136" s="16" t="s">
        <v>78</v>
      </c>
    </row>
    <row r="137" spans="1:65" s="2" customFormat="1" ht="16.5" customHeight="1">
      <c r="A137" s="28"/>
      <c r="B137" s="140"/>
      <c r="C137" s="141" t="s">
        <v>144</v>
      </c>
      <c r="D137" s="141" t="s">
        <v>136</v>
      </c>
      <c r="E137" s="142" t="s">
        <v>159</v>
      </c>
      <c r="F137" s="143" t="s">
        <v>160</v>
      </c>
      <c r="G137" s="144" t="s">
        <v>139</v>
      </c>
      <c r="H137" s="145">
        <v>21</v>
      </c>
      <c r="I137" s="146"/>
      <c r="J137" s="146">
        <f>ROUND(I137*H137,2)</f>
        <v>0</v>
      </c>
      <c r="K137" s="147"/>
      <c r="L137" s="29"/>
      <c r="M137" s="148" t="s">
        <v>1</v>
      </c>
      <c r="N137" s="149" t="s">
        <v>34</v>
      </c>
      <c r="O137" s="150">
        <v>0.017</v>
      </c>
      <c r="P137" s="150">
        <f>O137*H137</f>
        <v>0.35700000000000004</v>
      </c>
      <c r="Q137" s="150">
        <v>0</v>
      </c>
      <c r="R137" s="150">
        <f>Q137*H137</f>
        <v>0</v>
      </c>
      <c r="S137" s="150">
        <v>0</v>
      </c>
      <c r="T137" s="151">
        <f>S137*H137</f>
        <v>0</v>
      </c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R137" s="152" t="s">
        <v>140</v>
      </c>
      <c r="AT137" s="152" t="s">
        <v>136</v>
      </c>
      <c r="AU137" s="152" t="s">
        <v>78</v>
      </c>
      <c r="AY137" s="16" t="s">
        <v>134</v>
      </c>
      <c r="BE137" s="153">
        <f>IF(N137="základní",J137,0)</f>
        <v>0</v>
      </c>
      <c r="BF137" s="153">
        <f>IF(N137="snížená",J137,0)</f>
        <v>0</v>
      </c>
      <c r="BG137" s="153">
        <f>IF(N137="zákl. přenesená",J137,0)</f>
        <v>0</v>
      </c>
      <c r="BH137" s="153">
        <f>IF(N137="sníž. přenesená",J137,0)</f>
        <v>0</v>
      </c>
      <c r="BI137" s="153">
        <f>IF(N137="nulová",J137,0)</f>
        <v>0</v>
      </c>
      <c r="BJ137" s="16" t="s">
        <v>76</v>
      </c>
      <c r="BK137" s="153">
        <f>ROUND(I137*H137,2)</f>
        <v>0</v>
      </c>
      <c r="BL137" s="16" t="s">
        <v>140</v>
      </c>
      <c r="BM137" s="152" t="s">
        <v>161</v>
      </c>
    </row>
    <row r="138" spans="1:47" s="2" customFormat="1" ht="19.5">
      <c r="A138" s="28"/>
      <c r="B138" s="29"/>
      <c r="C138" s="28"/>
      <c r="D138" s="154" t="s">
        <v>142</v>
      </c>
      <c r="E138" s="28"/>
      <c r="F138" s="155" t="s">
        <v>162</v>
      </c>
      <c r="G138" s="28"/>
      <c r="H138" s="28"/>
      <c r="I138" s="28"/>
      <c r="J138" s="28"/>
      <c r="K138" s="28"/>
      <c r="L138" s="29"/>
      <c r="M138" s="156"/>
      <c r="N138" s="157"/>
      <c r="O138" s="54"/>
      <c r="P138" s="54"/>
      <c r="Q138" s="54"/>
      <c r="R138" s="54"/>
      <c r="S138" s="54"/>
      <c r="T138" s="55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T138" s="16" t="s">
        <v>142</v>
      </c>
      <c r="AU138" s="16" t="s">
        <v>78</v>
      </c>
    </row>
    <row r="139" spans="2:63" s="12" customFormat="1" ht="22.9" customHeight="1">
      <c r="B139" s="128"/>
      <c r="D139" s="129" t="s">
        <v>68</v>
      </c>
      <c r="E139" s="138" t="s">
        <v>176</v>
      </c>
      <c r="F139" s="138" t="s">
        <v>177</v>
      </c>
      <c r="J139" s="139">
        <f>BK139</f>
        <v>0</v>
      </c>
      <c r="L139" s="128"/>
      <c r="M139" s="132"/>
      <c r="N139" s="133"/>
      <c r="O139" s="133"/>
      <c r="P139" s="134">
        <f>SUM(P140:P150)</f>
        <v>5.557499999999999</v>
      </c>
      <c r="Q139" s="133"/>
      <c r="R139" s="134">
        <f>SUM(R140:R150)</f>
        <v>0.00154</v>
      </c>
      <c r="S139" s="133"/>
      <c r="T139" s="135">
        <f>SUM(T140:T150)</f>
        <v>0.9</v>
      </c>
      <c r="AR139" s="129" t="s">
        <v>76</v>
      </c>
      <c r="AT139" s="136" t="s">
        <v>68</v>
      </c>
      <c r="AU139" s="136" t="s">
        <v>76</v>
      </c>
      <c r="AY139" s="129" t="s">
        <v>134</v>
      </c>
      <c r="BK139" s="137">
        <f>SUM(BK140:BK150)</f>
        <v>0</v>
      </c>
    </row>
    <row r="140" spans="1:65" s="2" customFormat="1" ht="16.5" customHeight="1">
      <c r="A140" s="28"/>
      <c r="B140" s="140"/>
      <c r="C140" s="141" t="s">
        <v>165</v>
      </c>
      <c r="D140" s="141" t="s">
        <v>136</v>
      </c>
      <c r="E140" s="142" t="s">
        <v>187</v>
      </c>
      <c r="F140" s="143" t="s">
        <v>188</v>
      </c>
      <c r="G140" s="144" t="s">
        <v>180</v>
      </c>
      <c r="H140" s="145">
        <v>5.5</v>
      </c>
      <c r="I140" s="146"/>
      <c r="J140" s="146">
        <f>ROUND(I140*H140,2)</f>
        <v>0</v>
      </c>
      <c r="K140" s="147"/>
      <c r="L140" s="29"/>
      <c r="M140" s="148" t="s">
        <v>1</v>
      </c>
      <c r="N140" s="149" t="s">
        <v>34</v>
      </c>
      <c r="O140" s="150">
        <v>0.113</v>
      </c>
      <c r="P140" s="150">
        <f>O140*H140</f>
        <v>0.6215</v>
      </c>
      <c r="Q140" s="150">
        <v>0</v>
      </c>
      <c r="R140" s="150">
        <f>Q140*H140</f>
        <v>0</v>
      </c>
      <c r="S140" s="150">
        <v>0</v>
      </c>
      <c r="T140" s="151">
        <f>S140*H140</f>
        <v>0</v>
      </c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R140" s="152" t="s">
        <v>140</v>
      </c>
      <c r="AT140" s="152" t="s">
        <v>136</v>
      </c>
      <c r="AU140" s="152" t="s">
        <v>78</v>
      </c>
      <c r="AY140" s="16" t="s">
        <v>134</v>
      </c>
      <c r="BE140" s="153">
        <f>IF(N140="základní",J140,0)</f>
        <v>0</v>
      </c>
      <c r="BF140" s="153">
        <f>IF(N140="snížená",J140,0)</f>
        <v>0</v>
      </c>
      <c r="BG140" s="153">
        <f>IF(N140="zákl. přenesená",J140,0)</f>
        <v>0</v>
      </c>
      <c r="BH140" s="153">
        <f>IF(N140="sníž. přenesená",J140,0)</f>
        <v>0</v>
      </c>
      <c r="BI140" s="153">
        <f>IF(N140="nulová",J140,0)</f>
        <v>0</v>
      </c>
      <c r="BJ140" s="16" t="s">
        <v>76</v>
      </c>
      <c r="BK140" s="153">
        <f>ROUND(I140*H140,2)</f>
        <v>0</v>
      </c>
      <c r="BL140" s="16" t="s">
        <v>140</v>
      </c>
      <c r="BM140" s="152" t="s">
        <v>189</v>
      </c>
    </row>
    <row r="141" spans="1:47" s="2" customFormat="1" ht="12">
      <c r="A141" s="28"/>
      <c r="B141" s="29"/>
      <c r="C141" s="28"/>
      <c r="D141" s="154" t="s">
        <v>142</v>
      </c>
      <c r="E141" s="28"/>
      <c r="F141" s="155" t="s">
        <v>190</v>
      </c>
      <c r="G141" s="28"/>
      <c r="H141" s="28"/>
      <c r="I141" s="28"/>
      <c r="J141" s="28"/>
      <c r="K141" s="28"/>
      <c r="L141" s="29"/>
      <c r="M141" s="156"/>
      <c r="N141" s="157"/>
      <c r="O141" s="54"/>
      <c r="P141" s="54"/>
      <c r="Q141" s="54"/>
      <c r="R141" s="54"/>
      <c r="S141" s="54"/>
      <c r="T141" s="55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T141" s="16" t="s">
        <v>142</v>
      </c>
      <c r="AU141" s="16" t="s">
        <v>78</v>
      </c>
    </row>
    <row r="142" spans="1:65" s="2" customFormat="1" ht="16.5" customHeight="1">
      <c r="A142" s="28"/>
      <c r="B142" s="140"/>
      <c r="C142" s="141" t="s">
        <v>171</v>
      </c>
      <c r="D142" s="141" t="s">
        <v>136</v>
      </c>
      <c r="E142" s="142" t="s">
        <v>191</v>
      </c>
      <c r="F142" s="143" t="s">
        <v>192</v>
      </c>
      <c r="G142" s="144" t="s">
        <v>180</v>
      </c>
      <c r="H142" s="145">
        <v>5.5</v>
      </c>
      <c r="I142" s="146"/>
      <c r="J142" s="146">
        <f>ROUND(I142*H142,2)</f>
        <v>0</v>
      </c>
      <c r="K142" s="147"/>
      <c r="L142" s="29"/>
      <c r="M142" s="148" t="s">
        <v>1</v>
      </c>
      <c r="N142" s="149" t="s">
        <v>34</v>
      </c>
      <c r="O142" s="150">
        <v>0.154</v>
      </c>
      <c r="P142" s="150">
        <f>O142*H142</f>
        <v>0.847</v>
      </c>
      <c r="Q142" s="150">
        <v>0.00028</v>
      </c>
      <c r="R142" s="150">
        <f>Q142*H142</f>
        <v>0.00154</v>
      </c>
      <c r="S142" s="150">
        <v>0</v>
      </c>
      <c r="T142" s="151">
        <f>S142*H142</f>
        <v>0</v>
      </c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R142" s="152" t="s">
        <v>140</v>
      </c>
      <c r="AT142" s="152" t="s">
        <v>136</v>
      </c>
      <c r="AU142" s="152" t="s">
        <v>78</v>
      </c>
      <c r="AY142" s="16" t="s">
        <v>134</v>
      </c>
      <c r="BE142" s="153">
        <f>IF(N142="základní",J142,0)</f>
        <v>0</v>
      </c>
      <c r="BF142" s="153">
        <f>IF(N142="snížená",J142,0)</f>
        <v>0</v>
      </c>
      <c r="BG142" s="153">
        <f>IF(N142="zákl. přenesená",J142,0)</f>
        <v>0</v>
      </c>
      <c r="BH142" s="153">
        <f>IF(N142="sníž. přenesená",J142,0)</f>
        <v>0</v>
      </c>
      <c r="BI142" s="153">
        <f>IF(N142="nulová",J142,0)</f>
        <v>0</v>
      </c>
      <c r="BJ142" s="16" t="s">
        <v>76</v>
      </c>
      <c r="BK142" s="153">
        <f>ROUND(I142*H142,2)</f>
        <v>0</v>
      </c>
      <c r="BL142" s="16" t="s">
        <v>140</v>
      </c>
      <c r="BM142" s="152" t="s">
        <v>193</v>
      </c>
    </row>
    <row r="143" spans="1:47" s="2" customFormat="1" ht="19.5">
      <c r="A143" s="28"/>
      <c r="B143" s="29"/>
      <c r="C143" s="28"/>
      <c r="D143" s="154" t="s">
        <v>142</v>
      </c>
      <c r="E143" s="28"/>
      <c r="F143" s="155" t="s">
        <v>194</v>
      </c>
      <c r="G143" s="28"/>
      <c r="H143" s="28"/>
      <c r="I143" s="28"/>
      <c r="J143" s="28"/>
      <c r="K143" s="28"/>
      <c r="L143" s="29"/>
      <c r="M143" s="156"/>
      <c r="N143" s="157"/>
      <c r="O143" s="54"/>
      <c r="P143" s="54"/>
      <c r="Q143" s="54"/>
      <c r="R143" s="54"/>
      <c r="S143" s="54"/>
      <c r="T143" s="55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T143" s="16" t="s">
        <v>142</v>
      </c>
      <c r="AU143" s="16" t="s">
        <v>78</v>
      </c>
    </row>
    <row r="144" spans="1:65" s="2" customFormat="1" ht="16.5" customHeight="1">
      <c r="A144" s="28"/>
      <c r="B144" s="140"/>
      <c r="C144" s="141" t="s">
        <v>163</v>
      </c>
      <c r="D144" s="141" t="s">
        <v>136</v>
      </c>
      <c r="E144" s="142" t="s">
        <v>342</v>
      </c>
      <c r="F144" s="143" t="s">
        <v>343</v>
      </c>
      <c r="G144" s="144" t="s">
        <v>180</v>
      </c>
      <c r="H144" s="145">
        <v>5.5</v>
      </c>
      <c r="I144" s="146"/>
      <c r="J144" s="146">
        <f>ROUND(I144*H144,2)</f>
        <v>0</v>
      </c>
      <c r="K144" s="147"/>
      <c r="L144" s="29"/>
      <c r="M144" s="148" t="s">
        <v>1</v>
      </c>
      <c r="N144" s="149" t="s">
        <v>34</v>
      </c>
      <c r="O144" s="150">
        <v>0.093</v>
      </c>
      <c r="P144" s="150">
        <f>O144*H144</f>
        <v>0.5115</v>
      </c>
      <c r="Q144" s="150">
        <v>0</v>
      </c>
      <c r="R144" s="150">
        <f>Q144*H144</f>
        <v>0</v>
      </c>
      <c r="S144" s="150">
        <v>0</v>
      </c>
      <c r="T144" s="151">
        <f>S144*H144</f>
        <v>0</v>
      </c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R144" s="152" t="s">
        <v>140</v>
      </c>
      <c r="AT144" s="152" t="s">
        <v>136</v>
      </c>
      <c r="AU144" s="152" t="s">
        <v>78</v>
      </c>
      <c r="AY144" s="16" t="s">
        <v>134</v>
      </c>
      <c r="BE144" s="153">
        <f>IF(N144="základní",J144,0)</f>
        <v>0</v>
      </c>
      <c r="BF144" s="153">
        <f>IF(N144="snížená",J144,0)</f>
        <v>0</v>
      </c>
      <c r="BG144" s="153">
        <f>IF(N144="zákl. přenesená",J144,0)</f>
        <v>0</v>
      </c>
      <c r="BH144" s="153">
        <f>IF(N144="sníž. přenesená",J144,0)</f>
        <v>0</v>
      </c>
      <c r="BI144" s="153">
        <f>IF(N144="nulová",J144,0)</f>
        <v>0</v>
      </c>
      <c r="BJ144" s="16" t="s">
        <v>76</v>
      </c>
      <c r="BK144" s="153">
        <f>ROUND(I144*H144,2)</f>
        <v>0</v>
      </c>
      <c r="BL144" s="16" t="s">
        <v>140</v>
      </c>
      <c r="BM144" s="152" t="s">
        <v>344</v>
      </c>
    </row>
    <row r="145" spans="1:47" s="2" customFormat="1" ht="12">
      <c r="A145" s="28"/>
      <c r="B145" s="29"/>
      <c r="C145" s="28"/>
      <c r="D145" s="154" t="s">
        <v>142</v>
      </c>
      <c r="E145" s="28"/>
      <c r="F145" s="155" t="s">
        <v>345</v>
      </c>
      <c r="G145" s="28"/>
      <c r="H145" s="28"/>
      <c r="I145" s="28"/>
      <c r="J145" s="28"/>
      <c r="K145" s="28"/>
      <c r="L145" s="29"/>
      <c r="M145" s="156"/>
      <c r="N145" s="157"/>
      <c r="O145" s="54"/>
      <c r="P145" s="54"/>
      <c r="Q145" s="54"/>
      <c r="R145" s="54"/>
      <c r="S145" s="54"/>
      <c r="T145" s="55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T145" s="16" t="s">
        <v>142</v>
      </c>
      <c r="AU145" s="16" t="s">
        <v>78</v>
      </c>
    </row>
    <row r="146" spans="1:65" s="2" customFormat="1" ht="16.5" customHeight="1">
      <c r="A146" s="28"/>
      <c r="B146" s="140"/>
      <c r="C146" s="141" t="s">
        <v>176</v>
      </c>
      <c r="D146" s="141" t="s">
        <v>136</v>
      </c>
      <c r="E146" s="142" t="s">
        <v>346</v>
      </c>
      <c r="F146" s="143" t="s">
        <v>347</v>
      </c>
      <c r="G146" s="144" t="s">
        <v>180</v>
      </c>
      <c r="H146" s="145">
        <v>22.5</v>
      </c>
      <c r="I146" s="146"/>
      <c r="J146" s="146">
        <f>ROUND(I146*H146,2)</f>
        <v>0</v>
      </c>
      <c r="K146" s="147"/>
      <c r="L146" s="29"/>
      <c r="M146" s="148" t="s">
        <v>1</v>
      </c>
      <c r="N146" s="149" t="s">
        <v>34</v>
      </c>
      <c r="O146" s="150">
        <v>0.155</v>
      </c>
      <c r="P146" s="150">
        <f>O146*H146</f>
        <v>3.4875</v>
      </c>
      <c r="Q146" s="150">
        <v>0</v>
      </c>
      <c r="R146" s="150">
        <f>Q146*H146</f>
        <v>0</v>
      </c>
      <c r="S146" s="150">
        <v>0</v>
      </c>
      <c r="T146" s="151">
        <f>S146*H146</f>
        <v>0</v>
      </c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R146" s="152" t="s">
        <v>140</v>
      </c>
      <c r="AT146" s="152" t="s">
        <v>136</v>
      </c>
      <c r="AU146" s="152" t="s">
        <v>78</v>
      </c>
      <c r="AY146" s="16" t="s">
        <v>134</v>
      </c>
      <c r="BE146" s="153">
        <f>IF(N146="základní",J146,0)</f>
        <v>0</v>
      </c>
      <c r="BF146" s="153">
        <f>IF(N146="snížená",J146,0)</f>
        <v>0</v>
      </c>
      <c r="BG146" s="153">
        <f>IF(N146="zákl. přenesená",J146,0)</f>
        <v>0</v>
      </c>
      <c r="BH146" s="153">
        <f>IF(N146="sníž. přenesená",J146,0)</f>
        <v>0</v>
      </c>
      <c r="BI146" s="153">
        <f>IF(N146="nulová",J146,0)</f>
        <v>0</v>
      </c>
      <c r="BJ146" s="16" t="s">
        <v>76</v>
      </c>
      <c r="BK146" s="153">
        <f>ROUND(I146*H146,2)</f>
        <v>0</v>
      </c>
      <c r="BL146" s="16" t="s">
        <v>140</v>
      </c>
      <c r="BM146" s="152" t="s">
        <v>348</v>
      </c>
    </row>
    <row r="147" spans="1:47" s="2" customFormat="1" ht="12">
      <c r="A147" s="28"/>
      <c r="B147" s="29"/>
      <c r="C147" s="28"/>
      <c r="D147" s="154" t="s">
        <v>142</v>
      </c>
      <c r="E147" s="28"/>
      <c r="F147" s="155" t="s">
        <v>349</v>
      </c>
      <c r="G147" s="28"/>
      <c r="H147" s="28"/>
      <c r="I147" s="28"/>
      <c r="J147" s="28"/>
      <c r="K147" s="28"/>
      <c r="L147" s="29"/>
      <c r="M147" s="156"/>
      <c r="N147" s="157"/>
      <c r="O147" s="54"/>
      <c r="P147" s="54"/>
      <c r="Q147" s="54"/>
      <c r="R147" s="54"/>
      <c r="S147" s="54"/>
      <c r="T147" s="55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T147" s="16" t="s">
        <v>142</v>
      </c>
      <c r="AU147" s="16" t="s">
        <v>78</v>
      </c>
    </row>
    <row r="148" spans="2:51" s="13" customFormat="1" ht="12">
      <c r="B148" s="168"/>
      <c r="D148" s="154" t="s">
        <v>220</v>
      </c>
      <c r="E148" s="174" t="s">
        <v>1</v>
      </c>
      <c r="F148" s="169" t="s">
        <v>350</v>
      </c>
      <c r="H148" s="170">
        <v>22.5</v>
      </c>
      <c r="L148" s="168"/>
      <c r="M148" s="171"/>
      <c r="N148" s="172"/>
      <c r="O148" s="172"/>
      <c r="P148" s="172"/>
      <c r="Q148" s="172"/>
      <c r="R148" s="172"/>
      <c r="S148" s="172"/>
      <c r="T148" s="173"/>
      <c r="AT148" s="174" t="s">
        <v>220</v>
      </c>
      <c r="AU148" s="174" t="s">
        <v>78</v>
      </c>
      <c r="AV148" s="13" t="s">
        <v>78</v>
      </c>
      <c r="AW148" s="13" t="s">
        <v>26</v>
      </c>
      <c r="AX148" s="13" t="s">
        <v>76</v>
      </c>
      <c r="AY148" s="174" t="s">
        <v>134</v>
      </c>
    </row>
    <row r="149" spans="1:65" s="2" customFormat="1" ht="16.5" customHeight="1">
      <c r="A149" s="28"/>
      <c r="B149" s="140"/>
      <c r="C149" s="141" t="s">
        <v>91</v>
      </c>
      <c r="D149" s="141" t="s">
        <v>136</v>
      </c>
      <c r="E149" s="142" t="s">
        <v>204</v>
      </c>
      <c r="F149" s="143" t="s">
        <v>205</v>
      </c>
      <c r="G149" s="144" t="s">
        <v>139</v>
      </c>
      <c r="H149" s="145">
        <v>45</v>
      </c>
      <c r="I149" s="146"/>
      <c r="J149" s="146">
        <f>ROUND(I149*H149,2)</f>
        <v>0</v>
      </c>
      <c r="K149" s="147"/>
      <c r="L149" s="29"/>
      <c r="M149" s="148" t="s">
        <v>1</v>
      </c>
      <c r="N149" s="149" t="s">
        <v>34</v>
      </c>
      <c r="O149" s="150">
        <v>0.002</v>
      </c>
      <c r="P149" s="150">
        <f>O149*H149</f>
        <v>0.09</v>
      </c>
      <c r="Q149" s="150">
        <v>0</v>
      </c>
      <c r="R149" s="150">
        <f>Q149*H149</f>
        <v>0</v>
      </c>
      <c r="S149" s="150">
        <v>0.02</v>
      </c>
      <c r="T149" s="151">
        <f>S149*H149</f>
        <v>0.9</v>
      </c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R149" s="152" t="s">
        <v>140</v>
      </c>
      <c r="AT149" s="152" t="s">
        <v>136</v>
      </c>
      <c r="AU149" s="152" t="s">
        <v>78</v>
      </c>
      <c r="AY149" s="16" t="s">
        <v>134</v>
      </c>
      <c r="BE149" s="153">
        <f>IF(N149="základní",J149,0)</f>
        <v>0</v>
      </c>
      <c r="BF149" s="153">
        <f>IF(N149="snížená",J149,0)</f>
        <v>0</v>
      </c>
      <c r="BG149" s="153">
        <f>IF(N149="zákl. přenesená",J149,0)</f>
        <v>0</v>
      </c>
      <c r="BH149" s="153">
        <f>IF(N149="sníž. přenesená",J149,0)</f>
        <v>0</v>
      </c>
      <c r="BI149" s="153">
        <f>IF(N149="nulová",J149,0)</f>
        <v>0</v>
      </c>
      <c r="BJ149" s="16" t="s">
        <v>76</v>
      </c>
      <c r="BK149" s="153">
        <f>ROUND(I149*H149,2)</f>
        <v>0</v>
      </c>
      <c r="BL149" s="16" t="s">
        <v>140</v>
      </c>
      <c r="BM149" s="152" t="s">
        <v>206</v>
      </c>
    </row>
    <row r="150" spans="1:47" s="2" customFormat="1" ht="19.5">
      <c r="A150" s="28"/>
      <c r="B150" s="29"/>
      <c r="C150" s="28"/>
      <c r="D150" s="154" t="s">
        <v>142</v>
      </c>
      <c r="E150" s="28"/>
      <c r="F150" s="155" t="s">
        <v>207</v>
      </c>
      <c r="G150" s="28"/>
      <c r="H150" s="28"/>
      <c r="I150" s="28"/>
      <c r="J150" s="28"/>
      <c r="K150" s="28"/>
      <c r="L150" s="29"/>
      <c r="M150" s="156"/>
      <c r="N150" s="157"/>
      <c r="O150" s="54"/>
      <c r="P150" s="54"/>
      <c r="Q150" s="54"/>
      <c r="R150" s="54"/>
      <c r="S150" s="54"/>
      <c r="T150" s="55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T150" s="16" t="s">
        <v>142</v>
      </c>
      <c r="AU150" s="16" t="s">
        <v>78</v>
      </c>
    </row>
    <row r="151" spans="2:63" s="12" customFormat="1" ht="22.9" customHeight="1">
      <c r="B151" s="128"/>
      <c r="D151" s="129" t="s">
        <v>68</v>
      </c>
      <c r="E151" s="138" t="s">
        <v>208</v>
      </c>
      <c r="F151" s="138" t="s">
        <v>209</v>
      </c>
      <c r="J151" s="139">
        <f>BK151</f>
        <v>0</v>
      </c>
      <c r="L151" s="128"/>
      <c r="M151" s="132"/>
      <c r="N151" s="133"/>
      <c r="O151" s="133"/>
      <c r="P151" s="134">
        <f>SUM(P152:P160)</f>
        <v>0.44870400000000005</v>
      </c>
      <c r="Q151" s="133"/>
      <c r="R151" s="134">
        <f>SUM(R152:R160)</f>
        <v>0</v>
      </c>
      <c r="S151" s="133"/>
      <c r="T151" s="135">
        <f>SUM(T152:T160)</f>
        <v>0</v>
      </c>
      <c r="AR151" s="129" t="s">
        <v>76</v>
      </c>
      <c r="AT151" s="136" t="s">
        <v>68</v>
      </c>
      <c r="AU151" s="136" t="s">
        <v>76</v>
      </c>
      <c r="AY151" s="129" t="s">
        <v>134</v>
      </c>
      <c r="BK151" s="137">
        <f>SUM(BK152:BK160)</f>
        <v>0</v>
      </c>
    </row>
    <row r="152" spans="1:65" s="2" customFormat="1" ht="16.5" customHeight="1">
      <c r="A152" s="28"/>
      <c r="B152" s="140"/>
      <c r="C152" s="141" t="s">
        <v>92</v>
      </c>
      <c r="D152" s="141" t="s">
        <v>136</v>
      </c>
      <c r="E152" s="142" t="s">
        <v>210</v>
      </c>
      <c r="F152" s="143" t="s">
        <v>211</v>
      </c>
      <c r="G152" s="144" t="s">
        <v>212</v>
      </c>
      <c r="H152" s="145">
        <v>9.348</v>
      </c>
      <c r="I152" s="146"/>
      <c r="J152" s="146">
        <f>ROUND(I152*H152,2)</f>
        <v>0</v>
      </c>
      <c r="K152" s="147"/>
      <c r="L152" s="29"/>
      <c r="M152" s="148" t="s">
        <v>1</v>
      </c>
      <c r="N152" s="149" t="s">
        <v>34</v>
      </c>
      <c r="O152" s="150">
        <v>0.03</v>
      </c>
      <c r="P152" s="150">
        <f>O152*H152</f>
        <v>0.28044</v>
      </c>
      <c r="Q152" s="150">
        <v>0</v>
      </c>
      <c r="R152" s="150">
        <f>Q152*H152</f>
        <v>0</v>
      </c>
      <c r="S152" s="150">
        <v>0</v>
      </c>
      <c r="T152" s="151">
        <f>S152*H152</f>
        <v>0</v>
      </c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R152" s="152" t="s">
        <v>140</v>
      </c>
      <c r="AT152" s="152" t="s">
        <v>136</v>
      </c>
      <c r="AU152" s="152" t="s">
        <v>78</v>
      </c>
      <c r="AY152" s="16" t="s">
        <v>134</v>
      </c>
      <c r="BE152" s="153">
        <f>IF(N152="základní",J152,0)</f>
        <v>0</v>
      </c>
      <c r="BF152" s="153">
        <f>IF(N152="snížená",J152,0)</f>
        <v>0</v>
      </c>
      <c r="BG152" s="153">
        <f>IF(N152="zákl. přenesená",J152,0)</f>
        <v>0</v>
      </c>
      <c r="BH152" s="153">
        <f>IF(N152="sníž. přenesená",J152,0)</f>
        <v>0</v>
      </c>
      <c r="BI152" s="153">
        <f>IF(N152="nulová",J152,0)</f>
        <v>0</v>
      </c>
      <c r="BJ152" s="16" t="s">
        <v>76</v>
      </c>
      <c r="BK152" s="153">
        <f>ROUND(I152*H152,2)</f>
        <v>0</v>
      </c>
      <c r="BL152" s="16" t="s">
        <v>140</v>
      </c>
      <c r="BM152" s="152" t="s">
        <v>213</v>
      </c>
    </row>
    <row r="153" spans="1:47" s="2" customFormat="1" ht="12">
      <c r="A153" s="28"/>
      <c r="B153" s="29"/>
      <c r="C153" s="28"/>
      <c r="D153" s="154" t="s">
        <v>142</v>
      </c>
      <c r="E153" s="28"/>
      <c r="F153" s="155" t="s">
        <v>214</v>
      </c>
      <c r="G153" s="28"/>
      <c r="H153" s="28"/>
      <c r="I153" s="28"/>
      <c r="J153" s="28"/>
      <c r="K153" s="28"/>
      <c r="L153" s="29"/>
      <c r="M153" s="156"/>
      <c r="N153" s="157"/>
      <c r="O153" s="54"/>
      <c r="P153" s="54"/>
      <c r="Q153" s="54"/>
      <c r="R153" s="54"/>
      <c r="S153" s="54"/>
      <c r="T153" s="55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T153" s="16" t="s">
        <v>142</v>
      </c>
      <c r="AU153" s="16" t="s">
        <v>78</v>
      </c>
    </row>
    <row r="154" spans="1:65" s="2" customFormat="1" ht="16.5" customHeight="1">
      <c r="A154" s="28"/>
      <c r="B154" s="140"/>
      <c r="C154" s="141" t="s">
        <v>93</v>
      </c>
      <c r="D154" s="141" t="s">
        <v>136</v>
      </c>
      <c r="E154" s="142" t="s">
        <v>216</v>
      </c>
      <c r="F154" s="143" t="s">
        <v>217</v>
      </c>
      <c r="G154" s="144" t="s">
        <v>212</v>
      </c>
      <c r="H154" s="145">
        <v>84.132</v>
      </c>
      <c r="I154" s="146"/>
      <c r="J154" s="146">
        <f>ROUND(I154*H154,2)</f>
        <v>0</v>
      </c>
      <c r="K154" s="147"/>
      <c r="L154" s="29"/>
      <c r="M154" s="148" t="s">
        <v>1</v>
      </c>
      <c r="N154" s="149" t="s">
        <v>34</v>
      </c>
      <c r="O154" s="150">
        <v>0.002</v>
      </c>
      <c r="P154" s="150">
        <f>O154*H154</f>
        <v>0.16826400000000002</v>
      </c>
      <c r="Q154" s="150">
        <v>0</v>
      </c>
      <c r="R154" s="150">
        <f>Q154*H154</f>
        <v>0</v>
      </c>
      <c r="S154" s="150">
        <v>0</v>
      </c>
      <c r="T154" s="151">
        <f>S154*H154</f>
        <v>0</v>
      </c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R154" s="152" t="s">
        <v>140</v>
      </c>
      <c r="AT154" s="152" t="s">
        <v>136</v>
      </c>
      <c r="AU154" s="152" t="s">
        <v>78</v>
      </c>
      <c r="AY154" s="16" t="s">
        <v>134</v>
      </c>
      <c r="BE154" s="153">
        <f>IF(N154="základní",J154,0)</f>
        <v>0</v>
      </c>
      <c r="BF154" s="153">
        <f>IF(N154="snížená",J154,0)</f>
        <v>0</v>
      </c>
      <c r="BG154" s="153">
        <f>IF(N154="zákl. přenesená",J154,0)</f>
        <v>0</v>
      </c>
      <c r="BH154" s="153">
        <f>IF(N154="sníž. přenesená",J154,0)</f>
        <v>0</v>
      </c>
      <c r="BI154" s="153">
        <f>IF(N154="nulová",J154,0)</f>
        <v>0</v>
      </c>
      <c r="BJ154" s="16" t="s">
        <v>76</v>
      </c>
      <c r="BK154" s="153">
        <f>ROUND(I154*H154,2)</f>
        <v>0</v>
      </c>
      <c r="BL154" s="16" t="s">
        <v>140</v>
      </c>
      <c r="BM154" s="152" t="s">
        <v>218</v>
      </c>
    </row>
    <row r="155" spans="1:47" s="2" customFormat="1" ht="12">
      <c r="A155" s="28"/>
      <c r="B155" s="29"/>
      <c r="C155" s="28"/>
      <c r="D155" s="154" t="s">
        <v>142</v>
      </c>
      <c r="E155" s="28"/>
      <c r="F155" s="155" t="s">
        <v>219</v>
      </c>
      <c r="G155" s="28"/>
      <c r="H155" s="28"/>
      <c r="I155" s="28"/>
      <c r="J155" s="28"/>
      <c r="K155" s="28"/>
      <c r="L155" s="29"/>
      <c r="M155" s="156"/>
      <c r="N155" s="157"/>
      <c r="O155" s="54"/>
      <c r="P155" s="54"/>
      <c r="Q155" s="54"/>
      <c r="R155" s="54"/>
      <c r="S155" s="54"/>
      <c r="T155" s="55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T155" s="16" t="s">
        <v>142</v>
      </c>
      <c r="AU155" s="16" t="s">
        <v>78</v>
      </c>
    </row>
    <row r="156" spans="2:51" s="13" customFormat="1" ht="12">
      <c r="B156" s="168"/>
      <c r="D156" s="154" t="s">
        <v>220</v>
      </c>
      <c r="F156" s="169" t="s">
        <v>351</v>
      </c>
      <c r="H156" s="170">
        <v>84.132</v>
      </c>
      <c r="L156" s="168"/>
      <c r="M156" s="171"/>
      <c r="N156" s="172"/>
      <c r="O156" s="172"/>
      <c r="P156" s="172"/>
      <c r="Q156" s="172"/>
      <c r="R156" s="172"/>
      <c r="S156" s="172"/>
      <c r="T156" s="173"/>
      <c r="AT156" s="174" t="s">
        <v>220</v>
      </c>
      <c r="AU156" s="174" t="s">
        <v>78</v>
      </c>
      <c r="AV156" s="13" t="s">
        <v>78</v>
      </c>
      <c r="AW156" s="13" t="s">
        <v>3</v>
      </c>
      <c r="AX156" s="13" t="s">
        <v>76</v>
      </c>
      <c r="AY156" s="174" t="s">
        <v>134</v>
      </c>
    </row>
    <row r="157" spans="1:65" s="2" customFormat="1" ht="24.2" customHeight="1">
      <c r="A157" s="28"/>
      <c r="B157" s="140"/>
      <c r="C157" s="141" t="s">
        <v>94</v>
      </c>
      <c r="D157" s="141" t="s">
        <v>136</v>
      </c>
      <c r="E157" s="142" t="s">
        <v>223</v>
      </c>
      <c r="F157" s="143" t="s">
        <v>224</v>
      </c>
      <c r="G157" s="144" t="s">
        <v>212</v>
      </c>
      <c r="H157" s="145">
        <v>0.9</v>
      </c>
      <c r="I157" s="146"/>
      <c r="J157" s="146">
        <f>ROUND(I157*H157,2)</f>
        <v>0</v>
      </c>
      <c r="K157" s="147"/>
      <c r="L157" s="29"/>
      <c r="M157" s="148" t="s">
        <v>1</v>
      </c>
      <c r="N157" s="149" t="s">
        <v>34</v>
      </c>
      <c r="O157" s="150">
        <v>0</v>
      </c>
      <c r="P157" s="150">
        <f>O157*H157</f>
        <v>0</v>
      </c>
      <c r="Q157" s="150">
        <v>0</v>
      </c>
      <c r="R157" s="150">
        <f>Q157*H157</f>
        <v>0</v>
      </c>
      <c r="S157" s="150">
        <v>0</v>
      </c>
      <c r="T157" s="151">
        <f>S157*H157</f>
        <v>0</v>
      </c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R157" s="152" t="s">
        <v>140</v>
      </c>
      <c r="AT157" s="152" t="s">
        <v>136</v>
      </c>
      <c r="AU157" s="152" t="s">
        <v>78</v>
      </c>
      <c r="AY157" s="16" t="s">
        <v>134</v>
      </c>
      <c r="BE157" s="153">
        <f>IF(N157="základní",J157,0)</f>
        <v>0</v>
      </c>
      <c r="BF157" s="153">
        <f>IF(N157="snížená",J157,0)</f>
        <v>0</v>
      </c>
      <c r="BG157" s="153">
        <f>IF(N157="zákl. přenesená",J157,0)</f>
        <v>0</v>
      </c>
      <c r="BH157" s="153">
        <f>IF(N157="sníž. přenesená",J157,0)</f>
        <v>0</v>
      </c>
      <c r="BI157" s="153">
        <f>IF(N157="nulová",J157,0)</f>
        <v>0</v>
      </c>
      <c r="BJ157" s="16" t="s">
        <v>76</v>
      </c>
      <c r="BK157" s="153">
        <f>ROUND(I157*H157,2)</f>
        <v>0</v>
      </c>
      <c r="BL157" s="16" t="s">
        <v>140</v>
      </c>
      <c r="BM157" s="152" t="s">
        <v>225</v>
      </c>
    </row>
    <row r="158" spans="1:47" s="2" customFormat="1" ht="19.5">
      <c r="A158" s="28"/>
      <c r="B158" s="29"/>
      <c r="C158" s="28"/>
      <c r="D158" s="154" t="s">
        <v>142</v>
      </c>
      <c r="E158" s="28"/>
      <c r="F158" s="155" t="s">
        <v>224</v>
      </c>
      <c r="G158" s="28"/>
      <c r="H158" s="28"/>
      <c r="I158" s="28"/>
      <c r="J158" s="28"/>
      <c r="K158" s="28"/>
      <c r="L158" s="29"/>
      <c r="M158" s="156"/>
      <c r="N158" s="157"/>
      <c r="O158" s="54"/>
      <c r="P158" s="54"/>
      <c r="Q158" s="54"/>
      <c r="R158" s="54"/>
      <c r="S158" s="54"/>
      <c r="T158" s="55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T158" s="16" t="s">
        <v>142</v>
      </c>
      <c r="AU158" s="16" t="s">
        <v>78</v>
      </c>
    </row>
    <row r="159" spans="1:65" s="2" customFormat="1" ht="24.2" customHeight="1">
      <c r="A159" s="28"/>
      <c r="B159" s="140"/>
      <c r="C159" s="141" t="s">
        <v>203</v>
      </c>
      <c r="D159" s="141" t="s">
        <v>136</v>
      </c>
      <c r="E159" s="142" t="s">
        <v>227</v>
      </c>
      <c r="F159" s="143" t="s">
        <v>228</v>
      </c>
      <c r="G159" s="144" t="s">
        <v>212</v>
      </c>
      <c r="H159" s="145">
        <v>8.448</v>
      </c>
      <c r="I159" s="146"/>
      <c r="J159" s="146">
        <f>ROUND(I159*H159,2)</f>
        <v>0</v>
      </c>
      <c r="K159" s="147"/>
      <c r="L159" s="29"/>
      <c r="M159" s="148" t="s">
        <v>1</v>
      </c>
      <c r="N159" s="149" t="s">
        <v>34</v>
      </c>
      <c r="O159" s="150">
        <v>0</v>
      </c>
      <c r="P159" s="150">
        <f>O159*H159</f>
        <v>0</v>
      </c>
      <c r="Q159" s="150">
        <v>0</v>
      </c>
      <c r="R159" s="150">
        <f>Q159*H159</f>
        <v>0</v>
      </c>
      <c r="S159" s="150">
        <v>0</v>
      </c>
      <c r="T159" s="151">
        <f>S159*H159</f>
        <v>0</v>
      </c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R159" s="152" t="s">
        <v>140</v>
      </c>
      <c r="AT159" s="152" t="s">
        <v>136</v>
      </c>
      <c r="AU159" s="152" t="s">
        <v>78</v>
      </c>
      <c r="AY159" s="16" t="s">
        <v>134</v>
      </c>
      <c r="BE159" s="153">
        <f>IF(N159="základní",J159,0)</f>
        <v>0</v>
      </c>
      <c r="BF159" s="153">
        <f>IF(N159="snížená",J159,0)</f>
        <v>0</v>
      </c>
      <c r="BG159" s="153">
        <f>IF(N159="zákl. přenesená",J159,0)</f>
        <v>0</v>
      </c>
      <c r="BH159" s="153">
        <f>IF(N159="sníž. přenesená",J159,0)</f>
        <v>0</v>
      </c>
      <c r="BI159" s="153">
        <f>IF(N159="nulová",J159,0)</f>
        <v>0</v>
      </c>
      <c r="BJ159" s="16" t="s">
        <v>76</v>
      </c>
      <c r="BK159" s="153">
        <f>ROUND(I159*H159,2)</f>
        <v>0</v>
      </c>
      <c r="BL159" s="16" t="s">
        <v>140</v>
      </c>
      <c r="BM159" s="152" t="s">
        <v>229</v>
      </c>
    </row>
    <row r="160" spans="1:47" s="2" customFormat="1" ht="19.5">
      <c r="A160" s="28"/>
      <c r="B160" s="29"/>
      <c r="C160" s="28"/>
      <c r="D160" s="154" t="s">
        <v>142</v>
      </c>
      <c r="E160" s="28"/>
      <c r="F160" s="155" t="s">
        <v>228</v>
      </c>
      <c r="G160" s="28"/>
      <c r="H160" s="28"/>
      <c r="I160" s="28"/>
      <c r="J160" s="28"/>
      <c r="K160" s="28"/>
      <c r="L160" s="29"/>
      <c r="M160" s="156"/>
      <c r="N160" s="157"/>
      <c r="O160" s="54"/>
      <c r="P160" s="54"/>
      <c r="Q160" s="54"/>
      <c r="R160" s="54"/>
      <c r="S160" s="54"/>
      <c r="T160" s="55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T160" s="16" t="s">
        <v>142</v>
      </c>
      <c r="AU160" s="16" t="s">
        <v>78</v>
      </c>
    </row>
    <row r="161" spans="2:63" s="12" customFormat="1" ht="22.9" customHeight="1">
      <c r="B161" s="128"/>
      <c r="D161" s="129" t="s">
        <v>68</v>
      </c>
      <c r="E161" s="138" t="s">
        <v>230</v>
      </c>
      <c r="F161" s="138" t="s">
        <v>231</v>
      </c>
      <c r="J161" s="139">
        <f>BK161</f>
        <v>0</v>
      </c>
      <c r="L161" s="128"/>
      <c r="M161" s="132"/>
      <c r="N161" s="133"/>
      <c r="O161" s="133"/>
      <c r="P161" s="134">
        <f>SUM(P162:P163)</f>
        <v>0.00039600000000000003</v>
      </c>
      <c r="Q161" s="133"/>
      <c r="R161" s="134">
        <f>SUM(R162:R163)</f>
        <v>0</v>
      </c>
      <c r="S161" s="133"/>
      <c r="T161" s="135">
        <f>SUM(T162:T163)</f>
        <v>0</v>
      </c>
      <c r="AR161" s="129" t="s">
        <v>76</v>
      </c>
      <c r="AT161" s="136" t="s">
        <v>68</v>
      </c>
      <c r="AU161" s="136" t="s">
        <v>76</v>
      </c>
      <c r="AY161" s="129" t="s">
        <v>134</v>
      </c>
      <c r="BK161" s="137">
        <f>SUM(BK162:BK163)</f>
        <v>0</v>
      </c>
    </row>
    <row r="162" spans="1:65" s="2" customFormat="1" ht="21.75" customHeight="1">
      <c r="A162" s="28"/>
      <c r="B162" s="140"/>
      <c r="C162" s="141" t="s">
        <v>8</v>
      </c>
      <c r="D162" s="141" t="s">
        <v>136</v>
      </c>
      <c r="E162" s="142" t="s">
        <v>233</v>
      </c>
      <c r="F162" s="143" t="s">
        <v>234</v>
      </c>
      <c r="G162" s="144" t="s">
        <v>212</v>
      </c>
      <c r="H162" s="145">
        <v>0.006</v>
      </c>
      <c r="I162" s="146"/>
      <c r="J162" s="146">
        <f>ROUND(I162*H162,2)</f>
        <v>0</v>
      </c>
      <c r="K162" s="147"/>
      <c r="L162" s="29"/>
      <c r="M162" s="148" t="s">
        <v>1</v>
      </c>
      <c r="N162" s="149" t="s">
        <v>34</v>
      </c>
      <c r="O162" s="150">
        <v>0.066</v>
      </c>
      <c r="P162" s="150">
        <f>O162*H162</f>
        <v>0.00039600000000000003</v>
      </c>
      <c r="Q162" s="150">
        <v>0</v>
      </c>
      <c r="R162" s="150">
        <f>Q162*H162</f>
        <v>0</v>
      </c>
      <c r="S162" s="150">
        <v>0</v>
      </c>
      <c r="T162" s="151">
        <f>S162*H162</f>
        <v>0</v>
      </c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R162" s="152" t="s">
        <v>140</v>
      </c>
      <c r="AT162" s="152" t="s">
        <v>136</v>
      </c>
      <c r="AU162" s="152" t="s">
        <v>78</v>
      </c>
      <c r="AY162" s="16" t="s">
        <v>134</v>
      </c>
      <c r="BE162" s="153">
        <f>IF(N162="základní",J162,0)</f>
        <v>0</v>
      </c>
      <c r="BF162" s="153">
        <f>IF(N162="snížená",J162,0)</f>
        <v>0</v>
      </c>
      <c r="BG162" s="153">
        <f>IF(N162="zákl. přenesená",J162,0)</f>
        <v>0</v>
      </c>
      <c r="BH162" s="153">
        <f>IF(N162="sníž. přenesená",J162,0)</f>
        <v>0</v>
      </c>
      <c r="BI162" s="153">
        <f>IF(N162="nulová",J162,0)</f>
        <v>0</v>
      </c>
      <c r="BJ162" s="16" t="s">
        <v>76</v>
      </c>
      <c r="BK162" s="153">
        <f>ROUND(I162*H162,2)</f>
        <v>0</v>
      </c>
      <c r="BL162" s="16" t="s">
        <v>140</v>
      </c>
      <c r="BM162" s="152" t="s">
        <v>235</v>
      </c>
    </row>
    <row r="163" spans="1:47" s="2" customFormat="1" ht="19.5">
      <c r="A163" s="28"/>
      <c r="B163" s="29"/>
      <c r="C163" s="28"/>
      <c r="D163" s="154" t="s">
        <v>142</v>
      </c>
      <c r="E163" s="28"/>
      <c r="F163" s="155" t="s">
        <v>236</v>
      </c>
      <c r="G163" s="28"/>
      <c r="H163" s="28"/>
      <c r="I163" s="28"/>
      <c r="J163" s="28"/>
      <c r="K163" s="28"/>
      <c r="L163" s="29"/>
      <c r="M163" s="156"/>
      <c r="N163" s="157"/>
      <c r="O163" s="54"/>
      <c r="P163" s="54"/>
      <c r="Q163" s="54"/>
      <c r="R163" s="54"/>
      <c r="S163" s="54"/>
      <c r="T163" s="55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T163" s="16" t="s">
        <v>142</v>
      </c>
      <c r="AU163" s="16" t="s">
        <v>78</v>
      </c>
    </row>
    <row r="164" spans="2:63" s="12" customFormat="1" ht="25.9" customHeight="1">
      <c r="B164" s="128"/>
      <c r="D164" s="129" t="s">
        <v>68</v>
      </c>
      <c r="E164" s="130" t="s">
        <v>237</v>
      </c>
      <c r="F164" s="130" t="s">
        <v>238</v>
      </c>
      <c r="J164" s="131">
        <f>BK164</f>
        <v>0</v>
      </c>
      <c r="L164" s="128"/>
      <c r="M164" s="132"/>
      <c r="N164" s="133"/>
      <c r="O164" s="133"/>
      <c r="P164" s="134">
        <f>P165</f>
        <v>0</v>
      </c>
      <c r="Q164" s="133"/>
      <c r="R164" s="134">
        <f>R165</f>
        <v>0</v>
      </c>
      <c r="S164" s="133"/>
      <c r="T164" s="135">
        <f>T165</f>
        <v>0</v>
      </c>
      <c r="AR164" s="129" t="s">
        <v>144</v>
      </c>
      <c r="AT164" s="136" t="s">
        <v>68</v>
      </c>
      <c r="AU164" s="136" t="s">
        <v>69</v>
      </c>
      <c r="AY164" s="129" t="s">
        <v>134</v>
      </c>
      <c r="BK164" s="137">
        <f>BK165</f>
        <v>0</v>
      </c>
    </row>
    <row r="165" spans="2:63" s="12" customFormat="1" ht="22.9" customHeight="1">
      <c r="B165" s="128"/>
      <c r="D165" s="129" t="s">
        <v>68</v>
      </c>
      <c r="E165" s="138" t="s">
        <v>239</v>
      </c>
      <c r="F165" s="138" t="s">
        <v>240</v>
      </c>
      <c r="J165" s="139">
        <f>BK165</f>
        <v>0</v>
      </c>
      <c r="L165" s="128"/>
      <c r="M165" s="132"/>
      <c r="N165" s="133"/>
      <c r="O165" s="133"/>
      <c r="P165" s="134">
        <f>SUM(P166:P167)</f>
        <v>0</v>
      </c>
      <c r="Q165" s="133"/>
      <c r="R165" s="134">
        <f>SUM(R166:R167)</f>
        <v>0</v>
      </c>
      <c r="S165" s="133"/>
      <c r="T165" s="135">
        <f>SUM(T166:T167)</f>
        <v>0</v>
      </c>
      <c r="AR165" s="129" t="s">
        <v>144</v>
      </c>
      <c r="AT165" s="136" t="s">
        <v>68</v>
      </c>
      <c r="AU165" s="136" t="s">
        <v>76</v>
      </c>
      <c r="AY165" s="129" t="s">
        <v>134</v>
      </c>
      <c r="BK165" s="137">
        <f>SUM(BK166:BK167)</f>
        <v>0</v>
      </c>
    </row>
    <row r="166" spans="1:65" s="2" customFormat="1" ht="16.5" customHeight="1">
      <c r="A166" s="28"/>
      <c r="B166" s="140"/>
      <c r="C166" s="141" t="s">
        <v>215</v>
      </c>
      <c r="D166" s="141" t="s">
        <v>136</v>
      </c>
      <c r="E166" s="142" t="s">
        <v>242</v>
      </c>
      <c r="F166" s="143" t="s">
        <v>243</v>
      </c>
      <c r="G166" s="144" t="s">
        <v>244</v>
      </c>
      <c r="H166" s="145">
        <v>1</v>
      </c>
      <c r="I166" s="146"/>
      <c r="J166" s="146">
        <f>ROUND(I166*H166,2)</f>
        <v>0</v>
      </c>
      <c r="K166" s="147"/>
      <c r="L166" s="29"/>
      <c r="M166" s="148" t="s">
        <v>1</v>
      </c>
      <c r="N166" s="149" t="s">
        <v>34</v>
      </c>
      <c r="O166" s="150">
        <v>0</v>
      </c>
      <c r="P166" s="150">
        <f>O166*H166</f>
        <v>0</v>
      </c>
      <c r="Q166" s="150">
        <v>0</v>
      </c>
      <c r="R166" s="150">
        <f>Q166*H166</f>
        <v>0</v>
      </c>
      <c r="S166" s="150">
        <v>0</v>
      </c>
      <c r="T166" s="151">
        <f>S166*H166</f>
        <v>0</v>
      </c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R166" s="152" t="s">
        <v>245</v>
      </c>
      <c r="AT166" s="152" t="s">
        <v>136</v>
      </c>
      <c r="AU166" s="152" t="s">
        <v>78</v>
      </c>
      <c r="AY166" s="16" t="s">
        <v>134</v>
      </c>
      <c r="BE166" s="153">
        <f>IF(N166="základní",J166,0)</f>
        <v>0</v>
      </c>
      <c r="BF166" s="153">
        <f>IF(N166="snížená",J166,0)</f>
        <v>0</v>
      </c>
      <c r="BG166" s="153">
        <f>IF(N166="zákl. přenesená",J166,0)</f>
        <v>0</v>
      </c>
      <c r="BH166" s="153">
        <f>IF(N166="sníž. přenesená",J166,0)</f>
        <v>0</v>
      </c>
      <c r="BI166" s="153">
        <f>IF(N166="nulová",J166,0)</f>
        <v>0</v>
      </c>
      <c r="BJ166" s="16" t="s">
        <v>76</v>
      </c>
      <c r="BK166" s="153">
        <f>ROUND(I166*H166,2)</f>
        <v>0</v>
      </c>
      <c r="BL166" s="16" t="s">
        <v>245</v>
      </c>
      <c r="BM166" s="152" t="s">
        <v>246</v>
      </c>
    </row>
    <row r="167" spans="1:47" s="2" customFormat="1" ht="12">
      <c r="A167" s="28"/>
      <c r="B167" s="29"/>
      <c r="C167" s="28"/>
      <c r="D167" s="154" t="s">
        <v>142</v>
      </c>
      <c r="E167" s="28"/>
      <c r="F167" s="155" t="s">
        <v>243</v>
      </c>
      <c r="G167" s="28"/>
      <c r="H167" s="28"/>
      <c r="I167" s="28"/>
      <c r="J167" s="28"/>
      <c r="K167" s="28"/>
      <c r="L167" s="29"/>
      <c r="M167" s="175"/>
      <c r="N167" s="176"/>
      <c r="O167" s="177"/>
      <c r="P167" s="177"/>
      <c r="Q167" s="177"/>
      <c r="R167" s="177"/>
      <c r="S167" s="177"/>
      <c r="T167" s="17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T167" s="16" t="s">
        <v>142</v>
      </c>
      <c r="AU167" s="16" t="s">
        <v>78</v>
      </c>
    </row>
    <row r="168" spans="1:31" s="2" customFormat="1" ht="6.95" customHeight="1">
      <c r="A168" s="28"/>
      <c r="B168" s="43"/>
      <c r="C168" s="44"/>
      <c r="D168" s="44"/>
      <c r="E168" s="44"/>
      <c r="F168" s="44"/>
      <c r="G168" s="44"/>
      <c r="H168" s="44"/>
      <c r="I168" s="44"/>
      <c r="J168" s="44"/>
      <c r="K168" s="44"/>
      <c r="L168" s="29"/>
      <c r="M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</row>
  </sheetData>
  <autoFilter ref="C123:K167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94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72"/>
  <sheetViews>
    <sheetView showGridLines="0" showZeros="0" workbookViewId="0" topLeftCell="A111">
      <selection activeCell="I128" sqref="I128:I170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89"/>
    </row>
    <row r="2" spans="12:46" s="1" customFormat="1" ht="36.95" customHeight="1">
      <c r="L2" s="221" t="s">
        <v>5</v>
      </c>
      <c r="M2" s="222"/>
      <c r="N2" s="222"/>
      <c r="O2" s="222"/>
      <c r="P2" s="222"/>
      <c r="Q2" s="222"/>
      <c r="R2" s="222"/>
      <c r="S2" s="222"/>
      <c r="T2" s="222"/>
      <c r="U2" s="222"/>
      <c r="V2" s="222"/>
      <c r="AT2" s="16" t="s">
        <v>87</v>
      </c>
    </row>
    <row r="3" spans="2:46" s="1" customFormat="1" ht="6.95" customHeight="1" hidden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78</v>
      </c>
    </row>
    <row r="4" spans="2:46" s="1" customFormat="1" ht="24.95" customHeight="1" hidden="1">
      <c r="B4" s="19"/>
      <c r="D4" s="20" t="s">
        <v>97</v>
      </c>
      <c r="L4" s="19"/>
      <c r="M4" s="90" t="s">
        <v>10</v>
      </c>
      <c r="AT4" s="16" t="s">
        <v>3</v>
      </c>
    </row>
    <row r="5" spans="2:12" s="1" customFormat="1" ht="6.95" customHeight="1" hidden="1">
      <c r="B5" s="19"/>
      <c r="L5" s="19"/>
    </row>
    <row r="6" spans="2:12" s="1" customFormat="1" ht="12" customHeight="1" hidden="1">
      <c r="B6" s="19"/>
      <c r="D6" s="25" t="s">
        <v>14</v>
      </c>
      <c r="L6" s="19"/>
    </row>
    <row r="7" spans="2:12" s="1" customFormat="1" ht="16.5" customHeight="1" hidden="1">
      <c r="B7" s="19"/>
      <c r="E7" s="249" t="str">
        <f>'Rekapitulace stavby'!K6</f>
        <v>Město Petřvald - Opravy MK 2023</v>
      </c>
      <c r="F7" s="250"/>
      <c r="G7" s="250"/>
      <c r="H7" s="250"/>
      <c r="L7" s="19"/>
    </row>
    <row r="8" spans="1:31" s="2" customFormat="1" ht="12" customHeight="1" hidden="1">
      <c r="A8" s="28"/>
      <c r="B8" s="29"/>
      <c r="C8" s="28"/>
      <c r="D8" s="25" t="s">
        <v>98</v>
      </c>
      <c r="E8" s="28"/>
      <c r="F8" s="28"/>
      <c r="G8" s="28"/>
      <c r="H8" s="28"/>
      <c r="I8" s="28"/>
      <c r="J8" s="28"/>
      <c r="K8" s="28"/>
      <c r="L8" s="3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31" s="2" customFormat="1" ht="16.5" customHeight="1" hidden="1">
      <c r="A9" s="28"/>
      <c r="B9" s="29"/>
      <c r="C9" s="28"/>
      <c r="D9" s="28"/>
      <c r="E9" s="243" t="s">
        <v>378</v>
      </c>
      <c r="F9" s="248"/>
      <c r="G9" s="248"/>
      <c r="H9" s="248"/>
      <c r="I9" s="28"/>
      <c r="J9" s="28"/>
      <c r="K9" s="28"/>
      <c r="L9" s="3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31" s="2" customFormat="1" ht="12" hidden="1">
      <c r="A10" s="28"/>
      <c r="B10" s="29"/>
      <c r="C10" s="28"/>
      <c r="D10" s="28"/>
      <c r="E10" s="28"/>
      <c r="F10" s="28"/>
      <c r="G10" s="28"/>
      <c r="H10" s="28"/>
      <c r="I10" s="28"/>
      <c r="J10" s="28"/>
      <c r="K10" s="28"/>
      <c r="L10" s="3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31" s="2" customFormat="1" ht="12" customHeight="1" hidden="1">
      <c r="A11" s="28"/>
      <c r="B11" s="29"/>
      <c r="C11" s="28"/>
      <c r="D11" s="25" t="s">
        <v>16</v>
      </c>
      <c r="E11" s="28"/>
      <c r="F11" s="23" t="s">
        <v>1</v>
      </c>
      <c r="G11" s="28"/>
      <c r="H11" s="28"/>
      <c r="I11" s="25" t="s">
        <v>17</v>
      </c>
      <c r="J11" s="23" t="s">
        <v>1</v>
      </c>
      <c r="K11" s="28"/>
      <c r="L11" s="3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31" s="2" customFormat="1" ht="12" customHeight="1" hidden="1">
      <c r="A12" s="28"/>
      <c r="B12" s="29"/>
      <c r="C12" s="28"/>
      <c r="D12" s="25" t="s">
        <v>18</v>
      </c>
      <c r="E12" s="28"/>
      <c r="F12" s="23" t="s">
        <v>100</v>
      </c>
      <c r="G12" s="28"/>
      <c r="H12" s="28"/>
      <c r="I12" s="25" t="s">
        <v>20</v>
      </c>
      <c r="J12" s="51">
        <f>'Rekapitulace stavby'!AN8</f>
        <v>0</v>
      </c>
      <c r="K12" s="28"/>
      <c r="L12" s="3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31" s="2" customFormat="1" ht="10.9" customHeight="1" hidden="1">
      <c r="A13" s="28"/>
      <c r="B13" s="29"/>
      <c r="C13" s="28"/>
      <c r="D13" s="28"/>
      <c r="E13" s="28"/>
      <c r="F13" s="28"/>
      <c r="G13" s="28"/>
      <c r="H13" s="28"/>
      <c r="I13" s="28"/>
      <c r="J13" s="28"/>
      <c r="K13" s="28"/>
      <c r="L13" s="3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31" s="2" customFormat="1" ht="12" customHeight="1" hidden="1">
      <c r="A14" s="28"/>
      <c r="B14" s="29"/>
      <c r="C14" s="28"/>
      <c r="D14" s="25" t="s">
        <v>21</v>
      </c>
      <c r="E14" s="28"/>
      <c r="F14" s="28"/>
      <c r="G14" s="28"/>
      <c r="H14" s="28"/>
      <c r="I14" s="25" t="s">
        <v>22</v>
      </c>
      <c r="J14" s="23" t="s">
        <v>101</v>
      </c>
      <c r="K14" s="28"/>
      <c r="L14" s="3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31" s="2" customFormat="1" ht="18" customHeight="1" hidden="1">
      <c r="A15" s="28"/>
      <c r="B15" s="29"/>
      <c r="C15" s="28"/>
      <c r="D15" s="28"/>
      <c r="E15" s="23" t="s">
        <v>102</v>
      </c>
      <c r="F15" s="28"/>
      <c r="G15" s="28"/>
      <c r="H15" s="28"/>
      <c r="I15" s="25" t="s">
        <v>23</v>
      </c>
      <c r="J15" s="23" t="s">
        <v>1</v>
      </c>
      <c r="K15" s="28"/>
      <c r="L15" s="3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31" s="2" customFormat="1" ht="6.95" customHeight="1" hidden="1">
      <c r="A16" s="28"/>
      <c r="B16" s="29"/>
      <c r="C16" s="28"/>
      <c r="D16" s="28"/>
      <c r="E16" s="28"/>
      <c r="F16" s="28"/>
      <c r="G16" s="28"/>
      <c r="H16" s="28"/>
      <c r="I16" s="28"/>
      <c r="J16" s="28"/>
      <c r="K16" s="28"/>
      <c r="L16" s="3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ht="12" customHeight="1" hidden="1">
      <c r="A17" s="28"/>
      <c r="B17" s="29"/>
      <c r="C17" s="28"/>
      <c r="D17" s="25" t="s">
        <v>24</v>
      </c>
      <c r="E17" s="28"/>
      <c r="F17" s="28"/>
      <c r="G17" s="28"/>
      <c r="H17" s="28"/>
      <c r="I17" s="25" t="s">
        <v>22</v>
      </c>
      <c r="J17" s="23" t="str">
        <f>'Rekapitulace stavby'!AN13</f>
        <v/>
      </c>
      <c r="K17" s="28"/>
      <c r="L17" s="3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18" customHeight="1" hidden="1">
      <c r="A18" s="28"/>
      <c r="B18" s="29"/>
      <c r="C18" s="28"/>
      <c r="D18" s="28"/>
      <c r="E18" s="237" t="str">
        <f>'Rekapitulace stavby'!E14</f>
        <v xml:space="preserve"> </v>
      </c>
      <c r="F18" s="237"/>
      <c r="G18" s="237"/>
      <c r="H18" s="237"/>
      <c r="I18" s="25" t="s">
        <v>23</v>
      </c>
      <c r="J18" s="23" t="str">
        <f>'Rekapitulace stavby'!AN14</f>
        <v/>
      </c>
      <c r="K18" s="28"/>
      <c r="L18" s="3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ht="6.95" customHeight="1" hidden="1">
      <c r="A19" s="28"/>
      <c r="B19" s="29"/>
      <c r="C19" s="28"/>
      <c r="D19" s="28"/>
      <c r="E19" s="28"/>
      <c r="F19" s="28"/>
      <c r="G19" s="28"/>
      <c r="H19" s="28"/>
      <c r="I19" s="28"/>
      <c r="J19" s="28"/>
      <c r="K19" s="28"/>
      <c r="L19" s="3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12" customHeight="1" hidden="1">
      <c r="A20" s="28"/>
      <c r="B20" s="29"/>
      <c r="C20" s="28"/>
      <c r="D20" s="25" t="s">
        <v>25</v>
      </c>
      <c r="E20" s="28"/>
      <c r="F20" s="28"/>
      <c r="G20" s="28"/>
      <c r="H20" s="28"/>
      <c r="I20" s="25" t="s">
        <v>22</v>
      </c>
      <c r="J20" s="23" t="str">
        <f>IF('Rekapitulace stavby'!AN16="","",'Rekapitulace stavby'!AN16)</f>
        <v/>
      </c>
      <c r="K20" s="28"/>
      <c r="L20" s="3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ht="18" customHeight="1" hidden="1">
      <c r="A21" s="28"/>
      <c r="B21" s="29"/>
      <c r="C21" s="28"/>
      <c r="D21" s="28"/>
      <c r="E21" s="23" t="str">
        <f>IF('Rekapitulace stavby'!E17="","",'Rekapitulace stavby'!E17)</f>
        <v xml:space="preserve"> </v>
      </c>
      <c r="F21" s="28"/>
      <c r="G21" s="28"/>
      <c r="H21" s="28"/>
      <c r="I21" s="25" t="s">
        <v>23</v>
      </c>
      <c r="J21" s="23" t="str">
        <f>IF('Rekapitulace stavby'!AN17="","",'Rekapitulace stavby'!AN17)</f>
        <v/>
      </c>
      <c r="K21" s="28"/>
      <c r="L21" s="3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ht="6.95" customHeight="1" hidden="1">
      <c r="A22" s="28"/>
      <c r="B22" s="29"/>
      <c r="C22" s="28"/>
      <c r="D22" s="28"/>
      <c r="E22" s="28"/>
      <c r="F22" s="28"/>
      <c r="G22" s="28"/>
      <c r="H22" s="28"/>
      <c r="I22" s="28"/>
      <c r="J22" s="28"/>
      <c r="K22" s="28"/>
      <c r="L22" s="3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ht="12" customHeight="1" hidden="1">
      <c r="A23" s="28"/>
      <c r="B23" s="29"/>
      <c r="C23" s="28"/>
      <c r="D23" s="25" t="s">
        <v>27</v>
      </c>
      <c r="E23" s="28"/>
      <c r="F23" s="28"/>
      <c r="G23" s="28"/>
      <c r="H23" s="28"/>
      <c r="I23" s="25" t="s">
        <v>22</v>
      </c>
      <c r="J23" s="23" t="s">
        <v>103</v>
      </c>
      <c r="K23" s="28"/>
      <c r="L23" s="3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18" customHeight="1" hidden="1">
      <c r="A24" s="28"/>
      <c r="B24" s="29"/>
      <c r="C24" s="28"/>
      <c r="D24" s="28"/>
      <c r="E24" s="23" t="s">
        <v>104</v>
      </c>
      <c r="F24" s="28"/>
      <c r="G24" s="28"/>
      <c r="H24" s="28"/>
      <c r="I24" s="25" t="s">
        <v>23</v>
      </c>
      <c r="J24" s="23" t="s">
        <v>1</v>
      </c>
      <c r="K24" s="28"/>
      <c r="L24" s="3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2" customFormat="1" ht="6.95" customHeight="1" hidden="1">
      <c r="A25" s="28"/>
      <c r="B25" s="29"/>
      <c r="C25" s="28"/>
      <c r="D25" s="28"/>
      <c r="E25" s="28"/>
      <c r="F25" s="28"/>
      <c r="G25" s="28"/>
      <c r="H25" s="28"/>
      <c r="I25" s="28"/>
      <c r="J25" s="28"/>
      <c r="K25" s="28"/>
      <c r="L25" s="3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2" customFormat="1" ht="12" customHeight="1" hidden="1">
      <c r="A26" s="28"/>
      <c r="B26" s="29"/>
      <c r="C26" s="28"/>
      <c r="D26" s="25" t="s">
        <v>28</v>
      </c>
      <c r="E26" s="28"/>
      <c r="F26" s="28"/>
      <c r="G26" s="28"/>
      <c r="H26" s="28"/>
      <c r="I26" s="28"/>
      <c r="J26" s="28"/>
      <c r="K26" s="28"/>
      <c r="L26" s="3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8" customFormat="1" ht="16.5" customHeight="1" hidden="1">
      <c r="A27" s="91"/>
      <c r="B27" s="92"/>
      <c r="C27" s="91"/>
      <c r="D27" s="91"/>
      <c r="E27" s="239" t="s">
        <v>1</v>
      </c>
      <c r="F27" s="239"/>
      <c r="G27" s="239"/>
      <c r="H27" s="239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 hidden="1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3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2" customFormat="1" ht="6.95" customHeight="1" hidden="1">
      <c r="A29" s="28"/>
      <c r="B29" s="29"/>
      <c r="C29" s="28"/>
      <c r="D29" s="62"/>
      <c r="E29" s="62"/>
      <c r="F29" s="62"/>
      <c r="G29" s="62"/>
      <c r="H29" s="62"/>
      <c r="I29" s="62"/>
      <c r="J29" s="62"/>
      <c r="K29" s="62"/>
      <c r="L29" s="3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2" customFormat="1" ht="25.35" customHeight="1" hidden="1">
      <c r="A30" s="28"/>
      <c r="B30" s="29"/>
      <c r="C30" s="28"/>
      <c r="D30" s="94" t="s">
        <v>29</v>
      </c>
      <c r="E30" s="28"/>
      <c r="F30" s="28"/>
      <c r="G30" s="28"/>
      <c r="H30" s="28"/>
      <c r="I30" s="28"/>
      <c r="J30" s="67">
        <f>ROUND(J125,2)</f>
        <v>0</v>
      </c>
      <c r="K30" s="28"/>
      <c r="L30" s="3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2" customFormat="1" ht="6.95" customHeight="1" hidden="1">
      <c r="A31" s="28"/>
      <c r="B31" s="29"/>
      <c r="C31" s="28"/>
      <c r="D31" s="62"/>
      <c r="E31" s="62"/>
      <c r="F31" s="62"/>
      <c r="G31" s="62"/>
      <c r="H31" s="62"/>
      <c r="I31" s="62"/>
      <c r="J31" s="62"/>
      <c r="K31" s="62"/>
      <c r="L31" s="3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2" customFormat="1" ht="14.45" customHeight="1" hidden="1">
      <c r="A32" s="28"/>
      <c r="B32" s="29"/>
      <c r="C32" s="28"/>
      <c r="D32" s="28"/>
      <c r="E32" s="28"/>
      <c r="F32" s="32" t="s">
        <v>31</v>
      </c>
      <c r="G32" s="28"/>
      <c r="H32" s="28"/>
      <c r="I32" s="32" t="s">
        <v>30</v>
      </c>
      <c r="J32" s="32" t="s">
        <v>32</v>
      </c>
      <c r="K32" s="28"/>
      <c r="L32" s="3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2" customFormat="1" ht="14.45" customHeight="1" hidden="1">
      <c r="A33" s="28"/>
      <c r="B33" s="29"/>
      <c r="C33" s="28"/>
      <c r="D33" s="95" t="s">
        <v>33</v>
      </c>
      <c r="E33" s="25" t="s">
        <v>34</v>
      </c>
      <c r="F33" s="96">
        <f>ROUND((SUM(BE125:BE171)),2)</f>
        <v>0</v>
      </c>
      <c r="G33" s="28"/>
      <c r="H33" s="28"/>
      <c r="I33" s="97">
        <v>0.21</v>
      </c>
      <c r="J33" s="96">
        <f>ROUND(((SUM(BE125:BE171))*I33),2)</f>
        <v>0</v>
      </c>
      <c r="K33" s="28"/>
      <c r="L33" s="3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4.45" customHeight="1" hidden="1">
      <c r="A34" s="28"/>
      <c r="B34" s="29"/>
      <c r="C34" s="28"/>
      <c r="D34" s="28"/>
      <c r="E34" s="25" t="s">
        <v>35</v>
      </c>
      <c r="F34" s="96">
        <f>ROUND((SUM(BF125:BF171)),2)</f>
        <v>0</v>
      </c>
      <c r="G34" s="28"/>
      <c r="H34" s="28"/>
      <c r="I34" s="97">
        <v>0.15</v>
      </c>
      <c r="J34" s="96">
        <f>ROUND(((SUM(BF125:BF171))*I34),2)</f>
        <v>0</v>
      </c>
      <c r="K34" s="28"/>
      <c r="L34" s="3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14.45" customHeight="1" hidden="1">
      <c r="A35" s="28"/>
      <c r="B35" s="29"/>
      <c r="C35" s="28"/>
      <c r="D35" s="28"/>
      <c r="E35" s="25" t="s">
        <v>36</v>
      </c>
      <c r="F35" s="96">
        <f>ROUND((SUM(BG125:BG171)),2)</f>
        <v>0</v>
      </c>
      <c r="G35" s="28"/>
      <c r="H35" s="28"/>
      <c r="I35" s="97">
        <v>0.21</v>
      </c>
      <c r="J35" s="96">
        <f>0</f>
        <v>0</v>
      </c>
      <c r="K35" s="28"/>
      <c r="L35" s="3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2" customFormat="1" ht="14.45" customHeight="1" hidden="1">
      <c r="A36" s="28"/>
      <c r="B36" s="29"/>
      <c r="C36" s="28"/>
      <c r="D36" s="28"/>
      <c r="E36" s="25" t="s">
        <v>37</v>
      </c>
      <c r="F36" s="96">
        <f>ROUND((SUM(BH125:BH171)),2)</f>
        <v>0</v>
      </c>
      <c r="G36" s="28"/>
      <c r="H36" s="28"/>
      <c r="I36" s="97">
        <v>0.15</v>
      </c>
      <c r="J36" s="96">
        <f>0</f>
        <v>0</v>
      </c>
      <c r="K36" s="28"/>
      <c r="L36" s="3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2" customFormat="1" ht="14.45" customHeight="1" hidden="1">
      <c r="A37" s="28"/>
      <c r="B37" s="29"/>
      <c r="C37" s="28"/>
      <c r="D37" s="28"/>
      <c r="E37" s="25" t="s">
        <v>38</v>
      </c>
      <c r="F37" s="96">
        <f>ROUND((SUM(BI125:BI171)),2)</f>
        <v>0</v>
      </c>
      <c r="G37" s="28"/>
      <c r="H37" s="28"/>
      <c r="I37" s="97">
        <v>0</v>
      </c>
      <c r="J37" s="96">
        <f>0</f>
        <v>0</v>
      </c>
      <c r="K37" s="28"/>
      <c r="L37" s="3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2" customFormat="1" ht="6.95" customHeight="1" hidden="1">
      <c r="A38" s="28"/>
      <c r="B38" s="29"/>
      <c r="C38" s="28"/>
      <c r="D38" s="28"/>
      <c r="E38" s="28"/>
      <c r="F38" s="28"/>
      <c r="G38" s="28"/>
      <c r="H38" s="28"/>
      <c r="I38" s="28"/>
      <c r="J38" s="28"/>
      <c r="K38" s="28"/>
      <c r="L38" s="3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2" customFormat="1" ht="25.35" customHeight="1" hidden="1">
      <c r="A39" s="28"/>
      <c r="B39" s="29"/>
      <c r="C39" s="98"/>
      <c r="D39" s="99" t="s">
        <v>39</v>
      </c>
      <c r="E39" s="56"/>
      <c r="F39" s="56"/>
      <c r="G39" s="100" t="s">
        <v>40</v>
      </c>
      <c r="H39" s="101" t="s">
        <v>41</v>
      </c>
      <c r="I39" s="56"/>
      <c r="J39" s="102">
        <f>SUM(J30:J37)</f>
        <v>0</v>
      </c>
      <c r="K39" s="103"/>
      <c r="L39" s="3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2" customFormat="1" ht="14.45" customHeight="1" hidden="1">
      <c r="A40" s="28"/>
      <c r="B40" s="29"/>
      <c r="C40" s="28"/>
      <c r="D40" s="28"/>
      <c r="E40" s="28"/>
      <c r="F40" s="28"/>
      <c r="G40" s="28"/>
      <c r="H40" s="28"/>
      <c r="I40" s="28"/>
      <c r="J40" s="28"/>
      <c r="K40" s="28"/>
      <c r="L40" s="3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2:12" s="1" customFormat="1" ht="14.45" customHeight="1" hidden="1">
      <c r="B41" s="19"/>
      <c r="L41" s="19"/>
    </row>
    <row r="42" spans="2:12" s="1" customFormat="1" ht="14.45" customHeight="1" hidden="1">
      <c r="B42" s="19"/>
      <c r="L42" s="19"/>
    </row>
    <row r="43" spans="2:12" s="1" customFormat="1" ht="14.45" customHeight="1" hidden="1">
      <c r="B43" s="19"/>
      <c r="L43" s="19"/>
    </row>
    <row r="44" spans="2:12" s="1" customFormat="1" ht="14.45" customHeight="1" hidden="1">
      <c r="B44" s="19"/>
      <c r="L44" s="19"/>
    </row>
    <row r="45" spans="2:12" s="1" customFormat="1" ht="14.45" customHeight="1" hidden="1">
      <c r="B45" s="19"/>
      <c r="L45" s="19"/>
    </row>
    <row r="46" spans="2:12" s="1" customFormat="1" ht="14.45" customHeight="1" hidden="1">
      <c r="B46" s="19"/>
      <c r="L46" s="19"/>
    </row>
    <row r="47" spans="2:12" s="1" customFormat="1" ht="14.45" customHeight="1" hidden="1">
      <c r="B47" s="19"/>
      <c r="L47" s="19"/>
    </row>
    <row r="48" spans="2:12" s="1" customFormat="1" ht="14.45" customHeight="1" hidden="1">
      <c r="B48" s="19"/>
      <c r="L48" s="19"/>
    </row>
    <row r="49" spans="2:12" s="1" customFormat="1" ht="14.45" customHeight="1" hidden="1">
      <c r="B49" s="19"/>
      <c r="L49" s="19"/>
    </row>
    <row r="50" spans="2:12" s="2" customFormat="1" ht="14.45" customHeight="1" hidden="1">
      <c r="B50" s="38"/>
      <c r="D50" s="39" t="s">
        <v>42</v>
      </c>
      <c r="E50" s="40"/>
      <c r="F50" s="40"/>
      <c r="G50" s="39" t="s">
        <v>43</v>
      </c>
      <c r="H50" s="40"/>
      <c r="I50" s="40"/>
      <c r="J50" s="40"/>
      <c r="K50" s="40"/>
      <c r="L50" s="38"/>
    </row>
    <row r="51" spans="2:12" ht="12" hidden="1">
      <c r="B51" s="19"/>
      <c r="L51" s="19"/>
    </row>
    <row r="52" spans="2:12" ht="12" hidden="1">
      <c r="B52" s="19"/>
      <c r="L52" s="19"/>
    </row>
    <row r="53" spans="2:12" ht="12" hidden="1">
      <c r="B53" s="19"/>
      <c r="L53" s="19"/>
    </row>
    <row r="54" spans="2:12" ht="12" hidden="1">
      <c r="B54" s="19"/>
      <c r="L54" s="19"/>
    </row>
    <row r="55" spans="2:12" ht="12" hidden="1">
      <c r="B55" s="19"/>
      <c r="L55" s="19"/>
    </row>
    <row r="56" spans="2:12" ht="12" hidden="1">
      <c r="B56" s="19"/>
      <c r="L56" s="19"/>
    </row>
    <row r="57" spans="2:12" ht="12" hidden="1">
      <c r="B57" s="19"/>
      <c r="L57" s="19"/>
    </row>
    <row r="58" spans="2:12" ht="12" hidden="1">
      <c r="B58" s="19"/>
      <c r="L58" s="19"/>
    </row>
    <row r="59" spans="2:12" ht="12" hidden="1">
      <c r="B59" s="19"/>
      <c r="L59" s="19"/>
    </row>
    <row r="60" spans="2:12" ht="12" hidden="1">
      <c r="B60" s="19"/>
      <c r="L60" s="19"/>
    </row>
    <row r="61" spans="1:31" s="2" customFormat="1" ht="12.75" hidden="1">
      <c r="A61" s="28"/>
      <c r="B61" s="29"/>
      <c r="C61" s="28"/>
      <c r="D61" s="41" t="s">
        <v>44</v>
      </c>
      <c r="E61" s="31"/>
      <c r="F61" s="104" t="s">
        <v>45</v>
      </c>
      <c r="G61" s="41" t="s">
        <v>44</v>
      </c>
      <c r="H61" s="31"/>
      <c r="I61" s="31"/>
      <c r="J61" s="105" t="s">
        <v>45</v>
      </c>
      <c r="K61" s="31"/>
      <c r="L61" s="3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2:12" ht="12" hidden="1">
      <c r="B62" s="19"/>
      <c r="L62" s="19"/>
    </row>
    <row r="63" spans="2:12" ht="12" hidden="1">
      <c r="B63" s="19"/>
      <c r="L63" s="19"/>
    </row>
    <row r="64" spans="2:12" ht="12" hidden="1">
      <c r="B64" s="19"/>
      <c r="L64" s="19"/>
    </row>
    <row r="65" spans="1:31" s="2" customFormat="1" ht="12.75" hidden="1">
      <c r="A65" s="28"/>
      <c r="B65" s="29"/>
      <c r="C65" s="28"/>
      <c r="D65" s="39" t="s">
        <v>46</v>
      </c>
      <c r="E65" s="42"/>
      <c r="F65" s="42"/>
      <c r="G65" s="39" t="s">
        <v>47</v>
      </c>
      <c r="H65" s="42"/>
      <c r="I65" s="42"/>
      <c r="J65" s="42"/>
      <c r="K65" s="42"/>
      <c r="L65" s="3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2:12" ht="12" hidden="1">
      <c r="B66" s="19"/>
      <c r="L66" s="19"/>
    </row>
    <row r="67" spans="2:12" ht="12" hidden="1">
      <c r="B67" s="19"/>
      <c r="L67" s="19"/>
    </row>
    <row r="68" spans="2:12" ht="12" hidden="1">
      <c r="B68" s="19"/>
      <c r="L68" s="19"/>
    </row>
    <row r="69" spans="2:12" ht="12" hidden="1">
      <c r="B69" s="19"/>
      <c r="L69" s="19"/>
    </row>
    <row r="70" spans="2:12" ht="12" hidden="1">
      <c r="B70" s="19"/>
      <c r="L70" s="19"/>
    </row>
    <row r="71" spans="2:12" ht="12" hidden="1">
      <c r="B71" s="19"/>
      <c r="L71" s="19"/>
    </row>
    <row r="72" spans="2:12" ht="12" hidden="1">
      <c r="B72" s="19"/>
      <c r="L72" s="19"/>
    </row>
    <row r="73" spans="2:12" ht="12" hidden="1">
      <c r="B73" s="19"/>
      <c r="L73" s="19"/>
    </row>
    <row r="74" spans="2:12" ht="12" hidden="1">
      <c r="B74" s="19"/>
      <c r="L74" s="19"/>
    </row>
    <row r="75" spans="2:12" ht="12" hidden="1">
      <c r="B75" s="19"/>
      <c r="L75" s="19"/>
    </row>
    <row r="76" spans="1:31" s="2" customFormat="1" ht="12.75" hidden="1">
      <c r="A76" s="28"/>
      <c r="B76" s="29"/>
      <c r="C76" s="28"/>
      <c r="D76" s="41" t="s">
        <v>44</v>
      </c>
      <c r="E76" s="31"/>
      <c r="F76" s="104" t="s">
        <v>45</v>
      </c>
      <c r="G76" s="41" t="s">
        <v>44</v>
      </c>
      <c r="H76" s="31"/>
      <c r="I76" s="31"/>
      <c r="J76" s="105" t="s">
        <v>45</v>
      </c>
      <c r="K76" s="31"/>
      <c r="L76" s="3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14.45" customHeight="1" hidden="1">
      <c r="A77" s="28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78" ht="12" hidden="1"/>
    <row r="79" ht="12" hidden="1"/>
    <row r="80" ht="12" hidden="1"/>
    <row r="81" spans="1:31" s="2" customFormat="1" ht="6.95" customHeight="1" hidden="1">
      <c r="A81" s="28"/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31" s="2" customFormat="1" ht="24.95" customHeight="1" hidden="1">
      <c r="A82" s="28"/>
      <c r="B82" s="29"/>
      <c r="C82" s="20" t="s">
        <v>105</v>
      </c>
      <c r="D82" s="28"/>
      <c r="E82" s="28"/>
      <c r="F82" s="28"/>
      <c r="G82" s="28"/>
      <c r="H82" s="28"/>
      <c r="I82" s="28"/>
      <c r="J82" s="28"/>
      <c r="K82" s="28"/>
      <c r="L82" s="3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31" s="2" customFormat="1" ht="6.95" customHeight="1" hidden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3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31" s="2" customFormat="1" ht="12" customHeight="1" hidden="1">
      <c r="A84" s="28"/>
      <c r="B84" s="29"/>
      <c r="C84" s="25" t="s">
        <v>14</v>
      </c>
      <c r="D84" s="28"/>
      <c r="E84" s="28"/>
      <c r="F84" s="28"/>
      <c r="G84" s="28"/>
      <c r="H84" s="28"/>
      <c r="I84" s="28"/>
      <c r="J84" s="28"/>
      <c r="K84" s="28"/>
      <c r="L84" s="3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31" s="2" customFormat="1" ht="16.5" customHeight="1" hidden="1">
      <c r="A85" s="28"/>
      <c r="B85" s="29"/>
      <c r="C85" s="28"/>
      <c r="D85" s="28"/>
      <c r="E85" s="249" t="str">
        <f>E7</f>
        <v>Město Petřvald - Opravy MK 2023</v>
      </c>
      <c r="F85" s="250"/>
      <c r="G85" s="250"/>
      <c r="H85" s="250"/>
      <c r="I85" s="28"/>
      <c r="J85" s="28"/>
      <c r="K85" s="28"/>
      <c r="L85" s="3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31" s="2" customFormat="1" ht="12" customHeight="1" hidden="1">
      <c r="A86" s="28"/>
      <c r="B86" s="29"/>
      <c r="C86" s="25" t="s">
        <v>98</v>
      </c>
      <c r="D86" s="28"/>
      <c r="E86" s="28"/>
      <c r="F86" s="28"/>
      <c r="G86" s="28"/>
      <c r="H86" s="28"/>
      <c r="I86" s="28"/>
      <c r="J86" s="28"/>
      <c r="K86" s="28"/>
      <c r="L86" s="3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pans="1:31" s="2" customFormat="1" ht="16.5" customHeight="1" hidden="1">
      <c r="A87" s="28"/>
      <c r="B87" s="29"/>
      <c r="C87" s="28"/>
      <c r="D87" s="28"/>
      <c r="E87" s="243" t="str">
        <f>E9</f>
        <v>07 - Oprava MK ul. Ve Finských</v>
      </c>
      <c r="F87" s="248"/>
      <c r="G87" s="248"/>
      <c r="H87" s="248"/>
      <c r="I87" s="28"/>
      <c r="J87" s="28"/>
      <c r="K87" s="28"/>
      <c r="L87" s="3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31" s="2" customFormat="1" ht="6.95" customHeight="1" hidden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3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31" s="2" customFormat="1" ht="12" customHeight="1" hidden="1">
      <c r="A89" s="28"/>
      <c r="B89" s="29"/>
      <c r="C89" s="25" t="s">
        <v>18</v>
      </c>
      <c r="D89" s="28"/>
      <c r="E89" s="28"/>
      <c r="F89" s="23" t="str">
        <f>F12</f>
        <v>Petřvald</v>
      </c>
      <c r="G89" s="28"/>
      <c r="H89" s="28"/>
      <c r="I89" s="25" t="s">
        <v>20</v>
      </c>
      <c r="J89" s="51">
        <f>IF(J12="","",J12)</f>
        <v>0</v>
      </c>
      <c r="K89" s="28"/>
      <c r="L89" s="3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31" s="2" customFormat="1" ht="6.95" customHeight="1" hidden="1">
      <c r="A90" s="28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3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31" s="2" customFormat="1" ht="15.2" customHeight="1" hidden="1">
      <c r="A91" s="28"/>
      <c r="B91" s="29"/>
      <c r="C91" s="25" t="s">
        <v>21</v>
      </c>
      <c r="D91" s="28"/>
      <c r="E91" s="28"/>
      <c r="F91" s="23" t="str">
        <f>E15</f>
        <v>Město Petřvald</v>
      </c>
      <c r="G91" s="28"/>
      <c r="H91" s="28"/>
      <c r="I91" s="25" t="s">
        <v>25</v>
      </c>
      <c r="J91" s="26" t="str">
        <f>E21</f>
        <v xml:space="preserve"> </v>
      </c>
      <c r="K91" s="28"/>
      <c r="L91" s="3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31" s="2" customFormat="1" ht="15.2" customHeight="1" hidden="1">
      <c r="A92" s="28"/>
      <c r="B92" s="29"/>
      <c r="C92" s="25" t="s">
        <v>24</v>
      </c>
      <c r="D92" s="28"/>
      <c r="E92" s="28"/>
      <c r="F92" s="23" t="str">
        <f>IF(E18="","",E18)</f>
        <v xml:space="preserve"> </v>
      </c>
      <c r="G92" s="28"/>
      <c r="H92" s="28"/>
      <c r="I92" s="25" t="s">
        <v>27</v>
      </c>
      <c r="J92" s="26" t="str">
        <f>E24</f>
        <v>Ing. Pavol Lipták</v>
      </c>
      <c r="K92" s="28"/>
      <c r="L92" s="3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31" s="2" customFormat="1" ht="10.35" customHeight="1" hidden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3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31" s="2" customFormat="1" ht="29.25" customHeight="1" hidden="1">
      <c r="A94" s="28"/>
      <c r="B94" s="29"/>
      <c r="C94" s="106" t="s">
        <v>106</v>
      </c>
      <c r="D94" s="98"/>
      <c r="E94" s="98"/>
      <c r="F94" s="98"/>
      <c r="G94" s="98"/>
      <c r="H94" s="98"/>
      <c r="I94" s="98"/>
      <c r="J94" s="107" t="s">
        <v>107</v>
      </c>
      <c r="K94" s="98"/>
      <c r="L94" s="3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pans="1:31" s="2" customFormat="1" ht="10.35" customHeight="1" hidden="1">
      <c r="A95" s="28"/>
      <c r="B95" s="29"/>
      <c r="C95" s="28"/>
      <c r="D95" s="28"/>
      <c r="E95" s="28"/>
      <c r="F95" s="28"/>
      <c r="G95" s="28"/>
      <c r="H95" s="28"/>
      <c r="I95" s="28"/>
      <c r="J95" s="28"/>
      <c r="K95" s="28"/>
      <c r="L95" s="3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pans="1:47" s="2" customFormat="1" ht="22.9" customHeight="1" hidden="1">
      <c r="A96" s="28"/>
      <c r="B96" s="29"/>
      <c r="C96" s="108" t="s">
        <v>108</v>
      </c>
      <c r="D96" s="28"/>
      <c r="E96" s="28"/>
      <c r="F96" s="28"/>
      <c r="G96" s="28"/>
      <c r="H96" s="28"/>
      <c r="I96" s="28"/>
      <c r="J96" s="67">
        <f>J125</f>
        <v>0</v>
      </c>
      <c r="K96" s="28"/>
      <c r="L96" s="3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U96" s="16" t="s">
        <v>109</v>
      </c>
    </row>
    <row r="97" spans="2:12" s="9" customFormat="1" ht="24.95" customHeight="1" hidden="1">
      <c r="B97" s="109"/>
      <c r="D97" s="110" t="s">
        <v>110</v>
      </c>
      <c r="E97" s="111"/>
      <c r="F97" s="111"/>
      <c r="G97" s="111"/>
      <c r="H97" s="111"/>
      <c r="I97" s="111"/>
      <c r="J97" s="112">
        <f>J126</f>
        <v>0</v>
      </c>
      <c r="L97" s="109"/>
    </row>
    <row r="98" spans="2:12" s="10" customFormat="1" ht="19.9" customHeight="1" hidden="1">
      <c r="B98" s="113"/>
      <c r="D98" s="114" t="s">
        <v>111</v>
      </c>
      <c r="E98" s="115"/>
      <c r="F98" s="115"/>
      <c r="G98" s="115"/>
      <c r="H98" s="115"/>
      <c r="I98" s="115"/>
      <c r="J98" s="116">
        <f>J127</f>
        <v>0</v>
      </c>
      <c r="L98" s="113"/>
    </row>
    <row r="99" spans="2:12" s="10" customFormat="1" ht="19.9" customHeight="1" hidden="1">
      <c r="B99" s="113"/>
      <c r="D99" s="114" t="s">
        <v>112</v>
      </c>
      <c r="E99" s="115"/>
      <c r="F99" s="115"/>
      <c r="G99" s="115"/>
      <c r="H99" s="115"/>
      <c r="I99" s="115"/>
      <c r="J99" s="116">
        <f>J130</f>
        <v>0</v>
      </c>
      <c r="L99" s="113"/>
    </row>
    <row r="100" spans="2:12" s="10" customFormat="1" ht="19.9" customHeight="1" hidden="1">
      <c r="B100" s="113"/>
      <c r="D100" s="114" t="s">
        <v>113</v>
      </c>
      <c r="E100" s="115"/>
      <c r="F100" s="115"/>
      <c r="G100" s="115"/>
      <c r="H100" s="115"/>
      <c r="I100" s="115"/>
      <c r="J100" s="116">
        <f>J139</f>
        <v>0</v>
      </c>
      <c r="L100" s="113"/>
    </row>
    <row r="101" spans="2:12" s="10" customFormat="1" ht="19.9" customHeight="1" hidden="1">
      <c r="B101" s="113"/>
      <c r="D101" s="114" t="s">
        <v>114</v>
      </c>
      <c r="E101" s="115"/>
      <c r="F101" s="115"/>
      <c r="G101" s="115"/>
      <c r="H101" s="115"/>
      <c r="I101" s="115"/>
      <c r="J101" s="116">
        <f>J144</f>
        <v>0</v>
      </c>
      <c r="L101" s="113"/>
    </row>
    <row r="102" spans="2:12" s="10" customFormat="1" ht="19.9" customHeight="1" hidden="1">
      <c r="B102" s="113"/>
      <c r="D102" s="114" t="s">
        <v>115</v>
      </c>
      <c r="E102" s="115"/>
      <c r="F102" s="115"/>
      <c r="G102" s="115"/>
      <c r="H102" s="115"/>
      <c r="I102" s="115"/>
      <c r="J102" s="116">
        <f>J155</f>
        <v>0</v>
      </c>
      <c r="L102" s="113"/>
    </row>
    <row r="103" spans="2:12" s="10" customFormat="1" ht="19.9" customHeight="1" hidden="1">
      <c r="B103" s="113"/>
      <c r="D103" s="114" t="s">
        <v>116</v>
      </c>
      <c r="E103" s="115"/>
      <c r="F103" s="115"/>
      <c r="G103" s="115"/>
      <c r="H103" s="115"/>
      <c r="I103" s="115"/>
      <c r="J103" s="116">
        <f>J165</f>
        <v>0</v>
      </c>
      <c r="L103" s="113"/>
    </row>
    <row r="104" spans="2:12" s="9" customFormat="1" ht="24.95" customHeight="1" hidden="1">
      <c r="B104" s="109"/>
      <c r="D104" s="110" t="s">
        <v>117</v>
      </c>
      <c r="E104" s="111"/>
      <c r="F104" s="111"/>
      <c r="G104" s="111"/>
      <c r="H104" s="111"/>
      <c r="I104" s="111"/>
      <c r="J104" s="112">
        <f>J168</f>
        <v>0</v>
      </c>
      <c r="L104" s="109"/>
    </row>
    <row r="105" spans="2:12" s="10" customFormat="1" ht="19.9" customHeight="1" hidden="1">
      <c r="B105" s="113"/>
      <c r="D105" s="114" t="s">
        <v>118</v>
      </c>
      <c r="E105" s="115"/>
      <c r="F105" s="115"/>
      <c r="G105" s="115"/>
      <c r="H105" s="115"/>
      <c r="I105" s="115"/>
      <c r="J105" s="116">
        <f>J169</f>
        <v>0</v>
      </c>
      <c r="L105" s="113"/>
    </row>
    <row r="106" spans="1:31" s="2" customFormat="1" ht="21.75" customHeight="1" hidden="1">
      <c r="A106" s="28"/>
      <c r="B106" s="29"/>
      <c r="C106" s="28"/>
      <c r="D106" s="28"/>
      <c r="E106" s="28"/>
      <c r="F106" s="28"/>
      <c r="G106" s="28"/>
      <c r="H106" s="28"/>
      <c r="I106" s="28"/>
      <c r="J106" s="28"/>
      <c r="K106" s="28"/>
      <c r="L106" s="3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</row>
    <row r="107" spans="1:31" s="2" customFormat="1" ht="6.95" customHeight="1" hidden="1">
      <c r="A107" s="28"/>
      <c r="B107" s="43"/>
      <c r="C107" s="44"/>
      <c r="D107" s="44"/>
      <c r="E107" s="44"/>
      <c r="F107" s="44"/>
      <c r="G107" s="44"/>
      <c r="H107" s="44"/>
      <c r="I107" s="44"/>
      <c r="J107" s="44"/>
      <c r="K107" s="44"/>
      <c r="L107" s="3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</row>
    <row r="108" ht="12" hidden="1"/>
    <row r="109" ht="12" hidden="1"/>
    <row r="110" ht="12" hidden="1"/>
    <row r="111" spans="1:31" s="2" customFormat="1" ht="6.95" customHeight="1">
      <c r="A111" s="28"/>
      <c r="B111" s="45"/>
      <c r="C111" s="46"/>
      <c r="D111" s="46"/>
      <c r="E111" s="46"/>
      <c r="F111" s="46"/>
      <c r="G111" s="46"/>
      <c r="H111" s="46"/>
      <c r="I111" s="46"/>
      <c r="J111" s="46"/>
      <c r="K111" s="46"/>
      <c r="L111" s="3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</row>
    <row r="112" spans="1:31" s="2" customFormat="1" ht="24.95" customHeight="1">
      <c r="A112" s="28"/>
      <c r="B112" s="29"/>
      <c r="C112" s="20" t="s">
        <v>119</v>
      </c>
      <c r="D112" s="28"/>
      <c r="E112" s="28"/>
      <c r="F112" s="28"/>
      <c r="G112" s="28"/>
      <c r="H112" s="28"/>
      <c r="I112" s="28"/>
      <c r="J112" s="28"/>
      <c r="K112" s="28"/>
      <c r="L112" s="3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</row>
    <row r="113" spans="1:31" s="2" customFormat="1" ht="6.95" customHeight="1">
      <c r="A113" s="28"/>
      <c r="B113" s="29"/>
      <c r="C113" s="28"/>
      <c r="D113" s="28"/>
      <c r="E113" s="28"/>
      <c r="F113" s="28"/>
      <c r="G113" s="28"/>
      <c r="H113" s="28"/>
      <c r="I113" s="28"/>
      <c r="J113" s="28"/>
      <c r="K113" s="28"/>
      <c r="L113" s="3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spans="1:31" s="2" customFormat="1" ht="12" customHeight="1">
      <c r="A114" s="28"/>
      <c r="B114" s="29"/>
      <c r="C114" s="25" t="s">
        <v>14</v>
      </c>
      <c r="D114" s="28"/>
      <c r="E114" s="28"/>
      <c r="F114" s="28"/>
      <c r="G114" s="28"/>
      <c r="H114" s="28"/>
      <c r="I114" s="28"/>
      <c r="J114" s="28"/>
      <c r="K114" s="28"/>
      <c r="L114" s="3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5" spans="1:31" s="2" customFormat="1" ht="16.5" customHeight="1">
      <c r="A115" s="28"/>
      <c r="B115" s="29"/>
      <c r="C115" s="28"/>
      <c r="D115" s="28"/>
      <c r="E115" s="249" t="str">
        <f>E7</f>
        <v>Město Petřvald - Opravy MK 2023</v>
      </c>
      <c r="F115" s="250"/>
      <c r="G115" s="250"/>
      <c r="H115" s="250"/>
      <c r="I115" s="28"/>
      <c r="J115" s="28"/>
      <c r="K115" s="28"/>
      <c r="L115" s="3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</row>
    <row r="116" spans="1:31" s="2" customFormat="1" ht="12" customHeight="1">
      <c r="A116" s="28"/>
      <c r="B116" s="29"/>
      <c r="C116" s="25" t="s">
        <v>98</v>
      </c>
      <c r="D116" s="28"/>
      <c r="E116" s="28"/>
      <c r="F116" s="28"/>
      <c r="G116" s="28"/>
      <c r="H116" s="28"/>
      <c r="I116" s="28"/>
      <c r="J116" s="28"/>
      <c r="K116" s="28"/>
      <c r="L116" s="3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</row>
    <row r="117" spans="1:31" s="2" customFormat="1" ht="16.5" customHeight="1">
      <c r="A117" s="28"/>
      <c r="B117" s="29"/>
      <c r="C117" s="28"/>
      <c r="D117" s="28"/>
      <c r="E117" s="243" t="str">
        <f>E9</f>
        <v>07 - Oprava MK ul. Ve Finských</v>
      </c>
      <c r="F117" s="248"/>
      <c r="G117" s="248"/>
      <c r="H117" s="248"/>
      <c r="I117" s="28"/>
      <c r="J117" s="28"/>
      <c r="K117" s="28"/>
      <c r="L117" s="3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</row>
    <row r="118" spans="1:31" s="2" customFormat="1" ht="6.95" customHeight="1">
      <c r="A118" s="28"/>
      <c r="B118" s="29"/>
      <c r="C118" s="28"/>
      <c r="D118" s="28"/>
      <c r="E118" s="28"/>
      <c r="F118" s="28"/>
      <c r="G118" s="28"/>
      <c r="H118" s="28"/>
      <c r="I118" s="28"/>
      <c r="J118" s="28"/>
      <c r="K118" s="28"/>
      <c r="L118" s="3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</row>
    <row r="119" spans="1:31" s="2" customFormat="1" ht="12" customHeight="1">
      <c r="A119" s="28"/>
      <c r="B119" s="29"/>
      <c r="C119" s="25" t="s">
        <v>18</v>
      </c>
      <c r="D119" s="28"/>
      <c r="E119" s="28"/>
      <c r="F119" s="23" t="str">
        <f>F12</f>
        <v>Petřvald</v>
      </c>
      <c r="G119" s="28"/>
      <c r="H119" s="28"/>
      <c r="I119" s="25" t="s">
        <v>20</v>
      </c>
      <c r="J119" s="51"/>
      <c r="K119" s="28"/>
      <c r="L119" s="3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</row>
    <row r="120" spans="1:31" s="2" customFormat="1" ht="6.95" customHeight="1">
      <c r="A120" s="28"/>
      <c r="B120" s="29"/>
      <c r="C120" s="28"/>
      <c r="D120" s="28"/>
      <c r="E120" s="28"/>
      <c r="F120" s="28"/>
      <c r="G120" s="28"/>
      <c r="H120" s="28"/>
      <c r="I120" s="28"/>
      <c r="J120" s="28"/>
      <c r="K120" s="28"/>
      <c r="L120" s="3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</row>
    <row r="121" spans="1:31" s="2" customFormat="1" ht="15.2" customHeight="1">
      <c r="A121" s="28"/>
      <c r="B121" s="29"/>
      <c r="C121" s="25" t="s">
        <v>21</v>
      </c>
      <c r="D121" s="28"/>
      <c r="E121" s="28"/>
      <c r="F121" s="23" t="str">
        <f>E15</f>
        <v>Město Petřvald</v>
      </c>
      <c r="G121" s="28"/>
      <c r="H121" s="28"/>
      <c r="I121" s="25" t="s">
        <v>25</v>
      </c>
      <c r="J121" s="26" t="str">
        <f>E21</f>
        <v xml:space="preserve"> </v>
      </c>
      <c r="K121" s="28"/>
      <c r="L121" s="3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</row>
    <row r="122" spans="1:31" s="2" customFormat="1" ht="15.2" customHeight="1">
      <c r="A122" s="28"/>
      <c r="B122" s="29"/>
      <c r="C122" s="25" t="s">
        <v>24</v>
      </c>
      <c r="D122" s="28"/>
      <c r="E122" s="28"/>
      <c r="F122" s="23" t="str">
        <f>IF(E18="","",E18)</f>
        <v xml:space="preserve"> </v>
      </c>
      <c r="G122" s="28"/>
      <c r="H122" s="28"/>
      <c r="I122" s="25" t="s">
        <v>27</v>
      </c>
      <c r="J122" s="26" t="str">
        <f>E24</f>
        <v>Ing. Pavol Lipták</v>
      </c>
      <c r="K122" s="28"/>
      <c r="L122" s="3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</row>
    <row r="123" spans="1:31" s="2" customFormat="1" ht="10.35" customHeight="1">
      <c r="A123" s="28"/>
      <c r="B123" s="29"/>
      <c r="C123" s="28"/>
      <c r="D123" s="28"/>
      <c r="E123" s="28"/>
      <c r="F123" s="28"/>
      <c r="G123" s="28"/>
      <c r="H123" s="28"/>
      <c r="I123" s="28"/>
      <c r="J123" s="28"/>
      <c r="K123" s="28"/>
      <c r="L123" s="3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</row>
    <row r="124" spans="1:31" s="11" customFormat="1" ht="29.25" customHeight="1">
      <c r="A124" s="117"/>
      <c r="B124" s="118"/>
      <c r="C124" s="119" t="s">
        <v>120</v>
      </c>
      <c r="D124" s="120" t="s">
        <v>54</v>
      </c>
      <c r="E124" s="120" t="s">
        <v>50</v>
      </c>
      <c r="F124" s="120" t="s">
        <v>51</v>
      </c>
      <c r="G124" s="120" t="s">
        <v>121</v>
      </c>
      <c r="H124" s="120" t="s">
        <v>122</v>
      </c>
      <c r="I124" s="120" t="s">
        <v>123</v>
      </c>
      <c r="J124" s="121" t="s">
        <v>107</v>
      </c>
      <c r="K124" s="122" t="s">
        <v>124</v>
      </c>
      <c r="L124" s="123"/>
      <c r="M124" s="58" t="s">
        <v>1</v>
      </c>
      <c r="N124" s="59" t="s">
        <v>33</v>
      </c>
      <c r="O124" s="59" t="s">
        <v>125</v>
      </c>
      <c r="P124" s="59" t="s">
        <v>126</v>
      </c>
      <c r="Q124" s="59" t="s">
        <v>127</v>
      </c>
      <c r="R124" s="59" t="s">
        <v>128</v>
      </c>
      <c r="S124" s="59" t="s">
        <v>129</v>
      </c>
      <c r="T124" s="60" t="s">
        <v>130</v>
      </c>
      <c r="U124" s="117"/>
      <c r="V124" s="117"/>
      <c r="W124" s="117"/>
      <c r="X124" s="117"/>
      <c r="Y124" s="117"/>
      <c r="Z124" s="117"/>
      <c r="AA124" s="117"/>
      <c r="AB124" s="117"/>
      <c r="AC124" s="117"/>
      <c r="AD124" s="117"/>
      <c r="AE124" s="117"/>
    </row>
    <row r="125" spans="1:63" s="2" customFormat="1" ht="22.9" customHeight="1">
      <c r="A125" s="28"/>
      <c r="B125" s="29"/>
      <c r="C125" s="65" t="s">
        <v>131</v>
      </c>
      <c r="D125" s="28"/>
      <c r="E125" s="28"/>
      <c r="F125" s="28"/>
      <c r="G125" s="28"/>
      <c r="H125" s="28"/>
      <c r="I125" s="28"/>
      <c r="J125" s="124">
        <f>BK125</f>
        <v>0</v>
      </c>
      <c r="K125" s="28"/>
      <c r="L125" s="29"/>
      <c r="M125" s="61"/>
      <c r="N125" s="52"/>
      <c r="O125" s="62"/>
      <c r="P125" s="125">
        <f>P126+P168</f>
        <v>232.67708800000003</v>
      </c>
      <c r="Q125" s="62"/>
      <c r="R125" s="125">
        <f>R126+R168</f>
        <v>9.16787</v>
      </c>
      <c r="S125" s="62"/>
      <c r="T125" s="126">
        <f>T126+T168</f>
        <v>543.75</v>
      </c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T125" s="16" t="s">
        <v>68</v>
      </c>
      <c r="AU125" s="16" t="s">
        <v>109</v>
      </c>
      <c r="BK125" s="127">
        <f>BK126+BK168</f>
        <v>0</v>
      </c>
    </row>
    <row r="126" spans="2:63" s="12" customFormat="1" ht="25.9" customHeight="1">
      <c r="B126" s="128"/>
      <c r="D126" s="129" t="s">
        <v>68</v>
      </c>
      <c r="E126" s="130" t="s">
        <v>132</v>
      </c>
      <c r="F126" s="130" t="s">
        <v>133</v>
      </c>
      <c r="J126" s="131">
        <f>BK126</f>
        <v>0</v>
      </c>
      <c r="L126" s="128"/>
      <c r="M126" s="132"/>
      <c r="N126" s="133"/>
      <c r="O126" s="133"/>
      <c r="P126" s="134">
        <f>P127+P130+P139+P144+P155+P165</f>
        <v>232.67708800000003</v>
      </c>
      <c r="Q126" s="133"/>
      <c r="R126" s="134">
        <f>R127+R130+R139+R144+R155+R165</f>
        <v>9.16787</v>
      </c>
      <c r="S126" s="133"/>
      <c r="T126" s="135">
        <f>T127+T130+T139+T144+T155+T165</f>
        <v>543.75</v>
      </c>
      <c r="AR126" s="129" t="s">
        <v>76</v>
      </c>
      <c r="AT126" s="136" t="s">
        <v>68</v>
      </c>
      <c r="AU126" s="136" t="s">
        <v>69</v>
      </c>
      <c r="AY126" s="129" t="s">
        <v>134</v>
      </c>
      <c r="BK126" s="137">
        <f>BK127+BK130+BK139+BK144+BK155+BK165</f>
        <v>0</v>
      </c>
    </row>
    <row r="127" spans="2:63" s="12" customFormat="1" ht="22.9" customHeight="1">
      <c r="B127" s="128"/>
      <c r="D127" s="129" t="s">
        <v>68</v>
      </c>
      <c r="E127" s="138" t="s">
        <v>76</v>
      </c>
      <c r="F127" s="138" t="s">
        <v>135</v>
      </c>
      <c r="J127" s="139">
        <f>BK127</f>
        <v>0</v>
      </c>
      <c r="L127" s="128"/>
      <c r="M127" s="132"/>
      <c r="N127" s="133"/>
      <c r="O127" s="133"/>
      <c r="P127" s="134">
        <f>SUM(P128:P129)</f>
        <v>32.625</v>
      </c>
      <c r="Q127" s="133"/>
      <c r="R127" s="134">
        <f>SUM(R128:R129)</f>
        <v>0.28275</v>
      </c>
      <c r="S127" s="133"/>
      <c r="T127" s="135">
        <f>SUM(T128:T129)</f>
        <v>500.25</v>
      </c>
      <c r="AR127" s="129" t="s">
        <v>76</v>
      </c>
      <c r="AT127" s="136" t="s">
        <v>68</v>
      </c>
      <c r="AU127" s="136" t="s">
        <v>76</v>
      </c>
      <c r="AY127" s="129" t="s">
        <v>134</v>
      </c>
      <c r="BK127" s="137">
        <f>SUM(BK128:BK129)</f>
        <v>0</v>
      </c>
    </row>
    <row r="128" spans="1:65" s="2" customFormat="1" ht="21.75" customHeight="1">
      <c r="A128" s="28"/>
      <c r="B128" s="140"/>
      <c r="C128" s="141" t="s">
        <v>76</v>
      </c>
      <c r="D128" s="141" t="s">
        <v>136</v>
      </c>
      <c r="E128" s="142" t="s">
        <v>137</v>
      </c>
      <c r="F128" s="143" t="s">
        <v>138</v>
      </c>
      <c r="G128" s="144" t="s">
        <v>139</v>
      </c>
      <c r="H128" s="145">
        <v>2175</v>
      </c>
      <c r="I128" s="146"/>
      <c r="J128" s="146">
        <f>ROUND(I128*H128,2)</f>
        <v>0</v>
      </c>
      <c r="K128" s="147"/>
      <c r="L128" s="29"/>
      <c r="M128" s="148" t="s">
        <v>1</v>
      </c>
      <c r="N128" s="149" t="s">
        <v>34</v>
      </c>
      <c r="O128" s="150">
        <v>0.015</v>
      </c>
      <c r="P128" s="150">
        <f>O128*H128</f>
        <v>32.625</v>
      </c>
      <c r="Q128" s="150">
        <v>0.00013</v>
      </c>
      <c r="R128" s="150">
        <f>Q128*H128</f>
        <v>0.28275</v>
      </c>
      <c r="S128" s="150">
        <v>0.23</v>
      </c>
      <c r="T128" s="151">
        <f>S128*H128</f>
        <v>500.25</v>
      </c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R128" s="152" t="s">
        <v>140</v>
      </c>
      <c r="AT128" s="152" t="s">
        <v>136</v>
      </c>
      <c r="AU128" s="152" t="s">
        <v>78</v>
      </c>
      <c r="AY128" s="16" t="s">
        <v>134</v>
      </c>
      <c r="BE128" s="153">
        <f>IF(N128="základní",J128,0)</f>
        <v>0</v>
      </c>
      <c r="BF128" s="153">
        <f>IF(N128="snížená",J128,0)</f>
        <v>0</v>
      </c>
      <c r="BG128" s="153">
        <f>IF(N128="zákl. přenesená",J128,0)</f>
        <v>0</v>
      </c>
      <c r="BH128" s="153">
        <f>IF(N128="sníž. přenesená",J128,0)</f>
        <v>0</v>
      </c>
      <c r="BI128" s="153">
        <f>IF(N128="nulová",J128,0)</f>
        <v>0</v>
      </c>
      <c r="BJ128" s="16" t="s">
        <v>76</v>
      </c>
      <c r="BK128" s="153">
        <f>ROUND(I128*H128,2)</f>
        <v>0</v>
      </c>
      <c r="BL128" s="16" t="s">
        <v>140</v>
      </c>
      <c r="BM128" s="152" t="s">
        <v>141</v>
      </c>
    </row>
    <row r="129" spans="1:47" s="2" customFormat="1" ht="19.5">
      <c r="A129" s="28"/>
      <c r="B129" s="29"/>
      <c r="C129" s="28"/>
      <c r="D129" s="154" t="s">
        <v>142</v>
      </c>
      <c r="E129" s="28"/>
      <c r="F129" s="155" t="s">
        <v>143</v>
      </c>
      <c r="G129" s="28"/>
      <c r="H129" s="28"/>
      <c r="I129" s="28"/>
      <c r="J129" s="28"/>
      <c r="K129" s="28"/>
      <c r="L129" s="29"/>
      <c r="M129" s="156"/>
      <c r="N129" s="157"/>
      <c r="O129" s="54"/>
      <c r="P129" s="54"/>
      <c r="Q129" s="54"/>
      <c r="R129" s="54"/>
      <c r="S129" s="54"/>
      <c r="T129" s="55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T129" s="16" t="s">
        <v>142</v>
      </c>
      <c r="AU129" s="16" t="s">
        <v>78</v>
      </c>
    </row>
    <row r="130" spans="2:63" s="12" customFormat="1" ht="22.9" customHeight="1">
      <c r="B130" s="128"/>
      <c r="D130" s="129" t="s">
        <v>68</v>
      </c>
      <c r="E130" s="138" t="s">
        <v>144</v>
      </c>
      <c r="F130" s="138" t="s">
        <v>145</v>
      </c>
      <c r="J130" s="139">
        <f>BK130</f>
        <v>0</v>
      </c>
      <c r="L130" s="128"/>
      <c r="M130" s="132"/>
      <c r="N130" s="133"/>
      <c r="O130" s="133"/>
      <c r="P130" s="134">
        <f>SUM(P131:P138)</f>
        <v>84.82500000000002</v>
      </c>
      <c r="Q130" s="133"/>
      <c r="R130" s="134">
        <f>SUM(R131:R138)</f>
        <v>0</v>
      </c>
      <c r="S130" s="133"/>
      <c r="T130" s="135">
        <f>SUM(T131:T138)</f>
        <v>0</v>
      </c>
      <c r="AR130" s="129" t="s">
        <v>76</v>
      </c>
      <c r="AT130" s="136" t="s">
        <v>68</v>
      </c>
      <c r="AU130" s="136" t="s">
        <v>76</v>
      </c>
      <c r="AY130" s="129" t="s">
        <v>134</v>
      </c>
      <c r="BK130" s="137">
        <f>SUM(BK131:BK138)</f>
        <v>0</v>
      </c>
    </row>
    <row r="131" spans="1:65" s="2" customFormat="1" ht="16.5" customHeight="1">
      <c r="A131" s="28"/>
      <c r="B131" s="140"/>
      <c r="C131" s="141" t="s">
        <v>78</v>
      </c>
      <c r="D131" s="141" t="s">
        <v>136</v>
      </c>
      <c r="E131" s="142" t="s">
        <v>146</v>
      </c>
      <c r="F131" s="143" t="s">
        <v>147</v>
      </c>
      <c r="G131" s="144" t="s">
        <v>139</v>
      </c>
      <c r="H131" s="145">
        <v>2175</v>
      </c>
      <c r="I131" s="146"/>
      <c r="J131" s="146">
        <f>ROUND(I131*H131,2)</f>
        <v>0</v>
      </c>
      <c r="K131" s="147"/>
      <c r="L131" s="29"/>
      <c r="M131" s="148" t="s">
        <v>1</v>
      </c>
      <c r="N131" s="149" t="s">
        <v>34</v>
      </c>
      <c r="O131" s="150">
        <v>0.004</v>
      </c>
      <c r="P131" s="150">
        <f>O131*H131</f>
        <v>8.700000000000001</v>
      </c>
      <c r="Q131" s="150">
        <v>0</v>
      </c>
      <c r="R131" s="150">
        <f>Q131*H131</f>
        <v>0</v>
      </c>
      <c r="S131" s="150">
        <v>0</v>
      </c>
      <c r="T131" s="151">
        <f>S131*H131</f>
        <v>0</v>
      </c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R131" s="152" t="s">
        <v>140</v>
      </c>
      <c r="AT131" s="152" t="s">
        <v>136</v>
      </c>
      <c r="AU131" s="152" t="s">
        <v>78</v>
      </c>
      <c r="AY131" s="16" t="s">
        <v>134</v>
      </c>
      <c r="BE131" s="153">
        <f>IF(N131="základní",J131,0)</f>
        <v>0</v>
      </c>
      <c r="BF131" s="153">
        <f>IF(N131="snížená",J131,0)</f>
        <v>0</v>
      </c>
      <c r="BG131" s="153">
        <f>IF(N131="zákl. přenesená",J131,0)</f>
        <v>0</v>
      </c>
      <c r="BH131" s="153">
        <f>IF(N131="sníž. přenesená",J131,0)</f>
        <v>0</v>
      </c>
      <c r="BI131" s="153">
        <f>IF(N131="nulová",J131,0)</f>
        <v>0</v>
      </c>
      <c r="BJ131" s="16" t="s">
        <v>76</v>
      </c>
      <c r="BK131" s="153">
        <f>ROUND(I131*H131,2)</f>
        <v>0</v>
      </c>
      <c r="BL131" s="16" t="s">
        <v>140</v>
      </c>
      <c r="BM131" s="152" t="s">
        <v>148</v>
      </c>
    </row>
    <row r="132" spans="1:47" s="2" customFormat="1" ht="12">
      <c r="A132" s="28"/>
      <c r="B132" s="29"/>
      <c r="C132" s="28"/>
      <c r="D132" s="154" t="s">
        <v>142</v>
      </c>
      <c r="E132" s="28"/>
      <c r="F132" s="155" t="s">
        <v>149</v>
      </c>
      <c r="G132" s="28"/>
      <c r="H132" s="28"/>
      <c r="I132" s="28"/>
      <c r="J132" s="28"/>
      <c r="K132" s="28"/>
      <c r="L132" s="29"/>
      <c r="M132" s="156"/>
      <c r="N132" s="157"/>
      <c r="O132" s="54"/>
      <c r="P132" s="54"/>
      <c r="Q132" s="54"/>
      <c r="R132" s="54"/>
      <c r="S132" s="54"/>
      <c r="T132" s="55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T132" s="16" t="s">
        <v>142</v>
      </c>
      <c r="AU132" s="16" t="s">
        <v>78</v>
      </c>
    </row>
    <row r="133" spans="1:65" s="2" customFormat="1" ht="16.5" customHeight="1">
      <c r="A133" s="28"/>
      <c r="B133" s="140"/>
      <c r="C133" s="141" t="s">
        <v>150</v>
      </c>
      <c r="D133" s="141" t="s">
        <v>136</v>
      </c>
      <c r="E133" s="142" t="s">
        <v>151</v>
      </c>
      <c r="F133" s="143" t="s">
        <v>152</v>
      </c>
      <c r="G133" s="144" t="s">
        <v>139</v>
      </c>
      <c r="H133" s="145">
        <v>2175</v>
      </c>
      <c r="I133" s="146"/>
      <c r="J133" s="146">
        <f>ROUND(I133*H133,2)</f>
        <v>0</v>
      </c>
      <c r="K133" s="147"/>
      <c r="L133" s="29"/>
      <c r="M133" s="148" t="s">
        <v>1</v>
      </c>
      <c r="N133" s="149" t="s">
        <v>34</v>
      </c>
      <c r="O133" s="150">
        <v>0.002</v>
      </c>
      <c r="P133" s="150">
        <f>O133*H133</f>
        <v>4.3500000000000005</v>
      </c>
      <c r="Q133" s="150">
        <v>0</v>
      </c>
      <c r="R133" s="150">
        <f>Q133*H133</f>
        <v>0</v>
      </c>
      <c r="S133" s="150">
        <v>0</v>
      </c>
      <c r="T133" s="151">
        <f>S133*H133</f>
        <v>0</v>
      </c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R133" s="152" t="s">
        <v>140</v>
      </c>
      <c r="AT133" s="152" t="s">
        <v>136</v>
      </c>
      <c r="AU133" s="152" t="s">
        <v>78</v>
      </c>
      <c r="AY133" s="16" t="s">
        <v>134</v>
      </c>
      <c r="BE133" s="153">
        <f>IF(N133="základní",J133,0)</f>
        <v>0</v>
      </c>
      <c r="BF133" s="153">
        <f>IF(N133="snížená",J133,0)</f>
        <v>0</v>
      </c>
      <c r="BG133" s="153">
        <f>IF(N133="zákl. přenesená",J133,0)</f>
        <v>0</v>
      </c>
      <c r="BH133" s="153">
        <f>IF(N133="sníž. přenesená",J133,0)</f>
        <v>0</v>
      </c>
      <c r="BI133" s="153">
        <f>IF(N133="nulová",J133,0)</f>
        <v>0</v>
      </c>
      <c r="BJ133" s="16" t="s">
        <v>76</v>
      </c>
      <c r="BK133" s="153">
        <f>ROUND(I133*H133,2)</f>
        <v>0</v>
      </c>
      <c r="BL133" s="16" t="s">
        <v>140</v>
      </c>
      <c r="BM133" s="152" t="s">
        <v>153</v>
      </c>
    </row>
    <row r="134" spans="1:47" s="2" customFormat="1" ht="12">
      <c r="A134" s="28"/>
      <c r="B134" s="29"/>
      <c r="C134" s="28"/>
      <c r="D134" s="154" t="s">
        <v>142</v>
      </c>
      <c r="E134" s="28"/>
      <c r="F134" s="155" t="s">
        <v>154</v>
      </c>
      <c r="G134" s="28"/>
      <c r="H134" s="28"/>
      <c r="I134" s="28"/>
      <c r="J134" s="28"/>
      <c r="K134" s="28"/>
      <c r="L134" s="29"/>
      <c r="M134" s="156"/>
      <c r="N134" s="157"/>
      <c r="O134" s="54"/>
      <c r="P134" s="54"/>
      <c r="Q134" s="54"/>
      <c r="R134" s="54"/>
      <c r="S134" s="54"/>
      <c r="T134" s="55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T134" s="16" t="s">
        <v>142</v>
      </c>
      <c r="AU134" s="16" t="s">
        <v>78</v>
      </c>
    </row>
    <row r="135" spans="1:65" s="2" customFormat="1" ht="21.75" customHeight="1">
      <c r="A135" s="28"/>
      <c r="B135" s="140"/>
      <c r="C135" s="141" t="s">
        <v>140</v>
      </c>
      <c r="D135" s="141" t="s">
        <v>136</v>
      </c>
      <c r="E135" s="142" t="s">
        <v>155</v>
      </c>
      <c r="F135" s="143" t="s">
        <v>156</v>
      </c>
      <c r="G135" s="144" t="s">
        <v>139</v>
      </c>
      <c r="H135" s="145">
        <v>2175</v>
      </c>
      <c r="I135" s="146"/>
      <c r="J135" s="146">
        <f>ROUND(I135*H135,2)</f>
        <v>0</v>
      </c>
      <c r="K135" s="147"/>
      <c r="L135" s="29"/>
      <c r="M135" s="148" t="s">
        <v>1</v>
      </c>
      <c r="N135" s="149" t="s">
        <v>34</v>
      </c>
      <c r="O135" s="150">
        <v>0.016</v>
      </c>
      <c r="P135" s="150">
        <f>O135*H135</f>
        <v>34.800000000000004</v>
      </c>
      <c r="Q135" s="150">
        <v>0</v>
      </c>
      <c r="R135" s="150">
        <f>Q135*H135</f>
        <v>0</v>
      </c>
      <c r="S135" s="150">
        <v>0</v>
      </c>
      <c r="T135" s="151">
        <f>S135*H135</f>
        <v>0</v>
      </c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R135" s="152" t="s">
        <v>140</v>
      </c>
      <c r="AT135" s="152" t="s">
        <v>136</v>
      </c>
      <c r="AU135" s="152" t="s">
        <v>78</v>
      </c>
      <c r="AY135" s="16" t="s">
        <v>134</v>
      </c>
      <c r="BE135" s="153">
        <f>IF(N135="základní",J135,0)</f>
        <v>0</v>
      </c>
      <c r="BF135" s="153">
        <f>IF(N135="snížená",J135,0)</f>
        <v>0</v>
      </c>
      <c r="BG135" s="153">
        <f>IF(N135="zákl. přenesená",J135,0)</f>
        <v>0</v>
      </c>
      <c r="BH135" s="153">
        <f>IF(N135="sníž. přenesená",J135,0)</f>
        <v>0</v>
      </c>
      <c r="BI135" s="153">
        <f>IF(N135="nulová",J135,0)</f>
        <v>0</v>
      </c>
      <c r="BJ135" s="16" t="s">
        <v>76</v>
      </c>
      <c r="BK135" s="153">
        <f>ROUND(I135*H135,2)</f>
        <v>0</v>
      </c>
      <c r="BL135" s="16" t="s">
        <v>140</v>
      </c>
      <c r="BM135" s="152" t="s">
        <v>157</v>
      </c>
    </row>
    <row r="136" spans="1:47" s="2" customFormat="1" ht="19.5">
      <c r="A136" s="28"/>
      <c r="B136" s="29"/>
      <c r="C136" s="28"/>
      <c r="D136" s="154" t="s">
        <v>142</v>
      </c>
      <c r="E136" s="28"/>
      <c r="F136" s="155" t="s">
        <v>158</v>
      </c>
      <c r="G136" s="28"/>
      <c r="H136" s="28"/>
      <c r="I136" s="28"/>
      <c r="J136" s="28"/>
      <c r="K136" s="28"/>
      <c r="L136" s="29"/>
      <c r="M136" s="156"/>
      <c r="N136" s="157"/>
      <c r="O136" s="54"/>
      <c r="P136" s="54"/>
      <c r="Q136" s="54"/>
      <c r="R136" s="54"/>
      <c r="S136" s="54"/>
      <c r="T136" s="55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T136" s="16" t="s">
        <v>142</v>
      </c>
      <c r="AU136" s="16" t="s">
        <v>78</v>
      </c>
    </row>
    <row r="137" spans="1:65" s="2" customFormat="1" ht="16.5" customHeight="1">
      <c r="A137" s="28"/>
      <c r="B137" s="140"/>
      <c r="C137" s="141" t="s">
        <v>144</v>
      </c>
      <c r="D137" s="141" t="s">
        <v>136</v>
      </c>
      <c r="E137" s="142" t="s">
        <v>159</v>
      </c>
      <c r="F137" s="143" t="s">
        <v>160</v>
      </c>
      <c r="G137" s="144" t="s">
        <v>139</v>
      </c>
      <c r="H137" s="145">
        <v>2175</v>
      </c>
      <c r="I137" s="146"/>
      <c r="J137" s="146">
        <f>ROUND(I137*H137,2)</f>
        <v>0</v>
      </c>
      <c r="K137" s="147"/>
      <c r="L137" s="29"/>
      <c r="M137" s="148" t="s">
        <v>1</v>
      </c>
      <c r="N137" s="149" t="s">
        <v>34</v>
      </c>
      <c r="O137" s="150">
        <v>0.017</v>
      </c>
      <c r="P137" s="150">
        <f>O137*H137</f>
        <v>36.975</v>
      </c>
      <c r="Q137" s="150">
        <v>0</v>
      </c>
      <c r="R137" s="150">
        <f>Q137*H137</f>
        <v>0</v>
      </c>
      <c r="S137" s="150">
        <v>0</v>
      </c>
      <c r="T137" s="151">
        <f>S137*H137</f>
        <v>0</v>
      </c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R137" s="152" t="s">
        <v>140</v>
      </c>
      <c r="AT137" s="152" t="s">
        <v>136</v>
      </c>
      <c r="AU137" s="152" t="s">
        <v>78</v>
      </c>
      <c r="AY137" s="16" t="s">
        <v>134</v>
      </c>
      <c r="BE137" s="153">
        <f>IF(N137="základní",J137,0)</f>
        <v>0</v>
      </c>
      <c r="BF137" s="153">
        <f>IF(N137="snížená",J137,0)</f>
        <v>0</v>
      </c>
      <c r="BG137" s="153">
        <f>IF(N137="zákl. přenesená",J137,0)</f>
        <v>0</v>
      </c>
      <c r="BH137" s="153">
        <f>IF(N137="sníž. přenesená",J137,0)</f>
        <v>0</v>
      </c>
      <c r="BI137" s="153">
        <f>IF(N137="nulová",J137,0)</f>
        <v>0</v>
      </c>
      <c r="BJ137" s="16" t="s">
        <v>76</v>
      </c>
      <c r="BK137" s="153">
        <f>ROUND(I137*H137,2)</f>
        <v>0</v>
      </c>
      <c r="BL137" s="16" t="s">
        <v>140</v>
      </c>
      <c r="BM137" s="152" t="s">
        <v>161</v>
      </c>
    </row>
    <row r="138" spans="1:47" s="2" customFormat="1" ht="19.5">
      <c r="A138" s="28"/>
      <c r="B138" s="29"/>
      <c r="C138" s="28"/>
      <c r="D138" s="154" t="s">
        <v>142</v>
      </c>
      <c r="E138" s="28"/>
      <c r="F138" s="155" t="s">
        <v>162</v>
      </c>
      <c r="G138" s="28"/>
      <c r="H138" s="28"/>
      <c r="I138" s="28"/>
      <c r="J138" s="28"/>
      <c r="K138" s="28"/>
      <c r="L138" s="29"/>
      <c r="M138" s="156"/>
      <c r="N138" s="157"/>
      <c r="O138" s="54"/>
      <c r="P138" s="54"/>
      <c r="Q138" s="54"/>
      <c r="R138" s="54"/>
      <c r="S138" s="54"/>
      <c r="T138" s="55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T138" s="16" t="s">
        <v>142</v>
      </c>
      <c r="AU138" s="16" t="s">
        <v>78</v>
      </c>
    </row>
    <row r="139" spans="2:63" s="12" customFormat="1" ht="22.9" customHeight="1">
      <c r="B139" s="128"/>
      <c r="D139" s="129" t="s">
        <v>68</v>
      </c>
      <c r="E139" s="138" t="s">
        <v>163</v>
      </c>
      <c r="F139" s="138" t="s">
        <v>164</v>
      </c>
      <c r="J139" s="139">
        <f>BK139</f>
        <v>0</v>
      </c>
      <c r="L139" s="128"/>
      <c r="M139" s="132"/>
      <c r="N139" s="133"/>
      <c r="O139" s="133"/>
      <c r="P139" s="134">
        <f>SUM(P140:P143)</f>
        <v>61.435</v>
      </c>
      <c r="Q139" s="133"/>
      <c r="R139" s="134">
        <f>SUM(R140:R143)</f>
        <v>8.8742</v>
      </c>
      <c r="S139" s="133"/>
      <c r="T139" s="135">
        <f>SUM(T140:T143)</f>
        <v>0</v>
      </c>
      <c r="AR139" s="129" t="s">
        <v>76</v>
      </c>
      <c r="AT139" s="136" t="s">
        <v>68</v>
      </c>
      <c r="AU139" s="136" t="s">
        <v>76</v>
      </c>
      <c r="AY139" s="129" t="s">
        <v>134</v>
      </c>
      <c r="BK139" s="137">
        <f>SUM(BK140:BK143)</f>
        <v>0</v>
      </c>
    </row>
    <row r="140" spans="1:65" s="2" customFormat="1" ht="16.5" customHeight="1">
      <c r="A140" s="28"/>
      <c r="B140" s="140"/>
      <c r="C140" s="141" t="s">
        <v>165</v>
      </c>
      <c r="D140" s="141" t="s">
        <v>136</v>
      </c>
      <c r="E140" s="142" t="s">
        <v>166</v>
      </c>
      <c r="F140" s="143" t="s">
        <v>167</v>
      </c>
      <c r="G140" s="144" t="s">
        <v>168</v>
      </c>
      <c r="H140" s="145">
        <v>10</v>
      </c>
      <c r="I140" s="146"/>
      <c r="J140" s="146">
        <f>ROUND(I140*H140,2)</f>
        <v>0</v>
      </c>
      <c r="K140" s="147"/>
      <c r="L140" s="29"/>
      <c r="M140" s="148" t="s">
        <v>1</v>
      </c>
      <c r="N140" s="149" t="s">
        <v>34</v>
      </c>
      <c r="O140" s="150">
        <v>3.817</v>
      </c>
      <c r="P140" s="150">
        <f>O140*H140</f>
        <v>38.17</v>
      </c>
      <c r="Q140" s="150">
        <v>0.4208</v>
      </c>
      <c r="R140" s="150">
        <f>Q140*H140</f>
        <v>4.208</v>
      </c>
      <c r="S140" s="150">
        <v>0</v>
      </c>
      <c r="T140" s="151">
        <f>S140*H140</f>
        <v>0</v>
      </c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R140" s="152" t="s">
        <v>140</v>
      </c>
      <c r="AT140" s="152" t="s">
        <v>136</v>
      </c>
      <c r="AU140" s="152" t="s">
        <v>78</v>
      </c>
      <c r="AY140" s="16" t="s">
        <v>134</v>
      </c>
      <c r="BE140" s="153">
        <f>IF(N140="základní",J140,0)</f>
        <v>0</v>
      </c>
      <c r="BF140" s="153">
        <f>IF(N140="snížená",J140,0)</f>
        <v>0</v>
      </c>
      <c r="BG140" s="153">
        <f>IF(N140="zákl. přenesená",J140,0)</f>
        <v>0</v>
      </c>
      <c r="BH140" s="153">
        <f>IF(N140="sníž. přenesená",J140,0)</f>
        <v>0</v>
      </c>
      <c r="BI140" s="153">
        <f>IF(N140="nulová",J140,0)</f>
        <v>0</v>
      </c>
      <c r="BJ140" s="16" t="s">
        <v>76</v>
      </c>
      <c r="BK140" s="153">
        <f>ROUND(I140*H140,2)</f>
        <v>0</v>
      </c>
      <c r="BL140" s="16" t="s">
        <v>140</v>
      </c>
      <c r="BM140" s="152" t="s">
        <v>169</v>
      </c>
    </row>
    <row r="141" spans="1:47" s="2" customFormat="1" ht="12">
      <c r="A141" s="28"/>
      <c r="B141" s="29"/>
      <c r="C141" s="28"/>
      <c r="D141" s="154" t="s">
        <v>142</v>
      </c>
      <c r="E141" s="28"/>
      <c r="F141" s="155" t="s">
        <v>170</v>
      </c>
      <c r="G141" s="28"/>
      <c r="H141" s="28"/>
      <c r="I141" s="28"/>
      <c r="J141" s="28"/>
      <c r="K141" s="28"/>
      <c r="L141" s="29"/>
      <c r="M141" s="156"/>
      <c r="N141" s="157"/>
      <c r="O141" s="54"/>
      <c r="P141" s="54"/>
      <c r="Q141" s="54"/>
      <c r="R141" s="54"/>
      <c r="S141" s="54"/>
      <c r="T141" s="55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T141" s="16" t="s">
        <v>142</v>
      </c>
      <c r="AU141" s="16" t="s">
        <v>78</v>
      </c>
    </row>
    <row r="142" spans="1:65" s="2" customFormat="1" ht="21.75" customHeight="1">
      <c r="A142" s="28"/>
      <c r="B142" s="140"/>
      <c r="C142" s="141" t="s">
        <v>171</v>
      </c>
      <c r="D142" s="141" t="s">
        <v>136</v>
      </c>
      <c r="E142" s="142" t="s">
        <v>172</v>
      </c>
      <c r="F142" s="143" t="s">
        <v>173</v>
      </c>
      <c r="G142" s="144" t="s">
        <v>168</v>
      </c>
      <c r="H142" s="145">
        <v>15</v>
      </c>
      <c r="I142" s="146"/>
      <c r="J142" s="146">
        <f>ROUND(I142*H142,2)</f>
        <v>0</v>
      </c>
      <c r="K142" s="147"/>
      <c r="L142" s="29"/>
      <c r="M142" s="148" t="s">
        <v>1</v>
      </c>
      <c r="N142" s="149" t="s">
        <v>34</v>
      </c>
      <c r="O142" s="150">
        <v>1.551</v>
      </c>
      <c r="P142" s="150">
        <f>O142*H142</f>
        <v>23.265</v>
      </c>
      <c r="Q142" s="150">
        <v>0.31108</v>
      </c>
      <c r="R142" s="150">
        <f>Q142*H142</f>
        <v>4.6662</v>
      </c>
      <c r="S142" s="150">
        <v>0</v>
      </c>
      <c r="T142" s="151">
        <f>S142*H142</f>
        <v>0</v>
      </c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R142" s="152" t="s">
        <v>140</v>
      </c>
      <c r="AT142" s="152" t="s">
        <v>136</v>
      </c>
      <c r="AU142" s="152" t="s">
        <v>78</v>
      </c>
      <c r="AY142" s="16" t="s">
        <v>134</v>
      </c>
      <c r="BE142" s="153">
        <f>IF(N142="základní",J142,0)</f>
        <v>0</v>
      </c>
      <c r="BF142" s="153">
        <f>IF(N142="snížená",J142,0)</f>
        <v>0</v>
      </c>
      <c r="BG142" s="153">
        <f>IF(N142="zákl. přenesená",J142,0)</f>
        <v>0</v>
      </c>
      <c r="BH142" s="153">
        <f>IF(N142="sníž. přenesená",J142,0)</f>
        <v>0</v>
      </c>
      <c r="BI142" s="153">
        <f>IF(N142="nulová",J142,0)</f>
        <v>0</v>
      </c>
      <c r="BJ142" s="16" t="s">
        <v>76</v>
      </c>
      <c r="BK142" s="153">
        <f>ROUND(I142*H142,2)</f>
        <v>0</v>
      </c>
      <c r="BL142" s="16" t="s">
        <v>140</v>
      </c>
      <c r="BM142" s="152" t="s">
        <v>174</v>
      </c>
    </row>
    <row r="143" spans="1:47" s="2" customFormat="1" ht="12">
      <c r="A143" s="28"/>
      <c r="B143" s="29"/>
      <c r="C143" s="28"/>
      <c r="D143" s="154" t="s">
        <v>142</v>
      </c>
      <c r="E143" s="28"/>
      <c r="F143" s="155" t="s">
        <v>175</v>
      </c>
      <c r="G143" s="28"/>
      <c r="H143" s="28"/>
      <c r="I143" s="28"/>
      <c r="J143" s="28"/>
      <c r="K143" s="28"/>
      <c r="L143" s="29"/>
      <c r="M143" s="156"/>
      <c r="N143" s="157"/>
      <c r="O143" s="54"/>
      <c r="P143" s="54"/>
      <c r="Q143" s="54"/>
      <c r="R143" s="54"/>
      <c r="S143" s="54"/>
      <c r="T143" s="55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T143" s="16" t="s">
        <v>142</v>
      </c>
      <c r="AU143" s="16" t="s">
        <v>78</v>
      </c>
    </row>
    <row r="144" spans="2:63" s="12" customFormat="1" ht="22.9" customHeight="1">
      <c r="B144" s="128"/>
      <c r="D144" s="129" t="s">
        <v>68</v>
      </c>
      <c r="E144" s="138" t="s">
        <v>176</v>
      </c>
      <c r="F144" s="138" t="s">
        <v>177</v>
      </c>
      <c r="J144" s="139">
        <f>BK144</f>
        <v>0</v>
      </c>
      <c r="L144" s="128"/>
      <c r="M144" s="132"/>
      <c r="N144" s="133"/>
      <c r="O144" s="133"/>
      <c r="P144" s="134">
        <f>SUM(P145:P154)</f>
        <v>27.087000000000003</v>
      </c>
      <c r="Q144" s="133"/>
      <c r="R144" s="134">
        <f>SUM(R145:R154)</f>
        <v>0.01092</v>
      </c>
      <c r="S144" s="133"/>
      <c r="T144" s="135">
        <f>SUM(T145:T154)</f>
        <v>43.5</v>
      </c>
      <c r="AR144" s="129" t="s">
        <v>76</v>
      </c>
      <c r="AT144" s="136" t="s">
        <v>68</v>
      </c>
      <c r="AU144" s="136" t="s">
        <v>76</v>
      </c>
      <c r="AY144" s="129" t="s">
        <v>134</v>
      </c>
      <c r="BK144" s="137">
        <f>SUM(BK145:BK154)</f>
        <v>0</v>
      </c>
    </row>
    <row r="145" spans="1:65" s="2" customFormat="1" ht="16.5" customHeight="1">
      <c r="A145" s="28"/>
      <c r="B145" s="140"/>
      <c r="C145" s="141" t="s">
        <v>163</v>
      </c>
      <c r="D145" s="141" t="s">
        <v>136</v>
      </c>
      <c r="E145" s="142" t="s">
        <v>187</v>
      </c>
      <c r="F145" s="143" t="s">
        <v>188</v>
      </c>
      <c r="G145" s="144" t="s">
        <v>180</v>
      </c>
      <c r="H145" s="145">
        <v>39</v>
      </c>
      <c r="I145" s="146"/>
      <c r="J145" s="146">
        <f>ROUND(I145*H145,2)</f>
        <v>0</v>
      </c>
      <c r="K145" s="147"/>
      <c r="L145" s="29"/>
      <c r="M145" s="148" t="s">
        <v>1</v>
      </c>
      <c r="N145" s="149" t="s">
        <v>34</v>
      </c>
      <c r="O145" s="150">
        <v>0.113</v>
      </c>
      <c r="P145" s="150">
        <f>O145*H145</f>
        <v>4.407</v>
      </c>
      <c r="Q145" s="150">
        <v>0</v>
      </c>
      <c r="R145" s="150">
        <f>Q145*H145</f>
        <v>0</v>
      </c>
      <c r="S145" s="150">
        <v>0</v>
      </c>
      <c r="T145" s="151">
        <f>S145*H145</f>
        <v>0</v>
      </c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R145" s="152" t="s">
        <v>140</v>
      </c>
      <c r="AT145" s="152" t="s">
        <v>136</v>
      </c>
      <c r="AU145" s="152" t="s">
        <v>78</v>
      </c>
      <c r="AY145" s="16" t="s">
        <v>134</v>
      </c>
      <c r="BE145" s="153">
        <f>IF(N145="základní",J145,0)</f>
        <v>0</v>
      </c>
      <c r="BF145" s="153">
        <f>IF(N145="snížená",J145,0)</f>
        <v>0</v>
      </c>
      <c r="BG145" s="153">
        <f>IF(N145="zákl. přenesená",J145,0)</f>
        <v>0</v>
      </c>
      <c r="BH145" s="153">
        <f>IF(N145="sníž. přenesená",J145,0)</f>
        <v>0</v>
      </c>
      <c r="BI145" s="153">
        <f>IF(N145="nulová",J145,0)</f>
        <v>0</v>
      </c>
      <c r="BJ145" s="16" t="s">
        <v>76</v>
      </c>
      <c r="BK145" s="153">
        <f>ROUND(I145*H145,2)</f>
        <v>0</v>
      </c>
      <c r="BL145" s="16" t="s">
        <v>140</v>
      </c>
      <c r="BM145" s="152" t="s">
        <v>189</v>
      </c>
    </row>
    <row r="146" spans="1:47" s="2" customFormat="1" ht="12">
      <c r="A146" s="28"/>
      <c r="B146" s="29"/>
      <c r="C146" s="28"/>
      <c r="D146" s="154" t="s">
        <v>142</v>
      </c>
      <c r="E146" s="28"/>
      <c r="F146" s="155" t="s">
        <v>190</v>
      </c>
      <c r="G146" s="28"/>
      <c r="H146" s="28"/>
      <c r="I146" s="28"/>
      <c r="J146" s="28"/>
      <c r="K146" s="28"/>
      <c r="L146" s="29"/>
      <c r="M146" s="156"/>
      <c r="N146" s="157"/>
      <c r="O146" s="54"/>
      <c r="P146" s="54"/>
      <c r="Q146" s="54"/>
      <c r="R146" s="54"/>
      <c r="S146" s="54"/>
      <c r="T146" s="55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T146" s="16" t="s">
        <v>142</v>
      </c>
      <c r="AU146" s="16" t="s">
        <v>78</v>
      </c>
    </row>
    <row r="147" spans="1:65" s="2" customFormat="1" ht="16.5" customHeight="1">
      <c r="A147" s="28"/>
      <c r="B147" s="140"/>
      <c r="C147" s="141" t="s">
        <v>176</v>
      </c>
      <c r="D147" s="141" t="s">
        <v>136</v>
      </c>
      <c r="E147" s="142" t="s">
        <v>191</v>
      </c>
      <c r="F147" s="143" t="s">
        <v>192</v>
      </c>
      <c r="G147" s="144" t="s">
        <v>180</v>
      </c>
      <c r="H147" s="145">
        <v>39</v>
      </c>
      <c r="I147" s="146"/>
      <c r="J147" s="146">
        <f>ROUND(I147*H147,2)</f>
        <v>0</v>
      </c>
      <c r="K147" s="147"/>
      <c r="L147" s="29"/>
      <c r="M147" s="148" t="s">
        <v>1</v>
      </c>
      <c r="N147" s="149" t="s">
        <v>34</v>
      </c>
      <c r="O147" s="150">
        <v>0.154</v>
      </c>
      <c r="P147" s="150">
        <f>O147*H147</f>
        <v>6.006</v>
      </c>
      <c r="Q147" s="150">
        <v>0.00028</v>
      </c>
      <c r="R147" s="150">
        <f>Q147*H147</f>
        <v>0.01092</v>
      </c>
      <c r="S147" s="150">
        <v>0</v>
      </c>
      <c r="T147" s="151">
        <f>S147*H147</f>
        <v>0</v>
      </c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R147" s="152" t="s">
        <v>140</v>
      </c>
      <c r="AT147" s="152" t="s">
        <v>136</v>
      </c>
      <c r="AU147" s="152" t="s">
        <v>78</v>
      </c>
      <c r="AY147" s="16" t="s">
        <v>134</v>
      </c>
      <c r="BE147" s="153">
        <f>IF(N147="základní",J147,0)</f>
        <v>0</v>
      </c>
      <c r="BF147" s="153">
        <f>IF(N147="snížená",J147,0)</f>
        <v>0</v>
      </c>
      <c r="BG147" s="153">
        <f>IF(N147="zákl. přenesená",J147,0)</f>
        <v>0</v>
      </c>
      <c r="BH147" s="153">
        <f>IF(N147="sníž. přenesená",J147,0)</f>
        <v>0</v>
      </c>
      <c r="BI147" s="153">
        <f>IF(N147="nulová",J147,0)</f>
        <v>0</v>
      </c>
      <c r="BJ147" s="16" t="s">
        <v>76</v>
      </c>
      <c r="BK147" s="153">
        <f>ROUND(I147*H147,2)</f>
        <v>0</v>
      </c>
      <c r="BL147" s="16" t="s">
        <v>140</v>
      </c>
      <c r="BM147" s="152" t="s">
        <v>193</v>
      </c>
    </row>
    <row r="148" spans="1:47" s="2" customFormat="1" ht="19.5">
      <c r="A148" s="28"/>
      <c r="B148" s="29"/>
      <c r="C148" s="28"/>
      <c r="D148" s="154" t="s">
        <v>142</v>
      </c>
      <c r="E148" s="28"/>
      <c r="F148" s="155" t="s">
        <v>194</v>
      </c>
      <c r="G148" s="28"/>
      <c r="H148" s="28"/>
      <c r="I148" s="28"/>
      <c r="J148" s="28"/>
      <c r="K148" s="28"/>
      <c r="L148" s="29"/>
      <c r="M148" s="156"/>
      <c r="N148" s="157"/>
      <c r="O148" s="54"/>
      <c r="P148" s="54"/>
      <c r="Q148" s="54"/>
      <c r="R148" s="54"/>
      <c r="S148" s="54"/>
      <c r="T148" s="55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T148" s="16" t="s">
        <v>142</v>
      </c>
      <c r="AU148" s="16" t="s">
        <v>78</v>
      </c>
    </row>
    <row r="149" spans="1:65" s="2" customFormat="1" ht="16.5" customHeight="1">
      <c r="A149" s="28"/>
      <c r="B149" s="140"/>
      <c r="C149" s="141" t="s">
        <v>91</v>
      </c>
      <c r="D149" s="141" t="s">
        <v>136</v>
      </c>
      <c r="E149" s="142" t="s">
        <v>199</v>
      </c>
      <c r="F149" s="143" t="s">
        <v>200</v>
      </c>
      <c r="G149" s="144" t="s">
        <v>180</v>
      </c>
      <c r="H149" s="145">
        <v>39</v>
      </c>
      <c r="I149" s="146"/>
      <c r="J149" s="146">
        <f>ROUND(I149*H149,2)</f>
        <v>0</v>
      </c>
      <c r="K149" s="147"/>
      <c r="L149" s="29"/>
      <c r="M149" s="148" t="s">
        <v>1</v>
      </c>
      <c r="N149" s="149" t="s">
        <v>34</v>
      </c>
      <c r="O149" s="150">
        <v>0.196</v>
      </c>
      <c r="P149" s="150">
        <f>O149*H149</f>
        <v>7.644</v>
      </c>
      <c r="Q149" s="150">
        <v>0</v>
      </c>
      <c r="R149" s="150">
        <f>Q149*H149</f>
        <v>0</v>
      </c>
      <c r="S149" s="150">
        <v>0</v>
      </c>
      <c r="T149" s="151">
        <f>S149*H149</f>
        <v>0</v>
      </c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R149" s="152" t="s">
        <v>140</v>
      </c>
      <c r="AT149" s="152" t="s">
        <v>136</v>
      </c>
      <c r="AU149" s="152" t="s">
        <v>78</v>
      </c>
      <c r="AY149" s="16" t="s">
        <v>134</v>
      </c>
      <c r="BE149" s="153">
        <f>IF(N149="základní",J149,0)</f>
        <v>0</v>
      </c>
      <c r="BF149" s="153">
        <f>IF(N149="snížená",J149,0)</f>
        <v>0</v>
      </c>
      <c r="BG149" s="153">
        <f>IF(N149="zákl. přenesená",J149,0)</f>
        <v>0</v>
      </c>
      <c r="BH149" s="153">
        <f>IF(N149="sníž. přenesená",J149,0)</f>
        <v>0</v>
      </c>
      <c r="BI149" s="153">
        <f>IF(N149="nulová",J149,0)</f>
        <v>0</v>
      </c>
      <c r="BJ149" s="16" t="s">
        <v>76</v>
      </c>
      <c r="BK149" s="153">
        <f>ROUND(I149*H149,2)</f>
        <v>0</v>
      </c>
      <c r="BL149" s="16" t="s">
        <v>140</v>
      </c>
      <c r="BM149" s="152" t="s">
        <v>201</v>
      </c>
    </row>
    <row r="150" spans="1:47" s="2" customFormat="1" ht="12">
      <c r="A150" s="28"/>
      <c r="B150" s="29"/>
      <c r="C150" s="28"/>
      <c r="D150" s="154" t="s">
        <v>142</v>
      </c>
      <c r="E150" s="28"/>
      <c r="F150" s="155" t="s">
        <v>202</v>
      </c>
      <c r="G150" s="28"/>
      <c r="H150" s="28"/>
      <c r="I150" s="28"/>
      <c r="J150" s="28"/>
      <c r="K150" s="28"/>
      <c r="L150" s="29"/>
      <c r="M150" s="156"/>
      <c r="N150" s="157"/>
      <c r="O150" s="54"/>
      <c r="P150" s="54"/>
      <c r="Q150" s="54"/>
      <c r="R150" s="54"/>
      <c r="S150" s="54"/>
      <c r="T150" s="55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T150" s="16" t="s">
        <v>142</v>
      </c>
      <c r="AU150" s="16" t="s">
        <v>78</v>
      </c>
    </row>
    <row r="151" spans="1:65" s="2" customFormat="1" ht="16.5" customHeight="1">
      <c r="A151" s="28"/>
      <c r="B151" s="140"/>
      <c r="C151" s="141" t="s">
        <v>92</v>
      </c>
      <c r="D151" s="141" t="s">
        <v>136</v>
      </c>
      <c r="E151" s="142" t="s">
        <v>195</v>
      </c>
      <c r="F151" s="143" t="s">
        <v>196</v>
      </c>
      <c r="G151" s="144" t="s">
        <v>180</v>
      </c>
      <c r="H151" s="145">
        <v>39</v>
      </c>
      <c r="I151" s="146"/>
      <c r="J151" s="146">
        <f>ROUND(I151*H151,2)</f>
        <v>0</v>
      </c>
      <c r="K151" s="147"/>
      <c r="L151" s="29"/>
      <c r="M151" s="148" t="s">
        <v>1</v>
      </c>
      <c r="N151" s="149" t="s">
        <v>34</v>
      </c>
      <c r="O151" s="150">
        <v>0.12</v>
      </c>
      <c r="P151" s="150">
        <f>O151*H151</f>
        <v>4.68</v>
      </c>
      <c r="Q151" s="150">
        <v>0</v>
      </c>
      <c r="R151" s="150">
        <f>Q151*H151</f>
        <v>0</v>
      </c>
      <c r="S151" s="150">
        <v>0</v>
      </c>
      <c r="T151" s="151">
        <f>S151*H151</f>
        <v>0</v>
      </c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R151" s="152" t="s">
        <v>140</v>
      </c>
      <c r="AT151" s="152" t="s">
        <v>136</v>
      </c>
      <c r="AU151" s="152" t="s">
        <v>78</v>
      </c>
      <c r="AY151" s="16" t="s">
        <v>134</v>
      </c>
      <c r="BE151" s="153">
        <f>IF(N151="základní",J151,0)</f>
        <v>0</v>
      </c>
      <c r="BF151" s="153">
        <f>IF(N151="snížená",J151,0)</f>
        <v>0</v>
      </c>
      <c r="BG151" s="153">
        <f>IF(N151="zákl. přenesená",J151,0)</f>
        <v>0</v>
      </c>
      <c r="BH151" s="153">
        <f>IF(N151="sníž. přenesená",J151,0)</f>
        <v>0</v>
      </c>
      <c r="BI151" s="153">
        <f>IF(N151="nulová",J151,0)</f>
        <v>0</v>
      </c>
      <c r="BJ151" s="16" t="s">
        <v>76</v>
      </c>
      <c r="BK151" s="153">
        <f>ROUND(I151*H151,2)</f>
        <v>0</v>
      </c>
      <c r="BL151" s="16" t="s">
        <v>140</v>
      </c>
      <c r="BM151" s="152" t="s">
        <v>197</v>
      </c>
    </row>
    <row r="152" spans="1:47" s="2" customFormat="1" ht="12">
      <c r="A152" s="28"/>
      <c r="B152" s="29"/>
      <c r="C152" s="28"/>
      <c r="D152" s="154" t="s">
        <v>142</v>
      </c>
      <c r="E152" s="28"/>
      <c r="F152" s="155" t="s">
        <v>198</v>
      </c>
      <c r="G152" s="28"/>
      <c r="H152" s="28"/>
      <c r="I152" s="28"/>
      <c r="J152" s="28"/>
      <c r="K152" s="28"/>
      <c r="L152" s="29"/>
      <c r="M152" s="156"/>
      <c r="N152" s="157"/>
      <c r="O152" s="54"/>
      <c r="P152" s="54"/>
      <c r="Q152" s="54"/>
      <c r="R152" s="54"/>
      <c r="S152" s="54"/>
      <c r="T152" s="55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T152" s="16" t="s">
        <v>142</v>
      </c>
      <c r="AU152" s="16" t="s">
        <v>78</v>
      </c>
    </row>
    <row r="153" spans="1:65" s="2" customFormat="1" ht="16.5" customHeight="1">
      <c r="A153" s="28"/>
      <c r="B153" s="140"/>
      <c r="C153" s="141" t="s">
        <v>93</v>
      </c>
      <c r="D153" s="141" t="s">
        <v>136</v>
      </c>
      <c r="E153" s="142" t="s">
        <v>204</v>
      </c>
      <c r="F153" s="143" t="s">
        <v>205</v>
      </c>
      <c r="G153" s="144" t="s">
        <v>139</v>
      </c>
      <c r="H153" s="145">
        <v>2175</v>
      </c>
      <c r="I153" s="146"/>
      <c r="J153" s="146">
        <f>ROUND(I153*H153,2)</f>
        <v>0</v>
      </c>
      <c r="K153" s="147"/>
      <c r="L153" s="29"/>
      <c r="M153" s="148" t="s">
        <v>1</v>
      </c>
      <c r="N153" s="149" t="s">
        <v>34</v>
      </c>
      <c r="O153" s="150">
        <v>0.002</v>
      </c>
      <c r="P153" s="150">
        <f>O153*H153</f>
        <v>4.3500000000000005</v>
      </c>
      <c r="Q153" s="150">
        <v>0</v>
      </c>
      <c r="R153" s="150">
        <f>Q153*H153</f>
        <v>0</v>
      </c>
      <c r="S153" s="150">
        <v>0.02</v>
      </c>
      <c r="T153" s="151">
        <f>S153*H153</f>
        <v>43.5</v>
      </c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R153" s="152" t="s">
        <v>140</v>
      </c>
      <c r="AT153" s="152" t="s">
        <v>136</v>
      </c>
      <c r="AU153" s="152" t="s">
        <v>78</v>
      </c>
      <c r="AY153" s="16" t="s">
        <v>134</v>
      </c>
      <c r="BE153" s="153">
        <f>IF(N153="základní",J153,0)</f>
        <v>0</v>
      </c>
      <c r="BF153" s="153">
        <f>IF(N153="snížená",J153,0)</f>
        <v>0</v>
      </c>
      <c r="BG153" s="153">
        <f>IF(N153="zákl. přenesená",J153,0)</f>
        <v>0</v>
      </c>
      <c r="BH153" s="153">
        <f>IF(N153="sníž. přenesená",J153,0)</f>
        <v>0</v>
      </c>
      <c r="BI153" s="153">
        <f>IF(N153="nulová",J153,0)</f>
        <v>0</v>
      </c>
      <c r="BJ153" s="16" t="s">
        <v>76</v>
      </c>
      <c r="BK153" s="153">
        <f>ROUND(I153*H153,2)</f>
        <v>0</v>
      </c>
      <c r="BL153" s="16" t="s">
        <v>140</v>
      </c>
      <c r="BM153" s="152" t="s">
        <v>206</v>
      </c>
    </row>
    <row r="154" spans="1:47" s="2" customFormat="1" ht="19.5">
      <c r="A154" s="28"/>
      <c r="B154" s="29"/>
      <c r="C154" s="28"/>
      <c r="D154" s="154" t="s">
        <v>142</v>
      </c>
      <c r="E154" s="28"/>
      <c r="F154" s="155" t="s">
        <v>207</v>
      </c>
      <c r="G154" s="28"/>
      <c r="H154" s="28"/>
      <c r="I154" s="28"/>
      <c r="J154" s="28"/>
      <c r="K154" s="28"/>
      <c r="L154" s="29"/>
      <c r="M154" s="156"/>
      <c r="N154" s="157"/>
      <c r="O154" s="54"/>
      <c r="P154" s="54"/>
      <c r="Q154" s="54"/>
      <c r="R154" s="54"/>
      <c r="S154" s="54"/>
      <c r="T154" s="55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T154" s="16" t="s">
        <v>142</v>
      </c>
      <c r="AU154" s="16" t="s">
        <v>78</v>
      </c>
    </row>
    <row r="155" spans="2:63" s="12" customFormat="1" ht="22.9" customHeight="1">
      <c r="B155" s="128"/>
      <c r="D155" s="129" t="s">
        <v>68</v>
      </c>
      <c r="E155" s="138" t="s">
        <v>208</v>
      </c>
      <c r="F155" s="138" t="s">
        <v>209</v>
      </c>
      <c r="J155" s="139">
        <f>BK155</f>
        <v>0</v>
      </c>
      <c r="L155" s="128"/>
      <c r="M155" s="132"/>
      <c r="N155" s="133"/>
      <c r="O155" s="133"/>
      <c r="P155" s="134">
        <f>SUM(P156:P164)</f>
        <v>26.1</v>
      </c>
      <c r="Q155" s="133"/>
      <c r="R155" s="134">
        <f>SUM(R156:R164)</f>
        <v>0</v>
      </c>
      <c r="S155" s="133"/>
      <c r="T155" s="135">
        <f>SUM(T156:T164)</f>
        <v>0</v>
      </c>
      <c r="AR155" s="129" t="s">
        <v>76</v>
      </c>
      <c r="AT155" s="136" t="s">
        <v>68</v>
      </c>
      <c r="AU155" s="136" t="s">
        <v>76</v>
      </c>
      <c r="AY155" s="129" t="s">
        <v>134</v>
      </c>
      <c r="BK155" s="137">
        <f>SUM(BK156:BK164)</f>
        <v>0</v>
      </c>
    </row>
    <row r="156" spans="1:65" s="2" customFormat="1" ht="16.5" customHeight="1">
      <c r="A156" s="28"/>
      <c r="B156" s="140"/>
      <c r="C156" s="141" t="s">
        <v>94</v>
      </c>
      <c r="D156" s="141" t="s">
        <v>136</v>
      </c>
      <c r="E156" s="142" t="s">
        <v>210</v>
      </c>
      <c r="F156" s="143" t="s">
        <v>211</v>
      </c>
      <c r="G156" s="144" t="s">
        <v>212</v>
      </c>
      <c r="H156" s="145">
        <v>543.75</v>
      </c>
      <c r="I156" s="146"/>
      <c r="J156" s="146">
        <f>ROUND(I156*H156,2)</f>
        <v>0</v>
      </c>
      <c r="K156" s="147"/>
      <c r="L156" s="29"/>
      <c r="M156" s="148" t="s">
        <v>1</v>
      </c>
      <c r="N156" s="149" t="s">
        <v>34</v>
      </c>
      <c r="O156" s="150">
        <v>0.03</v>
      </c>
      <c r="P156" s="150">
        <f>O156*H156</f>
        <v>16.3125</v>
      </c>
      <c r="Q156" s="150">
        <v>0</v>
      </c>
      <c r="R156" s="150">
        <f>Q156*H156</f>
        <v>0</v>
      </c>
      <c r="S156" s="150">
        <v>0</v>
      </c>
      <c r="T156" s="151">
        <f>S156*H156</f>
        <v>0</v>
      </c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R156" s="152" t="s">
        <v>140</v>
      </c>
      <c r="AT156" s="152" t="s">
        <v>136</v>
      </c>
      <c r="AU156" s="152" t="s">
        <v>78</v>
      </c>
      <c r="AY156" s="16" t="s">
        <v>134</v>
      </c>
      <c r="BE156" s="153">
        <f>IF(N156="základní",J156,0)</f>
        <v>0</v>
      </c>
      <c r="BF156" s="153">
        <f>IF(N156="snížená",J156,0)</f>
        <v>0</v>
      </c>
      <c r="BG156" s="153">
        <f>IF(N156="zákl. přenesená",J156,0)</f>
        <v>0</v>
      </c>
      <c r="BH156" s="153">
        <f>IF(N156="sníž. přenesená",J156,0)</f>
        <v>0</v>
      </c>
      <c r="BI156" s="153">
        <f>IF(N156="nulová",J156,0)</f>
        <v>0</v>
      </c>
      <c r="BJ156" s="16" t="s">
        <v>76</v>
      </c>
      <c r="BK156" s="153">
        <f>ROUND(I156*H156,2)</f>
        <v>0</v>
      </c>
      <c r="BL156" s="16" t="s">
        <v>140</v>
      </c>
      <c r="BM156" s="152" t="s">
        <v>213</v>
      </c>
    </row>
    <row r="157" spans="1:47" s="2" customFormat="1" ht="12">
      <c r="A157" s="28"/>
      <c r="B157" s="29"/>
      <c r="C157" s="28"/>
      <c r="D157" s="154" t="s">
        <v>142</v>
      </c>
      <c r="E157" s="28"/>
      <c r="F157" s="155" t="s">
        <v>214</v>
      </c>
      <c r="G157" s="28"/>
      <c r="H157" s="28"/>
      <c r="I157" s="28"/>
      <c r="J157" s="28"/>
      <c r="K157" s="28"/>
      <c r="L157" s="29"/>
      <c r="M157" s="156"/>
      <c r="N157" s="157"/>
      <c r="O157" s="54"/>
      <c r="P157" s="54"/>
      <c r="Q157" s="54"/>
      <c r="R157" s="54"/>
      <c r="S157" s="54"/>
      <c r="T157" s="55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T157" s="16" t="s">
        <v>142</v>
      </c>
      <c r="AU157" s="16" t="s">
        <v>78</v>
      </c>
    </row>
    <row r="158" spans="1:65" s="2" customFormat="1" ht="16.5" customHeight="1">
      <c r="A158" s="28"/>
      <c r="B158" s="140"/>
      <c r="C158" s="141" t="s">
        <v>203</v>
      </c>
      <c r="D158" s="141" t="s">
        <v>136</v>
      </c>
      <c r="E158" s="142" t="s">
        <v>216</v>
      </c>
      <c r="F158" s="143" t="s">
        <v>217</v>
      </c>
      <c r="G158" s="144" t="s">
        <v>212</v>
      </c>
      <c r="H158" s="145">
        <v>4893.75</v>
      </c>
      <c r="I158" s="146"/>
      <c r="J158" s="146">
        <f>ROUND(I158*H158,2)</f>
        <v>0</v>
      </c>
      <c r="K158" s="147"/>
      <c r="L158" s="29"/>
      <c r="M158" s="148" t="s">
        <v>1</v>
      </c>
      <c r="N158" s="149" t="s">
        <v>34</v>
      </c>
      <c r="O158" s="150">
        <v>0.002</v>
      </c>
      <c r="P158" s="150">
        <f>O158*H158</f>
        <v>9.7875</v>
      </c>
      <c r="Q158" s="150">
        <v>0</v>
      </c>
      <c r="R158" s="150">
        <f>Q158*H158</f>
        <v>0</v>
      </c>
      <c r="S158" s="150">
        <v>0</v>
      </c>
      <c r="T158" s="151">
        <f>S158*H158</f>
        <v>0</v>
      </c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R158" s="152" t="s">
        <v>140</v>
      </c>
      <c r="AT158" s="152" t="s">
        <v>136</v>
      </c>
      <c r="AU158" s="152" t="s">
        <v>78</v>
      </c>
      <c r="AY158" s="16" t="s">
        <v>134</v>
      </c>
      <c r="BE158" s="153">
        <f>IF(N158="základní",J158,0)</f>
        <v>0</v>
      </c>
      <c r="BF158" s="153">
        <f>IF(N158="snížená",J158,0)</f>
        <v>0</v>
      </c>
      <c r="BG158" s="153">
        <f>IF(N158="zákl. přenesená",J158,0)</f>
        <v>0</v>
      </c>
      <c r="BH158" s="153">
        <f>IF(N158="sníž. přenesená",J158,0)</f>
        <v>0</v>
      </c>
      <c r="BI158" s="153">
        <f>IF(N158="nulová",J158,0)</f>
        <v>0</v>
      </c>
      <c r="BJ158" s="16" t="s">
        <v>76</v>
      </c>
      <c r="BK158" s="153">
        <f>ROUND(I158*H158,2)</f>
        <v>0</v>
      </c>
      <c r="BL158" s="16" t="s">
        <v>140</v>
      </c>
      <c r="BM158" s="152" t="s">
        <v>218</v>
      </c>
    </row>
    <row r="159" spans="1:47" s="2" customFormat="1" ht="12">
      <c r="A159" s="28"/>
      <c r="B159" s="29"/>
      <c r="C159" s="28"/>
      <c r="D159" s="154" t="s">
        <v>142</v>
      </c>
      <c r="E159" s="28"/>
      <c r="F159" s="155" t="s">
        <v>219</v>
      </c>
      <c r="G159" s="28"/>
      <c r="H159" s="28"/>
      <c r="I159" s="28"/>
      <c r="J159" s="28"/>
      <c r="K159" s="28"/>
      <c r="L159" s="29"/>
      <c r="M159" s="156"/>
      <c r="N159" s="157"/>
      <c r="O159" s="54"/>
      <c r="P159" s="54"/>
      <c r="Q159" s="54"/>
      <c r="R159" s="54"/>
      <c r="S159" s="54"/>
      <c r="T159" s="55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T159" s="16" t="s">
        <v>142</v>
      </c>
      <c r="AU159" s="16" t="s">
        <v>78</v>
      </c>
    </row>
    <row r="160" spans="2:51" s="13" customFormat="1" ht="12">
      <c r="B160" s="168"/>
      <c r="D160" s="154" t="s">
        <v>220</v>
      </c>
      <c r="F160" s="169" t="s">
        <v>379</v>
      </c>
      <c r="H160" s="170">
        <v>4893.75</v>
      </c>
      <c r="L160" s="168"/>
      <c r="M160" s="171"/>
      <c r="N160" s="172"/>
      <c r="O160" s="172"/>
      <c r="P160" s="172"/>
      <c r="Q160" s="172"/>
      <c r="R160" s="172"/>
      <c r="S160" s="172"/>
      <c r="T160" s="173"/>
      <c r="AT160" s="174" t="s">
        <v>220</v>
      </c>
      <c r="AU160" s="174" t="s">
        <v>78</v>
      </c>
      <c r="AV160" s="13" t="s">
        <v>78</v>
      </c>
      <c r="AW160" s="13" t="s">
        <v>3</v>
      </c>
      <c r="AX160" s="13" t="s">
        <v>76</v>
      </c>
      <c r="AY160" s="174" t="s">
        <v>134</v>
      </c>
    </row>
    <row r="161" spans="1:65" s="2" customFormat="1" ht="24.2" customHeight="1">
      <c r="A161" s="28"/>
      <c r="B161" s="140"/>
      <c r="C161" s="141" t="s">
        <v>8</v>
      </c>
      <c r="D161" s="141" t="s">
        <v>136</v>
      </c>
      <c r="E161" s="142" t="s">
        <v>223</v>
      </c>
      <c r="F161" s="143" t="s">
        <v>224</v>
      </c>
      <c r="G161" s="144" t="s">
        <v>212</v>
      </c>
      <c r="H161" s="145">
        <v>43.5</v>
      </c>
      <c r="I161" s="146"/>
      <c r="J161" s="146">
        <f>ROUND(I161*H161,2)</f>
        <v>0</v>
      </c>
      <c r="K161" s="147"/>
      <c r="L161" s="29"/>
      <c r="M161" s="148" t="s">
        <v>1</v>
      </c>
      <c r="N161" s="149" t="s">
        <v>34</v>
      </c>
      <c r="O161" s="150">
        <v>0</v>
      </c>
      <c r="P161" s="150">
        <f>O161*H161</f>
        <v>0</v>
      </c>
      <c r="Q161" s="150">
        <v>0</v>
      </c>
      <c r="R161" s="150">
        <f>Q161*H161</f>
        <v>0</v>
      </c>
      <c r="S161" s="150">
        <v>0</v>
      </c>
      <c r="T161" s="151">
        <f>S161*H161</f>
        <v>0</v>
      </c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R161" s="152" t="s">
        <v>140</v>
      </c>
      <c r="AT161" s="152" t="s">
        <v>136</v>
      </c>
      <c r="AU161" s="152" t="s">
        <v>78</v>
      </c>
      <c r="AY161" s="16" t="s">
        <v>134</v>
      </c>
      <c r="BE161" s="153">
        <f>IF(N161="základní",J161,0)</f>
        <v>0</v>
      </c>
      <c r="BF161" s="153">
        <f>IF(N161="snížená",J161,0)</f>
        <v>0</v>
      </c>
      <c r="BG161" s="153">
        <f>IF(N161="zákl. přenesená",J161,0)</f>
        <v>0</v>
      </c>
      <c r="BH161" s="153">
        <f>IF(N161="sníž. přenesená",J161,0)</f>
        <v>0</v>
      </c>
      <c r="BI161" s="153">
        <f>IF(N161="nulová",J161,0)</f>
        <v>0</v>
      </c>
      <c r="BJ161" s="16" t="s">
        <v>76</v>
      </c>
      <c r="BK161" s="153">
        <f>ROUND(I161*H161,2)</f>
        <v>0</v>
      </c>
      <c r="BL161" s="16" t="s">
        <v>140</v>
      </c>
      <c r="BM161" s="152" t="s">
        <v>225</v>
      </c>
    </row>
    <row r="162" spans="1:47" s="2" customFormat="1" ht="19.5">
      <c r="A162" s="28"/>
      <c r="B162" s="29"/>
      <c r="C162" s="28"/>
      <c r="D162" s="154" t="s">
        <v>142</v>
      </c>
      <c r="E162" s="28"/>
      <c r="F162" s="155" t="s">
        <v>224</v>
      </c>
      <c r="G162" s="28"/>
      <c r="H162" s="28"/>
      <c r="I162" s="28"/>
      <c r="J162" s="28"/>
      <c r="K162" s="28"/>
      <c r="L162" s="29"/>
      <c r="M162" s="156"/>
      <c r="N162" s="157"/>
      <c r="O162" s="54"/>
      <c r="P162" s="54"/>
      <c r="Q162" s="54"/>
      <c r="R162" s="54"/>
      <c r="S162" s="54"/>
      <c r="T162" s="55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T162" s="16" t="s">
        <v>142</v>
      </c>
      <c r="AU162" s="16" t="s">
        <v>78</v>
      </c>
    </row>
    <row r="163" spans="1:65" s="2" customFormat="1" ht="24.2" customHeight="1">
      <c r="A163" s="28"/>
      <c r="B163" s="140"/>
      <c r="C163" s="141" t="s">
        <v>215</v>
      </c>
      <c r="D163" s="141" t="s">
        <v>136</v>
      </c>
      <c r="E163" s="142" t="s">
        <v>227</v>
      </c>
      <c r="F163" s="143" t="s">
        <v>228</v>
      </c>
      <c r="G163" s="144" t="s">
        <v>212</v>
      </c>
      <c r="H163" s="145">
        <v>500.25</v>
      </c>
      <c r="I163" s="146"/>
      <c r="J163" s="146">
        <f>ROUND(I163*H163,2)</f>
        <v>0</v>
      </c>
      <c r="K163" s="147"/>
      <c r="L163" s="29"/>
      <c r="M163" s="148" t="s">
        <v>1</v>
      </c>
      <c r="N163" s="149" t="s">
        <v>34</v>
      </c>
      <c r="O163" s="150">
        <v>0</v>
      </c>
      <c r="P163" s="150">
        <f>O163*H163</f>
        <v>0</v>
      </c>
      <c r="Q163" s="150">
        <v>0</v>
      </c>
      <c r="R163" s="150">
        <f>Q163*H163</f>
        <v>0</v>
      </c>
      <c r="S163" s="150">
        <v>0</v>
      </c>
      <c r="T163" s="151">
        <f>S163*H163</f>
        <v>0</v>
      </c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R163" s="152" t="s">
        <v>140</v>
      </c>
      <c r="AT163" s="152" t="s">
        <v>136</v>
      </c>
      <c r="AU163" s="152" t="s">
        <v>78</v>
      </c>
      <c r="AY163" s="16" t="s">
        <v>134</v>
      </c>
      <c r="BE163" s="153">
        <f>IF(N163="základní",J163,0)</f>
        <v>0</v>
      </c>
      <c r="BF163" s="153">
        <f>IF(N163="snížená",J163,0)</f>
        <v>0</v>
      </c>
      <c r="BG163" s="153">
        <f>IF(N163="zákl. přenesená",J163,0)</f>
        <v>0</v>
      </c>
      <c r="BH163" s="153">
        <f>IF(N163="sníž. přenesená",J163,0)</f>
        <v>0</v>
      </c>
      <c r="BI163" s="153">
        <f>IF(N163="nulová",J163,0)</f>
        <v>0</v>
      </c>
      <c r="BJ163" s="16" t="s">
        <v>76</v>
      </c>
      <c r="BK163" s="153">
        <f>ROUND(I163*H163,2)</f>
        <v>0</v>
      </c>
      <c r="BL163" s="16" t="s">
        <v>140</v>
      </c>
      <c r="BM163" s="152" t="s">
        <v>229</v>
      </c>
    </row>
    <row r="164" spans="1:47" s="2" customFormat="1" ht="19.5">
      <c r="A164" s="28"/>
      <c r="B164" s="29"/>
      <c r="C164" s="28"/>
      <c r="D164" s="154" t="s">
        <v>142</v>
      </c>
      <c r="E164" s="28"/>
      <c r="F164" s="155" t="s">
        <v>228</v>
      </c>
      <c r="G164" s="28"/>
      <c r="H164" s="28"/>
      <c r="I164" s="28"/>
      <c r="J164" s="28"/>
      <c r="K164" s="28"/>
      <c r="L164" s="29"/>
      <c r="M164" s="156"/>
      <c r="N164" s="157"/>
      <c r="O164" s="54"/>
      <c r="P164" s="54"/>
      <c r="Q164" s="54"/>
      <c r="R164" s="54"/>
      <c r="S164" s="54"/>
      <c r="T164" s="55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T164" s="16" t="s">
        <v>142</v>
      </c>
      <c r="AU164" s="16" t="s">
        <v>78</v>
      </c>
    </row>
    <row r="165" spans="2:63" s="12" customFormat="1" ht="22.9" customHeight="1">
      <c r="B165" s="128"/>
      <c r="D165" s="129" t="s">
        <v>68</v>
      </c>
      <c r="E165" s="138" t="s">
        <v>230</v>
      </c>
      <c r="F165" s="138" t="s">
        <v>231</v>
      </c>
      <c r="J165" s="139">
        <f>BK165</f>
        <v>0</v>
      </c>
      <c r="L165" s="128"/>
      <c r="M165" s="132"/>
      <c r="N165" s="133"/>
      <c r="O165" s="133"/>
      <c r="P165" s="134">
        <f>SUM(P166:P167)</f>
        <v>0.605088</v>
      </c>
      <c r="Q165" s="133"/>
      <c r="R165" s="134">
        <f>SUM(R166:R167)</f>
        <v>0</v>
      </c>
      <c r="S165" s="133"/>
      <c r="T165" s="135">
        <f>SUM(T166:T167)</f>
        <v>0</v>
      </c>
      <c r="AR165" s="129" t="s">
        <v>76</v>
      </c>
      <c r="AT165" s="136" t="s">
        <v>68</v>
      </c>
      <c r="AU165" s="136" t="s">
        <v>76</v>
      </c>
      <c r="AY165" s="129" t="s">
        <v>134</v>
      </c>
      <c r="BK165" s="137">
        <f>SUM(BK166:BK167)</f>
        <v>0</v>
      </c>
    </row>
    <row r="166" spans="1:65" s="2" customFormat="1" ht="21.75" customHeight="1">
      <c r="A166" s="28"/>
      <c r="B166" s="140"/>
      <c r="C166" s="141" t="s">
        <v>222</v>
      </c>
      <c r="D166" s="141" t="s">
        <v>136</v>
      </c>
      <c r="E166" s="142" t="s">
        <v>233</v>
      </c>
      <c r="F166" s="143" t="s">
        <v>234</v>
      </c>
      <c r="G166" s="144" t="s">
        <v>212</v>
      </c>
      <c r="H166" s="145">
        <v>9.168</v>
      </c>
      <c r="I166" s="146"/>
      <c r="J166" s="146">
        <f>ROUND(I166*H166,2)</f>
        <v>0</v>
      </c>
      <c r="K166" s="147"/>
      <c r="L166" s="29"/>
      <c r="M166" s="148" t="s">
        <v>1</v>
      </c>
      <c r="N166" s="149" t="s">
        <v>34</v>
      </c>
      <c r="O166" s="150">
        <v>0.066</v>
      </c>
      <c r="P166" s="150">
        <f>O166*H166</f>
        <v>0.605088</v>
      </c>
      <c r="Q166" s="150">
        <v>0</v>
      </c>
      <c r="R166" s="150">
        <f>Q166*H166</f>
        <v>0</v>
      </c>
      <c r="S166" s="150">
        <v>0</v>
      </c>
      <c r="T166" s="151">
        <f>S166*H166</f>
        <v>0</v>
      </c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R166" s="152" t="s">
        <v>140</v>
      </c>
      <c r="AT166" s="152" t="s">
        <v>136</v>
      </c>
      <c r="AU166" s="152" t="s">
        <v>78</v>
      </c>
      <c r="AY166" s="16" t="s">
        <v>134</v>
      </c>
      <c r="BE166" s="153">
        <f>IF(N166="základní",J166,0)</f>
        <v>0</v>
      </c>
      <c r="BF166" s="153">
        <f>IF(N166="snížená",J166,0)</f>
        <v>0</v>
      </c>
      <c r="BG166" s="153">
        <f>IF(N166="zákl. přenesená",J166,0)</f>
        <v>0</v>
      </c>
      <c r="BH166" s="153">
        <f>IF(N166="sníž. přenesená",J166,0)</f>
        <v>0</v>
      </c>
      <c r="BI166" s="153">
        <f>IF(N166="nulová",J166,0)</f>
        <v>0</v>
      </c>
      <c r="BJ166" s="16" t="s">
        <v>76</v>
      </c>
      <c r="BK166" s="153">
        <f>ROUND(I166*H166,2)</f>
        <v>0</v>
      </c>
      <c r="BL166" s="16" t="s">
        <v>140</v>
      </c>
      <c r="BM166" s="152" t="s">
        <v>235</v>
      </c>
    </row>
    <row r="167" spans="1:47" s="2" customFormat="1" ht="19.5">
      <c r="A167" s="28"/>
      <c r="B167" s="29"/>
      <c r="C167" s="28"/>
      <c r="D167" s="154" t="s">
        <v>142</v>
      </c>
      <c r="E167" s="28"/>
      <c r="F167" s="155" t="s">
        <v>236</v>
      </c>
      <c r="G167" s="28"/>
      <c r="H167" s="28"/>
      <c r="I167" s="28"/>
      <c r="J167" s="28"/>
      <c r="K167" s="28"/>
      <c r="L167" s="29"/>
      <c r="M167" s="156"/>
      <c r="N167" s="157"/>
      <c r="O167" s="54"/>
      <c r="P167" s="54"/>
      <c r="Q167" s="54"/>
      <c r="R167" s="54"/>
      <c r="S167" s="54"/>
      <c r="T167" s="55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T167" s="16" t="s">
        <v>142</v>
      </c>
      <c r="AU167" s="16" t="s">
        <v>78</v>
      </c>
    </row>
    <row r="168" spans="2:63" s="12" customFormat="1" ht="25.9" customHeight="1">
      <c r="B168" s="128"/>
      <c r="D168" s="129" t="s">
        <v>68</v>
      </c>
      <c r="E168" s="130" t="s">
        <v>237</v>
      </c>
      <c r="F168" s="130" t="s">
        <v>238</v>
      </c>
      <c r="J168" s="131">
        <f>BK168</f>
        <v>0</v>
      </c>
      <c r="L168" s="128"/>
      <c r="M168" s="132"/>
      <c r="N168" s="133"/>
      <c r="O168" s="133"/>
      <c r="P168" s="134">
        <f>P169</f>
        <v>0</v>
      </c>
      <c r="Q168" s="133"/>
      <c r="R168" s="134">
        <f>R169</f>
        <v>0</v>
      </c>
      <c r="S168" s="133"/>
      <c r="T168" s="135">
        <f>T169</f>
        <v>0</v>
      </c>
      <c r="AR168" s="129" t="s">
        <v>144</v>
      </c>
      <c r="AT168" s="136" t="s">
        <v>68</v>
      </c>
      <c r="AU168" s="136" t="s">
        <v>69</v>
      </c>
      <c r="AY168" s="129" t="s">
        <v>134</v>
      </c>
      <c r="BK168" s="137">
        <f>BK169</f>
        <v>0</v>
      </c>
    </row>
    <row r="169" spans="2:63" s="12" customFormat="1" ht="22.9" customHeight="1">
      <c r="B169" s="128"/>
      <c r="D169" s="129" t="s">
        <v>68</v>
      </c>
      <c r="E169" s="138" t="s">
        <v>239</v>
      </c>
      <c r="F169" s="138" t="s">
        <v>240</v>
      </c>
      <c r="J169" s="139">
        <f>BK169</f>
        <v>0</v>
      </c>
      <c r="L169" s="128"/>
      <c r="M169" s="132"/>
      <c r="N169" s="133"/>
      <c r="O169" s="133"/>
      <c r="P169" s="134">
        <f>SUM(P170:P171)</f>
        <v>0</v>
      </c>
      <c r="Q169" s="133"/>
      <c r="R169" s="134">
        <f>SUM(R170:R171)</f>
        <v>0</v>
      </c>
      <c r="S169" s="133"/>
      <c r="T169" s="135">
        <f>SUM(T170:T171)</f>
        <v>0</v>
      </c>
      <c r="AR169" s="129" t="s">
        <v>144</v>
      </c>
      <c r="AT169" s="136" t="s">
        <v>68</v>
      </c>
      <c r="AU169" s="136" t="s">
        <v>76</v>
      </c>
      <c r="AY169" s="129" t="s">
        <v>134</v>
      </c>
      <c r="BK169" s="137">
        <f>SUM(BK170:BK171)</f>
        <v>0</v>
      </c>
    </row>
    <row r="170" spans="1:65" s="2" customFormat="1" ht="16.5" customHeight="1">
      <c r="A170" s="28"/>
      <c r="B170" s="140"/>
      <c r="C170" s="141" t="s">
        <v>226</v>
      </c>
      <c r="D170" s="141" t="s">
        <v>136</v>
      </c>
      <c r="E170" s="142" t="s">
        <v>242</v>
      </c>
      <c r="F170" s="143" t="s">
        <v>243</v>
      </c>
      <c r="G170" s="144" t="s">
        <v>244</v>
      </c>
      <c r="H170" s="145">
        <v>1</v>
      </c>
      <c r="I170" s="146"/>
      <c r="J170" s="146">
        <f>ROUND(I170*H170,2)</f>
        <v>0</v>
      </c>
      <c r="K170" s="147"/>
      <c r="L170" s="29"/>
      <c r="M170" s="148" t="s">
        <v>1</v>
      </c>
      <c r="N170" s="149" t="s">
        <v>34</v>
      </c>
      <c r="O170" s="150">
        <v>0</v>
      </c>
      <c r="P170" s="150">
        <f>O170*H170</f>
        <v>0</v>
      </c>
      <c r="Q170" s="150">
        <v>0</v>
      </c>
      <c r="R170" s="150">
        <f>Q170*H170</f>
        <v>0</v>
      </c>
      <c r="S170" s="150">
        <v>0</v>
      </c>
      <c r="T170" s="151">
        <f>S170*H170</f>
        <v>0</v>
      </c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R170" s="152" t="s">
        <v>245</v>
      </c>
      <c r="AT170" s="152" t="s">
        <v>136</v>
      </c>
      <c r="AU170" s="152" t="s">
        <v>78</v>
      </c>
      <c r="AY170" s="16" t="s">
        <v>134</v>
      </c>
      <c r="BE170" s="153">
        <f>IF(N170="základní",J170,0)</f>
        <v>0</v>
      </c>
      <c r="BF170" s="153">
        <f>IF(N170="snížená",J170,0)</f>
        <v>0</v>
      </c>
      <c r="BG170" s="153">
        <f>IF(N170="zákl. přenesená",J170,0)</f>
        <v>0</v>
      </c>
      <c r="BH170" s="153">
        <f>IF(N170="sníž. přenesená",J170,0)</f>
        <v>0</v>
      </c>
      <c r="BI170" s="153">
        <f>IF(N170="nulová",J170,0)</f>
        <v>0</v>
      </c>
      <c r="BJ170" s="16" t="s">
        <v>76</v>
      </c>
      <c r="BK170" s="153">
        <f>ROUND(I170*H170,2)</f>
        <v>0</v>
      </c>
      <c r="BL170" s="16" t="s">
        <v>245</v>
      </c>
      <c r="BM170" s="152" t="s">
        <v>246</v>
      </c>
    </row>
    <row r="171" spans="1:47" s="2" customFormat="1" ht="12">
      <c r="A171" s="28"/>
      <c r="B171" s="29"/>
      <c r="C171" s="28"/>
      <c r="D171" s="154" t="s">
        <v>142</v>
      </c>
      <c r="E171" s="28"/>
      <c r="F171" s="155" t="s">
        <v>243</v>
      </c>
      <c r="G171" s="28"/>
      <c r="H171" s="28"/>
      <c r="I171" s="28"/>
      <c r="J171" s="28"/>
      <c r="K171" s="28"/>
      <c r="L171" s="29"/>
      <c r="M171" s="175"/>
      <c r="N171" s="176"/>
      <c r="O171" s="177"/>
      <c r="P171" s="177"/>
      <c r="Q171" s="177"/>
      <c r="R171" s="177"/>
      <c r="S171" s="177"/>
      <c r="T171" s="17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T171" s="16" t="s">
        <v>142</v>
      </c>
      <c r="AU171" s="16" t="s">
        <v>78</v>
      </c>
    </row>
    <row r="172" spans="1:31" s="2" customFormat="1" ht="6.95" customHeight="1">
      <c r="A172" s="28"/>
      <c r="B172" s="43"/>
      <c r="C172" s="44"/>
      <c r="D172" s="44"/>
      <c r="E172" s="44"/>
      <c r="F172" s="44"/>
      <c r="G172" s="44"/>
      <c r="H172" s="44"/>
      <c r="I172" s="44"/>
      <c r="J172" s="44"/>
      <c r="K172" s="44"/>
      <c r="L172" s="29"/>
      <c r="M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</row>
  </sheetData>
  <autoFilter ref="C124:K171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94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73"/>
  <sheetViews>
    <sheetView showGridLines="0" showZeros="0" tabSelected="1" workbookViewId="0" topLeftCell="A146">
      <selection activeCell="W133" sqref="W133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89"/>
    </row>
    <row r="2" spans="12:46" s="1" customFormat="1" ht="36.95" customHeight="1">
      <c r="L2" s="221" t="s">
        <v>5</v>
      </c>
      <c r="M2" s="222"/>
      <c r="N2" s="222"/>
      <c r="O2" s="222"/>
      <c r="P2" s="222"/>
      <c r="Q2" s="222"/>
      <c r="R2" s="222"/>
      <c r="S2" s="222"/>
      <c r="T2" s="222"/>
      <c r="U2" s="222"/>
      <c r="V2" s="222"/>
      <c r="AT2" s="16" t="s">
        <v>90</v>
      </c>
    </row>
    <row r="3" spans="2:46" s="1" customFormat="1" ht="6.95" customHeight="1" hidden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78</v>
      </c>
    </row>
    <row r="4" spans="2:46" s="1" customFormat="1" ht="24.95" customHeight="1" hidden="1">
      <c r="B4" s="19"/>
      <c r="D4" s="20" t="s">
        <v>97</v>
      </c>
      <c r="L4" s="19"/>
      <c r="M4" s="90" t="s">
        <v>10</v>
      </c>
      <c r="AT4" s="16" t="s">
        <v>3</v>
      </c>
    </row>
    <row r="5" spans="2:12" s="1" customFormat="1" ht="6.95" customHeight="1" hidden="1">
      <c r="B5" s="19"/>
      <c r="L5" s="19"/>
    </row>
    <row r="6" spans="2:12" s="1" customFormat="1" ht="12" customHeight="1" hidden="1">
      <c r="B6" s="19"/>
      <c r="D6" s="25" t="s">
        <v>14</v>
      </c>
      <c r="L6" s="19"/>
    </row>
    <row r="7" spans="2:12" s="1" customFormat="1" ht="16.5" customHeight="1" hidden="1">
      <c r="B7" s="19"/>
      <c r="E7" s="249" t="str">
        <f>'Rekapitulace stavby'!K6</f>
        <v>Město Petřvald - Opravy MK 2023</v>
      </c>
      <c r="F7" s="250"/>
      <c r="G7" s="250"/>
      <c r="H7" s="250"/>
      <c r="L7" s="19"/>
    </row>
    <row r="8" spans="1:31" s="2" customFormat="1" ht="12" customHeight="1" hidden="1">
      <c r="A8" s="28"/>
      <c r="B8" s="29"/>
      <c r="C8" s="28"/>
      <c r="D8" s="25" t="s">
        <v>98</v>
      </c>
      <c r="E8" s="28"/>
      <c r="F8" s="28"/>
      <c r="G8" s="28"/>
      <c r="H8" s="28"/>
      <c r="I8" s="28"/>
      <c r="J8" s="28"/>
      <c r="K8" s="28"/>
      <c r="L8" s="3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31" s="2" customFormat="1" ht="16.5" customHeight="1" hidden="1">
      <c r="A9" s="28"/>
      <c r="B9" s="29"/>
      <c r="C9" s="28"/>
      <c r="D9" s="28"/>
      <c r="E9" s="243" t="s">
        <v>380</v>
      </c>
      <c r="F9" s="248"/>
      <c r="G9" s="248"/>
      <c r="H9" s="248"/>
      <c r="I9" s="28"/>
      <c r="J9" s="28"/>
      <c r="K9" s="28"/>
      <c r="L9" s="3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31" s="2" customFormat="1" ht="12" hidden="1">
      <c r="A10" s="28"/>
      <c r="B10" s="29"/>
      <c r="C10" s="28"/>
      <c r="D10" s="28"/>
      <c r="E10" s="28"/>
      <c r="F10" s="28"/>
      <c r="G10" s="28"/>
      <c r="H10" s="28"/>
      <c r="I10" s="28"/>
      <c r="J10" s="28"/>
      <c r="K10" s="28"/>
      <c r="L10" s="3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31" s="2" customFormat="1" ht="12" customHeight="1" hidden="1">
      <c r="A11" s="28"/>
      <c r="B11" s="29"/>
      <c r="C11" s="28"/>
      <c r="D11" s="25" t="s">
        <v>16</v>
      </c>
      <c r="E11" s="28"/>
      <c r="F11" s="23" t="s">
        <v>1</v>
      </c>
      <c r="G11" s="28"/>
      <c r="H11" s="28"/>
      <c r="I11" s="25" t="s">
        <v>17</v>
      </c>
      <c r="J11" s="23" t="s">
        <v>1</v>
      </c>
      <c r="K11" s="28"/>
      <c r="L11" s="3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31" s="2" customFormat="1" ht="12" customHeight="1" hidden="1">
      <c r="A12" s="28"/>
      <c r="B12" s="29"/>
      <c r="C12" s="28"/>
      <c r="D12" s="25" t="s">
        <v>18</v>
      </c>
      <c r="E12" s="28"/>
      <c r="F12" s="23" t="s">
        <v>100</v>
      </c>
      <c r="G12" s="28"/>
      <c r="H12" s="28"/>
      <c r="I12" s="25" t="s">
        <v>20</v>
      </c>
      <c r="J12" s="51">
        <f>'Rekapitulace stavby'!AN8</f>
        <v>0</v>
      </c>
      <c r="K12" s="28"/>
      <c r="L12" s="3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31" s="2" customFormat="1" ht="10.9" customHeight="1" hidden="1">
      <c r="A13" s="28"/>
      <c r="B13" s="29"/>
      <c r="C13" s="28"/>
      <c r="D13" s="28"/>
      <c r="E13" s="28"/>
      <c r="F13" s="28"/>
      <c r="G13" s="28"/>
      <c r="H13" s="28"/>
      <c r="I13" s="28"/>
      <c r="J13" s="28"/>
      <c r="K13" s="28"/>
      <c r="L13" s="3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31" s="2" customFormat="1" ht="12" customHeight="1" hidden="1">
      <c r="A14" s="28"/>
      <c r="B14" s="29"/>
      <c r="C14" s="28"/>
      <c r="D14" s="25" t="s">
        <v>21</v>
      </c>
      <c r="E14" s="28"/>
      <c r="F14" s="28"/>
      <c r="G14" s="28"/>
      <c r="H14" s="28"/>
      <c r="I14" s="25" t="s">
        <v>22</v>
      </c>
      <c r="J14" s="23" t="s">
        <v>101</v>
      </c>
      <c r="K14" s="28"/>
      <c r="L14" s="3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31" s="2" customFormat="1" ht="18" customHeight="1" hidden="1">
      <c r="A15" s="28"/>
      <c r="B15" s="29"/>
      <c r="C15" s="28"/>
      <c r="D15" s="28"/>
      <c r="E15" s="23" t="s">
        <v>102</v>
      </c>
      <c r="F15" s="28"/>
      <c r="G15" s="28"/>
      <c r="H15" s="28"/>
      <c r="I15" s="25" t="s">
        <v>23</v>
      </c>
      <c r="J15" s="23" t="s">
        <v>1</v>
      </c>
      <c r="K15" s="28"/>
      <c r="L15" s="3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31" s="2" customFormat="1" ht="6.95" customHeight="1" hidden="1">
      <c r="A16" s="28"/>
      <c r="B16" s="29"/>
      <c r="C16" s="28"/>
      <c r="D16" s="28"/>
      <c r="E16" s="28"/>
      <c r="F16" s="28"/>
      <c r="G16" s="28"/>
      <c r="H16" s="28"/>
      <c r="I16" s="28"/>
      <c r="J16" s="28"/>
      <c r="K16" s="28"/>
      <c r="L16" s="3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ht="12" customHeight="1" hidden="1">
      <c r="A17" s="28"/>
      <c r="B17" s="29"/>
      <c r="C17" s="28"/>
      <c r="D17" s="25" t="s">
        <v>24</v>
      </c>
      <c r="E17" s="28"/>
      <c r="F17" s="28"/>
      <c r="G17" s="28"/>
      <c r="H17" s="28"/>
      <c r="I17" s="25" t="s">
        <v>22</v>
      </c>
      <c r="J17" s="23" t="str">
        <f>'Rekapitulace stavby'!AN13</f>
        <v/>
      </c>
      <c r="K17" s="28"/>
      <c r="L17" s="3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18" customHeight="1" hidden="1">
      <c r="A18" s="28"/>
      <c r="B18" s="29"/>
      <c r="C18" s="28"/>
      <c r="D18" s="28"/>
      <c r="E18" s="237" t="str">
        <f>'Rekapitulace stavby'!E14</f>
        <v xml:space="preserve"> </v>
      </c>
      <c r="F18" s="237"/>
      <c r="G18" s="237"/>
      <c r="H18" s="237"/>
      <c r="I18" s="25" t="s">
        <v>23</v>
      </c>
      <c r="J18" s="23" t="str">
        <f>'Rekapitulace stavby'!AN14</f>
        <v/>
      </c>
      <c r="K18" s="28"/>
      <c r="L18" s="3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ht="6.95" customHeight="1" hidden="1">
      <c r="A19" s="28"/>
      <c r="B19" s="29"/>
      <c r="C19" s="28"/>
      <c r="D19" s="28"/>
      <c r="E19" s="28"/>
      <c r="F19" s="28"/>
      <c r="G19" s="28"/>
      <c r="H19" s="28"/>
      <c r="I19" s="28"/>
      <c r="J19" s="28"/>
      <c r="K19" s="28"/>
      <c r="L19" s="3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12" customHeight="1" hidden="1">
      <c r="A20" s="28"/>
      <c r="B20" s="29"/>
      <c r="C20" s="28"/>
      <c r="D20" s="25" t="s">
        <v>25</v>
      </c>
      <c r="E20" s="28"/>
      <c r="F20" s="28"/>
      <c r="G20" s="28"/>
      <c r="H20" s="28"/>
      <c r="I20" s="25" t="s">
        <v>22</v>
      </c>
      <c r="J20" s="23" t="str">
        <f>IF('Rekapitulace stavby'!AN16="","",'Rekapitulace stavby'!AN16)</f>
        <v/>
      </c>
      <c r="K20" s="28"/>
      <c r="L20" s="3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ht="18" customHeight="1" hidden="1">
      <c r="A21" s="28"/>
      <c r="B21" s="29"/>
      <c r="C21" s="28"/>
      <c r="D21" s="28"/>
      <c r="E21" s="23" t="str">
        <f>IF('Rekapitulace stavby'!E17="","",'Rekapitulace stavby'!E17)</f>
        <v xml:space="preserve"> </v>
      </c>
      <c r="F21" s="28"/>
      <c r="G21" s="28"/>
      <c r="H21" s="28"/>
      <c r="I21" s="25" t="s">
        <v>23</v>
      </c>
      <c r="J21" s="23" t="str">
        <f>IF('Rekapitulace stavby'!AN17="","",'Rekapitulace stavby'!AN17)</f>
        <v/>
      </c>
      <c r="K21" s="28"/>
      <c r="L21" s="3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ht="6.95" customHeight="1" hidden="1">
      <c r="A22" s="28"/>
      <c r="B22" s="29"/>
      <c r="C22" s="28"/>
      <c r="D22" s="28"/>
      <c r="E22" s="28"/>
      <c r="F22" s="28"/>
      <c r="G22" s="28"/>
      <c r="H22" s="28"/>
      <c r="I22" s="28"/>
      <c r="J22" s="28"/>
      <c r="K22" s="28"/>
      <c r="L22" s="3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ht="12" customHeight="1" hidden="1">
      <c r="A23" s="28"/>
      <c r="B23" s="29"/>
      <c r="C23" s="28"/>
      <c r="D23" s="25" t="s">
        <v>27</v>
      </c>
      <c r="E23" s="28"/>
      <c r="F23" s="28"/>
      <c r="G23" s="28"/>
      <c r="H23" s="28"/>
      <c r="I23" s="25" t="s">
        <v>22</v>
      </c>
      <c r="J23" s="23" t="s">
        <v>103</v>
      </c>
      <c r="K23" s="28"/>
      <c r="L23" s="3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18" customHeight="1" hidden="1">
      <c r="A24" s="28"/>
      <c r="B24" s="29"/>
      <c r="C24" s="28"/>
      <c r="D24" s="28"/>
      <c r="E24" s="23" t="s">
        <v>104</v>
      </c>
      <c r="F24" s="28"/>
      <c r="G24" s="28"/>
      <c r="H24" s="28"/>
      <c r="I24" s="25" t="s">
        <v>23</v>
      </c>
      <c r="J24" s="23" t="s">
        <v>1</v>
      </c>
      <c r="K24" s="28"/>
      <c r="L24" s="3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2" customFormat="1" ht="6.95" customHeight="1" hidden="1">
      <c r="A25" s="28"/>
      <c r="B25" s="29"/>
      <c r="C25" s="28"/>
      <c r="D25" s="28"/>
      <c r="E25" s="28"/>
      <c r="F25" s="28"/>
      <c r="G25" s="28"/>
      <c r="H25" s="28"/>
      <c r="I25" s="28"/>
      <c r="J25" s="28"/>
      <c r="K25" s="28"/>
      <c r="L25" s="3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2" customFormat="1" ht="12" customHeight="1" hidden="1">
      <c r="A26" s="28"/>
      <c r="B26" s="29"/>
      <c r="C26" s="28"/>
      <c r="D26" s="25" t="s">
        <v>28</v>
      </c>
      <c r="E26" s="28"/>
      <c r="F26" s="28"/>
      <c r="G26" s="28"/>
      <c r="H26" s="28"/>
      <c r="I26" s="28"/>
      <c r="J26" s="28"/>
      <c r="K26" s="28"/>
      <c r="L26" s="3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8" customFormat="1" ht="16.5" customHeight="1" hidden="1">
      <c r="A27" s="91"/>
      <c r="B27" s="92"/>
      <c r="C27" s="91"/>
      <c r="D27" s="91"/>
      <c r="E27" s="239" t="s">
        <v>1</v>
      </c>
      <c r="F27" s="239"/>
      <c r="G27" s="239"/>
      <c r="H27" s="239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 hidden="1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3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2" customFormat="1" ht="6.95" customHeight="1" hidden="1">
      <c r="A29" s="28"/>
      <c r="B29" s="29"/>
      <c r="C29" s="28"/>
      <c r="D29" s="62"/>
      <c r="E29" s="62"/>
      <c r="F29" s="62"/>
      <c r="G29" s="62"/>
      <c r="H29" s="62"/>
      <c r="I29" s="62"/>
      <c r="J29" s="62"/>
      <c r="K29" s="62"/>
      <c r="L29" s="3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2" customFormat="1" ht="25.35" customHeight="1" hidden="1">
      <c r="A30" s="28"/>
      <c r="B30" s="29"/>
      <c r="C30" s="28"/>
      <c r="D30" s="94" t="s">
        <v>29</v>
      </c>
      <c r="E30" s="28"/>
      <c r="F30" s="28"/>
      <c r="G30" s="28"/>
      <c r="H30" s="28"/>
      <c r="I30" s="28"/>
      <c r="J30" s="67">
        <f>ROUND(J124,2)</f>
        <v>0</v>
      </c>
      <c r="K30" s="28"/>
      <c r="L30" s="3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2" customFormat="1" ht="6.95" customHeight="1" hidden="1">
      <c r="A31" s="28"/>
      <c r="B31" s="29"/>
      <c r="C31" s="28"/>
      <c r="D31" s="62"/>
      <c r="E31" s="62"/>
      <c r="F31" s="62"/>
      <c r="G31" s="62"/>
      <c r="H31" s="62"/>
      <c r="I31" s="62"/>
      <c r="J31" s="62"/>
      <c r="K31" s="62"/>
      <c r="L31" s="3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2" customFormat="1" ht="14.45" customHeight="1" hidden="1">
      <c r="A32" s="28"/>
      <c r="B32" s="29"/>
      <c r="C32" s="28"/>
      <c r="D32" s="28"/>
      <c r="E32" s="28"/>
      <c r="F32" s="32" t="s">
        <v>31</v>
      </c>
      <c r="G32" s="28"/>
      <c r="H32" s="28"/>
      <c r="I32" s="32" t="s">
        <v>30</v>
      </c>
      <c r="J32" s="32" t="s">
        <v>32</v>
      </c>
      <c r="K32" s="28"/>
      <c r="L32" s="3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2" customFormat="1" ht="14.45" customHeight="1" hidden="1">
      <c r="A33" s="28"/>
      <c r="B33" s="29"/>
      <c r="C33" s="28"/>
      <c r="D33" s="95" t="s">
        <v>33</v>
      </c>
      <c r="E33" s="25" t="s">
        <v>34</v>
      </c>
      <c r="F33" s="96">
        <f>ROUND((SUM(BE124:BE172)),2)</f>
        <v>0</v>
      </c>
      <c r="G33" s="28"/>
      <c r="H33" s="28"/>
      <c r="I33" s="97">
        <v>0.21</v>
      </c>
      <c r="J33" s="96">
        <f>ROUND(((SUM(BE124:BE172))*I33),2)</f>
        <v>0</v>
      </c>
      <c r="K33" s="28"/>
      <c r="L33" s="3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4.45" customHeight="1" hidden="1">
      <c r="A34" s="28"/>
      <c r="B34" s="29"/>
      <c r="C34" s="28"/>
      <c r="D34" s="28"/>
      <c r="E34" s="25" t="s">
        <v>35</v>
      </c>
      <c r="F34" s="96">
        <f>ROUND((SUM(BF124:BF172)),2)</f>
        <v>0</v>
      </c>
      <c r="G34" s="28"/>
      <c r="H34" s="28"/>
      <c r="I34" s="97">
        <v>0.15</v>
      </c>
      <c r="J34" s="96">
        <f>ROUND(((SUM(BF124:BF172))*I34),2)</f>
        <v>0</v>
      </c>
      <c r="K34" s="28"/>
      <c r="L34" s="3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14.45" customHeight="1" hidden="1">
      <c r="A35" s="28"/>
      <c r="B35" s="29"/>
      <c r="C35" s="28"/>
      <c r="D35" s="28"/>
      <c r="E35" s="25" t="s">
        <v>36</v>
      </c>
      <c r="F35" s="96">
        <f>ROUND((SUM(BG124:BG172)),2)</f>
        <v>0</v>
      </c>
      <c r="G35" s="28"/>
      <c r="H35" s="28"/>
      <c r="I35" s="97">
        <v>0.21</v>
      </c>
      <c r="J35" s="96">
        <f>0</f>
        <v>0</v>
      </c>
      <c r="K35" s="28"/>
      <c r="L35" s="3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2" customFormat="1" ht="14.45" customHeight="1" hidden="1">
      <c r="A36" s="28"/>
      <c r="B36" s="29"/>
      <c r="C36" s="28"/>
      <c r="D36" s="28"/>
      <c r="E36" s="25" t="s">
        <v>37</v>
      </c>
      <c r="F36" s="96">
        <f>ROUND((SUM(BH124:BH172)),2)</f>
        <v>0</v>
      </c>
      <c r="G36" s="28"/>
      <c r="H36" s="28"/>
      <c r="I36" s="97">
        <v>0.15</v>
      </c>
      <c r="J36" s="96">
        <f>0</f>
        <v>0</v>
      </c>
      <c r="K36" s="28"/>
      <c r="L36" s="3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2" customFormat="1" ht="14.45" customHeight="1" hidden="1">
      <c r="A37" s="28"/>
      <c r="B37" s="29"/>
      <c r="C37" s="28"/>
      <c r="D37" s="28"/>
      <c r="E37" s="25" t="s">
        <v>38</v>
      </c>
      <c r="F37" s="96">
        <f>ROUND((SUM(BI124:BI172)),2)</f>
        <v>0</v>
      </c>
      <c r="G37" s="28"/>
      <c r="H37" s="28"/>
      <c r="I37" s="97">
        <v>0</v>
      </c>
      <c r="J37" s="96">
        <f>0</f>
        <v>0</v>
      </c>
      <c r="K37" s="28"/>
      <c r="L37" s="3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2" customFormat="1" ht="6.95" customHeight="1" hidden="1">
      <c r="A38" s="28"/>
      <c r="B38" s="29"/>
      <c r="C38" s="28"/>
      <c r="D38" s="28"/>
      <c r="E38" s="28"/>
      <c r="F38" s="28"/>
      <c r="G38" s="28"/>
      <c r="H38" s="28"/>
      <c r="I38" s="28"/>
      <c r="J38" s="28"/>
      <c r="K38" s="28"/>
      <c r="L38" s="3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2" customFormat="1" ht="25.35" customHeight="1" hidden="1">
      <c r="A39" s="28"/>
      <c r="B39" s="29"/>
      <c r="C39" s="98"/>
      <c r="D39" s="99" t="s">
        <v>39</v>
      </c>
      <c r="E39" s="56"/>
      <c r="F39" s="56"/>
      <c r="G39" s="100" t="s">
        <v>40</v>
      </c>
      <c r="H39" s="101" t="s">
        <v>41</v>
      </c>
      <c r="I39" s="56"/>
      <c r="J39" s="102">
        <f>SUM(J30:J37)</f>
        <v>0</v>
      </c>
      <c r="K39" s="103"/>
      <c r="L39" s="3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2" customFormat="1" ht="14.45" customHeight="1" hidden="1">
      <c r="A40" s="28"/>
      <c r="B40" s="29"/>
      <c r="C40" s="28"/>
      <c r="D40" s="28"/>
      <c r="E40" s="28"/>
      <c r="F40" s="28"/>
      <c r="G40" s="28"/>
      <c r="H40" s="28"/>
      <c r="I40" s="28"/>
      <c r="J40" s="28"/>
      <c r="K40" s="28"/>
      <c r="L40" s="3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2:12" s="1" customFormat="1" ht="14.45" customHeight="1" hidden="1">
      <c r="B41" s="19"/>
      <c r="L41" s="19"/>
    </row>
    <row r="42" spans="2:12" s="1" customFormat="1" ht="14.45" customHeight="1" hidden="1">
      <c r="B42" s="19"/>
      <c r="L42" s="19"/>
    </row>
    <row r="43" spans="2:12" s="1" customFormat="1" ht="14.45" customHeight="1" hidden="1">
      <c r="B43" s="19"/>
      <c r="L43" s="19"/>
    </row>
    <row r="44" spans="2:12" s="1" customFormat="1" ht="14.45" customHeight="1" hidden="1">
      <c r="B44" s="19"/>
      <c r="L44" s="19"/>
    </row>
    <row r="45" spans="2:12" s="1" customFormat="1" ht="14.45" customHeight="1" hidden="1">
      <c r="B45" s="19"/>
      <c r="L45" s="19"/>
    </row>
    <row r="46" spans="2:12" s="1" customFormat="1" ht="14.45" customHeight="1" hidden="1">
      <c r="B46" s="19"/>
      <c r="L46" s="19"/>
    </row>
    <row r="47" spans="2:12" s="1" customFormat="1" ht="14.45" customHeight="1" hidden="1">
      <c r="B47" s="19"/>
      <c r="L47" s="19"/>
    </row>
    <row r="48" spans="2:12" s="1" customFormat="1" ht="14.45" customHeight="1" hidden="1">
      <c r="B48" s="19"/>
      <c r="L48" s="19"/>
    </row>
    <row r="49" spans="2:12" s="1" customFormat="1" ht="14.45" customHeight="1" hidden="1">
      <c r="B49" s="19"/>
      <c r="L49" s="19"/>
    </row>
    <row r="50" spans="2:12" s="2" customFormat="1" ht="14.45" customHeight="1" hidden="1">
      <c r="B50" s="38"/>
      <c r="D50" s="39" t="s">
        <v>42</v>
      </c>
      <c r="E50" s="40"/>
      <c r="F50" s="40"/>
      <c r="G50" s="39" t="s">
        <v>43</v>
      </c>
      <c r="H50" s="40"/>
      <c r="I50" s="40"/>
      <c r="J50" s="40"/>
      <c r="K50" s="40"/>
      <c r="L50" s="38"/>
    </row>
    <row r="51" spans="2:12" ht="12" hidden="1">
      <c r="B51" s="19"/>
      <c r="L51" s="19"/>
    </row>
    <row r="52" spans="2:12" ht="12" hidden="1">
      <c r="B52" s="19"/>
      <c r="L52" s="19"/>
    </row>
    <row r="53" spans="2:12" ht="12" hidden="1">
      <c r="B53" s="19"/>
      <c r="L53" s="19"/>
    </row>
    <row r="54" spans="2:12" ht="12" hidden="1">
      <c r="B54" s="19"/>
      <c r="L54" s="19"/>
    </row>
    <row r="55" spans="2:12" ht="12" hidden="1">
      <c r="B55" s="19"/>
      <c r="L55" s="19"/>
    </row>
    <row r="56" spans="2:12" ht="12" hidden="1">
      <c r="B56" s="19"/>
      <c r="L56" s="19"/>
    </row>
    <row r="57" spans="2:12" ht="12" hidden="1">
      <c r="B57" s="19"/>
      <c r="L57" s="19"/>
    </row>
    <row r="58" spans="2:12" ht="12" hidden="1">
      <c r="B58" s="19"/>
      <c r="L58" s="19"/>
    </row>
    <row r="59" spans="2:12" ht="12" hidden="1">
      <c r="B59" s="19"/>
      <c r="L59" s="19"/>
    </row>
    <row r="60" spans="2:12" ht="12" hidden="1">
      <c r="B60" s="19"/>
      <c r="L60" s="19"/>
    </row>
    <row r="61" spans="1:31" s="2" customFormat="1" ht="12.75" hidden="1">
      <c r="A61" s="28"/>
      <c r="B61" s="29"/>
      <c r="C61" s="28"/>
      <c r="D61" s="41" t="s">
        <v>44</v>
      </c>
      <c r="E61" s="31"/>
      <c r="F61" s="104" t="s">
        <v>45</v>
      </c>
      <c r="G61" s="41" t="s">
        <v>44</v>
      </c>
      <c r="H61" s="31"/>
      <c r="I61" s="31"/>
      <c r="J61" s="105" t="s">
        <v>45</v>
      </c>
      <c r="K61" s="31"/>
      <c r="L61" s="3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2:12" ht="12" hidden="1">
      <c r="B62" s="19"/>
      <c r="L62" s="19"/>
    </row>
    <row r="63" spans="2:12" ht="12" hidden="1">
      <c r="B63" s="19"/>
      <c r="L63" s="19"/>
    </row>
    <row r="64" spans="2:12" ht="12" hidden="1">
      <c r="B64" s="19"/>
      <c r="L64" s="19"/>
    </row>
    <row r="65" spans="1:31" s="2" customFormat="1" ht="12.75" hidden="1">
      <c r="A65" s="28"/>
      <c r="B65" s="29"/>
      <c r="C65" s="28"/>
      <c r="D65" s="39" t="s">
        <v>46</v>
      </c>
      <c r="E65" s="42"/>
      <c r="F65" s="42"/>
      <c r="G65" s="39" t="s">
        <v>47</v>
      </c>
      <c r="H65" s="42"/>
      <c r="I65" s="42"/>
      <c r="J65" s="42"/>
      <c r="K65" s="42"/>
      <c r="L65" s="3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2:12" ht="12" hidden="1">
      <c r="B66" s="19"/>
      <c r="L66" s="19"/>
    </row>
    <row r="67" spans="2:12" ht="12" hidden="1">
      <c r="B67" s="19"/>
      <c r="L67" s="19"/>
    </row>
    <row r="68" spans="2:12" ht="12" hidden="1">
      <c r="B68" s="19"/>
      <c r="L68" s="19"/>
    </row>
    <row r="69" spans="2:12" ht="12" hidden="1">
      <c r="B69" s="19"/>
      <c r="L69" s="19"/>
    </row>
    <row r="70" spans="2:12" ht="12" hidden="1">
      <c r="B70" s="19"/>
      <c r="L70" s="19"/>
    </row>
    <row r="71" spans="2:12" ht="12" hidden="1">
      <c r="B71" s="19"/>
      <c r="L71" s="19"/>
    </row>
    <row r="72" spans="2:12" ht="12" hidden="1">
      <c r="B72" s="19"/>
      <c r="L72" s="19"/>
    </row>
    <row r="73" spans="2:12" ht="12" hidden="1">
      <c r="B73" s="19"/>
      <c r="L73" s="19"/>
    </row>
    <row r="74" spans="2:12" ht="12" hidden="1">
      <c r="B74" s="19"/>
      <c r="L74" s="19"/>
    </row>
    <row r="75" spans="2:12" ht="12" hidden="1">
      <c r="B75" s="19"/>
      <c r="L75" s="19"/>
    </row>
    <row r="76" spans="1:31" s="2" customFormat="1" ht="12.75" hidden="1">
      <c r="A76" s="28"/>
      <c r="B76" s="29"/>
      <c r="C76" s="28"/>
      <c r="D76" s="41" t="s">
        <v>44</v>
      </c>
      <c r="E76" s="31"/>
      <c r="F76" s="104" t="s">
        <v>45</v>
      </c>
      <c r="G76" s="41" t="s">
        <v>44</v>
      </c>
      <c r="H76" s="31"/>
      <c r="I76" s="31"/>
      <c r="J76" s="105" t="s">
        <v>45</v>
      </c>
      <c r="K76" s="31"/>
      <c r="L76" s="3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14.45" customHeight="1" hidden="1">
      <c r="A77" s="28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78" ht="12" hidden="1"/>
    <row r="79" ht="12" hidden="1"/>
    <row r="80" ht="12" hidden="1"/>
    <row r="81" spans="1:31" s="2" customFormat="1" ht="6.95" customHeight="1" hidden="1">
      <c r="A81" s="28"/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31" s="2" customFormat="1" ht="24.95" customHeight="1" hidden="1">
      <c r="A82" s="28"/>
      <c r="B82" s="29"/>
      <c r="C82" s="20" t="s">
        <v>105</v>
      </c>
      <c r="D82" s="28"/>
      <c r="E82" s="28"/>
      <c r="F82" s="28"/>
      <c r="G82" s="28"/>
      <c r="H82" s="28"/>
      <c r="I82" s="28"/>
      <c r="J82" s="28"/>
      <c r="K82" s="28"/>
      <c r="L82" s="3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31" s="2" customFormat="1" ht="6.95" customHeight="1" hidden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3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31" s="2" customFormat="1" ht="12" customHeight="1" hidden="1">
      <c r="A84" s="28"/>
      <c r="B84" s="29"/>
      <c r="C84" s="25" t="s">
        <v>14</v>
      </c>
      <c r="D84" s="28"/>
      <c r="E84" s="28"/>
      <c r="F84" s="28"/>
      <c r="G84" s="28"/>
      <c r="H84" s="28"/>
      <c r="I84" s="28"/>
      <c r="J84" s="28"/>
      <c r="K84" s="28"/>
      <c r="L84" s="3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31" s="2" customFormat="1" ht="16.5" customHeight="1" hidden="1">
      <c r="A85" s="28"/>
      <c r="B85" s="29"/>
      <c r="C85" s="28"/>
      <c r="D85" s="28"/>
      <c r="E85" s="249" t="str">
        <f>E7</f>
        <v>Město Petřvald - Opravy MK 2023</v>
      </c>
      <c r="F85" s="250"/>
      <c r="G85" s="250"/>
      <c r="H85" s="250"/>
      <c r="I85" s="28"/>
      <c r="J85" s="28"/>
      <c r="K85" s="28"/>
      <c r="L85" s="3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31" s="2" customFormat="1" ht="12" customHeight="1" hidden="1">
      <c r="A86" s="28"/>
      <c r="B86" s="29"/>
      <c r="C86" s="25" t="s">
        <v>98</v>
      </c>
      <c r="D86" s="28"/>
      <c r="E86" s="28"/>
      <c r="F86" s="28"/>
      <c r="G86" s="28"/>
      <c r="H86" s="28"/>
      <c r="I86" s="28"/>
      <c r="J86" s="28"/>
      <c r="K86" s="28"/>
      <c r="L86" s="3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pans="1:31" s="2" customFormat="1" ht="16.5" customHeight="1" hidden="1">
      <c r="A87" s="28"/>
      <c r="B87" s="29"/>
      <c r="C87" s="28"/>
      <c r="D87" s="28"/>
      <c r="E87" s="243" t="str">
        <f>E9</f>
        <v>09 - Oprava MK ul. Školní - část II</v>
      </c>
      <c r="F87" s="248"/>
      <c r="G87" s="248"/>
      <c r="H87" s="248"/>
      <c r="I87" s="28"/>
      <c r="J87" s="28"/>
      <c r="K87" s="28"/>
      <c r="L87" s="3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31" s="2" customFormat="1" ht="6.95" customHeight="1" hidden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3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31" s="2" customFormat="1" ht="12" customHeight="1" hidden="1">
      <c r="A89" s="28"/>
      <c r="B89" s="29"/>
      <c r="C89" s="25" t="s">
        <v>18</v>
      </c>
      <c r="D89" s="28"/>
      <c r="E89" s="28"/>
      <c r="F89" s="23" t="str">
        <f>F12</f>
        <v>Petřvald</v>
      </c>
      <c r="G89" s="28"/>
      <c r="H89" s="28"/>
      <c r="I89" s="25" t="s">
        <v>20</v>
      </c>
      <c r="J89" s="51">
        <f>IF(J12="","",J12)</f>
        <v>0</v>
      </c>
      <c r="K89" s="28"/>
      <c r="L89" s="3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31" s="2" customFormat="1" ht="6.95" customHeight="1" hidden="1">
      <c r="A90" s="28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3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31" s="2" customFormat="1" ht="15.2" customHeight="1" hidden="1">
      <c r="A91" s="28"/>
      <c r="B91" s="29"/>
      <c r="C91" s="25" t="s">
        <v>21</v>
      </c>
      <c r="D91" s="28"/>
      <c r="E91" s="28"/>
      <c r="F91" s="23" t="str">
        <f>E15</f>
        <v>Město Petřvald</v>
      </c>
      <c r="G91" s="28"/>
      <c r="H91" s="28"/>
      <c r="I91" s="25" t="s">
        <v>25</v>
      </c>
      <c r="J91" s="26" t="str">
        <f>E21</f>
        <v xml:space="preserve"> </v>
      </c>
      <c r="K91" s="28"/>
      <c r="L91" s="3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31" s="2" customFormat="1" ht="15.2" customHeight="1" hidden="1">
      <c r="A92" s="28"/>
      <c r="B92" s="29"/>
      <c r="C92" s="25" t="s">
        <v>24</v>
      </c>
      <c r="D92" s="28"/>
      <c r="E92" s="28"/>
      <c r="F92" s="23" t="str">
        <f>IF(E18="","",E18)</f>
        <v xml:space="preserve"> </v>
      </c>
      <c r="G92" s="28"/>
      <c r="H92" s="28"/>
      <c r="I92" s="25" t="s">
        <v>27</v>
      </c>
      <c r="J92" s="26" t="str">
        <f>E24</f>
        <v>Ing. Pavol Lipták</v>
      </c>
      <c r="K92" s="28"/>
      <c r="L92" s="3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31" s="2" customFormat="1" ht="10.35" customHeight="1" hidden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3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31" s="2" customFormat="1" ht="29.25" customHeight="1" hidden="1">
      <c r="A94" s="28"/>
      <c r="B94" s="29"/>
      <c r="C94" s="106" t="s">
        <v>106</v>
      </c>
      <c r="D94" s="98"/>
      <c r="E94" s="98"/>
      <c r="F94" s="98"/>
      <c r="G94" s="98"/>
      <c r="H94" s="98"/>
      <c r="I94" s="98"/>
      <c r="J94" s="107" t="s">
        <v>107</v>
      </c>
      <c r="K94" s="98"/>
      <c r="L94" s="3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pans="1:31" s="2" customFormat="1" ht="10.35" customHeight="1" hidden="1">
      <c r="A95" s="28"/>
      <c r="B95" s="29"/>
      <c r="C95" s="28"/>
      <c r="D95" s="28"/>
      <c r="E95" s="28"/>
      <c r="F95" s="28"/>
      <c r="G95" s="28"/>
      <c r="H95" s="28"/>
      <c r="I95" s="28"/>
      <c r="J95" s="28"/>
      <c r="K95" s="28"/>
      <c r="L95" s="3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pans="1:47" s="2" customFormat="1" ht="22.9" customHeight="1" hidden="1">
      <c r="A96" s="28"/>
      <c r="B96" s="29"/>
      <c r="C96" s="108" t="s">
        <v>108</v>
      </c>
      <c r="D96" s="28"/>
      <c r="E96" s="28"/>
      <c r="F96" s="28"/>
      <c r="G96" s="28"/>
      <c r="H96" s="28"/>
      <c r="I96" s="28"/>
      <c r="J96" s="67">
        <f>J124</f>
        <v>0</v>
      </c>
      <c r="K96" s="28"/>
      <c r="L96" s="3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U96" s="16" t="s">
        <v>109</v>
      </c>
    </row>
    <row r="97" spans="2:12" s="9" customFormat="1" ht="24.95" customHeight="1" hidden="1">
      <c r="B97" s="109"/>
      <c r="D97" s="110" t="s">
        <v>110</v>
      </c>
      <c r="E97" s="111"/>
      <c r="F97" s="111"/>
      <c r="G97" s="111"/>
      <c r="H97" s="111"/>
      <c r="I97" s="111"/>
      <c r="J97" s="112">
        <f>J125</f>
        <v>0</v>
      </c>
      <c r="L97" s="109"/>
    </row>
    <row r="98" spans="2:12" s="10" customFormat="1" ht="19.9" customHeight="1" hidden="1">
      <c r="B98" s="113"/>
      <c r="D98" s="114" t="s">
        <v>111</v>
      </c>
      <c r="E98" s="115"/>
      <c r="F98" s="115"/>
      <c r="G98" s="115"/>
      <c r="H98" s="115"/>
      <c r="I98" s="115"/>
      <c r="J98" s="116">
        <f>J126</f>
        <v>0</v>
      </c>
      <c r="L98" s="113"/>
    </row>
    <row r="99" spans="2:12" s="10" customFormat="1" ht="19.9" customHeight="1" hidden="1">
      <c r="B99" s="113"/>
      <c r="D99" s="114" t="s">
        <v>112</v>
      </c>
      <c r="E99" s="115"/>
      <c r="F99" s="115"/>
      <c r="G99" s="115"/>
      <c r="H99" s="115"/>
      <c r="I99" s="115"/>
      <c r="J99" s="116">
        <f>J129</f>
        <v>0</v>
      </c>
      <c r="L99" s="113"/>
    </row>
    <row r="100" spans="2:12" s="10" customFormat="1" ht="19.9" customHeight="1" hidden="1">
      <c r="B100" s="113"/>
      <c r="D100" s="114" t="s">
        <v>113</v>
      </c>
      <c r="E100" s="115"/>
      <c r="F100" s="115"/>
      <c r="G100" s="115"/>
      <c r="H100" s="115"/>
      <c r="I100" s="115"/>
      <c r="J100" s="116">
        <f>J138</f>
        <v>0</v>
      </c>
      <c r="L100" s="113"/>
    </row>
    <row r="101" spans="2:12" s="10" customFormat="1" ht="19.9" customHeight="1" hidden="1">
      <c r="B101" s="113"/>
      <c r="D101" s="114" t="s">
        <v>114</v>
      </c>
      <c r="E101" s="115"/>
      <c r="F101" s="115"/>
      <c r="G101" s="115"/>
      <c r="H101" s="115"/>
      <c r="I101" s="115"/>
      <c r="J101" s="116">
        <f>J143</f>
        <v>0</v>
      </c>
      <c r="L101" s="113"/>
    </row>
    <row r="102" spans="2:12" s="10" customFormat="1" ht="19.9" customHeight="1" hidden="1">
      <c r="B102" s="113"/>
      <c r="D102" s="114" t="s">
        <v>115</v>
      </c>
      <c r="E102" s="115"/>
      <c r="F102" s="115"/>
      <c r="G102" s="115"/>
      <c r="H102" s="115"/>
      <c r="I102" s="115"/>
      <c r="J102" s="116">
        <f>J154</f>
        <v>0</v>
      </c>
      <c r="L102" s="113"/>
    </row>
    <row r="103" spans="2:12" s="10" customFormat="1" ht="19.9" customHeight="1" hidden="1">
      <c r="B103" s="113"/>
      <c r="D103" s="114" t="s">
        <v>116</v>
      </c>
      <c r="E103" s="115"/>
      <c r="F103" s="115"/>
      <c r="G103" s="115"/>
      <c r="H103" s="115"/>
      <c r="I103" s="115"/>
      <c r="J103" s="116">
        <f>J167</f>
        <v>0</v>
      </c>
      <c r="L103" s="113"/>
    </row>
    <row r="104" spans="2:12" s="10" customFormat="1" ht="19.9" customHeight="1" hidden="1">
      <c r="B104" s="113"/>
      <c r="D104" s="114" t="s">
        <v>118</v>
      </c>
      <c r="E104" s="115"/>
      <c r="F104" s="115"/>
      <c r="G104" s="115"/>
      <c r="H104" s="115"/>
      <c r="I104" s="115"/>
      <c r="J104" s="116">
        <f>J170</f>
        <v>0</v>
      </c>
      <c r="L104" s="113"/>
    </row>
    <row r="105" spans="1:31" s="2" customFormat="1" ht="21.75" customHeight="1" hidden="1">
      <c r="A105" s="28"/>
      <c r="B105" s="29"/>
      <c r="C105" s="28"/>
      <c r="D105" s="28"/>
      <c r="E105" s="28"/>
      <c r="F105" s="28"/>
      <c r="G105" s="28"/>
      <c r="H105" s="28"/>
      <c r="I105" s="28"/>
      <c r="J105" s="28"/>
      <c r="K105" s="28"/>
      <c r="L105" s="3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</row>
    <row r="106" spans="1:31" s="2" customFormat="1" ht="6.95" customHeight="1" hidden="1">
      <c r="A106" s="28"/>
      <c r="B106" s="43"/>
      <c r="C106" s="44"/>
      <c r="D106" s="44"/>
      <c r="E106" s="44"/>
      <c r="F106" s="44"/>
      <c r="G106" s="44"/>
      <c r="H106" s="44"/>
      <c r="I106" s="44"/>
      <c r="J106" s="44"/>
      <c r="K106" s="44"/>
      <c r="L106" s="3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</row>
    <row r="107" ht="12" hidden="1"/>
    <row r="108" ht="12" hidden="1"/>
    <row r="109" ht="12" hidden="1"/>
    <row r="110" spans="1:31" s="2" customFormat="1" ht="6.95" customHeight="1">
      <c r="A110" s="28"/>
      <c r="B110" s="45"/>
      <c r="C110" s="46"/>
      <c r="D110" s="46"/>
      <c r="E110" s="46"/>
      <c r="F110" s="46"/>
      <c r="G110" s="46"/>
      <c r="H110" s="46"/>
      <c r="I110" s="46"/>
      <c r="J110" s="46"/>
      <c r="K110" s="46"/>
      <c r="L110" s="3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</row>
    <row r="111" spans="1:31" s="2" customFormat="1" ht="24.95" customHeight="1">
      <c r="A111" s="28"/>
      <c r="B111" s="29"/>
      <c r="C111" s="20" t="s">
        <v>119</v>
      </c>
      <c r="D111" s="28"/>
      <c r="E111" s="28"/>
      <c r="F111" s="28"/>
      <c r="G111" s="28"/>
      <c r="H111" s="28"/>
      <c r="I111" s="28"/>
      <c r="J111" s="28"/>
      <c r="K111" s="28"/>
      <c r="L111" s="3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</row>
    <row r="112" spans="1:31" s="2" customFormat="1" ht="6.95" customHeight="1">
      <c r="A112" s="28"/>
      <c r="B112" s="29"/>
      <c r="C112" s="28"/>
      <c r="D112" s="28"/>
      <c r="E112" s="28"/>
      <c r="F112" s="28"/>
      <c r="G112" s="28"/>
      <c r="H112" s="28"/>
      <c r="I112" s="28"/>
      <c r="J112" s="28"/>
      <c r="K112" s="28"/>
      <c r="L112" s="3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</row>
    <row r="113" spans="1:31" s="2" customFormat="1" ht="12" customHeight="1">
      <c r="A113" s="28"/>
      <c r="B113" s="29"/>
      <c r="C113" s="25" t="s">
        <v>14</v>
      </c>
      <c r="D113" s="28"/>
      <c r="E113" s="28"/>
      <c r="F113" s="28"/>
      <c r="G113" s="28"/>
      <c r="H113" s="28"/>
      <c r="I113" s="28"/>
      <c r="J113" s="28"/>
      <c r="K113" s="28"/>
      <c r="L113" s="3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spans="1:31" s="2" customFormat="1" ht="16.5" customHeight="1">
      <c r="A114" s="28"/>
      <c r="B114" s="29"/>
      <c r="C114" s="28"/>
      <c r="D114" s="28"/>
      <c r="E114" s="249" t="str">
        <f>E7</f>
        <v>Město Petřvald - Opravy MK 2023</v>
      </c>
      <c r="F114" s="250"/>
      <c r="G114" s="250"/>
      <c r="H114" s="250"/>
      <c r="I114" s="28"/>
      <c r="J114" s="28"/>
      <c r="K114" s="28"/>
      <c r="L114" s="3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5" spans="1:31" s="2" customFormat="1" ht="12" customHeight="1">
      <c r="A115" s="28"/>
      <c r="B115" s="29"/>
      <c r="C115" s="25" t="s">
        <v>98</v>
      </c>
      <c r="D115" s="28"/>
      <c r="E115" s="28"/>
      <c r="F115" s="28"/>
      <c r="G115" s="28"/>
      <c r="H115" s="28"/>
      <c r="I115" s="28"/>
      <c r="J115" s="28"/>
      <c r="K115" s="28"/>
      <c r="L115" s="3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</row>
    <row r="116" spans="1:31" s="2" customFormat="1" ht="16.5" customHeight="1">
      <c r="A116" s="28"/>
      <c r="B116" s="29"/>
      <c r="C116" s="28"/>
      <c r="D116" s="28"/>
      <c r="E116" s="243" t="str">
        <f>E9</f>
        <v>09 - Oprava MK ul. Školní - část II</v>
      </c>
      <c r="F116" s="248"/>
      <c r="G116" s="248"/>
      <c r="H116" s="248"/>
      <c r="I116" s="28"/>
      <c r="J116" s="28"/>
      <c r="K116" s="28"/>
      <c r="L116" s="3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</row>
    <row r="117" spans="1:31" s="2" customFormat="1" ht="6.95" customHeight="1">
      <c r="A117" s="28"/>
      <c r="B117" s="29"/>
      <c r="C117" s="28"/>
      <c r="D117" s="28"/>
      <c r="E117" s="28"/>
      <c r="F117" s="28"/>
      <c r="G117" s="28"/>
      <c r="H117" s="28"/>
      <c r="I117" s="28"/>
      <c r="J117" s="28"/>
      <c r="K117" s="28"/>
      <c r="L117" s="3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</row>
    <row r="118" spans="1:31" s="2" customFormat="1" ht="12" customHeight="1">
      <c r="A118" s="28"/>
      <c r="B118" s="29"/>
      <c r="C118" s="25" t="s">
        <v>18</v>
      </c>
      <c r="D118" s="28"/>
      <c r="E118" s="28"/>
      <c r="F118" s="23" t="str">
        <f>F12</f>
        <v>Petřvald</v>
      </c>
      <c r="G118" s="28"/>
      <c r="H118" s="28"/>
      <c r="I118" s="25" t="s">
        <v>20</v>
      </c>
      <c r="J118" s="51"/>
      <c r="K118" s="28"/>
      <c r="L118" s="3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</row>
    <row r="119" spans="1:31" s="2" customFormat="1" ht="6.95" customHeight="1">
      <c r="A119" s="28"/>
      <c r="B119" s="29"/>
      <c r="C119" s="28"/>
      <c r="D119" s="28"/>
      <c r="E119" s="28"/>
      <c r="F119" s="28"/>
      <c r="G119" s="28"/>
      <c r="H119" s="28"/>
      <c r="I119" s="28"/>
      <c r="J119" s="28"/>
      <c r="K119" s="28"/>
      <c r="L119" s="3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</row>
    <row r="120" spans="1:31" s="2" customFormat="1" ht="15.2" customHeight="1">
      <c r="A120" s="28"/>
      <c r="B120" s="29"/>
      <c r="C120" s="25" t="s">
        <v>21</v>
      </c>
      <c r="D120" s="28"/>
      <c r="E120" s="28"/>
      <c r="F120" s="23" t="str">
        <f>E15</f>
        <v>Město Petřvald</v>
      </c>
      <c r="G120" s="28"/>
      <c r="H120" s="28"/>
      <c r="I120" s="25" t="s">
        <v>25</v>
      </c>
      <c r="J120" s="26" t="str">
        <f>E21</f>
        <v xml:space="preserve"> </v>
      </c>
      <c r="K120" s="28"/>
      <c r="L120" s="3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</row>
    <row r="121" spans="1:31" s="2" customFormat="1" ht="15.2" customHeight="1">
      <c r="A121" s="28"/>
      <c r="B121" s="29"/>
      <c r="C121" s="25" t="s">
        <v>24</v>
      </c>
      <c r="D121" s="28"/>
      <c r="E121" s="28"/>
      <c r="F121" s="23" t="str">
        <f>IF(E18="","",E18)</f>
        <v xml:space="preserve"> </v>
      </c>
      <c r="G121" s="28"/>
      <c r="H121" s="28"/>
      <c r="I121" s="25" t="s">
        <v>27</v>
      </c>
      <c r="J121" s="26" t="str">
        <f>E24</f>
        <v>Ing. Pavol Lipták</v>
      </c>
      <c r="K121" s="28"/>
      <c r="L121" s="3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</row>
    <row r="122" spans="1:31" s="2" customFormat="1" ht="10.35" customHeight="1">
      <c r="A122" s="28"/>
      <c r="B122" s="29"/>
      <c r="C122" s="28"/>
      <c r="D122" s="28"/>
      <c r="E122" s="28"/>
      <c r="F122" s="28"/>
      <c r="G122" s="28"/>
      <c r="H122" s="28"/>
      <c r="I122" s="28"/>
      <c r="J122" s="28"/>
      <c r="K122" s="28"/>
      <c r="L122" s="3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</row>
    <row r="123" spans="1:31" s="11" customFormat="1" ht="29.25" customHeight="1">
      <c r="A123" s="117"/>
      <c r="B123" s="118"/>
      <c r="C123" s="119" t="s">
        <v>120</v>
      </c>
      <c r="D123" s="120" t="s">
        <v>54</v>
      </c>
      <c r="E123" s="120" t="s">
        <v>50</v>
      </c>
      <c r="F123" s="120" t="s">
        <v>51</v>
      </c>
      <c r="G123" s="120" t="s">
        <v>121</v>
      </c>
      <c r="H123" s="120" t="s">
        <v>122</v>
      </c>
      <c r="I123" s="120" t="s">
        <v>123</v>
      </c>
      <c r="J123" s="121" t="s">
        <v>107</v>
      </c>
      <c r="K123" s="122" t="s">
        <v>124</v>
      </c>
      <c r="L123" s="123"/>
      <c r="M123" s="58" t="s">
        <v>1</v>
      </c>
      <c r="N123" s="59" t="s">
        <v>33</v>
      </c>
      <c r="O123" s="59" t="s">
        <v>125</v>
      </c>
      <c r="P123" s="59" t="s">
        <v>126</v>
      </c>
      <c r="Q123" s="59" t="s">
        <v>127</v>
      </c>
      <c r="R123" s="59" t="s">
        <v>128</v>
      </c>
      <c r="S123" s="59" t="s">
        <v>129</v>
      </c>
      <c r="T123" s="60" t="s">
        <v>130</v>
      </c>
      <c r="U123" s="117"/>
      <c r="V123" s="117"/>
      <c r="W123" s="117"/>
      <c r="X123" s="117"/>
      <c r="Y123" s="117"/>
      <c r="Z123" s="117"/>
      <c r="AA123" s="117"/>
      <c r="AB123" s="117"/>
      <c r="AC123" s="117"/>
      <c r="AD123" s="117"/>
      <c r="AE123" s="117"/>
    </row>
    <row r="124" spans="1:63" s="2" customFormat="1" ht="22.9" customHeight="1">
      <c r="A124" s="28"/>
      <c r="B124" s="29"/>
      <c r="C124" s="65" t="s">
        <v>131</v>
      </c>
      <c r="D124" s="28"/>
      <c r="E124" s="28"/>
      <c r="F124" s="28"/>
      <c r="G124" s="28"/>
      <c r="H124" s="28"/>
      <c r="I124" s="28"/>
      <c r="J124" s="124">
        <f>BK124</f>
        <v>0</v>
      </c>
      <c r="K124" s="28"/>
      <c r="L124" s="29"/>
      <c r="M124" s="61"/>
      <c r="N124" s="52"/>
      <c r="O124" s="62"/>
      <c r="P124" s="125">
        <f>P125</f>
        <v>138.408578</v>
      </c>
      <c r="Q124" s="62"/>
      <c r="R124" s="125">
        <f>R125</f>
        <v>4.792680000000001</v>
      </c>
      <c r="S124" s="62"/>
      <c r="T124" s="126">
        <f>T125</f>
        <v>359.7</v>
      </c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T124" s="16" t="s">
        <v>68</v>
      </c>
      <c r="AU124" s="16" t="s">
        <v>109</v>
      </c>
      <c r="BK124" s="127">
        <f>BK125</f>
        <v>0</v>
      </c>
    </row>
    <row r="125" spans="2:63" s="12" customFormat="1" ht="25.9" customHeight="1">
      <c r="B125" s="128"/>
      <c r="D125" s="129" t="s">
        <v>68</v>
      </c>
      <c r="E125" s="130" t="s">
        <v>132</v>
      </c>
      <c r="F125" s="130" t="s">
        <v>133</v>
      </c>
      <c r="J125" s="131">
        <f>BK125</f>
        <v>0</v>
      </c>
      <c r="L125" s="128"/>
      <c r="M125" s="132"/>
      <c r="N125" s="133"/>
      <c r="O125" s="133"/>
      <c r="P125" s="134">
        <f>P126+P129+P138+P143+P154+P167+P170</f>
        <v>138.408578</v>
      </c>
      <c r="Q125" s="133"/>
      <c r="R125" s="134">
        <f>R126+R129+R138+R143+R154+R167+R170</f>
        <v>4.792680000000001</v>
      </c>
      <c r="S125" s="133"/>
      <c r="T125" s="135">
        <f>T126+T129+T138+T143+T154+T167+T170</f>
        <v>359.7</v>
      </c>
      <c r="AR125" s="129" t="s">
        <v>76</v>
      </c>
      <c r="AT125" s="136" t="s">
        <v>68</v>
      </c>
      <c r="AU125" s="136" t="s">
        <v>69</v>
      </c>
      <c r="AY125" s="129" t="s">
        <v>134</v>
      </c>
      <c r="BK125" s="137">
        <f>BK126+BK129+BK138+BK143+BK154+BK167+BK170</f>
        <v>0</v>
      </c>
    </row>
    <row r="126" spans="2:63" s="12" customFormat="1" ht="22.9" customHeight="1">
      <c r="B126" s="128"/>
      <c r="D126" s="129" t="s">
        <v>68</v>
      </c>
      <c r="E126" s="138" t="s">
        <v>76</v>
      </c>
      <c r="F126" s="138" t="s">
        <v>135</v>
      </c>
      <c r="J126" s="139">
        <f>BK126</f>
        <v>0</v>
      </c>
      <c r="L126" s="128"/>
      <c r="M126" s="132"/>
      <c r="N126" s="133"/>
      <c r="O126" s="133"/>
      <c r="P126" s="134">
        <f>SUM(P127:P128)</f>
        <v>15.26</v>
      </c>
      <c r="Q126" s="133"/>
      <c r="R126" s="134">
        <f>SUM(R127:R128)</f>
        <v>0.17440000000000003</v>
      </c>
      <c r="S126" s="133"/>
      <c r="T126" s="135">
        <f>SUM(T127:T128)</f>
        <v>337.9</v>
      </c>
      <c r="AR126" s="129" t="s">
        <v>76</v>
      </c>
      <c r="AT126" s="136" t="s">
        <v>68</v>
      </c>
      <c r="AU126" s="136" t="s">
        <v>76</v>
      </c>
      <c r="AY126" s="129" t="s">
        <v>134</v>
      </c>
      <c r="BK126" s="137">
        <f>SUM(BK127:BK128)</f>
        <v>0</v>
      </c>
    </row>
    <row r="127" spans="1:65" s="2" customFormat="1" ht="16.5" customHeight="1">
      <c r="A127" s="28"/>
      <c r="B127" s="140"/>
      <c r="C127" s="141" t="s">
        <v>76</v>
      </c>
      <c r="D127" s="141" t="s">
        <v>136</v>
      </c>
      <c r="E127" s="142" t="s">
        <v>296</v>
      </c>
      <c r="F127" s="143" t="s">
        <v>297</v>
      </c>
      <c r="G127" s="144" t="s">
        <v>139</v>
      </c>
      <c r="H127" s="145">
        <v>1090</v>
      </c>
      <c r="I127" s="146"/>
      <c r="J127" s="146">
        <f>ROUND(I127*H127,2)</f>
        <v>0</v>
      </c>
      <c r="K127" s="147"/>
      <c r="L127" s="29"/>
      <c r="M127" s="148" t="s">
        <v>1</v>
      </c>
      <c r="N127" s="149" t="s">
        <v>34</v>
      </c>
      <c r="O127" s="150">
        <v>0.014</v>
      </c>
      <c r="P127" s="150">
        <f>O127*H127</f>
        <v>15.26</v>
      </c>
      <c r="Q127" s="150">
        <v>0.00016</v>
      </c>
      <c r="R127" s="150">
        <f>Q127*H127</f>
        <v>0.17440000000000003</v>
      </c>
      <c r="S127" s="150">
        <v>0.31</v>
      </c>
      <c r="T127" s="151">
        <f>S127*H127</f>
        <v>337.9</v>
      </c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R127" s="152" t="s">
        <v>140</v>
      </c>
      <c r="AT127" s="152" t="s">
        <v>136</v>
      </c>
      <c r="AU127" s="152" t="s">
        <v>78</v>
      </c>
      <c r="AY127" s="16" t="s">
        <v>134</v>
      </c>
      <c r="BE127" s="153">
        <f>IF(N127="základní",J127,0)</f>
        <v>0</v>
      </c>
      <c r="BF127" s="153">
        <f>IF(N127="snížená",J127,0)</f>
        <v>0</v>
      </c>
      <c r="BG127" s="153">
        <f>IF(N127="zákl. přenesená",J127,0)</f>
        <v>0</v>
      </c>
      <c r="BH127" s="153">
        <f>IF(N127="sníž. přenesená",J127,0)</f>
        <v>0</v>
      </c>
      <c r="BI127" s="153">
        <f>IF(N127="nulová",J127,0)</f>
        <v>0</v>
      </c>
      <c r="BJ127" s="16" t="s">
        <v>76</v>
      </c>
      <c r="BK127" s="153">
        <f>ROUND(I127*H127,2)</f>
        <v>0</v>
      </c>
      <c r="BL127" s="16" t="s">
        <v>140</v>
      </c>
      <c r="BM127" s="152" t="s">
        <v>298</v>
      </c>
    </row>
    <row r="128" spans="1:47" s="2" customFormat="1" ht="19.5">
      <c r="A128" s="28"/>
      <c r="B128" s="29"/>
      <c r="C128" s="28"/>
      <c r="D128" s="154" t="s">
        <v>142</v>
      </c>
      <c r="E128" s="28"/>
      <c r="F128" s="155" t="s">
        <v>299</v>
      </c>
      <c r="G128" s="28"/>
      <c r="H128" s="28"/>
      <c r="I128" s="28"/>
      <c r="J128" s="28"/>
      <c r="K128" s="28"/>
      <c r="L128" s="29"/>
      <c r="M128" s="156"/>
      <c r="N128" s="157"/>
      <c r="O128" s="54"/>
      <c r="P128" s="54"/>
      <c r="Q128" s="54"/>
      <c r="R128" s="54"/>
      <c r="S128" s="54"/>
      <c r="T128" s="55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T128" s="16" t="s">
        <v>142</v>
      </c>
      <c r="AU128" s="16" t="s">
        <v>78</v>
      </c>
    </row>
    <row r="129" spans="2:63" s="12" customFormat="1" ht="22.9" customHeight="1">
      <c r="B129" s="128"/>
      <c r="D129" s="129" t="s">
        <v>68</v>
      </c>
      <c r="E129" s="138" t="s">
        <v>144</v>
      </c>
      <c r="F129" s="138" t="s">
        <v>145</v>
      </c>
      <c r="J129" s="139">
        <f>BK129</f>
        <v>0</v>
      </c>
      <c r="L129" s="128"/>
      <c r="M129" s="132"/>
      <c r="N129" s="133"/>
      <c r="O129" s="133"/>
      <c r="P129" s="134">
        <f>SUM(P130:P137)</f>
        <v>47.96</v>
      </c>
      <c r="Q129" s="133"/>
      <c r="R129" s="134">
        <f>SUM(R130:R137)</f>
        <v>0</v>
      </c>
      <c r="S129" s="133"/>
      <c r="T129" s="135">
        <f>SUM(T130:T137)</f>
        <v>0</v>
      </c>
      <c r="AR129" s="129" t="s">
        <v>76</v>
      </c>
      <c r="AT129" s="136" t="s">
        <v>68</v>
      </c>
      <c r="AU129" s="136" t="s">
        <v>76</v>
      </c>
      <c r="AY129" s="129" t="s">
        <v>134</v>
      </c>
      <c r="BK129" s="137">
        <f>SUM(BK130:BK137)</f>
        <v>0</v>
      </c>
    </row>
    <row r="130" spans="1:65" s="2" customFormat="1" ht="16.5" customHeight="1">
      <c r="A130" s="28"/>
      <c r="B130" s="140"/>
      <c r="C130" s="141" t="s">
        <v>78</v>
      </c>
      <c r="D130" s="141" t="s">
        <v>136</v>
      </c>
      <c r="E130" s="142" t="s">
        <v>146</v>
      </c>
      <c r="F130" s="143" t="s">
        <v>147</v>
      </c>
      <c r="G130" s="144" t="s">
        <v>139</v>
      </c>
      <c r="H130" s="145">
        <v>1090</v>
      </c>
      <c r="I130" s="146"/>
      <c r="J130" s="146">
        <f>ROUND(I130*H130,2)</f>
        <v>0</v>
      </c>
      <c r="K130" s="147"/>
      <c r="L130" s="29"/>
      <c r="M130" s="148" t="s">
        <v>1</v>
      </c>
      <c r="N130" s="149" t="s">
        <v>34</v>
      </c>
      <c r="O130" s="150">
        <v>0.004</v>
      </c>
      <c r="P130" s="150">
        <f>O130*H130</f>
        <v>4.36</v>
      </c>
      <c r="Q130" s="150">
        <v>0</v>
      </c>
      <c r="R130" s="150">
        <f>Q130*H130</f>
        <v>0</v>
      </c>
      <c r="S130" s="150">
        <v>0</v>
      </c>
      <c r="T130" s="151">
        <f>S130*H130</f>
        <v>0</v>
      </c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R130" s="152" t="s">
        <v>140</v>
      </c>
      <c r="AT130" s="152" t="s">
        <v>136</v>
      </c>
      <c r="AU130" s="152" t="s">
        <v>78</v>
      </c>
      <c r="AY130" s="16" t="s">
        <v>134</v>
      </c>
      <c r="BE130" s="153">
        <f>IF(N130="základní",J130,0)</f>
        <v>0</v>
      </c>
      <c r="BF130" s="153">
        <f>IF(N130="snížená",J130,0)</f>
        <v>0</v>
      </c>
      <c r="BG130" s="153">
        <f>IF(N130="zákl. přenesená",J130,0)</f>
        <v>0</v>
      </c>
      <c r="BH130" s="153">
        <f>IF(N130="sníž. přenesená",J130,0)</f>
        <v>0</v>
      </c>
      <c r="BI130" s="153">
        <f>IF(N130="nulová",J130,0)</f>
        <v>0</v>
      </c>
      <c r="BJ130" s="16" t="s">
        <v>76</v>
      </c>
      <c r="BK130" s="153">
        <f>ROUND(I130*H130,2)</f>
        <v>0</v>
      </c>
      <c r="BL130" s="16" t="s">
        <v>140</v>
      </c>
      <c r="BM130" s="152" t="s">
        <v>300</v>
      </c>
    </row>
    <row r="131" spans="1:47" s="2" customFormat="1" ht="12">
      <c r="A131" s="28"/>
      <c r="B131" s="29"/>
      <c r="C131" s="28"/>
      <c r="D131" s="154" t="s">
        <v>142</v>
      </c>
      <c r="E131" s="28"/>
      <c r="F131" s="155" t="s">
        <v>149</v>
      </c>
      <c r="G131" s="28"/>
      <c r="H131" s="28"/>
      <c r="I131" s="28"/>
      <c r="J131" s="28"/>
      <c r="K131" s="28"/>
      <c r="L131" s="29"/>
      <c r="M131" s="156"/>
      <c r="N131" s="157"/>
      <c r="O131" s="54"/>
      <c r="P131" s="54"/>
      <c r="Q131" s="54"/>
      <c r="R131" s="54"/>
      <c r="S131" s="54"/>
      <c r="T131" s="55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T131" s="16" t="s">
        <v>142</v>
      </c>
      <c r="AU131" s="16" t="s">
        <v>78</v>
      </c>
    </row>
    <row r="132" spans="1:65" s="2" customFormat="1" ht="16.5" customHeight="1">
      <c r="A132" s="28"/>
      <c r="B132" s="140"/>
      <c r="C132" s="141" t="s">
        <v>150</v>
      </c>
      <c r="D132" s="141" t="s">
        <v>136</v>
      </c>
      <c r="E132" s="142" t="s">
        <v>151</v>
      </c>
      <c r="F132" s="143" t="s">
        <v>152</v>
      </c>
      <c r="G132" s="144" t="s">
        <v>139</v>
      </c>
      <c r="H132" s="145">
        <v>1090</v>
      </c>
      <c r="I132" s="146"/>
      <c r="J132" s="146">
        <f>ROUND(I132*H132,2)</f>
        <v>0</v>
      </c>
      <c r="K132" s="147"/>
      <c r="L132" s="29"/>
      <c r="M132" s="148" t="s">
        <v>1</v>
      </c>
      <c r="N132" s="149" t="s">
        <v>34</v>
      </c>
      <c r="O132" s="150">
        <v>0.002</v>
      </c>
      <c r="P132" s="150">
        <f>O132*H132</f>
        <v>2.18</v>
      </c>
      <c r="Q132" s="150">
        <v>0</v>
      </c>
      <c r="R132" s="150">
        <f>Q132*H132</f>
        <v>0</v>
      </c>
      <c r="S132" s="150">
        <v>0</v>
      </c>
      <c r="T132" s="151">
        <f>S132*H132</f>
        <v>0</v>
      </c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R132" s="152" t="s">
        <v>140</v>
      </c>
      <c r="AT132" s="152" t="s">
        <v>136</v>
      </c>
      <c r="AU132" s="152" t="s">
        <v>78</v>
      </c>
      <c r="AY132" s="16" t="s">
        <v>134</v>
      </c>
      <c r="BE132" s="153">
        <f>IF(N132="základní",J132,0)</f>
        <v>0</v>
      </c>
      <c r="BF132" s="153">
        <f>IF(N132="snížená",J132,0)</f>
        <v>0</v>
      </c>
      <c r="BG132" s="153">
        <f>IF(N132="zákl. přenesená",J132,0)</f>
        <v>0</v>
      </c>
      <c r="BH132" s="153">
        <f>IF(N132="sníž. přenesená",J132,0)</f>
        <v>0</v>
      </c>
      <c r="BI132" s="153">
        <f>IF(N132="nulová",J132,0)</f>
        <v>0</v>
      </c>
      <c r="BJ132" s="16" t="s">
        <v>76</v>
      </c>
      <c r="BK132" s="153">
        <f>ROUND(I132*H132,2)</f>
        <v>0</v>
      </c>
      <c r="BL132" s="16" t="s">
        <v>140</v>
      </c>
      <c r="BM132" s="152" t="s">
        <v>301</v>
      </c>
    </row>
    <row r="133" spans="1:47" s="2" customFormat="1" ht="12">
      <c r="A133" s="28"/>
      <c r="B133" s="29"/>
      <c r="C133" s="28"/>
      <c r="D133" s="154" t="s">
        <v>142</v>
      </c>
      <c r="E133" s="28"/>
      <c r="F133" s="155" t="s">
        <v>154</v>
      </c>
      <c r="G133" s="28"/>
      <c r="H133" s="28"/>
      <c r="I133" s="28"/>
      <c r="J133" s="28"/>
      <c r="K133" s="28"/>
      <c r="L133" s="29"/>
      <c r="M133" s="156"/>
      <c r="N133" s="157"/>
      <c r="O133" s="54"/>
      <c r="P133" s="54"/>
      <c r="Q133" s="54"/>
      <c r="R133" s="54"/>
      <c r="S133" s="54"/>
      <c r="T133" s="55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T133" s="16" t="s">
        <v>142</v>
      </c>
      <c r="AU133" s="16" t="s">
        <v>78</v>
      </c>
    </row>
    <row r="134" spans="1:65" s="2" customFormat="1" ht="21.75" customHeight="1">
      <c r="A134" s="28"/>
      <c r="B134" s="140"/>
      <c r="C134" s="141" t="s">
        <v>140</v>
      </c>
      <c r="D134" s="141" t="s">
        <v>136</v>
      </c>
      <c r="E134" s="142" t="s">
        <v>302</v>
      </c>
      <c r="F134" s="143" t="s">
        <v>303</v>
      </c>
      <c r="G134" s="144" t="s">
        <v>139</v>
      </c>
      <c r="H134" s="145">
        <v>1090</v>
      </c>
      <c r="I134" s="146"/>
      <c r="J134" s="146">
        <f>ROUND(I134*H134,2)</f>
        <v>0</v>
      </c>
      <c r="K134" s="147"/>
      <c r="L134" s="29"/>
      <c r="M134" s="148" t="s">
        <v>1</v>
      </c>
      <c r="N134" s="149" t="s">
        <v>34</v>
      </c>
      <c r="O134" s="150">
        <v>0.019</v>
      </c>
      <c r="P134" s="150">
        <f>O134*H134</f>
        <v>20.71</v>
      </c>
      <c r="Q134" s="150">
        <v>0</v>
      </c>
      <c r="R134" s="150">
        <f>Q134*H134</f>
        <v>0</v>
      </c>
      <c r="S134" s="150">
        <v>0</v>
      </c>
      <c r="T134" s="151">
        <f>S134*H134</f>
        <v>0</v>
      </c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R134" s="152" t="s">
        <v>140</v>
      </c>
      <c r="AT134" s="152" t="s">
        <v>136</v>
      </c>
      <c r="AU134" s="152" t="s">
        <v>78</v>
      </c>
      <c r="AY134" s="16" t="s">
        <v>134</v>
      </c>
      <c r="BE134" s="153">
        <f>IF(N134="základní",J134,0)</f>
        <v>0</v>
      </c>
      <c r="BF134" s="153">
        <f>IF(N134="snížená",J134,0)</f>
        <v>0</v>
      </c>
      <c r="BG134" s="153">
        <f>IF(N134="zákl. přenesená",J134,0)</f>
        <v>0</v>
      </c>
      <c r="BH134" s="153">
        <f>IF(N134="sníž. přenesená",J134,0)</f>
        <v>0</v>
      </c>
      <c r="BI134" s="153">
        <f>IF(N134="nulová",J134,0)</f>
        <v>0</v>
      </c>
      <c r="BJ134" s="16" t="s">
        <v>76</v>
      </c>
      <c r="BK134" s="153">
        <f>ROUND(I134*H134,2)</f>
        <v>0</v>
      </c>
      <c r="BL134" s="16" t="s">
        <v>140</v>
      </c>
      <c r="BM134" s="152" t="s">
        <v>304</v>
      </c>
    </row>
    <row r="135" spans="1:47" s="2" customFormat="1" ht="19.5">
      <c r="A135" s="28"/>
      <c r="B135" s="29"/>
      <c r="C135" s="28"/>
      <c r="D135" s="154" t="s">
        <v>142</v>
      </c>
      <c r="E135" s="28"/>
      <c r="F135" s="155" t="s">
        <v>305</v>
      </c>
      <c r="G135" s="28"/>
      <c r="H135" s="28"/>
      <c r="I135" s="28"/>
      <c r="J135" s="28"/>
      <c r="K135" s="28"/>
      <c r="L135" s="29"/>
      <c r="M135" s="156"/>
      <c r="N135" s="157"/>
      <c r="O135" s="54"/>
      <c r="P135" s="54"/>
      <c r="Q135" s="54"/>
      <c r="R135" s="54"/>
      <c r="S135" s="54"/>
      <c r="T135" s="55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T135" s="16" t="s">
        <v>142</v>
      </c>
      <c r="AU135" s="16" t="s">
        <v>78</v>
      </c>
    </row>
    <row r="136" spans="1:65" s="2" customFormat="1" ht="16.5" customHeight="1">
      <c r="A136" s="28"/>
      <c r="B136" s="140"/>
      <c r="C136" s="141" t="s">
        <v>144</v>
      </c>
      <c r="D136" s="141" t="s">
        <v>136</v>
      </c>
      <c r="E136" s="142" t="s">
        <v>306</v>
      </c>
      <c r="F136" s="143" t="s">
        <v>307</v>
      </c>
      <c r="G136" s="144" t="s">
        <v>139</v>
      </c>
      <c r="H136" s="145">
        <v>1090</v>
      </c>
      <c r="I136" s="146"/>
      <c r="J136" s="146">
        <f>ROUND(I136*H136,2)</f>
        <v>0</v>
      </c>
      <c r="K136" s="147"/>
      <c r="L136" s="29"/>
      <c r="M136" s="148" t="s">
        <v>1</v>
      </c>
      <c r="N136" s="149" t="s">
        <v>34</v>
      </c>
      <c r="O136" s="150">
        <v>0.019</v>
      </c>
      <c r="P136" s="150">
        <f>O136*H136</f>
        <v>20.71</v>
      </c>
      <c r="Q136" s="150">
        <v>0</v>
      </c>
      <c r="R136" s="150">
        <f>Q136*H136</f>
        <v>0</v>
      </c>
      <c r="S136" s="150">
        <v>0</v>
      </c>
      <c r="T136" s="151">
        <f>S136*H136</f>
        <v>0</v>
      </c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R136" s="152" t="s">
        <v>140</v>
      </c>
      <c r="AT136" s="152" t="s">
        <v>136</v>
      </c>
      <c r="AU136" s="152" t="s">
        <v>78</v>
      </c>
      <c r="AY136" s="16" t="s">
        <v>134</v>
      </c>
      <c r="BE136" s="153">
        <f>IF(N136="základní",J136,0)</f>
        <v>0</v>
      </c>
      <c r="BF136" s="153">
        <f>IF(N136="snížená",J136,0)</f>
        <v>0</v>
      </c>
      <c r="BG136" s="153">
        <f>IF(N136="zákl. přenesená",J136,0)</f>
        <v>0</v>
      </c>
      <c r="BH136" s="153">
        <f>IF(N136="sníž. přenesená",J136,0)</f>
        <v>0</v>
      </c>
      <c r="BI136" s="153">
        <f>IF(N136="nulová",J136,0)</f>
        <v>0</v>
      </c>
      <c r="BJ136" s="16" t="s">
        <v>76</v>
      </c>
      <c r="BK136" s="153">
        <f>ROUND(I136*H136,2)</f>
        <v>0</v>
      </c>
      <c r="BL136" s="16" t="s">
        <v>140</v>
      </c>
      <c r="BM136" s="152" t="s">
        <v>308</v>
      </c>
    </row>
    <row r="137" spans="1:47" s="2" customFormat="1" ht="19.5">
      <c r="A137" s="28"/>
      <c r="B137" s="29"/>
      <c r="C137" s="28"/>
      <c r="D137" s="154" t="s">
        <v>142</v>
      </c>
      <c r="E137" s="28"/>
      <c r="F137" s="155" t="s">
        <v>309</v>
      </c>
      <c r="G137" s="28"/>
      <c r="H137" s="28"/>
      <c r="I137" s="28"/>
      <c r="J137" s="28"/>
      <c r="K137" s="28"/>
      <c r="L137" s="29"/>
      <c r="M137" s="156"/>
      <c r="N137" s="157"/>
      <c r="O137" s="54"/>
      <c r="P137" s="54"/>
      <c r="Q137" s="54"/>
      <c r="R137" s="54"/>
      <c r="S137" s="54"/>
      <c r="T137" s="55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T137" s="16" t="s">
        <v>142</v>
      </c>
      <c r="AU137" s="16" t="s">
        <v>78</v>
      </c>
    </row>
    <row r="138" spans="2:63" s="12" customFormat="1" ht="22.9" customHeight="1">
      <c r="B138" s="128"/>
      <c r="D138" s="129" t="s">
        <v>68</v>
      </c>
      <c r="E138" s="138" t="s">
        <v>163</v>
      </c>
      <c r="F138" s="138" t="s">
        <v>164</v>
      </c>
      <c r="J138" s="139">
        <f>BK138</f>
        <v>0</v>
      </c>
      <c r="L138" s="128"/>
      <c r="M138" s="132"/>
      <c r="N138" s="133"/>
      <c r="O138" s="133"/>
      <c r="P138" s="134">
        <f>SUM(P139:P142)</f>
        <v>36.74</v>
      </c>
      <c r="Q138" s="133"/>
      <c r="R138" s="134">
        <f>SUM(R139:R142)</f>
        <v>4.610720000000001</v>
      </c>
      <c r="S138" s="133"/>
      <c r="T138" s="135">
        <f>SUM(T139:T142)</f>
        <v>0</v>
      </c>
      <c r="AR138" s="129" t="s">
        <v>76</v>
      </c>
      <c r="AT138" s="136" t="s">
        <v>68</v>
      </c>
      <c r="AU138" s="136" t="s">
        <v>76</v>
      </c>
      <c r="AY138" s="129" t="s">
        <v>134</v>
      </c>
      <c r="BK138" s="137">
        <f>SUM(BK139:BK142)</f>
        <v>0</v>
      </c>
    </row>
    <row r="139" spans="1:65" s="2" customFormat="1" ht="16.5" customHeight="1">
      <c r="A139" s="28"/>
      <c r="B139" s="140"/>
      <c r="C139" s="141" t="s">
        <v>165</v>
      </c>
      <c r="D139" s="141" t="s">
        <v>136</v>
      </c>
      <c r="E139" s="142" t="s">
        <v>166</v>
      </c>
      <c r="F139" s="143" t="s">
        <v>167</v>
      </c>
      <c r="G139" s="144" t="s">
        <v>168</v>
      </c>
      <c r="H139" s="145">
        <v>8</v>
      </c>
      <c r="I139" s="146"/>
      <c r="J139" s="146">
        <f>ROUND(I139*H139,2)</f>
        <v>0</v>
      </c>
      <c r="K139" s="147"/>
      <c r="L139" s="29"/>
      <c r="M139" s="148" t="s">
        <v>1</v>
      </c>
      <c r="N139" s="149" t="s">
        <v>34</v>
      </c>
      <c r="O139" s="150">
        <v>3.817</v>
      </c>
      <c r="P139" s="150">
        <f>O139*H139</f>
        <v>30.536</v>
      </c>
      <c r="Q139" s="150">
        <v>0.4208</v>
      </c>
      <c r="R139" s="150">
        <f>Q139*H139</f>
        <v>3.3664</v>
      </c>
      <c r="S139" s="150">
        <v>0</v>
      </c>
      <c r="T139" s="151">
        <f>S139*H139</f>
        <v>0</v>
      </c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R139" s="152" t="s">
        <v>140</v>
      </c>
      <c r="AT139" s="152" t="s">
        <v>136</v>
      </c>
      <c r="AU139" s="152" t="s">
        <v>78</v>
      </c>
      <c r="AY139" s="16" t="s">
        <v>134</v>
      </c>
      <c r="BE139" s="153">
        <f>IF(N139="základní",J139,0)</f>
        <v>0</v>
      </c>
      <c r="BF139" s="153">
        <f>IF(N139="snížená",J139,0)</f>
        <v>0</v>
      </c>
      <c r="BG139" s="153">
        <f>IF(N139="zákl. přenesená",J139,0)</f>
        <v>0</v>
      </c>
      <c r="BH139" s="153">
        <f>IF(N139="sníž. přenesená",J139,0)</f>
        <v>0</v>
      </c>
      <c r="BI139" s="153">
        <f>IF(N139="nulová",J139,0)</f>
        <v>0</v>
      </c>
      <c r="BJ139" s="16" t="s">
        <v>76</v>
      </c>
      <c r="BK139" s="153">
        <f>ROUND(I139*H139,2)</f>
        <v>0</v>
      </c>
      <c r="BL139" s="16" t="s">
        <v>140</v>
      </c>
      <c r="BM139" s="152" t="s">
        <v>310</v>
      </c>
    </row>
    <row r="140" spans="1:47" s="2" customFormat="1" ht="12">
      <c r="A140" s="28"/>
      <c r="B140" s="29"/>
      <c r="C140" s="28"/>
      <c r="D140" s="154" t="s">
        <v>142</v>
      </c>
      <c r="E140" s="28"/>
      <c r="F140" s="155" t="s">
        <v>170</v>
      </c>
      <c r="G140" s="28"/>
      <c r="H140" s="28"/>
      <c r="I140" s="28"/>
      <c r="J140" s="28"/>
      <c r="K140" s="28"/>
      <c r="L140" s="29"/>
      <c r="M140" s="156"/>
      <c r="N140" s="157"/>
      <c r="O140" s="54"/>
      <c r="P140" s="54"/>
      <c r="Q140" s="54"/>
      <c r="R140" s="54"/>
      <c r="S140" s="54"/>
      <c r="T140" s="55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T140" s="16" t="s">
        <v>142</v>
      </c>
      <c r="AU140" s="16" t="s">
        <v>78</v>
      </c>
    </row>
    <row r="141" spans="1:65" s="2" customFormat="1" ht="21.75" customHeight="1">
      <c r="A141" s="28"/>
      <c r="B141" s="140"/>
      <c r="C141" s="141" t="s">
        <v>171</v>
      </c>
      <c r="D141" s="141" t="s">
        <v>136</v>
      </c>
      <c r="E141" s="142" t="s">
        <v>172</v>
      </c>
      <c r="F141" s="143" t="s">
        <v>173</v>
      </c>
      <c r="G141" s="144" t="s">
        <v>168</v>
      </c>
      <c r="H141" s="145">
        <v>4</v>
      </c>
      <c r="I141" s="146"/>
      <c r="J141" s="146">
        <f>ROUND(I141*H141,2)</f>
        <v>0</v>
      </c>
      <c r="K141" s="147"/>
      <c r="L141" s="29"/>
      <c r="M141" s="148" t="s">
        <v>1</v>
      </c>
      <c r="N141" s="149" t="s">
        <v>34</v>
      </c>
      <c r="O141" s="150">
        <v>1.551</v>
      </c>
      <c r="P141" s="150">
        <f>O141*H141</f>
        <v>6.204</v>
      </c>
      <c r="Q141" s="150">
        <v>0.31108</v>
      </c>
      <c r="R141" s="150">
        <f>Q141*H141</f>
        <v>1.24432</v>
      </c>
      <c r="S141" s="150">
        <v>0</v>
      </c>
      <c r="T141" s="151">
        <f>S141*H141</f>
        <v>0</v>
      </c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R141" s="152" t="s">
        <v>140</v>
      </c>
      <c r="AT141" s="152" t="s">
        <v>136</v>
      </c>
      <c r="AU141" s="152" t="s">
        <v>78</v>
      </c>
      <c r="AY141" s="16" t="s">
        <v>134</v>
      </c>
      <c r="BE141" s="153">
        <f>IF(N141="základní",J141,0)</f>
        <v>0</v>
      </c>
      <c r="BF141" s="153">
        <f>IF(N141="snížená",J141,0)</f>
        <v>0</v>
      </c>
      <c r="BG141" s="153">
        <f>IF(N141="zákl. přenesená",J141,0)</f>
        <v>0</v>
      </c>
      <c r="BH141" s="153">
        <f>IF(N141="sníž. přenesená",J141,0)</f>
        <v>0</v>
      </c>
      <c r="BI141" s="153">
        <f>IF(N141="nulová",J141,0)</f>
        <v>0</v>
      </c>
      <c r="BJ141" s="16" t="s">
        <v>76</v>
      </c>
      <c r="BK141" s="153">
        <f>ROUND(I141*H141,2)</f>
        <v>0</v>
      </c>
      <c r="BL141" s="16" t="s">
        <v>140</v>
      </c>
      <c r="BM141" s="152" t="s">
        <v>311</v>
      </c>
    </row>
    <row r="142" spans="1:47" s="2" customFormat="1" ht="12">
      <c r="A142" s="28"/>
      <c r="B142" s="29"/>
      <c r="C142" s="28"/>
      <c r="D142" s="154" t="s">
        <v>142</v>
      </c>
      <c r="E142" s="28"/>
      <c r="F142" s="155" t="s">
        <v>175</v>
      </c>
      <c r="G142" s="28"/>
      <c r="H142" s="28"/>
      <c r="I142" s="28"/>
      <c r="J142" s="28"/>
      <c r="K142" s="28"/>
      <c r="L142" s="29"/>
      <c r="M142" s="156"/>
      <c r="N142" s="157"/>
      <c r="O142" s="54"/>
      <c r="P142" s="54"/>
      <c r="Q142" s="54"/>
      <c r="R142" s="54"/>
      <c r="S142" s="54"/>
      <c r="T142" s="55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T142" s="16" t="s">
        <v>142</v>
      </c>
      <c r="AU142" s="16" t="s">
        <v>78</v>
      </c>
    </row>
    <row r="143" spans="2:63" s="12" customFormat="1" ht="22.9" customHeight="1">
      <c r="B143" s="128"/>
      <c r="D143" s="129" t="s">
        <v>68</v>
      </c>
      <c r="E143" s="138" t="s">
        <v>176</v>
      </c>
      <c r="F143" s="138" t="s">
        <v>177</v>
      </c>
      <c r="J143" s="139">
        <f>BK143</f>
        <v>0</v>
      </c>
      <c r="L143" s="128"/>
      <c r="M143" s="132"/>
      <c r="N143" s="133"/>
      <c r="O143" s="133"/>
      <c r="P143" s="134">
        <f>SUM(P144:P153)</f>
        <v>20.863999999999997</v>
      </c>
      <c r="Q143" s="133"/>
      <c r="R143" s="134">
        <f>SUM(R144:R153)</f>
        <v>0.007559999999999999</v>
      </c>
      <c r="S143" s="133"/>
      <c r="T143" s="135">
        <f>SUM(T144:T153)</f>
        <v>21.8</v>
      </c>
      <c r="AR143" s="129" t="s">
        <v>76</v>
      </c>
      <c r="AT143" s="136" t="s">
        <v>68</v>
      </c>
      <c r="AU143" s="136" t="s">
        <v>76</v>
      </c>
      <c r="AY143" s="129" t="s">
        <v>134</v>
      </c>
      <c r="BK143" s="137">
        <f>SUM(BK144:BK153)</f>
        <v>0</v>
      </c>
    </row>
    <row r="144" spans="1:65" s="2" customFormat="1" ht="16.5" customHeight="1">
      <c r="A144" s="28"/>
      <c r="B144" s="140"/>
      <c r="C144" s="141">
        <v>8</v>
      </c>
      <c r="D144" s="141" t="s">
        <v>136</v>
      </c>
      <c r="E144" s="142" t="s">
        <v>187</v>
      </c>
      <c r="F144" s="143" t="s">
        <v>188</v>
      </c>
      <c r="G144" s="144" t="s">
        <v>180</v>
      </c>
      <c r="H144" s="145">
        <v>27</v>
      </c>
      <c r="I144" s="146"/>
      <c r="J144" s="146">
        <f>ROUND(I144*H144,2)</f>
        <v>0</v>
      </c>
      <c r="K144" s="147"/>
      <c r="L144" s="29"/>
      <c r="M144" s="148" t="s">
        <v>1</v>
      </c>
      <c r="N144" s="149" t="s">
        <v>34</v>
      </c>
      <c r="O144" s="150">
        <v>0.113</v>
      </c>
      <c r="P144" s="150">
        <f>O144*H144</f>
        <v>3.051</v>
      </c>
      <c r="Q144" s="150">
        <v>0</v>
      </c>
      <c r="R144" s="150">
        <f>Q144*H144</f>
        <v>0</v>
      </c>
      <c r="S144" s="150">
        <v>0</v>
      </c>
      <c r="T144" s="151">
        <f>S144*H144</f>
        <v>0</v>
      </c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R144" s="152" t="s">
        <v>140</v>
      </c>
      <c r="AT144" s="152" t="s">
        <v>136</v>
      </c>
      <c r="AU144" s="152" t="s">
        <v>78</v>
      </c>
      <c r="AY144" s="16" t="s">
        <v>134</v>
      </c>
      <c r="BE144" s="153">
        <f>IF(N144="základní",J144,0)</f>
        <v>0</v>
      </c>
      <c r="BF144" s="153">
        <f>IF(N144="snížená",J144,0)</f>
        <v>0</v>
      </c>
      <c r="BG144" s="153">
        <f>IF(N144="zákl. přenesená",J144,0)</f>
        <v>0</v>
      </c>
      <c r="BH144" s="153">
        <f>IF(N144="sníž. přenesená",J144,0)</f>
        <v>0</v>
      </c>
      <c r="BI144" s="153">
        <f>IF(N144="nulová",J144,0)</f>
        <v>0</v>
      </c>
      <c r="BJ144" s="16" t="s">
        <v>76</v>
      </c>
      <c r="BK144" s="153">
        <f>ROUND(I144*H144,2)</f>
        <v>0</v>
      </c>
      <c r="BL144" s="16" t="s">
        <v>140</v>
      </c>
      <c r="BM144" s="152" t="s">
        <v>312</v>
      </c>
    </row>
    <row r="145" spans="1:47" s="2" customFormat="1" ht="12">
      <c r="A145" s="28"/>
      <c r="B145" s="29"/>
      <c r="C145" s="28"/>
      <c r="D145" s="154" t="s">
        <v>142</v>
      </c>
      <c r="E145" s="28"/>
      <c r="F145" s="155" t="s">
        <v>190</v>
      </c>
      <c r="G145" s="28"/>
      <c r="H145" s="28"/>
      <c r="I145" s="28"/>
      <c r="J145" s="28"/>
      <c r="K145" s="28"/>
      <c r="L145" s="29"/>
      <c r="M145" s="156"/>
      <c r="N145" s="157"/>
      <c r="O145" s="54"/>
      <c r="P145" s="54"/>
      <c r="Q145" s="54"/>
      <c r="R145" s="54"/>
      <c r="S145" s="54"/>
      <c r="T145" s="55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T145" s="16" t="s">
        <v>142</v>
      </c>
      <c r="AU145" s="16" t="s">
        <v>78</v>
      </c>
    </row>
    <row r="146" spans="1:65" s="2" customFormat="1" ht="16.5" customHeight="1">
      <c r="A146" s="28"/>
      <c r="B146" s="140"/>
      <c r="C146" s="141">
        <v>9</v>
      </c>
      <c r="D146" s="141" t="s">
        <v>136</v>
      </c>
      <c r="E146" s="142" t="s">
        <v>191</v>
      </c>
      <c r="F146" s="143" t="s">
        <v>192</v>
      </c>
      <c r="G146" s="144" t="s">
        <v>180</v>
      </c>
      <c r="H146" s="145">
        <v>27</v>
      </c>
      <c r="I146" s="146"/>
      <c r="J146" s="146">
        <f>ROUND(I146*H146,2)</f>
        <v>0</v>
      </c>
      <c r="K146" s="147"/>
      <c r="L146" s="29"/>
      <c r="M146" s="148" t="s">
        <v>1</v>
      </c>
      <c r="N146" s="149" t="s">
        <v>34</v>
      </c>
      <c r="O146" s="150">
        <v>0.154</v>
      </c>
      <c r="P146" s="150">
        <f>O146*H146</f>
        <v>4.158</v>
      </c>
      <c r="Q146" s="150">
        <v>0.00028</v>
      </c>
      <c r="R146" s="150">
        <f>Q146*H146</f>
        <v>0.007559999999999999</v>
      </c>
      <c r="S146" s="150">
        <v>0</v>
      </c>
      <c r="T146" s="151">
        <f>S146*H146</f>
        <v>0</v>
      </c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R146" s="152" t="s">
        <v>140</v>
      </c>
      <c r="AT146" s="152" t="s">
        <v>136</v>
      </c>
      <c r="AU146" s="152" t="s">
        <v>78</v>
      </c>
      <c r="AY146" s="16" t="s">
        <v>134</v>
      </c>
      <c r="BE146" s="153">
        <f>IF(N146="základní",J146,0)</f>
        <v>0</v>
      </c>
      <c r="BF146" s="153">
        <f>IF(N146="snížená",J146,0)</f>
        <v>0</v>
      </c>
      <c r="BG146" s="153">
        <f>IF(N146="zákl. přenesená",J146,0)</f>
        <v>0</v>
      </c>
      <c r="BH146" s="153">
        <f>IF(N146="sníž. přenesená",J146,0)</f>
        <v>0</v>
      </c>
      <c r="BI146" s="153">
        <f>IF(N146="nulová",J146,0)</f>
        <v>0</v>
      </c>
      <c r="BJ146" s="16" t="s">
        <v>76</v>
      </c>
      <c r="BK146" s="153">
        <f>ROUND(I146*H146,2)</f>
        <v>0</v>
      </c>
      <c r="BL146" s="16" t="s">
        <v>140</v>
      </c>
      <c r="BM146" s="152" t="s">
        <v>313</v>
      </c>
    </row>
    <row r="147" spans="1:47" s="2" customFormat="1" ht="19.5">
      <c r="A147" s="28"/>
      <c r="B147" s="29"/>
      <c r="C147" s="28"/>
      <c r="D147" s="154" t="s">
        <v>142</v>
      </c>
      <c r="E147" s="28"/>
      <c r="F147" s="155" t="s">
        <v>194</v>
      </c>
      <c r="G147" s="28"/>
      <c r="H147" s="28"/>
      <c r="I147" s="28"/>
      <c r="J147" s="28"/>
      <c r="K147" s="28"/>
      <c r="L147" s="29"/>
      <c r="M147" s="156"/>
      <c r="N147" s="157"/>
      <c r="O147" s="54"/>
      <c r="P147" s="54"/>
      <c r="Q147" s="54"/>
      <c r="R147" s="54"/>
      <c r="S147" s="54"/>
      <c r="T147" s="55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T147" s="16" t="s">
        <v>142</v>
      </c>
      <c r="AU147" s="16" t="s">
        <v>78</v>
      </c>
    </row>
    <row r="148" spans="1:65" s="2" customFormat="1" ht="16.5" customHeight="1">
      <c r="A148" s="28"/>
      <c r="B148" s="140"/>
      <c r="C148" s="141">
        <v>10</v>
      </c>
      <c r="D148" s="141" t="s">
        <v>136</v>
      </c>
      <c r="E148" s="142" t="s">
        <v>195</v>
      </c>
      <c r="F148" s="143" t="s">
        <v>314</v>
      </c>
      <c r="G148" s="144" t="s">
        <v>180</v>
      </c>
      <c r="H148" s="145">
        <v>27</v>
      </c>
      <c r="I148" s="146"/>
      <c r="J148" s="146">
        <f>ROUND(I148*H148,2)</f>
        <v>0</v>
      </c>
      <c r="K148" s="147"/>
      <c r="L148" s="29"/>
      <c r="M148" s="148" t="s">
        <v>1</v>
      </c>
      <c r="N148" s="149" t="s">
        <v>34</v>
      </c>
      <c r="O148" s="150">
        <v>0.12</v>
      </c>
      <c r="P148" s="150">
        <f>O148*H148</f>
        <v>3.2399999999999998</v>
      </c>
      <c r="Q148" s="150">
        <v>0</v>
      </c>
      <c r="R148" s="150">
        <f>Q148*H148</f>
        <v>0</v>
      </c>
      <c r="S148" s="150">
        <v>0</v>
      </c>
      <c r="T148" s="151">
        <f>S148*H148</f>
        <v>0</v>
      </c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R148" s="152" t="s">
        <v>140</v>
      </c>
      <c r="AT148" s="152" t="s">
        <v>136</v>
      </c>
      <c r="AU148" s="152" t="s">
        <v>78</v>
      </c>
      <c r="AY148" s="16" t="s">
        <v>134</v>
      </c>
      <c r="BE148" s="153">
        <f>IF(N148="základní",J148,0)</f>
        <v>0</v>
      </c>
      <c r="BF148" s="153">
        <f>IF(N148="snížená",J148,0)</f>
        <v>0</v>
      </c>
      <c r="BG148" s="153">
        <f>IF(N148="zákl. přenesená",J148,0)</f>
        <v>0</v>
      </c>
      <c r="BH148" s="153">
        <f>IF(N148="sníž. přenesená",J148,0)</f>
        <v>0</v>
      </c>
      <c r="BI148" s="153">
        <f>IF(N148="nulová",J148,0)</f>
        <v>0</v>
      </c>
      <c r="BJ148" s="16" t="s">
        <v>76</v>
      </c>
      <c r="BK148" s="153">
        <f>ROUND(I148*H148,2)</f>
        <v>0</v>
      </c>
      <c r="BL148" s="16" t="s">
        <v>140</v>
      </c>
      <c r="BM148" s="152" t="s">
        <v>315</v>
      </c>
    </row>
    <row r="149" spans="1:47" s="2" customFormat="1" ht="12">
      <c r="A149" s="28"/>
      <c r="B149" s="29"/>
      <c r="C149" s="28"/>
      <c r="D149" s="154" t="s">
        <v>142</v>
      </c>
      <c r="E149" s="28"/>
      <c r="F149" s="155" t="s">
        <v>198</v>
      </c>
      <c r="G149" s="28"/>
      <c r="H149" s="28"/>
      <c r="I149" s="28"/>
      <c r="J149" s="28"/>
      <c r="K149" s="28"/>
      <c r="L149" s="29"/>
      <c r="M149" s="156"/>
      <c r="N149" s="157"/>
      <c r="O149" s="54"/>
      <c r="P149" s="54"/>
      <c r="Q149" s="54"/>
      <c r="R149" s="54"/>
      <c r="S149" s="54"/>
      <c r="T149" s="55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T149" s="16" t="s">
        <v>142</v>
      </c>
      <c r="AU149" s="16" t="s">
        <v>78</v>
      </c>
    </row>
    <row r="150" spans="1:65" s="2" customFormat="1" ht="16.5" customHeight="1">
      <c r="A150" s="28"/>
      <c r="B150" s="140"/>
      <c r="C150" s="141">
        <v>11</v>
      </c>
      <c r="D150" s="141" t="s">
        <v>136</v>
      </c>
      <c r="E150" s="142" t="s">
        <v>316</v>
      </c>
      <c r="F150" s="143" t="s">
        <v>317</v>
      </c>
      <c r="G150" s="144" t="s">
        <v>180</v>
      </c>
      <c r="H150" s="145">
        <v>27</v>
      </c>
      <c r="I150" s="146"/>
      <c r="J150" s="146">
        <f>ROUND(I150*H150,2)</f>
        <v>0</v>
      </c>
      <c r="K150" s="147"/>
      <c r="L150" s="29"/>
      <c r="M150" s="148" t="s">
        <v>1</v>
      </c>
      <c r="N150" s="149" t="s">
        <v>34</v>
      </c>
      <c r="O150" s="150">
        <v>0.305</v>
      </c>
      <c r="P150" s="150">
        <f>O150*H150</f>
        <v>8.235</v>
      </c>
      <c r="Q150" s="150">
        <v>0</v>
      </c>
      <c r="R150" s="150">
        <f>Q150*H150</f>
        <v>0</v>
      </c>
      <c r="S150" s="150">
        <v>0</v>
      </c>
      <c r="T150" s="151">
        <f>S150*H150</f>
        <v>0</v>
      </c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R150" s="152" t="s">
        <v>140</v>
      </c>
      <c r="AT150" s="152" t="s">
        <v>136</v>
      </c>
      <c r="AU150" s="152" t="s">
        <v>78</v>
      </c>
      <c r="AY150" s="16" t="s">
        <v>134</v>
      </c>
      <c r="BE150" s="153">
        <f>IF(N150="základní",J150,0)</f>
        <v>0</v>
      </c>
      <c r="BF150" s="153">
        <f>IF(N150="snížená",J150,0)</f>
        <v>0</v>
      </c>
      <c r="BG150" s="153">
        <f>IF(N150="zákl. přenesená",J150,0)</f>
        <v>0</v>
      </c>
      <c r="BH150" s="153">
        <f>IF(N150="sníž. přenesená",J150,0)</f>
        <v>0</v>
      </c>
      <c r="BI150" s="153">
        <f>IF(N150="nulová",J150,0)</f>
        <v>0</v>
      </c>
      <c r="BJ150" s="16" t="s">
        <v>76</v>
      </c>
      <c r="BK150" s="153">
        <f>ROUND(I150*H150,2)</f>
        <v>0</v>
      </c>
      <c r="BL150" s="16" t="s">
        <v>140</v>
      </c>
      <c r="BM150" s="152" t="s">
        <v>318</v>
      </c>
    </row>
    <row r="151" spans="1:47" s="2" customFormat="1" ht="12">
      <c r="A151" s="28"/>
      <c r="B151" s="29"/>
      <c r="C151" s="28"/>
      <c r="D151" s="154" t="s">
        <v>142</v>
      </c>
      <c r="E151" s="28"/>
      <c r="F151" s="155" t="s">
        <v>319</v>
      </c>
      <c r="G151" s="28"/>
      <c r="H151" s="28"/>
      <c r="I151" s="28"/>
      <c r="J151" s="28"/>
      <c r="K151" s="28"/>
      <c r="L151" s="29"/>
      <c r="M151" s="156"/>
      <c r="N151" s="157"/>
      <c r="O151" s="54"/>
      <c r="P151" s="54"/>
      <c r="Q151" s="54"/>
      <c r="R151" s="54"/>
      <c r="S151" s="54"/>
      <c r="T151" s="55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T151" s="16" t="s">
        <v>142</v>
      </c>
      <c r="AU151" s="16" t="s">
        <v>78</v>
      </c>
    </row>
    <row r="152" spans="1:65" s="2" customFormat="1" ht="16.5" customHeight="1">
      <c r="A152" s="28"/>
      <c r="B152" s="140"/>
      <c r="C152" s="141">
        <v>12</v>
      </c>
      <c r="D152" s="141" t="s">
        <v>136</v>
      </c>
      <c r="E152" s="142" t="s">
        <v>204</v>
      </c>
      <c r="F152" s="143" t="s">
        <v>205</v>
      </c>
      <c r="G152" s="144" t="s">
        <v>139</v>
      </c>
      <c r="H152" s="145">
        <v>1090</v>
      </c>
      <c r="I152" s="146"/>
      <c r="J152" s="146">
        <f>ROUND(I152*H152,2)</f>
        <v>0</v>
      </c>
      <c r="K152" s="147"/>
      <c r="L152" s="29"/>
      <c r="M152" s="148" t="s">
        <v>1</v>
      </c>
      <c r="N152" s="149" t="s">
        <v>34</v>
      </c>
      <c r="O152" s="150">
        <v>0.002</v>
      </c>
      <c r="P152" s="150">
        <f>O152*H152</f>
        <v>2.18</v>
      </c>
      <c r="Q152" s="150">
        <v>0</v>
      </c>
      <c r="R152" s="150">
        <f>Q152*H152</f>
        <v>0</v>
      </c>
      <c r="S152" s="150">
        <v>0.02</v>
      </c>
      <c r="T152" s="151">
        <f>S152*H152</f>
        <v>21.8</v>
      </c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R152" s="152" t="s">
        <v>140</v>
      </c>
      <c r="AT152" s="152" t="s">
        <v>136</v>
      </c>
      <c r="AU152" s="152" t="s">
        <v>78</v>
      </c>
      <c r="AY152" s="16" t="s">
        <v>134</v>
      </c>
      <c r="BE152" s="153">
        <f>IF(N152="základní",J152,0)</f>
        <v>0</v>
      </c>
      <c r="BF152" s="153">
        <f>IF(N152="snížená",J152,0)</f>
        <v>0</v>
      </c>
      <c r="BG152" s="153">
        <f>IF(N152="zákl. přenesená",J152,0)</f>
        <v>0</v>
      </c>
      <c r="BH152" s="153">
        <f>IF(N152="sníž. přenesená",J152,0)</f>
        <v>0</v>
      </c>
      <c r="BI152" s="153">
        <f>IF(N152="nulová",J152,0)</f>
        <v>0</v>
      </c>
      <c r="BJ152" s="16" t="s">
        <v>76</v>
      </c>
      <c r="BK152" s="153">
        <f>ROUND(I152*H152,2)</f>
        <v>0</v>
      </c>
      <c r="BL152" s="16" t="s">
        <v>140</v>
      </c>
      <c r="BM152" s="152" t="s">
        <v>320</v>
      </c>
    </row>
    <row r="153" spans="1:47" s="2" customFormat="1" ht="19.5">
      <c r="A153" s="28"/>
      <c r="B153" s="29"/>
      <c r="C153" s="28"/>
      <c r="D153" s="154" t="s">
        <v>142</v>
      </c>
      <c r="E153" s="28"/>
      <c r="F153" s="155" t="s">
        <v>207</v>
      </c>
      <c r="G153" s="28"/>
      <c r="H153" s="28"/>
      <c r="I153" s="28"/>
      <c r="J153" s="28"/>
      <c r="K153" s="28"/>
      <c r="L153" s="29"/>
      <c r="M153" s="156"/>
      <c r="N153" s="157"/>
      <c r="O153" s="54"/>
      <c r="P153" s="54"/>
      <c r="Q153" s="54"/>
      <c r="R153" s="54"/>
      <c r="S153" s="54"/>
      <c r="T153" s="55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T153" s="16" t="s">
        <v>142</v>
      </c>
      <c r="AU153" s="16" t="s">
        <v>78</v>
      </c>
    </row>
    <row r="154" spans="2:63" s="12" customFormat="1" ht="22.9" customHeight="1">
      <c r="B154" s="128"/>
      <c r="D154" s="129" t="s">
        <v>68</v>
      </c>
      <c r="E154" s="138" t="s">
        <v>208</v>
      </c>
      <c r="F154" s="138" t="s">
        <v>209</v>
      </c>
      <c r="J154" s="139">
        <f>BK154</f>
        <v>0</v>
      </c>
      <c r="L154" s="128"/>
      <c r="M154" s="132"/>
      <c r="N154" s="133"/>
      <c r="O154" s="133"/>
      <c r="P154" s="134">
        <f>SUM(P155:P166)</f>
        <v>17.2656</v>
      </c>
      <c r="Q154" s="133"/>
      <c r="R154" s="134">
        <f>SUM(R155:R166)</f>
        <v>0</v>
      </c>
      <c r="S154" s="133"/>
      <c r="T154" s="135">
        <f>SUM(T155:T166)</f>
        <v>0</v>
      </c>
      <c r="AR154" s="129" t="s">
        <v>76</v>
      </c>
      <c r="AT154" s="136" t="s">
        <v>68</v>
      </c>
      <c r="AU154" s="136" t="s">
        <v>76</v>
      </c>
      <c r="AY154" s="129" t="s">
        <v>134</v>
      </c>
      <c r="BK154" s="137">
        <f>SUM(BK155:BK166)</f>
        <v>0</v>
      </c>
    </row>
    <row r="155" spans="1:65" s="2" customFormat="1" ht="16.5" customHeight="1">
      <c r="A155" s="28"/>
      <c r="B155" s="140"/>
      <c r="C155" s="141">
        <v>13</v>
      </c>
      <c r="D155" s="141" t="s">
        <v>136</v>
      </c>
      <c r="E155" s="142" t="s">
        <v>210</v>
      </c>
      <c r="F155" s="143" t="s">
        <v>211</v>
      </c>
      <c r="G155" s="144" t="s">
        <v>212</v>
      </c>
      <c r="H155" s="145">
        <v>359.7</v>
      </c>
      <c r="I155" s="146"/>
      <c r="J155" s="146">
        <f>ROUND(I155*H155,2)</f>
        <v>0</v>
      </c>
      <c r="K155" s="147"/>
      <c r="L155" s="29"/>
      <c r="M155" s="148" t="s">
        <v>1</v>
      </c>
      <c r="N155" s="149" t="s">
        <v>34</v>
      </c>
      <c r="O155" s="150">
        <v>0.03</v>
      </c>
      <c r="P155" s="150">
        <f>O155*H155</f>
        <v>10.790999999999999</v>
      </c>
      <c r="Q155" s="150">
        <v>0</v>
      </c>
      <c r="R155" s="150">
        <f>Q155*H155</f>
        <v>0</v>
      </c>
      <c r="S155" s="150">
        <v>0</v>
      </c>
      <c r="T155" s="151">
        <f>S155*H155</f>
        <v>0</v>
      </c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R155" s="152" t="s">
        <v>140</v>
      </c>
      <c r="AT155" s="152" t="s">
        <v>136</v>
      </c>
      <c r="AU155" s="152" t="s">
        <v>78</v>
      </c>
      <c r="AY155" s="16" t="s">
        <v>134</v>
      </c>
      <c r="BE155" s="153">
        <f>IF(N155="základní",J155,0)</f>
        <v>0</v>
      </c>
      <c r="BF155" s="153">
        <f>IF(N155="snížená",J155,0)</f>
        <v>0</v>
      </c>
      <c r="BG155" s="153">
        <f>IF(N155="zákl. přenesená",J155,0)</f>
        <v>0</v>
      </c>
      <c r="BH155" s="153">
        <f>IF(N155="sníž. přenesená",J155,0)</f>
        <v>0</v>
      </c>
      <c r="BI155" s="153">
        <f>IF(N155="nulová",J155,0)</f>
        <v>0</v>
      </c>
      <c r="BJ155" s="16" t="s">
        <v>76</v>
      </c>
      <c r="BK155" s="153">
        <f>ROUND(I155*H155,2)</f>
        <v>0</v>
      </c>
      <c r="BL155" s="16" t="s">
        <v>140</v>
      </c>
      <c r="BM155" s="152" t="s">
        <v>321</v>
      </c>
    </row>
    <row r="156" spans="1:47" s="2" customFormat="1" ht="12">
      <c r="A156" s="28"/>
      <c r="B156" s="29"/>
      <c r="C156" s="28"/>
      <c r="D156" s="154" t="s">
        <v>142</v>
      </c>
      <c r="E156" s="28"/>
      <c r="F156" s="155" t="s">
        <v>214</v>
      </c>
      <c r="G156" s="28"/>
      <c r="H156" s="28"/>
      <c r="I156" s="28"/>
      <c r="J156" s="28"/>
      <c r="K156" s="28"/>
      <c r="L156" s="29"/>
      <c r="M156" s="156"/>
      <c r="N156" s="157"/>
      <c r="O156" s="54"/>
      <c r="P156" s="54"/>
      <c r="Q156" s="54"/>
      <c r="R156" s="54"/>
      <c r="S156" s="54"/>
      <c r="T156" s="55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T156" s="16" t="s">
        <v>142</v>
      </c>
      <c r="AU156" s="16" t="s">
        <v>78</v>
      </c>
    </row>
    <row r="157" spans="1:65" s="2" customFormat="1" ht="16.5" customHeight="1">
      <c r="A157" s="28"/>
      <c r="B157" s="140"/>
      <c r="C157" s="141">
        <v>14</v>
      </c>
      <c r="D157" s="141" t="s">
        <v>136</v>
      </c>
      <c r="E157" s="142" t="s">
        <v>216</v>
      </c>
      <c r="F157" s="143" t="s">
        <v>217</v>
      </c>
      <c r="G157" s="144" t="s">
        <v>212</v>
      </c>
      <c r="H157" s="145">
        <v>3237.3</v>
      </c>
      <c r="I157" s="146"/>
      <c r="J157" s="146">
        <f>ROUND(I157*H157,2)</f>
        <v>0</v>
      </c>
      <c r="K157" s="147"/>
      <c r="L157" s="29"/>
      <c r="M157" s="148" t="s">
        <v>1</v>
      </c>
      <c r="N157" s="149" t="s">
        <v>34</v>
      </c>
      <c r="O157" s="150">
        <v>0.002</v>
      </c>
      <c r="P157" s="150">
        <f>O157*H157</f>
        <v>6.474600000000001</v>
      </c>
      <c r="Q157" s="150">
        <v>0</v>
      </c>
      <c r="R157" s="150">
        <f>Q157*H157</f>
        <v>0</v>
      </c>
      <c r="S157" s="150">
        <v>0</v>
      </c>
      <c r="T157" s="151">
        <f>S157*H157</f>
        <v>0</v>
      </c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R157" s="152" t="s">
        <v>140</v>
      </c>
      <c r="AT157" s="152" t="s">
        <v>136</v>
      </c>
      <c r="AU157" s="152" t="s">
        <v>78</v>
      </c>
      <c r="AY157" s="16" t="s">
        <v>134</v>
      </c>
      <c r="BE157" s="153">
        <f>IF(N157="základní",J157,0)</f>
        <v>0</v>
      </c>
      <c r="BF157" s="153">
        <f>IF(N157="snížená",J157,0)</f>
        <v>0</v>
      </c>
      <c r="BG157" s="153">
        <f>IF(N157="zákl. přenesená",J157,0)</f>
        <v>0</v>
      </c>
      <c r="BH157" s="153">
        <f>IF(N157="sníž. přenesená",J157,0)</f>
        <v>0</v>
      </c>
      <c r="BI157" s="153">
        <f>IF(N157="nulová",J157,0)</f>
        <v>0</v>
      </c>
      <c r="BJ157" s="16" t="s">
        <v>76</v>
      </c>
      <c r="BK157" s="153">
        <f>ROUND(I157*H157,2)</f>
        <v>0</v>
      </c>
      <c r="BL157" s="16" t="s">
        <v>140</v>
      </c>
      <c r="BM157" s="152" t="s">
        <v>322</v>
      </c>
    </row>
    <row r="158" spans="1:47" s="2" customFormat="1" ht="12">
      <c r="A158" s="28"/>
      <c r="B158" s="29"/>
      <c r="C158" s="28"/>
      <c r="D158" s="154" t="s">
        <v>142</v>
      </c>
      <c r="E158" s="28"/>
      <c r="F158" s="155" t="s">
        <v>219</v>
      </c>
      <c r="G158" s="28"/>
      <c r="H158" s="28"/>
      <c r="I158" s="28"/>
      <c r="J158" s="28"/>
      <c r="K158" s="28"/>
      <c r="L158" s="29"/>
      <c r="M158" s="156"/>
      <c r="N158" s="157"/>
      <c r="O158" s="54"/>
      <c r="P158" s="54"/>
      <c r="Q158" s="54"/>
      <c r="R158" s="54"/>
      <c r="S158" s="54"/>
      <c r="T158" s="55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T158" s="16" t="s">
        <v>142</v>
      </c>
      <c r="AU158" s="16" t="s">
        <v>78</v>
      </c>
    </row>
    <row r="159" spans="1:47" s="2" customFormat="1" ht="19.5">
      <c r="A159" s="28"/>
      <c r="B159" s="29"/>
      <c r="C159" s="28"/>
      <c r="D159" s="154" t="s">
        <v>323</v>
      </c>
      <c r="E159" s="28"/>
      <c r="F159" s="179" t="s">
        <v>324</v>
      </c>
      <c r="G159" s="28"/>
      <c r="H159" s="28"/>
      <c r="I159" s="28"/>
      <c r="J159" s="28"/>
      <c r="K159" s="28"/>
      <c r="L159" s="29"/>
      <c r="M159" s="156"/>
      <c r="N159" s="157"/>
      <c r="O159" s="54"/>
      <c r="P159" s="54"/>
      <c r="Q159" s="54"/>
      <c r="R159" s="54"/>
      <c r="S159" s="54"/>
      <c r="T159" s="55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T159" s="16" t="s">
        <v>323</v>
      </c>
      <c r="AU159" s="16" t="s">
        <v>78</v>
      </c>
    </row>
    <row r="160" spans="2:51" s="13" customFormat="1" ht="12">
      <c r="B160" s="168"/>
      <c r="D160" s="154" t="s">
        <v>220</v>
      </c>
      <c r="F160" s="169" t="s">
        <v>381</v>
      </c>
      <c r="H160" s="170">
        <v>3237.3</v>
      </c>
      <c r="L160" s="168"/>
      <c r="M160" s="171"/>
      <c r="N160" s="172"/>
      <c r="O160" s="172"/>
      <c r="P160" s="172"/>
      <c r="Q160" s="172"/>
      <c r="R160" s="172"/>
      <c r="S160" s="172"/>
      <c r="T160" s="173"/>
      <c r="AT160" s="174" t="s">
        <v>220</v>
      </c>
      <c r="AU160" s="174" t="s">
        <v>78</v>
      </c>
      <c r="AV160" s="13" t="s">
        <v>78</v>
      </c>
      <c r="AW160" s="13" t="s">
        <v>3</v>
      </c>
      <c r="AX160" s="13" t="s">
        <v>76</v>
      </c>
      <c r="AY160" s="174" t="s">
        <v>134</v>
      </c>
    </row>
    <row r="161" spans="1:65" s="2" customFormat="1" ht="16.5" customHeight="1">
      <c r="A161" s="28"/>
      <c r="B161" s="140"/>
      <c r="C161" s="141">
        <v>15</v>
      </c>
      <c r="D161" s="141" t="s">
        <v>136</v>
      </c>
      <c r="E161" s="142" t="s">
        <v>325</v>
      </c>
      <c r="F161" s="143" t="s">
        <v>326</v>
      </c>
      <c r="G161" s="144" t="s">
        <v>212</v>
      </c>
      <c r="H161" s="145">
        <v>337.9</v>
      </c>
      <c r="I161" s="146"/>
      <c r="J161" s="146">
        <f>ROUND(I161*H161,2)</f>
        <v>0</v>
      </c>
      <c r="K161" s="147"/>
      <c r="L161" s="29"/>
      <c r="M161" s="148" t="s">
        <v>1</v>
      </c>
      <c r="N161" s="149" t="s">
        <v>34</v>
      </c>
      <c r="O161" s="150">
        <v>0</v>
      </c>
      <c r="P161" s="150">
        <f>O161*H161</f>
        <v>0</v>
      </c>
      <c r="Q161" s="150">
        <v>0</v>
      </c>
      <c r="R161" s="150">
        <f>Q161*H161</f>
        <v>0</v>
      </c>
      <c r="S161" s="150">
        <v>0</v>
      </c>
      <c r="T161" s="151">
        <f>S161*H161</f>
        <v>0</v>
      </c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R161" s="152" t="s">
        <v>140</v>
      </c>
      <c r="AT161" s="152" t="s">
        <v>136</v>
      </c>
      <c r="AU161" s="152" t="s">
        <v>78</v>
      </c>
      <c r="AY161" s="16" t="s">
        <v>134</v>
      </c>
      <c r="BE161" s="153">
        <f>IF(N161="základní",J161,0)</f>
        <v>0</v>
      </c>
      <c r="BF161" s="153">
        <f>IF(N161="snížená",J161,0)</f>
        <v>0</v>
      </c>
      <c r="BG161" s="153">
        <f>IF(N161="zákl. přenesená",J161,0)</f>
        <v>0</v>
      </c>
      <c r="BH161" s="153">
        <f>IF(N161="sníž. přenesená",J161,0)</f>
        <v>0</v>
      </c>
      <c r="BI161" s="153">
        <f>IF(N161="nulová",J161,0)</f>
        <v>0</v>
      </c>
      <c r="BJ161" s="16" t="s">
        <v>76</v>
      </c>
      <c r="BK161" s="153">
        <f>ROUND(I161*H161,2)</f>
        <v>0</v>
      </c>
      <c r="BL161" s="16" t="s">
        <v>140</v>
      </c>
      <c r="BM161" s="152" t="s">
        <v>327</v>
      </c>
    </row>
    <row r="162" spans="1:47" s="2" customFormat="1" ht="19.5">
      <c r="A162" s="28"/>
      <c r="B162" s="29"/>
      <c r="C162" s="28"/>
      <c r="D162" s="154" t="s">
        <v>142</v>
      </c>
      <c r="E162" s="28"/>
      <c r="F162" s="155" t="s">
        <v>328</v>
      </c>
      <c r="G162" s="28"/>
      <c r="H162" s="28"/>
      <c r="I162" s="28"/>
      <c r="J162" s="28"/>
      <c r="K162" s="28"/>
      <c r="L162" s="29"/>
      <c r="M162" s="156"/>
      <c r="N162" s="157"/>
      <c r="O162" s="54"/>
      <c r="P162" s="54"/>
      <c r="Q162" s="54"/>
      <c r="R162" s="54"/>
      <c r="S162" s="54"/>
      <c r="T162" s="55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T162" s="16" t="s">
        <v>142</v>
      </c>
      <c r="AU162" s="16" t="s">
        <v>78</v>
      </c>
    </row>
    <row r="163" spans="2:51" s="13" customFormat="1" ht="12">
      <c r="B163" s="168"/>
      <c r="D163" s="154" t="s">
        <v>220</v>
      </c>
      <c r="E163" s="174" t="s">
        <v>1</v>
      </c>
      <c r="F163" s="169" t="s">
        <v>382</v>
      </c>
      <c r="H163" s="170">
        <v>337.9</v>
      </c>
      <c r="L163" s="168"/>
      <c r="M163" s="171"/>
      <c r="N163" s="172"/>
      <c r="O163" s="172"/>
      <c r="P163" s="172"/>
      <c r="Q163" s="172"/>
      <c r="R163" s="172"/>
      <c r="S163" s="172"/>
      <c r="T163" s="173"/>
      <c r="AT163" s="174" t="s">
        <v>220</v>
      </c>
      <c r="AU163" s="174" t="s">
        <v>78</v>
      </c>
      <c r="AV163" s="13" t="s">
        <v>78</v>
      </c>
      <c r="AW163" s="13" t="s">
        <v>26</v>
      </c>
      <c r="AX163" s="13" t="s">
        <v>76</v>
      </c>
      <c r="AY163" s="174" t="s">
        <v>134</v>
      </c>
    </row>
    <row r="164" spans="1:65" s="2" customFormat="1" ht="16.5" customHeight="1">
      <c r="A164" s="28"/>
      <c r="B164" s="140"/>
      <c r="C164" s="141">
        <v>16</v>
      </c>
      <c r="D164" s="141" t="s">
        <v>136</v>
      </c>
      <c r="E164" s="142" t="s">
        <v>329</v>
      </c>
      <c r="F164" s="143" t="s">
        <v>330</v>
      </c>
      <c r="G164" s="144" t="s">
        <v>212</v>
      </c>
      <c r="H164" s="145">
        <v>21.8</v>
      </c>
      <c r="I164" s="146"/>
      <c r="J164" s="146">
        <f>ROUND(I164*H164,2)</f>
        <v>0</v>
      </c>
      <c r="K164" s="147"/>
      <c r="L164" s="29"/>
      <c r="M164" s="148" t="s">
        <v>1</v>
      </c>
      <c r="N164" s="149" t="s">
        <v>34</v>
      </c>
      <c r="O164" s="150">
        <v>0</v>
      </c>
      <c r="P164" s="150">
        <f>O164*H164</f>
        <v>0</v>
      </c>
      <c r="Q164" s="150">
        <v>0</v>
      </c>
      <c r="R164" s="150">
        <f>Q164*H164</f>
        <v>0</v>
      </c>
      <c r="S164" s="150">
        <v>0</v>
      </c>
      <c r="T164" s="151">
        <f>S164*H164</f>
        <v>0</v>
      </c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R164" s="152" t="s">
        <v>140</v>
      </c>
      <c r="AT164" s="152" t="s">
        <v>136</v>
      </c>
      <c r="AU164" s="152" t="s">
        <v>78</v>
      </c>
      <c r="AY164" s="16" t="s">
        <v>134</v>
      </c>
      <c r="BE164" s="153">
        <f>IF(N164="základní",J164,0)</f>
        <v>0</v>
      </c>
      <c r="BF164" s="153">
        <f>IF(N164="snížená",J164,0)</f>
        <v>0</v>
      </c>
      <c r="BG164" s="153">
        <f>IF(N164="zákl. přenesená",J164,0)</f>
        <v>0</v>
      </c>
      <c r="BH164" s="153">
        <f>IF(N164="sníž. přenesená",J164,0)</f>
        <v>0</v>
      </c>
      <c r="BI164" s="153">
        <f>IF(N164="nulová",J164,0)</f>
        <v>0</v>
      </c>
      <c r="BJ164" s="16" t="s">
        <v>76</v>
      </c>
      <c r="BK164" s="153">
        <f>ROUND(I164*H164,2)</f>
        <v>0</v>
      </c>
      <c r="BL164" s="16" t="s">
        <v>140</v>
      </c>
      <c r="BM164" s="152" t="s">
        <v>331</v>
      </c>
    </row>
    <row r="165" spans="1:47" s="2" customFormat="1" ht="12">
      <c r="A165" s="28"/>
      <c r="B165" s="29"/>
      <c r="C165" s="28"/>
      <c r="D165" s="154" t="s">
        <v>142</v>
      </c>
      <c r="E165" s="28"/>
      <c r="F165" s="155" t="s">
        <v>332</v>
      </c>
      <c r="G165" s="28"/>
      <c r="H165" s="28"/>
      <c r="I165" s="28"/>
      <c r="J165" s="28"/>
      <c r="K165" s="28"/>
      <c r="L165" s="29"/>
      <c r="M165" s="156"/>
      <c r="N165" s="157"/>
      <c r="O165" s="54"/>
      <c r="P165" s="54"/>
      <c r="Q165" s="54"/>
      <c r="R165" s="54"/>
      <c r="S165" s="54"/>
      <c r="T165" s="55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T165" s="16" t="s">
        <v>142</v>
      </c>
      <c r="AU165" s="16" t="s">
        <v>78</v>
      </c>
    </row>
    <row r="166" spans="2:51" s="13" customFormat="1" ht="12">
      <c r="B166" s="168"/>
      <c r="D166" s="154" t="s">
        <v>220</v>
      </c>
      <c r="E166" s="174" t="s">
        <v>1</v>
      </c>
      <c r="F166" s="169" t="s">
        <v>383</v>
      </c>
      <c r="H166" s="170">
        <v>21.8</v>
      </c>
      <c r="L166" s="168"/>
      <c r="M166" s="171"/>
      <c r="N166" s="172"/>
      <c r="O166" s="172"/>
      <c r="P166" s="172"/>
      <c r="Q166" s="172"/>
      <c r="R166" s="172"/>
      <c r="S166" s="172"/>
      <c r="T166" s="173"/>
      <c r="AT166" s="174" t="s">
        <v>220</v>
      </c>
      <c r="AU166" s="174" t="s">
        <v>78</v>
      </c>
      <c r="AV166" s="13" t="s">
        <v>78</v>
      </c>
      <c r="AW166" s="13" t="s">
        <v>26</v>
      </c>
      <c r="AX166" s="13" t="s">
        <v>76</v>
      </c>
      <c r="AY166" s="174" t="s">
        <v>134</v>
      </c>
    </row>
    <row r="167" spans="2:63" s="12" customFormat="1" ht="22.9" customHeight="1">
      <c r="B167" s="128"/>
      <c r="D167" s="129" t="s">
        <v>68</v>
      </c>
      <c r="E167" s="138" t="s">
        <v>230</v>
      </c>
      <c r="F167" s="138" t="s">
        <v>231</v>
      </c>
      <c r="J167" s="139">
        <f>BK167</f>
        <v>0</v>
      </c>
      <c r="L167" s="128"/>
      <c r="M167" s="132"/>
      <c r="N167" s="133"/>
      <c r="O167" s="133"/>
      <c r="P167" s="134">
        <f>SUM(P168:P169)</f>
        <v>0.31897800000000004</v>
      </c>
      <c r="Q167" s="133"/>
      <c r="R167" s="134">
        <f>SUM(R168:R169)</f>
        <v>0</v>
      </c>
      <c r="S167" s="133"/>
      <c r="T167" s="135">
        <f>SUM(T168:T169)</f>
        <v>0</v>
      </c>
      <c r="AR167" s="129" t="s">
        <v>76</v>
      </c>
      <c r="AT167" s="136" t="s">
        <v>68</v>
      </c>
      <c r="AU167" s="136" t="s">
        <v>76</v>
      </c>
      <c r="AY167" s="129" t="s">
        <v>134</v>
      </c>
      <c r="BK167" s="137">
        <f>SUM(BK168:BK169)</f>
        <v>0</v>
      </c>
    </row>
    <row r="168" spans="1:65" s="2" customFormat="1" ht="21.75" customHeight="1">
      <c r="A168" s="28"/>
      <c r="B168" s="140"/>
      <c r="C168" s="141">
        <v>17</v>
      </c>
      <c r="D168" s="141" t="s">
        <v>136</v>
      </c>
      <c r="E168" s="142" t="s">
        <v>233</v>
      </c>
      <c r="F168" s="143" t="s">
        <v>234</v>
      </c>
      <c r="G168" s="144" t="s">
        <v>212</v>
      </c>
      <c r="H168" s="145">
        <v>4.833</v>
      </c>
      <c r="I168" s="146"/>
      <c r="J168" s="146">
        <f>ROUND(I168*H168,2)</f>
        <v>0</v>
      </c>
      <c r="K168" s="147"/>
      <c r="L168" s="29"/>
      <c r="M168" s="148" t="s">
        <v>1</v>
      </c>
      <c r="N168" s="149" t="s">
        <v>34</v>
      </c>
      <c r="O168" s="150">
        <v>0.066</v>
      </c>
      <c r="P168" s="150">
        <f>O168*H168</f>
        <v>0.31897800000000004</v>
      </c>
      <c r="Q168" s="150">
        <v>0</v>
      </c>
      <c r="R168" s="150">
        <f>Q168*H168</f>
        <v>0</v>
      </c>
      <c r="S168" s="150">
        <v>0</v>
      </c>
      <c r="T168" s="151">
        <f>S168*H168</f>
        <v>0</v>
      </c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R168" s="152" t="s">
        <v>140</v>
      </c>
      <c r="AT168" s="152" t="s">
        <v>136</v>
      </c>
      <c r="AU168" s="152" t="s">
        <v>78</v>
      </c>
      <c r="AY168" s="16" t="s">
        <v>134</v>
      </c>
      <c r="BE168" s="153">
        <f>IF(N168="základní",J168,0)</f>
        <v>0</v>
      </c>
      <c r="BF168" s="153">
        <f>IF(N168="snížená",J168,0)</f>
        <v>0</v>
      </c>
      <c r="BG168" s="153">
        <f>IF(N168="zákl. přenesená",J168,0)</f>
        <v>0</v>
      </c>
      <c r="BH168" s="153">
        <f>IF(N168="sníž. přenesená",J168,0)</f>
        <v>0</v>
      </c>
      <c r="BI168" s="153">
        <f>IF(N168="nulová",J168,0)</f>
        <v>0</v>
      </c>
      <c r="BJ168" s="16" t="s">
        <v>76</v>
      </c>
      <c r="BK168" s="153">
        <f>ROUND(I168*H168,2)</f>
        <v>0</v>
      </c>
      <c r="BL168" s="16" t="s">
        <v>140</v>
      </c>
      <c r="BM168" s="152" t="s">
        <v>333</v>
      </c>
    </row>
    <row r="169" spans="1:47" s="2" customFormat="1" ht="19.5">
      <c r="A169" s="28"/>
      <c r="B169" s="29"/>
      <c r="C169" s="28"/>
      <c r="D169" s="154" t="s">
        <v>142</v>
      </c>
      <c r="E169" s="28"/>
      <c r="F169" s="155" t="s">
        <v>236</v>
      </c>
      <c r="G169" s="28"/>
      <c r="H169" s="28"/>
      <c r="I169" s="28"/>
      <c r="J169" s="28"/>
      <c r="K169" s="28"/>
      <c r="L169" s="29"/>
      <c r="M169" s="156"/>
      <c r="N169" s="157"/>
      <c r="O169" s="54"/>
      <c r="P169" s="54"/>
      <c r="Q169" s="54"/>
      <c r="R169" s="54"/>
      <c r="S169" s="54"/>
      <c r="T169" s="55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T169" s="16" t="s">
        <v>142</v>
      </c>
      <c r="AU169" s="16" t="s">
        <v>78</v>
      </c>
    </row>
    <row r="170" spans="2:63" s="12" customFormat="1" ht="22.9" customHeight="1">
      <c r="B170" s="128"/>
      <c r="D170" s="129" t="s">
        <v>68</v>
      </c>
      <c r="E170" s="138" t="s">
        <v>239</v>
      </c>
      <c r="F170" s="138" t="s">
        <v>240</v>
      </c>
      <c r="J170" s="139">
        <f>BK170</f>
        <v>0</v>
      </c>
      <c r="L170" s="128"/>
      <c r="M170" s="132"/>
      <c r="N170" s="133"/>
      <c r="O170" s="133"/>
      <c r="P170" s="134">
        <f>SUM(P171:P172)</f>
        <v>0</v>
      </c>
      <c r="Q170" s="133"/>
      <c r="R170" s="134">
        <f>SUM(R171:R172)</f>
        <v>0</v>
      </c>
      <c r="S170" s="133"/>
      <c r="T170" s="135">
        <f>SUM(T171:T172)</f>
        <v>0</v>
      </c>
      <c r="AR170" s="129" t="s">
        <v>144</v>
      </c>
      <c r="AT170" s="136" t="s">
        <v>68</v>
      </c>
      <c r="AU170" s="136" t="s">
        <v>76</v>
      </c>
      <c r="AY170" s="129" t="s">
        <v>134</v>
      </c>
      <c r="BK170" s="137">
        <f>SUM(BK171:BK172)</f>
        <v>0</v>
      </c>
    </row>
    <row r="171" spans="1:65" s="2" customFormat="1" ht="16.5" customHeight="1">
      <c r="A171" s="28"/>
      <c r="B171" s="140"/>
      <c r="C171" s="141">
        <v>18</v>
      </c>
      <c r="D171" s="141" t="s">
        <v>136</v>
      </c>
      <c r="E171" s="142" t="s">
        <v>242</v>
      </c>
      <c r="F171" s="143" t="s">
        <v>334</v>
      </c>
      <c r="G171" s="144" t="s">
        <v>244</v>
      </c>
      <c r="H171" s="145">
        <v>1</v>
      </c>
      <c r="I171" s="146"/>
      <c r="J171" s="146">
        <f>ROUND(I171*H171,2)</f>
        <v>0</v>
      </c>
      <c r="K171" s="147"/>
      <c r="L171" s="29"/>
      <c r="M171" s="148" t="s">
        <v>1</v>
      </c>
      <c r="N171" s="149" t="s">
        <v>34</v>
      </c>
      <c r="O171" s="150">
        <v>0</v>
      </c>
      <c r="P171" s="150">
        <f>O171*H171</f>
        <v>0</v>
      </c>
      <c r="Q171" s="150">
        <v>0</v>
      </c>
      <c r="R171" s="150">
        <f>Q171*H171</f>
        <v>0</v>
      </c>
      <c r="S171" s="150">
        <v>0</v>
      </c>
      <c r="T171" s="151">
        <f>S171*H171</f>
        <v>0</v>
      </c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R171" s="152" t="s">
        <v>245</v>
      </c>
      <c r="AT171" s="152" t="s">
        <v>136</v>
      </c>
      <c r="AU171" s="152" t="s">
        <v>78</v>
      </c>
      <c r="AY171" s="16" t="s">
        <v>134</v>
      </c>
      <c r="BE171" s="153">
        <f>IF(N171="základní",J171,0)</f>
        <v>0</v>
      </c>
      <c r="BF171" s="153">
        <f>IF(N171="snížená",J171,0)</f>
        <v>0</v>
      </c>
      <c r="BG171" s="153">
        <f>IF(N171="zákl. přenesená",J171,0)</f>
        <v>0</v>
      </c>
      <c r="BH171" s="153">
        <f>IF(N171="sníž. přenesená",J171,0)</f>
        <v>0</v>
      </c>
      <c r="BI171" s="153">
        <f>IF(N171="nulová",J171,0)</f>
        <v>0</v>
      </c>
      <c r="BJ171" s="16" t="s">
        <v>76</v>
      </c>
      <c r="BK171" s="153">
        <f>ROUND(I171*H171,2)</f>
        <v>0</v>
      </c>
      <c r="BL171" s="16" t="s">
        <v>245</v>
      </c>
      <c r="BM171" s="152" t="s">
        <v>335</v>
      </c>
    </row>
    <row r="172" spans="1:47" s="2" customFormat="1" ht="12">
      <c r="A172" s="28"/>
      <c r="B172" s="29"/>
      <c r="C172" s="28"/>
      <c r="D172" s="154" t="s">
        <v>142</v>
      </c>
      <c r="E172" s="28"/>
      <c r="F172" s="155" t="s">
        <v>243</v>
      </c>
      <c r="G172" s="28"/>
      <c r="H172" s="28"/>
      <c r="I172" s="28"/>
      <c r="J172" s="28"/>
      <c r="K172" s="28"/>
      <c r="L172" s="29"/>
      <c r="M172" s="175"/>
      <c r="N172" s="176"/>
      <c r="O172" s="177"/>
      <c r="P172" s="177"/>
      <c r="Q172" s="177"/>
      <c r="R172" s="177"/>
      <c r="S172" s="177"/>
      <c r="T172" s="17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T172" s="16" t="s">
        <v>142</v>
      </c>
      <c r="AU172" s="16" t="s">
        <v>78</v>
      </c>
    </row>
    <row r="173" spans="1:31" s="2" customFormat="1" ht="6.95" customHeight="1">
      <c r="A173" s="28"/>
      <c r="B173" s="43"/>
      <c r="C173" s="44"/>
      <c r="D173" s="44"/>
      <c r="E173" s="44"/>
      <c r="F173" s="44"/>
      <c r="G173" s="44"/>
      <c r="H173" s="44"/>
      <c r="I173" s="44"/>
      <c r="J173" s="44"/>
      <c r="K173" s="44"/>
      <c r="L173" s="29"/>
      <c r="M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</row>
  </sheetData>
  <autoFilter ref="C123:K172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77"/>
  <sheetViews>
    <sheetView showGridLines="0" showZeros="0" workbookViewId="0" topLeftCell="A110">
      <selection activeCell="X138" sqref="X138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89"/>
    </row>
    <row r="2" spans="12:46" s="1" customFormat="1" ht="36.95" customHeight="1">
      <c r="L2" s="221" t="s">
        <v>5</v>
      </c>
      <c r="M2" s="222"/>
      <c r="N2" s="222"/>
      <c r="O2" s="222"/>
      <c r="P2" s="222"/>
      <c r="Q2" s="222"/>
      <c r="R2" s="222"/>
      <c r="S2" s="222"/>
      <c r="T2" s="222"/>
      <c r="U2" s="222"/>
      <c r="V2" s="222"/>
      <c r="AT2" s="16" t="s">
        <v>96</v>
      </c>
    </row>
    <row r="3" spans="2:46" s="1" customFormat="1" ht="6.95" customHeight="1" hidden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78</v>
      </c>
    </row>
    <row r="4" spans="2:46" s="1" customFormat="1" ht="24.95" customHeight="1" hidden="1">
      <c r="B4" s="19"/>
      <c r="D4" s="20" t="s">
        <v>97</v>
      </c>
      <c r="L4" s="19"/>
      <c r="M4" s="90" t="s">
        <v>10</v>
      </c>
      <c r="AT4" s="16" t="s">
        <v>3</v>
      </c>
    </row>
    <row r="5" spans="2:12" s="1" customFormat="1" ht="6.95" customHeight="1" hidden="1">
      <c r="B5" s="19"/>
      <c r="L5" s="19"/>
    </row>
    <row r="6" spans="2:12" s="1" customFormat="1" ht="12" customHeight="1" hidden="1">
      <c r="B6" s="19"/>
      <c r="D6" s="25" t="s">
        <v>14</v>
      </c>
      <c r="L6" s="19"/>
    </row>
    <row r="7" spans="2:12" s="1" customFormat="1" ht="16.5" customHeight="1" hidden="1">
      <c r="B7" s="19"/>
      <c r="E7" s="249" t="str">
        <f>'Rekapitulace stavby'!K6</f>
        <v>Město Petřvald - Opravy MK 2023</v>
      </c>
      <c r="F7" s="250"/>
      <c r="G7" s="250"/>
      <c r="H7" s="250"/>
      <c r="L7" s="19"/>
    </row>
    <row r="8" spans="1:31" s="2" customFormat="1" ht="12" customHeight="1" hidden="1">
      <c r="A8" s="28"/>
      <c r="B8" s="29"/>
      <c r="C8" s="28"/>
      <c r="D8" s="25" t="s">
        <v>98</v>
      </c>
      <c r="E8" s="28"/>
      <c r="F8" s="28"/>
      <c r="G8" s="28"/>
      <c r="H8" s="28"/>
      <c r="I8" s="28"/>
      <c r="J8" s="28"/>
      <c r="K8" s="28"/>
      <c r="L8" s="3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31" s="2" customFormat="1" ht="16.5" customHeight="1" hidden="1">
      <c r="A9" s="28"/>
      <c r="B9" s="29"/>
      <c r="C9" s="28"/>
      <c r="D9" s="28"/>
      <c r="E9" s="243" t="s">
        <v>385</v>
      </c>
      <c r="F9" s="248"/>
      <c r="G9" s="248"/>
      <c r="H9" s="248"/>
      <c r="I9" s="28"/>
      <c r="J9" s="28"/>
      <c r="K9" s="28"/>
      <c r="L9" s="3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31" s="2" customFormat="1" ht="12" hidden="1">
      <c r="A10" s="28"/>
      <c r="B10" s="29"/>
      <c r="C10" s="28"/>
      <c r="D10" s="28"/>
      <c r="E10" s="28"/>
      <c r="F10" s="28"/>
      <c r="G10" s="28"/>
      <c r="H10" s="28"/>
      <c r="I10" s="28"/>
      <c r="J10" s="28"/>
      <c r="K10" s="28"/>
      <c r="L10" s="3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31" s="2" customFormat="1" ht="12" customHeight="1" hidden="1">
      <c r="A11" s="28"/>
      <c r="B11" s="29"/>
      <c r="C11" s="28"/>
      <c r="D11" s="25" t="s">
        <v>16</v>
      </c>
      <c r="E11" s="28"/>
      <c r="F11" s="23" t="s">
        <v>1</v>
      </c>
      <c r="G11" s="28"/>
      <c r="H11" s="28"/>
      <c r="I11" s="25" t="s">
        <v>17</v>
      </c>
      <c r="J11" s="23" t="s">
        <v>1</v>
      </c>
      <c r="K11" s="28"/>
      <c r="L11" s="3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31" s="2" customFormat="1" ht="12" customHeight="1" hidden="1">
      <c r="A12" s="28"/>
      <c r="B12" s="29"/>
      <c r="C12" s="28"/>
      <c r="D12" s="25" t="s">
        <v>18</v>
      </c>
      <c r="E12" s="28"/>
      <c r="F12" s="23" t="s">
        <v>100</v>
      </c>
      <c r="G12" s="28"/>
      <c r="H12" s="28"/>
      <c r="I12" s="25" t="s">
        <v>20</v>
      </c>
      <c r="J12" s="51">
        <f>'Rekapitulace stavby'!AN8</f>
        <v>0</v>
      </c>
      <c r="K12" s="28"/>
      <c r="L12" s="3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31" s="2" customFormat="1" ht="10.9" customHeight="1" hidden="1">
      <c r="A13" s="28"/>
      <c r="B13" s="29"/>
      <c r="C13" s="28"/>
      <c r="D13" s="28"/>
      <c r="E13" s="28"/>
      <c r="F13" s="28"/>
      <c r="G13" s="28"/>
      <c r="H13" s="28"/>
      <c r="I13" s="28"/>
      <c r="J13" s="28"/>
      <c r="K13" s="28"/>
      <c r="L13" s="3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31" s="2" customFormat="1" ht="12" customHeight="1" hidden="1">
      <c r="A14" s="28"/>
      <c r="B14" s="29"/>
      <c r="C14" s="28"/>
      <c r="D14" s="25" t="s">
        <v>21</v>
      </c>
      <c r="E14" s="28"/>
      <c r="F14" s="28"/>
      <c r="G14" s="28"/>
      <c r="H14" s="28"/>
      <c r="I14" s="25" t="s">
        <v>22</v>
      </c>
      <c r="J14" s="23" t="s">
        <v>101</v>
      </c>
      <c r="K14" s="28"/>
      <c r="L14" s="3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31" s="2" customFormat="1" ht="18" customHeight="1" hidden="1">
      <c r="A15" s="28"/>
      <c r="B15" s="29"/>
      <c r="C15" s="28"/>
      <c r="D15" s="28"/>
      <c r="E15" s="23" t="s">
        <v>102</v>
      </c>
      <c r="F15" s="28"/>
      <c r="G15" s="28"/>
      <c r="H15" s="28"/>
      <c r="I15" s="25" t="s">
        <v>23</v>
      </c>
      <c r="J15" s="23" t="s">
        <v>1</v>
      </c>
      <c r="K15" s="28"/>
      <c r="L15" s="3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31" s="2" customFormat="1" ht="6.95" customHeight="1" hidden="1">
      <c r="A16" s="28"/>
      <c r="B16" s="29"/>
      <c r="C16" s="28"/>
      <c r="D16" s="28"/>
      <c r="E16" s="28"/>
      <c r="F16" s="28"/>
      <c r="G16" s="28"/>
      <c r="H16" s="28"/>
      <c r="I16" s="28"/>
      <c r="J16" s="28"/>
      <c r="K16" s="28"/>
      <c r="L16" s="3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ht="12" customHeight="1" hidden="1">
      <c r="A17" s="28"/>
      <c r="B17" s="29"/>
      <c r="C17" s="28"/>
      <c r="D17" s="25" t="s">
        <v>24</v>
      </c>
      <c r="E17" s="28"/>
      <c r="F17" s="28"/>
      <c r="G17" s="28"/>
      <c r="H17" s="28"/>
      <c r="I17" s="25" t="s">
        <v>22</v>
      </c>
      <c r="J17" s="23" t="str">
        <f>'Rekapitulace stavby'!AN13</f>
        <v/>
      </c>
      <c r="K17" s="28"/>
      <c r="L17" s="3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18" customHeight="1" hidden="1">
      <c r="A18" s="28"/>
      <c r="B18" s="29"/>
      <c r="C18" s="28"/>
      <c r="D18" s="28"/>
      <c r="E18" s="237" t="str">
        <f>'Rekapitulace stavby'!E14</f>
        <v xml:space="preserve"> </v>
      </c>
      <c r="F18" s="237"/>
      <c r="G18" s="237"/>
      <c r="H18" s="237"/>
      <c r="I18" s="25" t="s">
        <v>23</v>
      </c>
      <c r="J18" s="23" t="str">
        <f>'Rekapitulace stavby'!AN14</f>
        <v/>
      </c>
      <c r="K18" s="28"/>
      <c r="L18" s="3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ht="6.95" customHeight="1" hidden="1">
      <c r="A19" s="28"/>
      <c r="B19" s="29"/>
      <c r="C19" s="28"/>
      <c r="D19" s="28"/>
      <c r="E19" s="28"/>
      <c r="F19" s="28"/>
      <c r="G19" s="28"/>
      <c r="H19" s="28"/>
      <c r="I19" s="28"/>
      <c r="J19" s="28"/>
      <c r="K19" s="28"/>
      <c r="L19" s="3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12" customHeight="1" hidden="1">
      <c r="A20" s="28"/>
      <c r="B20" s="29"/>
      <c r="C20" s="28"/>
      <c r="D20" s="25" t="s">
        <v>25</v>
      </c>
      <c r="E20" s="28"/>
      <c r="F20" s="28"/>
      <c r="G20" s="28"/>
      <c r="H20" s="28"/>
      <c r="I20" s="25" t="s">
        <v>22</v>
      </c>
      <c r="J20" s="23" t="str">
        <f>IF('Rekapitulace stavby'!AN16="","",'Rekapitulace stavby'!AN16)</f>
        <v/>
      </c>
      <c r="K20" s="28"/>
      <c r="L20" s="3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ht="18" customHeight="1" hidden="1">
      <c r="A21" s="28"/>
      <c r="B21" s="29"/>
      <c r="C21" s="28"/>
      <c r="D21" s="28"/>
      <c r="E21" s="23" t="str">
        <f>IF('Rekapitulace stavby'!E17="","",'Rekapitulace stavby'!E17)</f>
        <v xml:space="preserve"> </v>
      </c>
      <c r="F21" s="28"/>
      <c r="G21" s="28"/>
      <c r="H21" s="28"/>
      <c r="I21" s="25" t="s">
        <v>23</v>
      </c>
      <c r="J21" s="23" t="str">
        <f>IF('Rekapitulace stavby'!AN17="","",'Rekapitulace stavby'!AN17)</f>
        <v/>
      </c>
      <c r="K21" s="28"/>
      <c r="L21" s="3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ht="6.95" customHeight="1" hidden="1">
      <c r="A22" s="28"/>
      <c r="B22" s="29"/>
      <c r="C22" s="28"/>
      <c r="D22" s="28"/>
      <c r="E22" s="28"/>
      <c r="F22" s="28"/>
      <c r="G22" s="28"/>
      <c r="H22" s="28"/>
      <c r="I22" s="28"/>
      <c r="J22" s="28"/>
      <c r="K22" s="28"/>
      <c r="L22" s="3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ht="12" customHeight="1" hidden="1">
      <c r="A23" s="28"/>
      <c r="B23" s="29"/>
      <c r="C23" s="28"/>
      <c r="D23" s="25" t="s">
        <v>27</v>
      </c>
      <c r="E23" s="28"/>
      <c r="F23" s="28"/>
      <c r="G23" s="28"/>
      <c r="H23" s="28"/>
      <c r="I23" s="25" t="s">
        <v>22</v>
      </c>
      <c r="J23" s="23" t="s">
        <v>103</v>
      </c>
      <c r="K23" s="28"/>
      <c r="L23" s="3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18" customHeight="1" hidden="1">
      <c r="A24" s="28"/>
      <c r="B24" s="29"/>
      <c r="C24" s="28"/>
      <c r="D24" s="28"/>
      <c r="E24" s="23" t="s">
        <v>104</v>
      </c>
      <c r="F24" s="28"/>
      <c r="G24" s="28"/>
      <c r="H24" s="28"/>
      <c r="I24" s="25" t="s">
        <v>23</v>
      </c>
      <c r="J24" s="23" t="s">
        <v>1</v>
      </c>
      <c r="K24" s="28"/>
      <c r="L24" s="3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2" customFormat="1" ht="6.95" customHeight="1" hidden="1">
      <c r="A25" s="28"/>
      <c r="B25" s="29"/>
      <c r="C25" s="28"/>
      <c r="D25" s="28"/>
      <c r="E25" s="28"/>
      <c r="F25" s="28"/>
      <c r="G25" s="28"/>
      <c r="H25" s="28"/>
      <c r="I25" s="28"/>
      <c r="J25" s="28"/>
      <c r="K25" s="28"/>
      <c r="L25" s="3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2" customFormat="1" ht="12" customHeight="1" hidden="1">
      <c r="A26" s="28"/>
      <c r="B26" s="29"/>
      <c r="C26" s="28"/>
      <c r="D26" s="25" t="s">
        <v>28</v>
      </c>
      <c r="E26" s="28"/>
      <c r="F26" s="28"/>
      <c r="G26" s="28"/>
      <c r="H26" s="28"/>
      <c r="I26" s="28"/>
      <c r="J26" s="28"/>
      <c r="K26" s="28"/>
      <c r="L26" s="3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8" customFormat="1" ht="16.5" customHeight="1" hidden="1">
      <c r="A27" s="91"/>
      <c r="B27" s="92"/>
      <c r="C27" s="91"/>
      <c r="D27" s="91"/>
      <c r="E27" s="239" t="s">
        <v>1</v>
      </c>
      <c r="F27" s="239"/>
      <c r="G27" s="239"/>
      <c r="H27" s="239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 hidden="1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3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2" customFormat="1" ht="6.95" customHeight="1" hidden="1">
      <c r="A29" s="28"/>
      <c r="B29" s="29"/>
      <c r="C29" s="28"/>
      <c r="D29" s="62"/>
      <c r="E29" s="62"/>
      <c r="F29" s="62"/>
      <c r="G29" s="62"/>
      <c r="H29" s="62"/>
      <c r="I29" s="62"/>
      <c r="J29" s="62"/>
      <c r="K29" s="62"/>
      <c r="L29" s="3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2" customFormat="1" ht="25.35" customHeight="1" hidden="1">
      <c r="A30" s="28"/>
      <c r="B30" s="29"/>
      <c r="C30" s="28"/>
      <c r="D30" s="94" t="s">
        <v>29</v>
      </c>
      <c r="E30" s="28"/>
      <c r="F30" s="28"/>
      <c r="G30" s="28"/>
      <c r="H30" s="28"/>
      <c r="I30" s="28"/>
      <c r="J30" s="67">
        <f>ROUND(J124,2)</f>
        <v>0</v>
      </c>
      <c r="K30" s="28"/>
      <c r="L30" s="3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2" customFormat="1" ht="6.95" customHeight="1" hidden="1">
      <c r="A31" s="28"/>
      <c r="B31" s="29"/>
      <c r="C31" s="28"/>
      <c r="D31" s="62"/>
      <c r="E31" s="62"/>
      <c r="F31" s="62"/>
      <c r="G31" s="62"/>
      <c r="H31" s="62"/>
      <c r="I31" s="62"/>
      <c r="J31" s="62"/>
      <c r="K31" s="62"/>
      <c r="L31" s="3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2" customFormat="1" ht="14.45" customHeight="1" hidden="1">
      <c r="A32" s="28"/>
      <c r="B32" s="29"/>
      <c r="C32" s="28"/>
      <c r="D32" s="28"/>
      <c r="E32" s="28"/>
      <c r="F32" s="32" t="s">
        <v>31</v>
      </c>
      <c r="G32" s="28"/>
      <c r="H32" s="28"/>
      <c r="I32" s="32" t="s">
        <v>30</v>
      </c>
      <c r="J32" s="32" t="s">
        <v>32</v>
      </c>
      <c r="K32" s="28"/>
      <c r="L32" s="3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2" customFormat="1" ht="14.45" customHeight="1" hidden="1">
      <c r="A33" s="28"/>
      <c r="B33" s="29"/>
      <c r="C33" s="28"/>
      <c r="D33" s="95" t="s">
        <v>33</v>
      </c>
      <c r="E33" s="25" t="s">
        <v>34</v>
      </c>
      <c r="F33" s="96">
        <f>ROUND((SUM(BE124:BE176)),2)</f>
        <v>0</v>
      </c>
      <c r="G33" s="28"/>
      <c r="H33" s="28"/>
      <c r="I33" s="97">
        <v>0.21</v>
      </c>
      <c r="J33" s="96">
        <f>ROUND(((SUM(BE124:BE176))*I33),2)</f>
        <v>0</v>
      </c>
      <c r="K33" s="28"/>
      <c r="L33" s="3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4.45" customHeight="1" hidden="1">
      <c r="A34" s="28"/>
      <c r="B34" s="29"/>
      <c r="C34" s="28"/>
      <c r="D34" s="28"/>
      <c r="E34" s="25" t="s">
        <v>35</v>
      </c>
      <c r="F34" s="96">
        <f>ROUND((SUM(BF124:BF176)),2)</f>
        <v>0</v>
      </c>
      <c r="G34" s="28"/>
      <c r="H34" s="28"/>
      <c r="I34" s="97">
        <v>0.15</v>
      </c>
      <c r="J34" s="96">
        <f>ROUND(((SUM(BF124:BF176))*I34),2)</f>
        <v>0</v>
      </c>
      <c r="K34" s="28"/>
      <c r="L34" s="3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14.45" customHeight="1" hidden="1">
      <c r="A35" s="28"/>
      <c r="B35" s="29"/>
      <c r="C35" s="28"/>
      <c r="D35" s="28"/>
      <c r="E35" s="25" t="s">
        <v>36</v>
      </c>
      <c r="F35" s="96">
        <f>ROUND((SUM(BG124:BG176)),2)</f>
        <v>0</v>
      </c>
      <c r="G35" s="28"/>
      <c r="H35" s="28"/>
      <c r="I35" s="97">
        <v>0.21</v>
      </c>
      <c r="J35" s="96">
        <f>0</f>
        <v>0</v>
      </c>
      <c r="K35" s="28"/>
      <c r="L35" s="3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2" customFormat="1" ht="14.45" customHeight="1" hidden="1">
      <c r="A36" s="28"/>
      <c r="B36" s="29"/>
      <c r="C36" s="28"/>
      <c r="D36" s="28"/>
      <c r="E36" s="25" t="s">
        <v>37</v>
      </c>
      <c r="F36" s="96">
        <f>ROUND((SUM(BH124:BH176)),2)</f>
        <v>0</v>
      </c>
      <c r="G36" s="28"/>
      <c r="H36" s="28"/>
      <c r="I36" s="97">
        <v>0.15</v>
      </c>
      <c r="J36" s="96">
        <f>0</f>
        <v>0</v>
      </c>
      <c r="K36" s="28"/>
      <c r="L36" s="3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2" customFormat="1" ht="14.45" customHeight="1" hidden="1">
      <c r="A37" s="28"/>
      <c r="B37" s="29"/>
      <c r="C37" s="28"/>
      <c r="D37" s="28"/>
      <c r="E37" s="25" t="s">
        <v>38</v>
      </c>
      <c r="F37" s="96">
        <f>ROUND((SUM(BI124:BI176)),2)</f>
        <v>0</v>
      </c>
      <c r="G37" s="28"/>
      <c r="H37" s="28"/>
      <c r="I37" s="97">
        <v>0</v>
      </c>
      <c r="J37" s="96">
        <f>0</f>
        <v>0</v>
      </c>
      <c r="K37" s="28"/>
      <c r="L37" s="3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2" customFormat="1" ht="6.95" customHeight="1" hidden="1">
      <c r="A38" s="28"/>
      <c r="B38" s="29"/>
      <c r="C38" s="28"/>
      <c r="D38" s="28"/>
      <c r="E38" s="28"/>
      <c r="F38" s="28"/>
      <c r="G38" s="28"/>
      <c r="H38" s="28"/>
      <c r="I38" s="28"/>
      <c r="J38" s="28"/>
      <c r="K38" s="28"/>
      <c r="L38" s="3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2" customFormat="1" ht="25.35" customHeight="1" hidden="1">
      <c r="A39" s="28"/>
      <c r="B39" s="29"/>
      <c r="C39" s="98"/>
      <c r="D39" s="99" t="s">
        <v>39</v>
      </c>
      <c r="E39" s="56"/>
      <c r="F39" s="56"/>
      <c r="G39" s="100" t="s">
        <v>40</v>
      </c>
      <c r="H39" s="101" t="s">
        <v>41</v>
      </c>
      <c r="I39" s="56"/>
      <c r="J39" s="102">
        <f>SUM(J30:J37)</f>
        <v>0</v>
      </c>
      <c r="K39" s="103"/>
      <c r="L39" s="3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2" customFormat="1" ht="14.45" customHeight="1" hidden="1">
      <c r="A40" s="28"/>
      <c r="B40" s="29"/>
      <c r="C40" s="28"/>
      <c r="D40" s="28"/>
      <c r="E40" s="28"/>
      <c r="F40" s="28"/>
      <c r="G40" s="28"/>
      <c r="H40" s="28"/>
      <c r="I40" s="28"/>
      <c r="J40" s="28"/>
      <c r="K40" s="28"/>
      <c r="L40" s="3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2:12" s="1" customFormat="1" ht="14.45" customHeight="1" hidden="1">
      <c r="B41" s="19"/>
      <c r="L41" s="19"/>
    </row>
    <row r="42" spans="2:12" s="1" customFormat="1" ht="14.45" customHeight="1" hidden="1">
      <c r="B42" s="19"/>
      <c r="L42" s="19"/>
    </row>
    <row r="43" spans="2:12" s="1" customFormat="1" ht="14.45" customHeight="1" hidden="1">
      <c r="B43" s="19"/>
      <c r="L43" s="19"/>
    </row>
    <row r="44" spans="2:12" s="1" customFormat="1" ht="14.45" customHeight="1" hidden="1">
      <c r="B44" s="19"/>
      <c r="L44" s="19"/>
    </row>
    <row r="45" spans="2:12" s="1" customFormat="1" ht="14.45" customHeight="1" hidden="1">
      <c r="B45" s="19"/>
      <c r="L45" s="19"/>
    </row>
    <row r="46" spans="2:12" s="1" customFormat="1" ht="14.45" customHeight="1" hidden="1">
      <c r="B46" s="19"/>
      <c r="L46" s="19"/>
    </row>
    <row r="47" spans="2:12" s="1" customFormat="1" ht="14.45" customHeight="1" hidden="1">
      <c r="B47" s="19"/>
      <c r="L47" s="19"/>
    </row>
    <row r="48" spans="2:12" s="1" customFormat="1" ht="14.45" customHeight="1" hidden="1">
      <c r="B48" s="19"/>
      <c r="L48" s="19"/>
    </row>
    <row r="49" spans="2:12" s="1" customFormat="1" ht="14.45" customHeight="1" hidden="1">
      <c r="B49" s="19"/>
      <c r="L49" s="19"/>
    </row>
    <row r="50" spans="2:12" s="2" customFormat="1" ht="14.45" customHeight="1" hidden="1">
      <c r="B50" s="38"/>
      <c r="D50" s="39" t="s">
        <v>42</v>
      </c>
      <c r="E50" s="40"/>
      <c r="F50" s="40"/>
      <c r="G50" s="39" t="s">
        <v>43</v>
      </c>
      <c r="H50" s="40"/>
      <c r="I50" s="40"/>
      <c r="J50" s="40"/>
      <c r="K50" s="40"/>
      <c r="L50" s="38"/>
    </row>
    <row r="51" spans="2:12" ht="12" hidden="1">
      <c r="B51" s="19"/>
      <c r="L51" s="19"/>
    </row>
    <row r="52" spans="2:12" ht="12" hidden="1">
      <c r="B52" s="19"/>
      <c r="L52" s="19"/>
    </row>
    <row r="53" spans="2:12" ht="12" hidden="1">
      <c r="B53" s="19"/>
      <c r="L53" s="19"/>
    </row>
    <row r="54" spans="2:12" ht="12" hidden="1">
      <c r="B54" s="19"/>
      <c r="L54" s="19"/>
    </row>
    <row r="55" spans="2:12" ht="12" hidden="1">
      <c r="B55" s="19"/>
      <c r="L55" s="19"/>
    </row>
    <row r="56" spans="2:12" ht="12" hidden="1">
      <c r="B56" s="19"/>
      <c r="L56" s="19"/>
    </row>
    <row r="57" spans="2:12" ht="12" hidden="1">
      <c r="B57" s="19"/>
      <c r="L57" s="19"/>
    </row>
    <row r="58" spans="2:12" ht="12" hidden="1">
      <c r="B58" s="19"/>
      <c r="L58" s="19"/>
    </row>
    <row r="59" spans="2:12" ht="12" hidden="1">
      <c r="B59" s="19"/>
      <c r="L59" s="19"/>
    </row>
    <row r="60" spans="2:12" ht="12" hidden="1">
      <c r="B60" s="19"/>
      <c r="L60" s="19"/>
    </row>
    <row r="61" spans="1:31" s="2" customFormat="1" ht="12.75" hidden="1">
      <c r="A61" s="28"/>
      <c r="B61" s="29"/>
      <c r="C61" s="28"/>
      <c r="D61" s="41" t="s">
        <v>44</v>
      </c>
      <c r="E61" s="31"/>
      <c r="F61" s="104" t="s">
        <v>45</v>
      </c>
      <c r="G61" s="41" t="s">
        <v>44</v>
      </c>
      <c r="H61" s="31"/>
      <c r="I61" s="31"/>
      <c r="J61" s="105" t="s">
        <v>45</v>
      </c>
      <c r="K61" s="31"/>
      <c r="L61" s="3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2:12" ht="12" hidden="1">
      <c r="B62" s="19"/>
      <c r="L62" s="19"/>
    </row>
    <row r="63" spans="2:12" ht="12" hidden="1">
      <c r="B63" s="19"/>
      <c r="L63" s="19"/>
    </row>
    <row r="64" spans="2:12" ht="12" hidden="1">
      <c r="B64" s="19"/>
      <c r="L64" s="19"/>
    </row>
    <row r="65" spans="1:31" s="2" customFormat="1" ht="12.75" hidden="1">
      <c r="A65" s="28"/>
      <c r="B65" s="29"/>
      <c r="C65" s="28"/>
      <c r="D65" s="39" t="s">
        <v>46</v>
      </c>
      <c r="E65" s="42"/>
      <c r="F65" s="42"/>
      <c r="G65" s="39" t="s">
        <v>47</v>
      </c>
      <c r="H65" s="42"/>
      <c r="I65" s="42"/>
      <c r="J65" s="42"/>
      <c r="K65" s="42"/>
      <c r="L65" s="3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2:12" ht="12" hidden="1">
      <c r="B66" s="19"/>
      <c r="L66" s="19"/>
    </row>
    <row r="67" spans="2:12" ht="12" hidden="1">
      <c r="B67" s="19"/>
      <c r="L67" s="19"/>
    </row>
    <row r="68" spans="2:12" ht="12" hidden="1">
      <c r="B68" s="19"/>
      <c r="L68" s="19"/>
    </row>
    <row r="69" spans="2:12" ht="12" hidden="1">
      <c r="B69" s="19"/>
      <c r="L69" s="19"/>
    </row>
    <row r="70" spans="2:12" ht="12" hidden="1">
      <c r="B70" s="19"/>
      <c r="L70" s="19"/>
    </row>
    <row r="71" spans="2:12" ht="12" hidden="1">
      <c r="B71" s="19"/>
      <c r="L71" s="19"/>
    </row>
    <row r="72" spans="2:12" ht="12" hidden="1">
      <c r="B72" s="19"/>
      <c r="L72" s="19"/>
    </row>
    <row r="73" spans="2:12" ht="12" hidden="1">
      <c r="B73" s="19"/>
      <c r="L73" s="19"/>
    </row>
    <row r="74" spans="2:12" ht="12" hidden="1">
      <c r="B74" s="19"/>
      <c r="L74" s="19"/>
    </row>
    <row r="75" spans="2:12" ht="12" hidden="1">
      <c r="B75" s="19"/>
      <c r="L75" s="19"/>
    </row>
    <row r="76" spans="1:31" s="2" customFormat="1" ht="12.75" hidden="1">
      <c r="A76" s="28"/>
      <c r="B76" s="29"/>
      <c r="C76" s="28"/>
      <c r="D76" s="41" t="s">
        <v>44</v>
      </c>
      <c r="E76" s="31"/>
      <c r="F76" s="104" t="s">
        <v>45</v>
      </c>
      <c r="G76" s="41" t="s">
        <v>44</v>
      </c>
      <c r="H76" s="31"/>
      <c r="I76" s="31"/>
      <c r="J76" s="105" t="s">
        <v>45</v>
      </c>
      <c r="K76" s="31"/>
      <c r="L76" s="3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14.45" customHeight="1" hidden="1">
      <c r="A77" s="28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78" ht="12" hidden="1"/>
    <row r="79" ht="12" hidden="1"/>
    <row r="80" ht="12" hidden="1"/>
    <row r="81" spans="1:31" s="2" customFormat="1" ht="6.95" customHeight="1" hidden="1">
      <c r="A81" s="28"/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31" s="2" customFormat="1" ht="24.95" customHeight="1" hidden="1">
      <c r="A82" s="28"/>
      <c r="B82" s="29"/>
      <c r="C82" s="20" t="s">
        <v>105</v>
      </c>
      <c r="D82" s="28"/>
      <c r="E82" s="28"/>
      <c r="F82" s="28"/>
      <c r="G82" s="28"/>
      <c r="H82" s="28"/>
      <c r="I82" s="28"/>
      <c r="J82" s="28"/>
      <c r="K82" s="28"/>
      <c r="L82" s="3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31" s="2" customFormat="1" ht="6.95" customHeight="1" hidden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3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31" s="2" customFormat="1" ht="12" customHeight="1" hidden="1">
      <c r="A84" s="28"/>
      <c r="B84" s="29"/>
      <c r="C84" s="25" t="s">
        <v>14</v>
      </c>
      <c r="D84" s="28"/>
      <c r="E84" s="28"/>
      <c r="F84" s="28"/>
      <c r="G84" s="28"/>
      <c r="H84" s="28"/>
      <c r="I84" s="28"/>
      <c r="J84" s="28"/>
      <c r="K84" s="28"/>
      <c r="L84" s="3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31" s="2" customFormat="1" ht="16.5" customHeight="1" hidden="1">
      <c r="A85" s="28"/>
      <c r="B85" s="29"/>
      <c r="C85" s="28"/>
      <c r="D85" s="28"/>
      <c r="E85" s="249" t="str">
        <f>E7</f>
        <v>Město Petřvald - Opravy MK 2023</v>
      </c>
      <c r="F85" s="250"/>
      <c r="G85" s="250"/>
      <c r="H85" s="250"/>
      <c r="I85" s="28"/>
      <c r="J85" s="28"/>
      <c r="K85" s="28"/>
      <c r="L85" s="3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31" s="2" customFormat="1" ht="12" customHeight="1" hidden="1">
      <c r="A86" s="28"/>
      <c r="B86" s="29"/>
      <c r="C86" s="25" t="s">
        <v>98</v>
      </c>
      <c r="D86" s="28"/>
      <c r="E86" s="28"/>
      <c r="F86" s="28"/>
      <c r="G86" s="28"/>
      <c r="H86" s="28"/>
      <c r="I86" s="28"/>
      <c r="J86" s="28"/>
      <c r="K86" s="28"/>
      <c r="L86" s="3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pans="1:31" s="2" customFormat="1" ht="16.5" customHeight="1" hidden="1">
      <c r="A87" s="28"/>
      <c r="B87" s="29"/>
      <c r="C87" s="28"/>
      <c r="D87" s="28"/>
      <c r="E87" s="243" t="str">
        <f>E9</f>
        <v>13 - Oprava MK ul. Nová</v>
      </c>
      <c r="F87" s="248"/>
      <c r="G87" s="248"/>
      <c r="H87" s="248"/>
      <c r="I87" s="28"/>
      <c r="J87" s="28"/>
      <c r="K87" s="28"/>
      <c r="L87" s="3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31" s="2" customFormat="1" ht="6.95" customHeight="1" hidden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3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31" s="2" customFormat="1" ht="12" customHeight="1" hidden="1">
      <c r="A89" s="28"/>
      <c r="B89" s="29"/>
      <c r="C89" s="25" t="s">
        <v>18</v>
      </c>
      <c r="D89" s="28"/>
      <c r="E89" s="28"/>
      <c r="F89" s="23" t="str">
        <f>F12</f>
        <v>Petřvald</v>
      </c>
      <c r="G89" s="28"/>
      <c r="H89" s="28"/>
      <c r="I89" s="25" t="s">
        <v>20</v>
      </c>
      <c r="J89" s="51">
        <f>IF(J12="","",J12)</f>
        <v>0</v>
      </c>
      <c r="K89" s="28"/>
      <c r="L89" s="3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31" s="2" customFormat="1" ht="6.95" customHeight="1" hidden="1">
      <c r="A90" s="28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3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31" s="2" customFormat="1" ht="15.2" customHeight="1" hidden="1">
      <c r="A91" s="28"/>
      <c r="B91" s="29"/>
      <c r="C91" s="25" t="s">
        <v>21</v>
      </c>
      <c r="D91" s="28"/>
      <c r="E91" s="28"/>
      <c r="F91" s="23" t="str">
        <f>E15</f>
        <v>Město Petřvald</v>
      </c>
      <c r="G91" s="28"/>
      <c r="H91" s="28"/>
      <c r="I91" s="25" t="s">
        <v>25</v>
      </c>
      <c r="J91" s="26" t="str">
        <f>E21</f>
        <v xml:space="preserve"> </v>
      </c>
      <c r="K91" s="28"/>
      <c r="L91" s="3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31" s="2" customFormat="1" ht="15.2" customHeight="1" hidden="1">
      <c r="A92" s="28"/>
      <c r="B92" s="29"/>
      <c r="C92" s="25" t="s">
        <v>24</v>
      </c>
      <c r="D92" s="28"/>
      <c r="E92" s="28"/>
      <c r="F92" s="23" t="str">
        <f>IF(E18="","",E18)</f>
        <v xml:space="preserve"> </v>
      </c>
      <c r="G92" s="28"/>
      <c r="H92" s="28"/>
      <c r="I92" s="25" t="s">
        <v>27</v>
      </c>
      <c r="J92" s="26" t="str">
        <f>E24</f>
        <v>Ing. Pavol Lipták</v>
      </c>
      <c r="K92" s="28"/>
      <c r="L92" s="3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31" s="2" customFormat="1" ht="10.35" customHeight="1" hidden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3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31" s="2" customFormat="1" ht="29.25" customHeight="1" hidden="1">
      <c r="A94" s="28"/>
      <c r="B94" s="29"/>
      <c r="C94" s="106" t="s">
        <v>106</v>
      </c>
      <c r="D94" s="98"/>
      <c r="E94" s="98"/>
      <c r="F94" s="98"/>
      <c r="G94" s="98"/>
      <c r="H94" s="98"/>
      <c r="I94" s="98"/>
      <c r="J94" s="107" t="s">
        <v>107</v>
      </c>
      <c r="K94" s="98"/>
      <c r="L94" s="3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pans="1:31" s="2" customFormat="1" ht="10.35" customHeight="1" hidden="1">
      <c r="A95" s="28"/>
      <c r="B95" s="29"/>
      <c r="C95" s="28"/>
      <c r="D95" s="28"/>
      <c r="E95" s="28"/>
      <c r="F95" s="28"/>
      <c r="G95" s="28"/>
      <c r="H95" s="28"/>
      <c r="I95" s="28"/>
      <c r="J95" s="28"/>
      <c r="K95" s="28"/>
      <c r="L95" s="3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pans="1:47" s="2" customFormat="1" ht="22.9" customHeight="1" hidden="1">
      <c r="A96" s="28"/>
      <c r="B96" s="29"/>
      <c r="C96" s="108" t="s">
        <v>108</v>
      </c>
      <c r="D96" s="28"/>
      <c r="E96" s="28"/>
      <c r="F96" s="28"/>
      <c r="G96" s="28"/>
      <c r="H96" s="28"/>
      <c r="I96" s="28"/>
      <c r="J96" s="67">
        <f>J124</f>
        <v>0</v>
      </c>
      <c r="K96" s="28"/>
      <c r="L96" s="3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U96" s="16" t="s">
        <v>109</v>
      </c>
    </row>
    <row r="97" spans="2:12" s="9" customFormat="1" ht="24.95" customHeight="1" hidden="1">
      <c r="B97" s="109"/>
      <c r="D97" s="110" t="s">
        <v>110</v>
      </c>
      <c r="E97" s="111"/>
      <c r="F97" s="111"/>
      <c r="G97" s="111"/>
      <c r="H97" s="111"/>
      <c r="I97" s="111"/>
      <c r="J97" s="112">
        <f>J125</f>
        <v>0</v>
      </c>
      <c r="L97" s="109"/>
    </row>
    <row r="98" spans="2:12" s="10" customFormat="1" ht="19.9" customHeight="1" hidden="1">
      <c r="B98" s="113"/>
      <c r="D98" s="114" t="s">
        <v>111</v>
      </c>
      <c r="E98" s="115"/>
      <c r="F98" s="115"/>
      <c r="G98" s="115"/>
      <c r="H98" s="115"/>
      <c r="I98" s="115"/>
      <c r="J98" s="116">
        <f>J126</f>
        <v>0</v>
      </c>
      <c r="L98" s="113"/>
    </row>
    <row r="99" spans="2:12" s="10" customFormat="1" ht="19.9" customHeight="1" hidden="1">
      <c r="B99" s="113"/>
      <c r="D99" s="114" t="s">
        <v>112</v>
      </c>
      <c r="E99" s="115"/>
      <c r="F99" s="115"/>
      <c r="G99" s="115"/>
      <c r="H99" s="115"/>
      <c r="I99" s="115"/>
      <c r="J99" s="116">
        <f>J138</f>
        <v>0</v>
      </c>
      <c r="L99" s="113"/>
    </row>
    <row r="100" spans="2:12" s="10" customFormat="1" ht="19.9" customHeight="1" hidden="1">
      <c r="B100" s="113"/>
      <c r="D100" s="114" t="s">
        <v>114</v>
      </c>
      <c r="E100" s="115"/>
      <c r="F100" s="115"/>
      <c r="G100" s="115"/>
      <c r="H100" s="115"/>
      <c r="I100" s="115"/>
      <c r="J100" s="116">
        <f>J150</f>
        <v>0</v>
      </c>
      <c r="L100" s="113"/>
    </row>
    <row r="101" spans="2:12" s="10" customFormat="1" ht="19.9" customHeight="1" hidden="1">
      <c r="B101" s="113"/>
      <c r="D101" s="114" t="s">
        <v>115</v>
      </c>
      <c r="E101" s="115"/>
      <c r="F101" s="115"/>
      <c r="G101" s="115"/>
      <c r="H101" s="115"/>
      <c r="I101" s="115"/>
      <c r="J101" s="116">
        <f>J159</f>
        <v>0</v>
      </c>
      <c r="L101" s="113"/>
    </row>
    <row r="102" spans="2:12" s="10" customFormat="1" ht="19.9" customHeight="1" hidden="1">
      <c r="B102" s="113"/>
      <c r="D102" s="114" t="s">
        <v>116</v>
      </c>
      <c r="E102" s="115"/>
      <c r="F102" s="115"/>
      <c r="G102" s="115"/>
      <c r="H102" s="115"/>
      <c r="I102" s="115"/>
      <c r="J102" s="116">
        <f>J170</f>
        <v>0</v>
      </c>
      <c r="L102" s="113"/>
    </row>
    <row r="103" spans="2:12" s="9" customFormat="1" ht="24.95" customHeight="1" hidden="1">
      <c r="B103" s="109"/>
      <c r="D103" s="110" t="s">
        <v>117</v>
      </c>
      <c r="E103" s="111"/>
      <c r="F103" s="111"/>
      <c r="G103" s="111"/>
      <c r="H103" s="111"/>
      <c r="I103" s="111"/>
      <c r="J103" s="112">
        <f>J173</f>
        <v>0</v>
      </c>
      <c r="L103" s="109"/>
    </row>
    <row r="104" spans="2:12" s="10" customFormat="1" ht="19.9" customHeight="1" hidden="1">
      <c r="B104" s="113"/>
      <c r="D104" s="114" t="s">
        <v>118</v>
      </c>
      <c r="E104" s="115"/>
      <c r="F104" s="115"/>
      <c r="G104" s="115"/>
      <c r="H104" s="115"/>
      <c r="I104" s="115"/>
      <c r="J104" s="116">
        <f>J174</f>
        <v>0</v>
      </c>
      <c r="L104" s="113"/>
    </row>
    <row r="105" spans="1:31" s="2" customFormat="1" ht="21.75" customHeight="1" hidden="1">
      <c r="A105" s="28"/>
      <c r="B105" s="29"/>
      <c r="C105" s="28"/>
      <c r="D105" s="28"/>
      <c r="E105" s="28"/>
      <c r="F105" s="28"/>
      <c r="G105" s="28"/>
      <c r="H105" s="28"/>
      <c r="I105" s="28"/>
      <c r="J105" s="28"/>
      <c r="K105" s="28"/>
      <c r="L105" s="3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</row>
    <row r="106" spans="1:31" s="2" customFormat="1" ht="6.95" customHeight="1" hidden="1">
      <c r="A106" s="28"/>
      <c r="B106" s="43"/>
      <c r="C106" s="44"/>
      <c r="D106" s="44"/>
      <c r="E106" s="44"/>
      <c r="F106" s="44"/>
      <c r="G106" s="44"/>
      <c r="H106" s="44"/>
      <c r="I106" s="44"/>
      <c r="J106" s="44"/>
      <c r="K106" s="44"/>
      <c r="L106" s="3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</row>
    <row r="107" ht="12" hidden="1"/>
    <row r="108" ht="12" hidden="1"/>
    <row r="109" ht="12" hidden="1"/>
    <row r="110" spans="1:31" s="2" customFormat="1" ht="6.95" customHeight="1">
      <c r="A110" s="28"/>
      <c r="B110" s="45"/>
      <c r="C110" s="46"/>
      <c r="D110" s="46"/>
      <c r="E110" s="46"/>
      <c r="F110" s="46"/>
      <c r="G110" s="46"/>
      <c r="H110" s="46"/>
      <c r="I110" s="46"/>
      <c r="J110" s="46"/>
      <c r="K110" s="46"/>
      <c r="L110" s="3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</row>
    <row r="111" spans="1:31" s="2" customFormat="1" ht="24.95" customHeight="1">
      <c r="A111" s="28"/>
      <c r="B111" s="29"/>
      <c r="C111" s="20" t="s">
        <v>119</v>
      </c>
      <c r="D111" s="28"/>
      <c r="E111" s="28"/>
      <c r="F111" s="28"/>
      <c r="G111" s="28"/>
      <c r="H111" s="28"/>
      <c r="I111" s="28"/>
      <c r="J111" s="28"/>
      <c r="K111" s="28"/>
      <c r="L111" s="3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</row>
    <row r="112" spans="1:31" s="2" customFormat="1" ht="6.95" customHeight="1">
      <c r="A112" s="28"/>
      <c r="B112" s="29"/>
      <c r="C112" s="28"/>
      <c r="D112" s="28"/>
      <c r="E112" s="28"/>
      <c r="F112" s="28"/>
      <c r="G112" s="28"/>
      <c r="H112" s="28"/>
      <c r="I112" s="28"/>
      <c r="J112" s="28"/>
      <c r="K112" s="28"/>
      <c r="L112" s="3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</row>
    <row r="113" spans="1:31" s="2" customFormat="1" ht="12" customHeight="1">
      <c r="A113" s="28"/>
      <c r="B113" s="29"/>
      <c r="C113" s="25" t="s">
        <v>14</v>
      </c>
      <c r="D113" s="28"/>
      <c r="E113" s="28"/>
      <c r="F113" s="28"/>
      <c r="G113" s="28"/>
      <c r="H113" s="28"/>
      <c r="I113" s="28"/>
      <c r="J113" s="28"/>
      <c r="K113" s="28"/>
      <c r="L113" s="3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spans="1:31" s="2" customFormat="1" ht="16.5" customHeight="1">
      <c r="A114" s="28"/>
      <c r="B114" s="29"/>
      <c r="C114" s="28"/>
      <c r="D114" s="28"/>
      <c r="E114" s="249" t="str">
        <f>E7</f>
        <v>Město Petřvald - Opravy MK 2023</v>
      </c>
      <c r="F114" s="250"/>
      <c r="G114" s="250"/>
      <c r="H114" s="250"/>
      <c r="I114" s="28"/>
      <c r="J114" s="28"/>
      <c r="K114" s="28"/>
      <c r="L114" s="3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5" spans="1:31" s="2" customFormat="1" ht="12" customHeight="1">
      <c r="A115" s="28"/>
      <c r="B115" s="29"/>
      <c r="C115" s="25" t="s">
        <v>98</v>
      </c>
      <c r="D115" s="28"/>
      <c r="E115" s="28"/>
      <c r="F115" s="28"/>
      <c r="G115" s="28"/>
      <c r="H115" s="28"/>
      <c r="I115" s="28"/>
      <c r="J115" s="28"/>
      <c r="K115" s="28"/>
      <c r="L115" s="3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</row>
    <row r="116" spans="1:31" s="2" customFormat="1" ht="16.5" customHeight="1">
      <c r="A116" s="28"/>
      <c r="B116" s="29"/>
      <c r="C116" s="28"/>
      <c r="D116" s="28"/>
      <c r="E116" s="243" t="str">
        <f>E9</f>
        <v>13 - Oprava MK ul. Nová</v>
      </c>
      <c r="F116" s="248"/>
      <c r="G116" s="248"/>
      <c r="H116" s="248"/>
      <c r="I116" s="28"/>
      <c r="J116" s="28"/>
      <c r="K116" s="28"/>
      <c r="L116" s="3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</row>
    <row r="117" spans="1:31" s="2" customFormat="1" ht="6.95" customHeight="1">
      <c r="A117" s="28"/>
      <c r="B117" s="29"/>
      <c r="C117" s="28"/>
      <c r="D117" s="28"/>
      <c r="E117" s="28"/>
      <c r="F117" s="28"/>
      <c r="G117" s="28"/>
      <c r="H117" s="28"/>
      <c r="I117" s="28"/>
      <c r="J117" s="28"/>
      <c r="K117" s="28"/>
      <c r="L117" s="3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</row>
    <row r="118" spans="1:31" s="2" customFormat="1" ht="12" customHeight="1">
      <c r="A118" s="28"/>
      <c r="B118" s="29"/>
      <c r="C118" s="25" t="s">
        <v>18</v>
      </c>
      <c r="D118" s="28"/>
      <c r="E118" s="28"/>
      <c r="F118" s="23" t="str">
        <f>F12</f>
        <v>Petřvald</v>
      </c>
      <c r="G118" s="28"/>
      <c r="H118" s="28"/>
      <c r="I118" s="25" t="s">
        <v>20</v>
      </c>
      <c r="J118" s="51"/>
      <c r="K118" s="28"/>
      <c r="L118" s="3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</row>
    <row r="119" spans="1:31" s="2" customFormat="1" ht="6.95" customHeight="1">
      <c r="A119" s="28"/>
      <c r="B119" s="29"/>
      <c r="C119" s="28"/>
      <c r="D119" s="28"/>
      <c r="E119" s="28"/>
      <c r="F119" s="28"/>
      <c r="G119" s="28"/>
      <c r="H119" s="28"/>
      <c r="I119" s="28"/>
      <c r="J119" s="28"/>
      <c r="K119" s="28"/>
      <c r="L119" s="3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</row>
    <row r="120" spans="1:31" s="2" customFormat="1" ht="15.2" customHeight="1">
      <c r="A120" s="28"/>
      <c r="B120" s="29"/>
      <c r="C120" s="25" t="s">
        <v>21</v>
      </c>
      <c r="D120" s="28"/>
      <c r="E120" s="28"/>
      <c r="F120" s="23" t="str">
        <f>E15</f>
        <v>Město Petřvald</v>
      </c>
      <c r="G120" s="28"/>
      <c r="H120" s="28"/>
      <c r="I120" s="25" t="s">
        <v>25</v>
      </c>
      <c r="J120" s="26" t="str">
        <f>E21</f>
        <v xml:space="preserve"> </v>
      </c>
      <c r="K120" s="28"/>
      <c r="L120" s="3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</row>
    <row r="121" spans="1:31" s="2" customFormat="1" ht="15.2" customHeight="1">
      <c r="A121" s="28"/>
      <c r="B121" s="29"/>
      <c r="C121" s="25" t="s">
        <v>24</v>
      </c>
      <c r="D121" s="28"/>
      <c r="E121" s="28"/>
      <c r="F121" s="23" t="str">
        <f>IF(E18="","",E18)</f>
        <v xml:space="preserve"> </v>
      </c>
      <c r="G121" s="28"/>
      <c r="H121" s="28"/>
      <c r="I121" s="25" t="s">
        <v>27</v>
      </c>
      <c r="J121" s="26" t="str">
        <f>E24</f>
        <v>Ing. Pavol Lipták</v>
      </c>
      <c r="K121" s="28"/>
      <c r="L121" s="3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</row>
    <row r="122" spans="1:31" s="2" customFormat="1" ht="10.35" customHeight="1">
      <c r="A122" s="28"/>
      <c r="B122" s="29"/>
      <c r="C122" s="28"/>
      <c r="D122" s="28"/>
      <c r="E122" s="28"/>
      <c r="F122" s="28"/>
      <c r="G122" s="28"/>
      <c r="H122" s="28"/>
      <c r="I122" s="28"/>
      <c r="J122" s="28"/>
      <c r="K122" s="28"/>
      <c r="L122" s="3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</row>
    <row r="123" spans="1:31" s="11" customFormat="1" ht="29.25" customHeight="1">
      <c r="A123" s="117"/>
      <c r="B123" s="118"/>
      <c r="C123" s="119" t="s">
        <v>120</v>
      </c>
      <c r="D123" s="120" t="s">
        <v>54</v>
      </c>
      <c r="E123" s="120" t="s">
        <v>50</v>
      </c>
      <c r="F123" s="120" t="s">
        <v>51</v>
      </c>
      <c r="G123" s="120" t="s">
        <v>121</v>
      </c>
      <c r="H123" s="120" t="s">
        <v>122</v>
      </c>
      <c r="I123" s="120" t="s">
        <v>123</v>
      </c>
      <c r="J123" s="121" t="s">
        <v>107</v>
      </c>
      <c r="K123" s="122" t="s">
        <v>124</v>
      </c>
      <c r="L123" s="123"/>
      <c r="M123" s="58" t="s">
        <v>1</v>
      </c>
      <c r="N123" s="59" t="s">
        <v>33</v>
      </c>
      <c r="O123" s="59" t="s">
        <v>125</v>
      </c>
      <c r="P123" s="59" t="s">
        <v>126</v>
      </c>
      <c r="Q123" s="59" t="s">
        <v>127</v>
      </c>
      <c r="R123" s="59" t="s">
        <v>128</v>
      </c>
      <c r="S123" s="59" t="s">
        <v>129</v>
      </c>
      <c r="T123" s="60" t="s">
        <v>130</v>
      </c>
      <c r="U123" s="117"/>
      <c r="V123" s="117"/>
      <c r="W123" s="117"/>
      <c r="X123" s="117"/>
      <c r="Y123" s="117"/>
      <c r="Z123" s="117"/>
      <c r="AA123" s="117"/>
      <c r="AB123" s="117"/>
      <c r="AC123" s="117"/>
      <c r="AD123" s="117"/>
      <c r="AE123" s="117"/>
    </row>
    <row r="124" spans="1:63" s="2" customFormat="1" ht="22.9" customHeight="1">
      <c r="A124" s="28"/>
      <c r="B124" s="29"/>
      <c r="C124" s="65" t="s">
        <v>131</v>
      </c>
      <c r="D124" s="28"/>
      <c r="E124" s="28"/>
      <c r="F124" s="28"/>
      <c r="G124" s="28"/>
      <c r="H124" s="28"/>
      <c r="I124" s="28"/>
      <c r="J124" s="124">
        <f>BK124</f>
        <v>0</v>
      </c>
      <c r="K124" s="28"/>
      <c r="L124" s="29"/>
      <c r="M124" s="61"/>
      <c r="N124" s="52"/>
      <c r="O124" s="62"/>
      <c r="P124" s="125">
        <f>P125+P173</f>
        <v>29.628652000000002</v>
      </c>
      <c r="Q124" s="62"/>
      <c r="R124" s="125">
        <f>R125+R173</f>
        <v>0.00224</v>
      </c>
      <c r="S124" s="62"/>
      <c r="T124" s="126">
        <f>T125+T173</f>
        <v>2.64</v>
      </c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T124" s="16" t="s">
        <v>68</v>
      </c>
      <c r="AU124" s="16" t="s">
        <v>109</v>
      </c>
      <c r="BK124" s="127">
        <f>BK125+BK173</f>
        <v>0</v>
      </c>
    </row>
    <row r="125" spans="2:63" s="12" customFormat="1" ht="25.9" customHeight="1">
      <c r="B125" s="128"/>
      <c r="D125" s="129" t="s">
        <v>68</v>
      </c>
      <c r="E125" s="130" t="s">
        <v>132</v>
      </c>
      <c r="F125" s="130" t="s">
        <v>133</v>
      </c>
      <c r="J125" s="131">
        <f>BK125</f>
        <v>0</v>
      </c>
      <c r="L125" s="128"/>
      <c r="M125" s="132"/>
      <c r="N125" s="133"/>
      <c r="O125" s="133"/>
      <c r="P125" s="134">
        <f>P126+P138+P150+P159+P170</f>
        <v>29.628652000000002</v>
      </c>
      <c r="Q125" s="133"/>
      <c r="R125" s="134">
        <f>R126+R138+R150+R159+R170</f>
        <v>0.00224</v>
      </c>
      <c r="S125" s="133"/>
      <c r="T125" s="135">
        <f>T126+T138+T150+T159+T170</f>
        <v>2.64</v>
      </c>
      <c r="AR125" s="129" t="s">
        <v>76</v>
      </c>
      <c r="AT125" s="136" t="s">
        <v>68</v>
      </c>
      <c r="AU125" s="136" t="s">
        <v>69</v>
      </c>
      <c r="AY125" s="129" t="s">
        <v>134</v>
      </c>
      <c r="BK125" s="137">
        <f>BK126+BK138+BK150+BK159+BK170</f>
        <v>0</v>
      </c>
    </row>
    <row r="126" spans="2:63" s="12" customFormat="1" ht="22.9" customHeight="1">
      <c r="B126" s="128"/>
      <c r="D126" s="129" t="s">
        <v>68</v>
      </c>
      <c r="E126" s="138" t="s">
        <v>76</v>
      </c>
      <c r="F126" s="138" t="s">
        <v>135</v>
      </c>
      <c r="J126" s="139">
        <f>BK126</f>
        <v>0</v>
      </c>
      <c r="L126" s="128"/>
      <c r="M126" s="132"/>
      <c r="N126" s="133"/>
      <c r="O126" s="133"/>
      <c r="P126" s="134">
        <f>SUM(P127:P137)</f>
        <v>20.9248</v>
      </c>
      <c r="Q126" s="133"/>
      <c r="R126" s="134">
        <f>SUM(R127:R137)</f>
        <v>0</v>
      </c>
      <c r="S126" s="133"/>
      <c r="T126" s="135">
        <f>SUM(T127:T137)</f>
        <v>2.64</v>
      </c>
      <c r="AR126" s="129" t="s">
        <v>76</v>
      </c>
      <c r="AT126" s="136" t="s">
        <v>68</v>
      </c>
      <c r="AU126" s="136" t="s">
        <v>76</v>
      </c>
      <c r="AY126" s="129" t="s">
        <v>134</v>
      </c>
      <c r="BK126" s="137">
        <f>SUM(BK127:BK137)</f>
        <v>0</v>
      </c>
    </row>
    <row r="127" spans="1:65" s="2" customFormat="1" ht="16.5" customHeight="1">
      <c r="A127" s="28"/>
      <c r="B127" s="140"/>
      <c r="C127" s="141" t="s">
        <v>76</v>
      </c>
      <c r="D127" s="141" t="s">
        <v>136</v>
      </c>
      <c r="E127" s="142" t="s">
        <v>352</v>
      </c>
      <c r="F127" s="143" t="s">
        <v>353</v>
      </c>
      <c r="G127" s="144" t="s">
        <v>139</v>
      </c>
      <c r="H127" s="145">
        <v>12</v>
      </c>
      <c r="I127" s="146"/>
      <c r="J127" s="146">
        <f>ROUND(I127*H127,2)</f>
        <v>0</v>
      </c>
      <c r="K127" s="147"/>
      <c r="L127" s="29"/>
      <c r="M127" s="148" t="s">
        <v>1</v>
      </c>
      <c r="N127" s="149" t="s">
        <v>34</v>
      </c>
      <c r="O127" s="150">
        <v>0.078</v>
      </c>
      <c r="P127" s="150">
        <f>O127*H127</f>
        <v>0.9359999999999999</v>
      </c>
      <c r="Q127" s="150">
        <v>0</v>
      </c>
      <c r="R127" s="150">
        <f>Q127*H127</f>
        <v>0</v>
      </c>
      <c r="S127" s="150">
        <v>0.22</v>
      </c>
      <c r="T127" s="151">
        <f>S127*H127</f>
        <v>2.64</v>
      </c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R127" s="152" t="s">
        <v>140</v>
      </c>
      <c r="AT127" s="152" t="s">
        <v>136</v>
      </c>
      <c r="AU127" s="152" t="s">
        <v>78</v>
      </c>
      <c r="AY127" s="16" t="s">
        <v>134</v>
      </c>
      <c r="BE127" s="153">
        <f>IF(N127="základní",J127,0)</f>
        <v>0</v>
      </c>
      <c r="BF127" s="153">
        <f>IF(N127="snížená",J127,0)</f>
        <v>0</v>
      </c>
      <c r="BG127" s="153">
        <f>IF(N127="zákl. přenesená",J127,0)</f>
        <v>0</v>
      </c>
      <c r="BH127" s="153">
        <f>IF(N127="sníž. přenesená",J127,0)</f>
        <v>0</v>
      </c>
      <c r="BI127" s="153">
        <f>IF(N127="nulová",J127,0)</f>
        <v>0</v>
      </c>
      <c r="BJ127" s="16" t="s">
        <v>76</v>
      </c>
      <c r="BK127" s="153">
        <f>ROUND(I127*H127,2)</f>
        <v>0</v>
      </c>
      <c r="BL127" s="16" t="s">
        <v>140</v>
      </c>
      <c r="BM127" s="152" t="s">
        <v>354</v>
      </c>
    </row>
    <row r="128" spans="1:47" s="2" customFormat="1" ht="19.5">
      <c r="A128" s="28"/>
      <c r="B128" s="29"/>
      <c r="C128" s="28"/>
      <c r="D128" s="154" t="s">
        <v>142</v>
      </c>
      <c r="E128" s="28"/>
      <c r="F128" s="155" t="s">
        <v>355</v>
      </c>
      <c r="G128" s="28"/>
      <c r="H128" s="28"/>
      <c r="I128" s="28"/>
      <c r="J128" s="28"/>
      <c r="K128" s="28"/>
      <c r="L128" s="29"/>
      <c r="M128" s="156"/>
      <c r="N128" s="157"/>
      <c r="O128" s="54"/>
      <c r="P128" s="54"/>
      <c r="Q128" s="54"/>
      <c r="R128" s="54"/>
      <c r="S128" s="54"/>
      <c r="T128" s="55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T128" s="16" t="s">
        <v>142</v>
      </c>
      <c r="AU128" s="16" t="s">
        <v>78</v>
      </c>
    </row>
    <row r="129" spans="1:65" s="2" customFormat="1" ht="21.75" customHeight="1">
      <c r="A129" s="28"/>
      <c r="B129" s="140"/>
      <c r="C129" s="141" t="s">
        <v>78</v>
      </c>
      <c r="D129" s="141" t="s">
        <v>136</v>
      </c>
      <c r="E129" s="142" t="s">
        <v>356</v>
      </c>
      <c r="F129" s="143" t="s">
        <v>357</v>
      </c>
      <c r="G129" s="144" t="s">
        <v>259</v>
      </c>
      <c r="H129" s="145">
        <v>16</v>
      </c>
      <c r="I129" s="146"/>
      <c r="J129" s="146">
        <f>ROUND(I129*H129,2)</f>
        <v>0</v>
      </c>
      <c r="K129" s="147"/>
      <c r="L129" s="29"/>
      <c r="M129" s="148" t="s">
        <v>1</v>
      </c>
      <c r="N129" s="149" t="s">
        <v>34</v>
      </c>
      <c r="O129" s="150">
        <v>0.23</v>
      </c>
      <c r="P129" s="150">
        <f>O129*H129</f>
        <v>3.68</v>
      </c>
      <c r="Q129" s="150">
        <v>0</v>
      </c>
      <c r="R129" s="150">
        <f>Q129*H129</f>
        <v>0</v>
      </c>
      <c r="S129" s="150">
        <v>0</v>
      </c>
      <c r="T129" s="151">
        <f>S129*H129</f>
        <v>0</v>
      </c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R129" s="152" t="s">
        <v>140</v>
      </c>
      <c r="AT129" s="152" t="s">
        <v>136</v>
      </c>
      <c r="AU129" s="152" t="s">
        <v>78</v>
      </c>
      <c r="AY129" s="16" t="s">
        <v>134</v>
      </c>
      <c r="BE129" s="153">
        <f>IF(N129="základní",J129,0)</f>
        <v>0</v>
      </c>
      <c r="BF129" s="153">
        <f>IF(N129="snížená",J129,0)</f>
        <v>0</v>
      </c>
      <c r="BG129" s="153">
        <f>IF(N129="zákl. přenesená",J129,0)</f>
        <v>0</v>
      </c>
      <c r="BH129" s="153">
        <f>IF(N129="sníž. přenesená",J129,0)</f>
        <v>0</v>
      </c>
      <c r="BI129" s="153">
        <f>IF(N129="nulová",J129,0)</f>
        <v>0</v>
      </c>
      <c r="BJ129" s="16" t="s">
        <v>76</v>
      </c>
      <c r="BK129" s="153">
        <f>ROUND(I129*H129,2)</f>
        <v>0</v>
      </c>
      <c r="BL129" s="16" t="s">
        <v>140</v>
      </c>
      <c r="BM129" s="152" t="s">
        <v>358</v>
      </c>
    </row>
    <row r="130" spans="1:47" s="2" customFormat="1" ht="12">
      <c r="A130" s="28"/>
      <c r="B130" s="29"/>
      <c r="C130" s="28"/>
      <c r="D130" s="154" t="s">
        <v>142</v>
      </c>
      <c r="E130" s="28"/>
      <c r="F130" s="155" t="s">
        <v>359</v>
      </c>
      <c r="G130" s="28"/>
      <c r="H130" s="28"/>
      <c r="I130" s="28"/>
      <c r="J130" s="28"/>
      <c r="K130" s="28"/>
      <c r="L130" s="29"/>
      <c r="M130" s="156"/>
      <c r="N130" s="157"/>
      <c r="O130" s="54"/>
      <c r="P130" s="54"/>
      <c r="Q130" s="54"/>
      <c r="R130" s="54"/>
      <c r="S130" s="54"/>
      <c r="T130" s="55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T130" s="16" t="s">
        <v>142</v>
      </c>
      <c r="AU130" s="16" t="s">
        <v>78</v>
      </c>
    </row>
    <row r="131" spans="2:51" s="13" customFormat="1" ht="12">
      <c r="B131" s="168"/>
      <c r="D131" s="154" t="s">
        <v>220</v>
      </c>
      <c r="E131" s="174" t="s">
        <v>1</v>
      </c>
      <c r="F131" s="169" t="s">
        <v>386</v>
      </c>
      <c r="H131" s="170">
        <v>16</v>
      </c>
      <c r="L131" s="168"/>
      <c r="M131" s="171"/>
      <c r="N131" s="172"/>
      <c r="O131" s="172"/>
      <c r="P131" s="172"/>
      <c r="Q131" s="172"/>
      <c r="R131" s="172"/>
      <c r="S131" s="172"/>
      <c r="T131" s="173"/>
      <c r="AT131" s="174" t="s">
        <v>220</v>
      </c>
      <c r="AU131" s="174" t="s">
        <v>78</v>
      </c>
      <c r="AV131" s="13" t="s">
        <v>78</v>
      </c>
      <c r="AW131" s="13" t="s">
        <v>26</v>
      </c>
      <c r="AX131" s="13" t="s">
        <v>76</v>
      </c>
      <c r="AY131" s="174" t="s">
        <v>134</v>
      </c>
    </row>
    <row r="132" spans="1:65" s="2" customFormat="1" ht="16.5" customHeight="1">
      <c r="A132" s="28"/>
      <c r="B132" s="140"/>
      <c r="C132" s="141" t="s">
        <v>150</v>
      </c>
      <c r="D132" s="141" t="s">
        <v>136</v>
      </c>
      <c r="E132" s="142" t="s">
        <v>360</v>
      </c>
      <c r="F132" s="143" t="s">
        <v>361</v>
      </c>
      <c r="G132" s="144" t="s">
        <v>259</v>
      </c>
      <c r="H132" s="145">
        <v>7.6</v>
      </c>
      <c r="I132" s="146"/>
      <c r="J132" s="146">
        <f>ROUND(I132*H132,2)</f>
        <v>0</v>
      </c>
      <c r="K132" s="147"/>
      <c r="L132" s="29"/>
      <c r="M132" s="148" t="s">
        <v>1</v>
      </c>
      <c r="N132" s="149" t="s">
        <v>34</v>
      </c>
      <c r="O132" s="150">
        <v>1.548</v>
      </c>
      <c r="P132" s="150">
        <f>O132*H132</f>
        <v>11.7648</v>
      </c>
      <c r="Q132" s="150">
        <v>0</v>
      </c>
      <c r="R132" s="150">
        <f>Q132*H132</f>
        <v>0</v>
      </c>
      <c r="S132" s="150">
        <v>0</v>
      </c>
      <c r="T132" s="151">
        <f>S132*H132</f>
        <v>0</v>
      </c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R132" s="152" t="s">
        <v>140</v>
      </c>
      <c r="AT132" s="152" t="s">
        <v>136</v>
      </c>
      <c r="AU132" s="152" t="s">
        <v>78</v>
      </c>
      <c r="AY132" s="16" t="s">
        <v>134</v>
      </c>
      <c r="BE132" s="153">
        <f>IF(N132="základní",J132,0)</f>
        <v>0</v>
      </c>
      <c r="BF132" s="153">
        <f>IF(N132="snížená",J132,0)</f>
        <v>0</v>
      </c>
      <c r="BG132" s="153">
        <f>IF(N132="zákl. přenesená",J132,0)</f>
        <v>0</v>
      </c>
      <c r="BH132" s="153">
        <f>IF(N132="sníž. přenesená",J132,0)</f>
        <v>0</v>
      </c>
      <c r="BI132" s="153">
        <f>IF(N132="nulová",J132,0)</f>
        <v>0</v>
      </c>
      <c r="BJ132" s="16" t="s">
        <v>76</v>
      </c>
      <c r="BK132" s="153">
        <f>ROUND(I132*H132,2)</f>
        <v>0</v>
      </c>
      <c r="BL132" s="16" t="s">
        <v>140</v>
      </c>
      <c r="BM132" s="152" t="s">
        <v>362</v>
      </c>
    </row>
    <row r="133" spans="2:51" s="13" customFormat="1" ht="12">
      <c r="B133" s="168"/>
      <c r="D133" s="154" t="s">
        <v>220</v>
      </c>
      <c r="E133" s="174" t="s">
        <v>1</v>
      </c>
      <c r="F133" s="169" t="s">
        <v>387</v>
      </c>
      <c r="H133" s="170">
        <v>7.6</v>
      </c>
      <c r="L133" s="168"/>
      <c r="M133" s="171"/>
      <c r="N133" s="172"/>
      <c r="O133" s="172"/>
      <c r="P133" s="172"/>
      <c r="Q133" s="172"/>
      <c r="R133" s="172"/>
      <c r="S133" s="172"/>
      <c r="T133" s="173"/>
      <c r="AT133" s="174" t="s">
        <v>220</v>
      </c>
      <c r="AU133" s="174" t="s">
        <v>78</v>
      </c>
      <c r="AV133" s="13" t="s">
        <v>78</v>
      </c>
      <c r="AW133" s="13" t="s">
        <v>26</v>
      </c>
      <c r="AX133" s="13" t="s">
        <v>76</v>
      </c>
      <c r="AY133" s="174" t="s">
        <v>134</v>
      </c>
    </row>
    <row r="134" spans="1:65" s="2" customFormat="1" ht="21.75" customHeight="1">
      <c r="A134" s="28"/>
      <c r="B134" s="140"/>
      <c r="C134" s="141" t="s">
        <v>140</v>
      </c>
      <c r="D134" s="141" t="s">
        <v>136</v>
      </c>
      <c r="E134" s="142" t="s">
        <v>363</v>
      </c>
      <c r="F134" s="143" t="s">
        <v>364</v>
      </c>
      <c r="G134" s="144" t="s">
        <v>259</v>
      </c>
      <c r="H134" s="145">
        <v>16</v>
      </c>
      <c r="I134" s="146"/>
      <c r="J134" s="146">
        <f>ROUND(I134*H134,2)</f>
        <v>0</v>
      </c>
      <c r="K134" s="147"/>
      <c r="L134" s="29"/>
      <c r="M134" s="148" t="s">
        <v>1</v>
      </c>
      <c r="N134" s="149" t="s">
        <v>34</v>
      </c>
      <c r="O134" s="150">
        <v>0.087</v>
      </c>
      <c r="P134" s="150">
        <f>O134*H134</f>
        <v>1.392</v>
      </c>
      <c r="Q134" s="150">
        <v>0</v>
      </c>
      <c r="R134" s="150">
        <f>Q134*H134</f>
        <v>0</v>
      </c>
      <c r="S134" s="150">
        <v>0</v>
      </c>
      <c r="T134" s="151">
        <f>S134*H134</f>
        <v>0</v>
      </c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R134" s="152" t="s">
        <v>140</v>
      </c>
      <c r="AT134" s="152" t="s">
        <v>136</v>
      </c>
      <c r="AU134" s="152" t="s">
        <v>78</v>
      </c>
      <c r="AY134" s="16" t="s">
        <v>134</v>
      </c>
      <c r="BE134" s="153">
        <f>IF(N134="základní",J134,0)</f>
        <v>0</v>
      </c>
      <c r="BF134" s="153">
        <f>IF(N134="snížená",J134,0)</f>
        <v>0</v>
      </c>
      <c r="BG134" s="153">
        <f>IF(N134="zákl. přenesená",J134,0)</f>
        <v>0</v>
      </c>
      <c r="BH134" s="153">
        <f>IF(N134="sníž. přenesená",J134,0)</f>
        <v>0</v>
      </c>
      <c r="BI134" s="153">
        <f>IF(N134="nulová",J134,0)</f>
        <v>0</v>
      </c>
      <c r="BJ134" s="16" t="s">
        <v>76</v>
      </c>
      <c r="BK134" s="153">
        <f>ROUND(I134*H134,2)</f>
        <v>0</v>
      </c>
      <c r="BL134" s="16" t="s">
        <v>140</v>
      </c>
      <c r="BM134" s="152" t="s">
        <v>365</v>
      </c>
    </row>
    <row r="135" spans="1:47" s="2" customFormat="1" ht="19.5">
      <c r="A135" s="28"/>
      <c r="B135" s="29"/>
      <c r="C135" s="28"/>
      <c r="D135" s="154" t="s">
        <v>142</v>
      </c>
      <c r="E135" s="28"/>
      <c r="F135" s="155" t="s">
        <v>366</v>
      </c>
      <c r="G135" s="28"/>
      <c r="H135" s="28"/>
      <c r="I135" s="28"/>
      <c r="J135" s="28"/>
      <c r="K135" s="28"/>
      <c r="L135" s="29"/>
      <c r="M135" s="156"/>
      <c r="N135" s="157"/>
      <c r="O135" s="54"/>
      <c r="P135" s="54"/>
      <c r="Q135" s="54"/>
      <c r="R135" s="54"/>
      <c r="S135" s="54"/>
      <c r="T135" s="55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T135" s="16" t="s">
        <v>142</v>
      </c>
      <c r="AU135" s="16" t="s">
        <v>78</v>
      </c>
    </row>
    <row r="136" spans="1:65" s="2" customFormat="1" ht="16.5" customHeight="1">
      <c r="A136" s="28"/>
      <c r="B136" s="140"/>
      <c r="C136" s="141" t="s">
        <v>144</v>
      </c>
      <c r="D136" s="141" t="s">
        <v>136</v>
      </c>
      <c r="E136" s="142" t="s">
        <v>367</v>
      </c>
      <c r="F136" s="143" t="s">
        <v>368</v>
      </c>
      <c r="G136" s="144" t="s">
        <v>259</v>
      </c>
      <c r="H136" s="145">
        <v>16</v>
      </c>
      <c r="I136" s="146"/>
      <c r="J136" s="146">
        <f>ROUND(I136*H136,2)</f>
        <v>0</v>
      </c>
      <c r="K136" s="147"/>
      <c r="L136" s="29"/>
      <c r="M136" s="148" t="s">
        <v>1</v>
      </c>
      <c r="N136" s="149" t="s">
        <v>34</v>
      </c>
      <c r="O136" s="150">
        <v>0.197</v>
      </c>
      <c r="P136" s="150">
        <f>O136*H136</f>
        <v>3.152</v>
      </c>
      <c r="Q136" s="150">
        <v>0</v>
      </c>
      <c r="R136" s="150">
        <f>Q136*H136</f>
        <v>0</v>
      </c>
      <c r="S136" s="150">
        <v>0</v>
      </c>
      <c r="T136" s="151">
        <f>S136*H136</f>
        <v>0</v>
      </c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R136" s="152" t="s">
        <v>140</v>
      </c>
      <c r="AT136" s="152" t="s">
        <v>136</v>
      </c>
      <c r="AU136" s="152" t="s">
        <v>78</v>
      </c>
      <c r="AY136" s="16" t="s">
        <v>134</v>
      </c>
      <c r="BE136" s="153">
        <f>IF(N136="základní",J136,0)</f>
        <v>0</v>
      </c>
      <c r="BF136" s="153">
        <f>IF(N136="snížená",J136,0)</f>
        <v>0</v>
      </c>
      <c r="BG136" s="153">
        <f>IF(N136="zákl. přenesená",J136,0)</f>
        <v>0</v>
      </c>
      <c r="BH136" s="153">
        <f>IF(N136="sníž. přenesená",J136,0)</f>
        <v>0</v>
      </c>
      <c r="BI136" s="153">
        <f>IF(N136="nulová",J136,0)</f>
        <v>0</v>
      </c>
      <c r="BJ136" s="16" t="s">
        <v>76</v>
      </c>
      <c r="BK136" s="153">
        <f>ROUND(I136*H136,2)</f>
        <v>0</v>
      </c>
      <c r="BL136" s="16" t="s">
        <v>140</v>
      </c>
      <c r="BM136" s="152" t="s">
        <v>369</v>
      </c>
    </row>
    <row r="137" spans="1:47" s="2" customFormat="1" ht="19.5">
      <c r="A137" s="28"/>
      <c r="B137" s="29"/>
      <c r="C137" s="28"/>
      <c r="D137" s="154" t="s">
        <v>142</v>
      </c>
      <c r="E137" s="28"/>
      <c r="F137" s="155" t="s">
        <v>370</v>
      </c>
      <c r="G137" s="28"/>
      <c r="H137" s="28"/>
      <c r="I137" s="28"/>
      <c r="J137" s="28"/>
      <c r="K137" s="28"/>
      <c r="L137" s="29"/>
      <c r="M137" s="156"/>
      <c r="N137" s="157"/>
      <c r="O137" s="54"/>
      <c r="P137" s="54"/>
      <c r="Q137" s="54"/>
      <c r="R137" s="54"/>
      <c r="S137" s="54"/>
      <c r="T137" s="55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T137" s="16" t="s">
        <v>142</v>
      </c>
      <c r="AU137" s="16" t="s">
        <v>78</v>
      </c>
    </row>
    <row r="138" spans="2:63" s="12" customFormat="1" ht="22.9" customHeight="1">
      <c r="B138" s="128"/>
      <c r="D138" s="129" t="s">
        <v>68</v>
      </c>
      <c r="E138" s="138" t="s">
        <v>144</v>
      </c>
      <c r="F138" s="138" t="s">
        <v>145</v>
      </c>
      <c r="J138" s="139">
        <f>BK138</f>
        <v>0</v>
      </c>
      <c r="L138" s="128"/>
      <c r="M138" s="132"/>
      <c r="N138" s="133"/>
      <c r="O138" s="133"/>
      <c r="P138" s="134">
        <f>SUM(P139:P149)</f>
        <v>3.9130000000000003</v>
      </c>
      <c r="Q138" s="133"/>
      <c r="R138" s="134">
        <f>SUM(R139:R149)</f>
        <v>0</v>
      </c>
      <c r="S138" s="133"/>
      <c r="T138" s="135">
        <f>SUM(T139:T149)</f>
        <v>0</v>
      </c>
      <c r="AR138" s="129" t="s">
        <v>76</v>
      </c>
      <c r="AT138" s="136" t="s">
        <v>68</v>
      </c>
      <c r="AU138" s="136" t="s">
        <v>76</v>
      </c>
      <c r="AY138" s="129" t="s">
        <v>134</v>
      </c>
      <c r="BK138" s="137">
        <f>SUM(BK139:BK149)</f>
        <v>0</v>
      </c>
    </row>
    <row r="139" spans="1:65" s="2" customFormat="1" ht="16.5" customHeight="1">
      <c r="A139" s="28"/>
      <c r="B139" s="140"/>
      <c r="C139" s="141" t="s">
        <v>165</v>
      </c>
      <c r="D139" s="141" t="s">
        <v>136</v>
      </c>
      <c r="E139" s="142" t="s">
        <v>371</v>
      </c>
      <c r="F139" s="143" t="s">
        <v>372</v>
      </c>
      <c r="G139" s="144" t="s">
        <v>139</v>
      </c>
      <c r="H139" s="145">
        <v>86</v>
      </c>
      <c r="I139" s="146"/>
      <c r="J139" s="146">
        <f>ROUND(I139*H139,2)</f>
        <v>0</v>
      </c>
      <c r="K139" s="147"/>
      <c r="L139" s="29"/>
      <c r="M139" s="148" t="s">
        <v>1</v>
      </c>
      <c r="N139" s="149" t="s">
        <v>34</v>
      </c>
      <c r="O139" s="150">
        <v>0.026</v>
      </c>
      <c r="P139" s="150">
        <f>O139*H139</f>
        <v>2.2359999999999998</v>
      </c>
      <c r="Q139" s="150">
        <v>0</v>
      </c>
      <c r="R139" s="150">
        <f>Q139*H139</f>
        <v>0</v>
      </c>
      <c r="S139" s="150">
        <v>0</v>
      </c>
      <c r="T139" s="151">
        <f>S139*H139</f>
        <v>0</v>
      </c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R139" s="152" t="s">
        <v>140</v>
      </c>
      <c r="AT139" s="152" t="s">
        <v>136</v>
      </c>
      <c r="AU139" s="152" t="s">
        <v>78</v>
      </c>
      <c r="AY139" s="16" t="s">
        <v>134</v>
      </c>
      <c r="BE139" s="153">
        <f>IF(N139="základní",J139,0)</f>
        <v>0</v>
      </c>
      <c r="BF139" s="153">
        <f>IF(N139="snížená",J139,0)</f>
        <v>0</v>
      </c>
      <c r="BG139" s="153">
        <f>IF(N139="zákl. přenesená",J139,0)</f>
        <v>0</v>
      </c>
      <c r="BH139" s="153">
        <f>IF(N139="sníž. přenesená",J139,0)</f>
        <v>0</v>
      </c>
      <c r="BI139" s="153">
        <f>IF(N139="nulová",J139,0)</f>
        <v>0</v>
      </c>
      <c r="BJ139" s="16" t="s">
        <v>76</v>
      </c>
      <c r="BK139" s="153">
        <f>ROUND(I139*H139,2)</f>
        <v>0</v>
      </c>
      <c r="BL139" s="16" t="s">
        <v>140</v>
      </c>
      <c r="BM139" s="152" t="s">
        <v>373</v>
      </c>
    </row>
    <row r="140" spans="1:47" s="2" customFormat="1" ht="12">
      <c r="A140" s="28"/>
      <c r="B140" s="29"/>
      <c r="C140" s="28"/>
      <c r="D140" s="154" t="s">
        <v>142</v>
      </c>
      <c r="E140" s="28"/>
      <c r="F140" s="155" t="s">
        <v>374</v>
      </c>
      <c r="G140" s="28"/>
      <c r="H140" s="28"/>
      <c r="I140" s="28"/>
      <c r="J140" s="28"/>
      <c r="K140" s="28"/>
      <c r="L140" s="29"/>
      <c r="M140" s="156"/>
      <c r="N140" s="157"/>
      <c r="O140" s="54"/>
      <c r="P140" s="54"/>
      <c r="Q140" s="54"/>
      <c r="R140" s="54"/>
      <c r="S140" s="54"/>
      <c r="T140" s="55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T140" s="16" t="s">
        <v>142</v>
      </c>
      <c r="AU140" s="16" t="s">
        <v>78</v>
      </c>
    </row>
    <row r="141" spans="2:51" s="13" customFormat="1" ht="12">
      <c r="B141" s="168"/>
      <c r="D141" s="154" t="s">
        <v>220</v>
      </c>
      <c r="E141" s="174" t="s">
        <v>1</v>
      </c>
      <c r="F141" s="169" t="s">
        <v>388</v>
      </c>
      <c r="H141" s="170">
        <v>86</v>
      </c>
      <c r="L141" s="168"/>
      <c r="M141" s="171"/>
      <c r="N141" s="172"/>
      <c r="O141" s="172"/>
      <c r="P141" s="172"/>
      <c r="Q141" s="172"/>
      <c r="R141" s="172"/>
      <c r="S141" s="172"/>
      <c r="T141" s="173"/>
      <c r="AT141" s="174" t="s">
        <v>220</v>
      </c>
      <c r="AU141" s="174" t="s">
        <v>78</v>
      </c>
      <c r="AV141" s="13" t="s">
        <v>78</v>
      </c>
      <c r="AW141" s="13" t="s">
        <v>26</v>
      </c>
      <c r="AX141" s="13" t="s">
        <v>76</v>
      </c>
      <c r="AY141" s="174" t="s">
        <v>134</v>
      </c>
    </row>
    <row r="142" spans="1:65" s="2" customFormat="1" ht="16.5" customHeight="1">
      <c r="A142" s="28"/>
      <c r="B142" s="140"/>
      <c r="C142" s="141" t="s">
        <v>171</v>
      </c>
      <c r="D142" s="141" t="s">
        <v>136</v>
      </c>
      <c r="E142" s="142" t="s">
        <v>146</v>
      </c>
      <c r="F142" s="143" t="s">
        <v>147</v>
      </c>
      <c r="G142" s="144" t="s">
        <v>139</v>
      </c>
      <c r="H142" s="145">
        <v>43</v>
      </c>
      <c r="I142" s="146"/>
      <c r="J142" s="146">
        <f>ROUND(I142*H142,2)</f>
        <v>0</v>
      </c>
      <c r="K142" s="147"/>
      <c r="L142" s="29"/>
      <c r="M142" s="148" t="s">
        <v>1</v>
      </c>
      <c r="N142" s="149" t="s">
        <v>34</v>
      </c>
      <c r="O142" s="150">
        <v>0.004</v>
      </c>
      <c r="P142" s="150">
        <f>O142*H142</f>
        <v>0.17200000000000001</v>
      </c>
      <c r="Q142" s="150">
        <v>0</v>
      </c>
      <c r="R142" s="150">
        <f>Q142*H142</f>
        <v>0</v>
      </c>
      <c r="S142" s="150">
        <v>0</v>
      </c>
      <c r="T142" s="151">
        <f>S142*H142</f>
        <v>0</v>
      </c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R142" s="152" t="s">
        <v>140</v>
      </c>
      <c r="AT142" s="152" t="s">
        <v>136</v>
      </c>
      <c r="AU142" s="152" t="s">
        <v>78</v>
      </c>
      <c r="AY142" s="16" t="s">
        <v>134</v>
      </c>
      <c r="BE142" s="153">
        <f>IF(N142="základní",J142,0)</f>
        <v>0</v>
      </c>
      <c r="BF142" s="153">
        <f>IF(N142="snížená",J142,0)</f>
        <v>0</v>
      </c>
      <c r="BG142" s="153">
        <f>IF(N142="zákl. přenesená",J142,0)</f>
        <v>0</v>
      </c>
      <c r="BH142" s="153">
        <f>IF(N142="sníž. přenesená",J142,0)</f>
        <v>0</v>
      </c>
      <c r="BI142" s="153">
        <f>IF(N142="nulová",J142,0)</f>
        <v>0</v>
      </c>
      <c r="BJ142" s="16" t="s">
        <v>76</v>
      </c>
      <c r="BK142" s="153">
        <f>ROUND(I142*H142,2)</f>
        <v>0</v>
      </c>
      <c r="BL142" s="16" t="s">
        <v>140</v>
      </c>
      <c r="BM142" s="152" t="s">
        <v>148</v>
      </c>
    </row>
    <row r="143" spans="1:47" s="2" customFormat="1" ht="12">
      <c r="A143" s="28"/>
      <c r="B143" s="29"/>
      <c r="C143" s="28"/>
      <c r="D143" s="154" t="s">
        <v>142</v>
      </c>
      <c r="E143" s="28"/>
      <c r="F143" s="155" t="s">
        <v>149</v>
      </c>
      <c r="G143" s="28"/>
      <c r="H143" s="28"/>
      <c r="I143" s="28"/>
      <c r="J143" s="28"/>
      <c r="K143" s="28"/>
      <c r="L143" s="29"/>
      <c r="M143" s="156"/>
      <c r="N143" s="157"/>
      <c r="O143" s="54"/>
      <c r="P143" s="54"/>
      <c r="Q143" s="54"/>
      <c r="R143" s="54"/>
      <c r="S143" s="54"/>
      <c r="T143" s="55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T143" s="16" t="s">
        <v>142</v>
      </c>
      <c r="AU143" s="16" t="s">
        <v>78</v>
      </c>
    </row>
    <row r="144" spans="1:65" s="2" customFormat="1" ht="16.5" customHeight="1">
      <c r="A144" s="28"/>
      <c r="B144" s="140"/>
      <c r="C144" s="141" t="s">
        <v>163</v>
      </c>
      <c r="D144" s="141" t="s">
        <v>136</v>
      </c>
      <c r="E144" s="142" t="s">
        <v>151</v>
      </c>
      <c r="F144" s="143" t="s">
        <v>152</v>
      </c>
      <c r="G144" s="144" t="s">
        <v>139</v>
      </c>
      <c r="H144" s="145">
        <v>43</v>
      </c>
      <c r="I144" s="146"/>
      <c r="J144" s="146">
        <f>ROUND(I144*H144,2)</f>
        <v>0</v>
      </c>
      <c r="K144" s="147"/>
      <c r="L144" s="29"/>
      <c r="M144" s="148" t="s">
        <v>1</v>
      </c>
      <c r="N144" s="149" t="s">
        <v>34</v>
      </c>
      <c r="O144" s="150">
        <v>0.002</v>
      </c>
      <c r="P144" s="150">
        <f>O144*H144</f>
        <v>0.08600000000000001</v>
      </c>
      <c r="Q144" s="150">
        <v>0</v>
      </c>
      <c r="R144" s="150">
        <f>Q144*H144</f>
        <v>0</v>
      </c>
      <c r="S144" s="150">
        <v>0</v>
      </c>
      <c r="T144" s="151">
        <f>S144*H144</f>
        <v>0</v>
      </c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R144" s="152" t="s">
        <v>140</v>
      </c>
      <c r="AT144" s="152" t="s">
        <v>136</v>
      </c>
      <c r="AU144" s="152" t="s">
        <v>78</v>
      </c>
      <c r="AY144" s="16" t="s">
        <v>134</v>
      </c>
      <c r="BE144" s="153">
        <f>IF(N144="základní",J144,0)</f>
        <v>0</v>
      </c>
      <c r="BF144" s="153">
        <f>IF(N144="snížená",J144,0)</f>
        <v>0</v>
      </c>
      <c r="BG144" s="153">
        <f>IF(N144="zákl. přenesená",J144,0)</f>
        <v>0</v>
      </c>
      <c r="BH144" s="153">
        <f>IF(N144="sníž. přenesená",J144,0)</f>
        <v>0</v>
      </c>
      <c r="BI144" s="153">
        <f>IF(N144="nulová",J144,0)</f>
        <v>0</v>
      </c>
      <c r="BJ144" s="16" t="s">
        <v>76</v>
      </c>
      <c r="BK144" s="153">
        <f>ROUND(I144*H144,2)</f>
        <v>0</v>
      </c>
      <c r="BL144" s="16" t="s">
        <v>140</v>
      </c>
      <c r="BM144" s="152" t="s">
        <v>153</v>
      </c>
    </row>
    <row r="145" spans="1:47" s="2" customFormat="1" ht="12">
      <c r="A145" s="28"/>
      <c r="B145" s="29"/>
      <c r="C145" s="28"/>
      <c r="D145" s="154" t="s">
        <v>142</v>
      </c>
      <c r="E145" s="28"/>
      <c r="F145" s="155" t="s">
        <v>154</v>
      </c>
      <c r="G145" s="28"/>
      <c r="H145" s="28"/>
      <c r="I145" s="28"/>
      <c r="J145" s="28"/>
      <c r="K145" s="28"/>
      <c r="L145" s="29"/>
      <c r="M145" s="156"/>
      <c r="N145" s="157"/>
      <c r="O145" s="54"/>
      <c r="P145" s="54"/>
      <c r="Q145" s="54"/>
      <c r="R145" s="54"/>
      <c r="S145" s="54"/>
      <c r="T145" s="55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T145" s="16" t="s">
        <v>142</v>
      </c>
      <c r="AU145" s="16" t="s">
        <v>78</v>
      </c>
    </row>
    <row r="146" spans="1:65" s="2" customFormat="1" ht="21.75" customHeight="1">
      <c r="A146" s="28"/>
      <c r="B146" s="140"/>
      <c r="C146" s="141" t="s">
        <v>176</v>
      </c>
      <c r="D146" s="141" t="s">
        <v>136</v>
      </c>
      <c r="E146" s="142" t="s">
        <v>155</v>
      </c>
      <c r="F146" s="143" t="s">
        <v>156</v>
      </c>
      <c r="G146" s="144" t="s">
        <v>139</v>
      </c>
      <c r="H146" s="145">
        <v>43</v>
      </c>
      <c r="I146" s="146"/>
      <c r="J146" s="146">
        <f>ROUND(I146*H146,2)</f>
        <v>0</v>
      </c>
      <c r="K146" s="147"/>
      <c r="L146" s="29"/>
      <c r="M146" s="148" t="s">
        <v>1</v>
      </c>
      <c r="N146" s="149" t="s">
        <v>34</v>
      </c>
      <c r="O146" s="150">
        <v>0.016</v>
      </c>
      <c r="P146" s="150">
        <f>O146*H146</f>
        <v>0.6880000000000001</v>
      </c>
      <c r="Q146" s="150">
        <v>0</v>
      </c>
      <c r="R146" s="150">
        <f>Q146*H146</f>
        <v>0</v>
      </c>
      <c r="S146" s="150">
        <v>0</v>
      </c>
      <c r="T146" s="151">
        <f>S146*H146</f>
        <v>0</v>
      </c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R146" s="152" t="s">
        <v>140</v>
      </c>
      <c r="AT146" s="152" t="s">
        <v>136</v>
      </c>
      <c r="AU146" s="152" t="s">
        <v>78</v>
      </c>
      <c r="AY146" s="16" t="s">
        <v>134</v>
      </c>
      <c r="BE146" s="153">
        <f>IF(N146="základní",J146,0)</f>
        <v>0</v>
      </c>
      <c r="BF146" s="153">
        <f>IF(N146="snížená",J146,0)</f>
        <v>0</v>
      </c>
      <c r="BG146" s="153">
        <f>IF(N146="zákl. přenesená",J146,0)</f>
        <v>0</v>
      </c>
      <c r="BH146" s="153">
        <f>IF(N146="sníž. přenesená",J146,0)</f>
        <v>0</v>
      </c>
      <c r="BI146" s="153">
        <f>IF(N146="nulová",J146,0)</f>
        <v>0</v>
      </c>
      <c r="BJ146" s="16" t="s">
        <v>76</v>
      </c>
      <c r="BK146" s="153">
        <f>ROUND(I146*H146,2)</f>
        <v>0</v>
      </c>
      <c r="BL146" s="16" t="s">
        <v>140</v>
      </c>
      <c r="BM146" s="152" t="s">
        <v>375</v>
      </c>
    </row>
    <row r="147" spans="1:47" s="2" customFormat="1" ht="19.5">
      <c r="A147" s="28"/>
      <c r="B147" s="29"/>
      <c r="C147" s="28"/>
      <c r="D147" s="154" t="s">
        <v>142</v>
      </c>
      <c r="E147" s="28"/>
      <c r="F147" s="155" t="s">
        <v>158</v>
      </c>
      <c r="G147" s="28"/>
      <c r="H147" s="28"/>
      <c r="I147" s="28"/>
      <c r="J147" s="28"/>
      <c r="K147" s="28"/>
      <c r="L147" s="29"/>
      <c r="M147" s="156"/>
      <c r="N147" s="157"/>
      <c r="O147" s="54"/>
      <c r="P147" s="54"/>
      <c r="Q147" s="54"/>
      <c r="R147" s="54"/>
      <c r="S147" s="54"/>
      <c r="T147" s="55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T147" s="16" t="s">
        <v>142</v>
      </c>
      <c r="AU147" s="16" t="s">
        <v>78</v>
      </c>
    </row>
    <row r="148" spans="1:65" s="2" customFormat="1" ht="16.5" customHeight="1">
      <c r="A148" s="28"/>
      <c r="B148" s="140"/>
      <c r="C148" s="141" t="s">
        <v>91</v>
      </c>
      <c r="D148" s="141" t="s">
        <v>136</v>
      </c>
      <c r="E148" s="142" t="s">
        <v>159</v>
      </c>
      <c r="F148" s="143" t="s">
        <v>160</v>
      </c>
      <c r="G148" s="144" t="s">
        <v>139</v>
      </c>
      <c r="H148" s="145">
        <v>43</v>
      </c>
      <c r="I148" s="146"/>
      <c r="J148" s="146">
        <f>ROUND(I148*H148,2)</f>
        <v>0</v>
      </c>
      <c r="K148" s="147"/>
      <c r="L148" s="29"/>
      <c r="M148" s="148" t="s">
        <v>1</v>
      </c>
      <c r="N148" s="149" t="s">
        <v>34</v>
      </c>
      <c r="O148" s="150">
        <v>0.017</v>
      </c>
      <c r="P148" s="150">
        <f>O148*H148</f>
        <v>0.7310000000000001</v>
      </c>
      <c r="Q148" s="150">
        <v>0</v>
      </c>
      <c r="R148" s="150">
        <f>Q148*H148</f>
        <v>0</v>
      </c>
      <c r="S148" s="150">
        <v>0</v>
      </c>
      <c r="T148" s="151">
        <f>S148*H148</f>
        <v>0</v>
      </c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R148" s="152" t="s">
        <v>140</v>
      </c>
      <c r="AT148" s="152" t="s">
        <v>136</v>
      </c>
      <c r="AU148" s="152" t="s">
        <v>78</v>
      </c>
      <c r="AY148" s="16" t="s">
        <v>134</v>
      </c>
      <c r="BE148" s="153">
        <f>IF(N148="základní",J148,0)</f>
        <v>0</v>
      </c>
      <c r="BF148" s="153">
        <f>IF(N148="snížená",J148,0)</f>
        <v>0</v>
      </c>
      <c r="BG148" s="153">
        <f>IF(N148="zákl. přenesená",J148,0)</f>
        <v>0</v>
      </c>
      <c r="BH148" s="153">
        <f>IF(N148="sníž. přenesená",J148,0)</f>
        <v>0</v>
      </c>
      <c r="BI148" s="153">
        <f>IF(N148="nulová",J148,0)</f>
        <v>0</v>
      </c>
      <c r="BJ148" s="16" t="s">
        <v>76</v>
      </c>
      <c r="BK148" s="153">
        <f>ROUND(I148*H148,2)</f>
        <v>0</v>
      </c>
      <c r="BL148" s="16" t="s">
        <v>140</v>
      </c>
      <c r="BM148" s="152" t="s">
        <v>376</v>
      </c>
    </row>
    <row r="149" spans="1:47" s="2" customFormat="1" ht="19.5">
      <c r="A149" s="28"/>
      <c r="B149" s="29"/>
      <c r="C149" s="28"/>
      <c r="D149" s="154" t="s">
        <v>142</v>
      </c>
      <c r="E149" s="28"/>
      <c r="F149" s="155" t="s">
        <v>162</v>
      </c>
      <c r="G149" s="28"/>
      <c r="H149" s="28"/>
      <c r="I149" s="28"/>
      <c r="J149" s="28"/>
      <c r="K149" s="28"/>
      <c r="L149" s="29"/>
      <c r="M149" s="156"/>
      <c r="N149" s="157"/>
      <c r="O149" s="54"/>
      <c r="P149" s="54"/>
      <c r="Q149" s="54"/>
      <c r="R149" s="54"/>
      <c r="S149" s="54"/>
      <c r="T149" s="55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T149" s="16" t="s">
        <v>142</v>
      </c>
      <c r="AU149" s="16" t="s">
        <v>78</v>
      </c>
    </row>
    <row r="150" spans="2:63" s="12" customFormat="1" ht="22.9" customHeight="1">
      <c r="B150" s="128"/>
      <c r="D150" s="129" t="s">
        <v>68</v>
      </c>
      <c r="E150" s="138" t="s">
        <v>176</v>
      </c>
      <c r="F150" s="138" t="s">
        <v>177</v>
      </c>
      <c r="J150" s="139">
        <f>BK150</f>
        <v>0</v>
      </c>
      <c r="L150" s="128"/>
      <c r="M150" s="132"/>
      <c r="N150" s="133"/>
      <c r="O150" s="133"/>
      <c r="P150" s="134">
        <f>SUM(P151:P158)</f>
        <v>4.664</v>
      </c>
      <c r="Q150" s="133"/>
      <c r="R150" s="134">
        <f>SUM(R151:R158)</f>
        <v>0.00224</v>
      </c>
      <c r="S150" s="133"/>
      <c r="T150" s="135">
        <f>SUM(T151:T158)</f>
        <v>0</v>
      </c>
      <c r="AR150" s="129" t="s">
        <v>76</v>
      </c>
      <c r="AT150" s="136" t="s">
        <v>68</v>
      </c>
      <c r="AU150" s="136" t="s">
        <v>76</v>
      </c>
      <c r="AY150" s="129" t="s">
        <v>134</v>
      </c>
      <c r="BK150" s="137">
        <f>SUM(BK151:BK158)</f>
        <v>0</v>
      </c>
    </row>
    <row r="151" spans="1:65" s="2" customFormat="1" ht="16.5" customHeight="1">
      <c r="A151" s="28"/>
      <c r="B151" s="140"/>
      <c r="C151" s="141" t="s">
        <v>92</v>
      </c>
      <c r="D151" s="141" t="s">
        <v>136</v>
      </c>
      <c r="E151" s="142" t="s">
        <v>187</v>
      </c>
      <c r="F151" s="143" t="s">
        <v>188</v>
      </c>
      <c r="G151" s="144" t="s">
        <v>180</v>
      </c>
      <c r="H151" s="145">
        <v>8</v>
      </c>
      <c r="I151" s="146"/>
      <c r="J151" s="146">
        <f>ROUND(I151*H151,2)</f>
        <v>0</v>
      </c>
      <c r="K151" s="147"/>
      <c r="L151" s="29"/>
      <c r="M151" s="148" t="s">
        <v>1</v>
      </c>
      <c r="N151" s="149" t="s">
        <v>34</v>
      </c>
      <c r="O151" s="150">
        <v>0.113</v>
      </c>
      <c r="P151" s="150">
        <f>O151*H151</f>
        <v>0.904</v>
      </c>
      <c r="Q151" s="150">
        <v>0</v>
      </c>
      <c r="R151" s="150">
        <f>Q151*H151</f>
        <v>0</v>
      </c>
      <c r="S151" s="150">
        <v>0</v>
      </c>
      <c r="T151" s="151">
        <f>S151*H151</f>
        <v>0</v>
      </c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R151" s="152" t="s">
        <v>140</v>
      </c>
      <c r="AT151" s="152" t="s">
        <v>136</v>
      </c>
      <c r="AU151" s="152" t="s">
        <v>78</v>
      </c>
      <c r="AY151" s="16" t="s">
        <v>134</v>
      </c>
      <c r="BE151" s="153">
        <f>IF(N151="základní",J151,0)</f>
        <v>0</v>
      </c>
      <c r="BF151" s="153">
        <f>IF(N151="snížená",J151,0)</f>
        <v>0</v>
      </c>
      <c r="BG151" s="153">
        <f>IF(N151="zákl. přenesená",J151,0)</f>
        <v>0</v>
      </c>
      <c r="BH151" s="153">
        <f>IF(N151="sníž. přenesená",J151,0)</f>
        <v>0</v>
      </c>
      <c r="BI151" s="153">
        <f>IF(N151="nulová",J151,0)</f>
        <v>0</v>
      </c>
      <c r="BJ151" s="16" t="s">
        <v>76</v>
      </c>
      <c r="BK151" s="153">
        <f>ROUND(I151*H151,2)</f>
        <v>0</v>
      </c>
      <c r="BL151" s="16" t="s">
        <v>140</v>
      </c>
      <c r="BM151" s="152" t="s">
        <v>189</v>
      </c>
    </row>
    <row r="152" spans="1:47" s="2" customFormat="1" ht="12">
      <c r="A152" s="28"/>
      <c r="B152" s="29"/>
      <c r="C152" s="28"/>
      <c r="D152" s="154" t="s">
        <v>142</v>
      </c>
      <c r="E152" s="28"/>
      <c r="F152" s="155" t="s">
        <v>190</v>
      </c>
      <c r="G152" s="28"/>
      <c r="H152" s="28"/>
      <c r="I152" s="28"/>
      <c r="J152" s="28"/>
      <c r="K152" s="28"/>
      <c r="L152" s="29"/>
      <c r="M152" s="156"/>
      <c r="N152" s="157"/>
      <c r="O152" s="54"/>
      <c r="P152" s="54"/>
      <c r="Q152" s="54"/>
      <c r="R152" s="54"/>
      <c r="S152" s="54"/>
      <c r="T152" s="55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T152" s="16" t="s">
        <v>142</v>
      </c>
      <c r="AU152" s="16" t="s">
        <v>78</v>
      </c>
    </row>
    <row r="153" spans="1:65" s="2" customFormat="1" ht="16.5" customHeight="1">
      <c r="A153" s="28"/>
      <c r="B153" s="140"/>
      <c r="C153" s="141" t="s">
        <v>93</v>
      </c>
      <c r="D153" s="141" t="s">
        <v>136</v>
      </c>
      <c r="E153" s="142" t="s">
        <v>191</v>
      </c>
      <c r="F153" s="143" t="s">
        <v>192</v>
      </c>
      <c r="G153" s="144" t="s">
        <v>180</v>
      </c>
      <c r="H153" s="145">
        <v>8</v>
      </c>
      <c r="I153" s="146"/>
      <c r="J153" s="146">
        <f>ROUND(I153*H153,2)</f>
        <v>0</v>
      </c>
      <c r="K153" s="147"/>
      <c r="L153" s="29"/>
      <c r="M153" s="148" t="s">
        <v>1</v>
      </c>
      <c r="N153" s="149" t="s">
        <v>34</v>
      </c>
      <c r="O153" s="150">
        <v>0.154</v>
      </c>
      <c r="P153" s="150">
        <f>O153*H153</f>
        <v>1.232</v>
      </c>
      <c r="Q153" s="150">
        <v>0.00028</v>
      </c>
      <c r="R153" s="150">
        <f>Q153*H153</f>
        <v>0.00224</v>
      </c>
      <c r="S153" s="150">
        <v>0</v>
      </c>
      <c r="T153" s="151">
        <f>S153*H153</f>
        <v>0</v>
      </c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R153" s="152" t="s">
        <v>140</v>
      </c>
      <c r="AT153" s="152" t="s">
        <v>136</v>
      </c>
      <c r="AU153" s="152" t="s">
        <v>78</v>
      </c>
      <c r="AY153" s="16" t="s">
        <v>134</v>
      </c>
      <c r="BE153" s="153">
        <f>IF(N153="základní",J153,0)</f>
        <v>0</v>
      </c>
      <c r="BF153" s="153">
        <f>IF(N153="snížená",J153,0)</f>
        <v>0</v>
      </c>
      <c r="BG153" s="153">
        <f>IF(N153="zákl. přenesená",J153,0)</f>
        <v>0</v>
      </c>
      <c r="BH153" s="153">
        <f>IF(N153="sníž. přenesená",J153,0)</f>
        <v>0</v>
      </c>
      <c r="BI153" s="153">
        <f>IF(N153="nulová",J153,0)</f>
        <v>0</v>
      </c>
      <c r="BJ153" s="16" t="s">
        <v>76</v>
      </c>
      <c r="BK153" s="153">
        <f>ROUND(I153*H153,2)</f>
        <v>0</v>
      </c>
      <c r="BL153" s="16" t="s">
        <v>140</v>
      </c>
      <c r="BM153" s="152" t="s">
        <v>193</v>
      </c>
    </row>
    <row r="154" spans="1:47" s="2" customFormat="1" ht="19.5">
      <c r="A154" s="28"/>
      <c r="B154" s="29"/>
      <c r="C154" s="28"/>
      <c r="D154" s="154" t="s">
        <v>142</v>
      </c>
      <c r="E154" s="28"/>
      <c r="F154" s="155" t="s">
        <v>194</v>
      </c>
      <c r="G154" s="28"/>
      <c r="H154" s="28"/>
      <c r="I154" s="28"/>
      <c r="J154" s="28"/>
      <c r="K154" s="28"/>
      <c r="L154" s="29"/>
      <c r="M154" s="156"/>
      <c r="N154" s="157"/>
      <c r="O154" s="54"/>
      <c r="P154" s="54"/>
      <c r="Q154" s="54"/>
      <c r="R154" s="54"/>
      <c r="S154" s="54"/>
      <c r="T154" s="55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T154" s="16" t="s">
        <v>142</v>
      </c>
      <c r="AU154" s="16" t="s">
        <v>78</v>
      </c>
    </row>
    <row r="155" spans="1:65" s="2" customFormat="1" ht="16.5" customHeight="1">
      <c r="A155" s="28"/>
      <c r="B155" s="140"/>
      <c r="C155" s="141" t="s">
        <v>94</v>
      </c>
      <c r="D155" s="141" t="s">
        <v>136</v>
      </c>
      <c r="E155" s="142" t="s">
        <v>195</v>
      </c>
      <c r="F155" s="143" t="s">
        <v>196</v>
      </c>
      <c r="G155" s="144" t="s">
        <v>180</v>
      </c>
      <c r="H155" s="145">
        <v>8</v>
      </c>
      <c r="I155" s="146"/>
      <c r="J155" s="146">
        <f>ROUND(I155*H155,2)</f>
        <v>0</v>
      </c>
      <c r="K155" s="147"/>
      <c r="L155" s="29"/>
      <c r="M155" s="148" t="s">
        <v>1</v>
      </c>
      <c r="N155" s="149" t="s">
        <v>34</v>
      </c>
      <c r="O155" s="150">
        <v>0.12</v>
      </c>
      <c r="P155" s="150">
        <f>O155*H155</f>
        <v>0.96</v>
      </c>
      <c r="Q155" s="150">
        <v>0</v>
      </c>
      <c r="R155" s="150">
        <f>Q155*H155</f>
        <v>0</v>
      </c>
      <c r="S155" s="150">
        <v>0</v>
      </c>
      <c r="T155" s="151">
        <f>S155*H155</f>
        <v>0</v>
      </c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R155" s="152" t="s">
        <v>140</v>
      </c>
      <c r="AT155" s="152" t="s">
        <v>136</v>
      </c>
      <c r="AU155" s="152" t="s">
        <v>78</v>
      </c>
      <c r="AY155" s="16" t="s">
        <v>134</v>
      </c>
      <c r="BE155" s="153">
        <f>IF(N155="základní",J155,0)</f>
        <v>0</v>
      </c>
      <c r="BF155" s="153">
        <f>IF(N155="snížená",J155,0)</f>
        <v>0</v>
      </c>
      <c r="BG155" s="153">
        <f>IF(N155="zákl. přenesená",J155,0)</f>
        <v>0</v>
      </c>
      <c r="BH155" s="153">
        <f>IF(N155="sníž. přenesená",J155,0)</f>
        <v>0</v>
      </c>
      <c r="BI155" s="153">
        <f>IF(N155="nulová",J155,0)</f>
        <v>0</v>
      </c>
      <c r="BJ155" s="16" t="s">
        <v>76</v>
      </c>
      <c r="BK155" s="153">
        <f>ROUND(I155*H155,2)</f>
        <v>0</v>
      </c>
      <c r="BL155" s="16" t="s">
        <v>140</v>
      </c>
      <c r="BM155" s="152" t="s">
        <v>197</v>
      </c>
    </row>
    <row r="156" spans="1:47" s="2" customFormat="1" ht="12">
      <c r="A156" s="28"/>
      <c r="B156" s="29"/>
      <c r="C156" s="28"/>
      <c r="D156" s="154" t="s">
        <v>142</v>
      </c>
      <c r="E156" s="28"/>
      <c r="F156" s="155" t="s">
        <v>198</v>
      </c>
      <c r="G156" s="28"/>
      <c r="H156" s="28"/>
      <c r="I156" s="28"/>
      <c r="J156" s="28"/>
      <c r="K156" s="28"/>
      <c r="L156" s="29"/>
      <c r="M156" s="156"/>
      <c r="N156" s="157"/>
      <c r="O156" s="54"/>
      <c r="P156" s="54"/>
      <c r="Q156" s="54"/>
      <c r="R156" s="54"/>
      <c r="S156" s="54"/>
      <c r="T156" s="55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T156" s="16" t="s">
        <v>142</v>
      </c>
      <c r="AU156" s="16" t="s">
        <v>78</v>
      </c>
    </row>
    <row r="157" spans="1:65" s="2" customFormat="1" ht="16.5" customHeight="1">
      <c r="A157" s="28"/>
      <c r="B157" s="140"/>
      <c r="C157" s="141" t="s">
        <v>203</v>
      </c>
      <c r="D157" s="141" t="s">
        <v>136</v>
      </c>
      <c r="E157" s="142" t="s">
        <v>199</v>
      </c>
      <c r="F157" s="143" t="s">
        <v>200</v>
      </c>
      <c r="G157" s="144" t="s">
        <v>180</v>
      </c>
      <c r="H157" s="145">
        <v>8</v>
      </c>
      <c r="I157" s="146"/>
      <c r="J157" s="146">
        <f>ROUND(I157*H157,2)</f>
        <v>0</v>
      </c>
      <c r="K157" s="147"/>
      <c r="L157" s="29"/>
      <c r="M157" s="148" t="s">
        <v>1</v>
      </c>
      <c r="N157" s="149" t="s">
        <v>34</v>
      </c>
      <c r="O157" s="150">
        <v>0.196</v>
      </c>
      <c r="P157" s="150">
        <f>O157*H157</f>
        <v>1.568</v>
      </c>
      <c r="Q157" s="150">
        <v>0</v>
      </c>
      <c r="R157" s="150">
        <f>Q157*H157</f>
        <v>0</v>
      </c>
      <c r="S157" s="150">
        <v>0</v>
      </c>
      <c r="T157" s="151">
        <f>S157*H157</f>
        <v>0</v>
      </c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R157" s="152" t="s">
        <v>140</v>
      </c>
      <c r="AT157" s="152" t="s">
        <v>136</v>
      </c>
      <c r="AU157" s="152" t="s">
        <v>78</v>
      </c>
      <c r="AY157" s="16" t="s">
        <v>134</v>
      </c>
      <c r="BE157" s="153">
        <f>IF(N157="základní",J157,0)</f>
        <v>0</v>
      </c>
      <c r="BF157" s="153">
        <f>IF(N157="snížená",J157,0)</f>
        <v>0</v>
      </c>
      <c r="BG157" s="153">
        <f>IF(N157="zákl. přenesená",J157,0)</f>
        <v>0</v>
      </c>
      <c r="BH157" s="153">
        <f>IF(N157="sníž. přenesená",J157,0)</f>
        <v>0</v>
      </c>
      <c r="BI157" s="153">
        <f>IF(N157="nulová",J157,0)</f>
        <v>0</v>
      </c>
      <c r="BJ157" s="16" t="s">
        <v>76</v>
      </c>
      <c r="BK157" s="153">
        <f>ROUND(I157*H157,2)</f>
        <v>0</v>
      </c>
      <c r="BL157" s="16" t="s">
        <v>140</v>
      </c>
      <c r="BM157" s="152" t="s">
        <v>377</v>
      </c>
    </row>
    <row r="158" spans="1:47" s="2" customFormat="1" ht="12">
      <c r="A158" s="28"/>
      <c r="B158" s="29"/>
      <c r="C158" s="28"/>
      <c r="D158" s="154" t="s">
        <v>142</v>
      </c>
      <c r="E158" s="28"/>
      <c r="F158" s="155" t="s">
        <v>202</v>
      </c>
      <c r="G158" s="28"/>
      <c r="H158" s="28"/>
      <c r="I158" s="28"/>
      <c r="J158" s="28"/>
      <c r="K158" s="28"/>
      <c r="L158" s="29"/>
      <c r="M158" s="156"/>
      <c r="N158" s="157"/>
      <c r="O158" s="54"/>
      <c r="P158" s="54"/>
      <c r="Q158" s="54"/>
      <c r="R158" s="54"/>
      <c r="S158" s="54"/>
      <c r="T158" s="55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T158" s="16" t="s">
        <v>142</v>
      </c>
      <c r="AU158" s="16" t="s">
        <v>78</v>
      </c>
    </row>
    <row r="159" spans="2:63" s="12" customFormat="1" ht="22.9" customHeight="1">
      <c r="B159" s="128"/>
      <c r="D159" s="129" t="s">
        <v>68</v>
      </c>
      <c r="E159" s="138" t="s">
        <v>208</v>
      </c>
      <c r="F159" s="138" t="s">
        <v>209</v>
      </c>
      <c r="J159" s="139">
        <f>BK159</f>
        <v>0</v>
      </c>
      <c r="L159" s="128"/>
      <c r="M159" s="132"/>
      <c r="N159" s="133"/>
      <c r="O159" s="133"/>
      <c r="P159" s="134">
        <f>SUM(P160:P169)</f>
        <v>0.12672</v>
      </c>
      <c r="Q159" s="133"/>
      <c r="R159" s="134">
        <f>SUM(R160:R169)</f>
        <v>0</v>
      </c>
      <c r="S159" s="133"/>
      <c r="T159" s="135">
        <f>SUM(T160:T169)</f>
        <v>0</v>
      </c>
      <c r="AR159" s="129" t="s">
        <v>76</v>
      </c>
      <c r="AT159" s="136" t="s">
        <v>68</v>
      </c>
      <c r="AU159" s="136" t="s">
        <v>76</v>
      </c>
      <c r="AY159" s="129" t="s">
        <v>134</v>
      </c>
      <c r="BK159" s="137">
        <f>SUM(BK160:BK169)</f>
        <v>0</v>
      </c>
    </row>
    <row r="160" spans="1:65" s="2" customFormat="1" ht="16.5" customHeight="1">
      <c r="A160" s="28"/>
      <c r="B160" s="140"/>
      <c r="C160" s="141" t="s">
        <v>8</v>
      </c>
      <c r="D160" s="141" t="s">
        <v>136</v>
      </c>
      <c r="E160" s="142" t="s">
        <v>210</v>
      </c>
      <c r="F160" s="143" t="s">
        <v>211</v>
      </c>
      <c r="G160" s="144" t="s">
        <v>212</v>
      </c>
      <c r="H160" s="145">
        <v>2.64</v>
      </c>
      <c r="I160" s="146"/>
      <c r="J160" s="146">
        <f>ROUND(I160*H160,2)</f>
        <v>0</v>
      </c>
      <c r="K160" s="147"/>
      <c r="L160" s="29"/>
      <c r="M160" s="148" t="s">
        <v>1</v>
      </c>
      <c r="N160" s="149" t="s">
        <v>34</v>
      </c>
      <c r="O160" s="150">
        <v>0.03</v>
      </c>
      <c r="P160" s="150">
        <f>O160*H160</f>
        <v>0.0792</v>
      </c>
      <c r="Q160" s="150">
        <v>0</v>
      </c>
      <c r="R160" s="150">
        <f>Q160*H160</f>
        <v>0</v>
      </c>
      <c r="S160" s="150">
        <v>0</v>
      </c>
      <c r="T160" s="151">
        <f>S160*H160</f>
        <v>0</v>
      </c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R160" s="152" t="s">
        <v>140</v>
      </c>
      <c r="AT160" s="152" t="s">
        <v>136</v>
      </c>
      <c r="AU160" s="152" t="s">
        <v>78</v>
      </c>
      <c r="AY160" s="16" t="s">
        <v>134</v>
      </c>
      <c r="BE160" s="153">
        <f>IF(N160="základní",J160,0)</f>
        <v>0</v>
      </c>
      <c r="BF160" s="153">
        <f>IF(N160="snížená",J160,0)</f>
        <v>0</v>
      </c>
      <c r="BG160" s="153">
        <f>IF(N160="zákl. přenesená",J160,0)</f>
        <v>0</v>
      </c>
      <c r="BH160" s="153">
        <f>IF(N160="sníž. přenesená",J160,0)</f>
        <v>0</v>
      </c>
      <c r="BI160" s="153">
        <f>IF(N160="nulová",J160,0)</f>
        <v>0</v>
      </c>
      <c r="BJ160" s="16" t="s">
        <v>76</v>
      </c>
      <c r="BK160" s="153">
        <f>ROUND(I160*H160,2)</f>
        <v>0</v>
      </c>
      <c r="BL160" s="16" t="s">
        <v>140</v>
      </c>
      <c r="BM160" s="152" t="s">
        <v>213</v>
      </c>
    </row>
    <row r="161" spans="1:47" s="2" customFormat="1" ht="12">
      <c r="A161" s="28"/>
      <c r="B161" s="29"/>
      <c r="C161" s="28"/>
      <c r="D161" s="154" t="s">
        <v>142</v>
      </c>
      <c r="E161" s="28"/>
      <c r="F161" s="155" t="s">
        <v>214</v>
      </c>
      <c r="G161" s="28"/>
      <c r="H161" s="28"/>
      <c r="I161" s="28"/>
      <c r="J161" s="28"/>
      <c r="K161" s="28"/>
      <c r="L161" s="29"/>
      <c r="M161" s="156"/>
      <c r="N161" s="157"/>
      <c r="O161" s="54"/>
      <c r="P161" s="54"/>
      <c r="Q161" s="54"/>
      <c r="R161" s="54"/>
      <c r="S161" s="54"/>
      <c r="T161" s="55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T161" s="16" t="s">
        <v>142</v>
      </c>
      <c r="AU161" s="16" t="s">
        <v>78</v>
      </c>
    </row>
    <row r="162" spans="1:65" s="2" customFormat="1" ht="16.5" customHeight="1">
      <c r="A162" s="28"/>
      <c r="B162" s="140"/>
      <c r="C162" s="141" t="s">
        <v>215</v>
      </c>
      <c r="D162" s="141" t="s">
        <v>136</v>
      </c>
      <c r="E162" s="142" t="s">
        <v>216</v>
      </c>
      <c r="F162" s="143" t="s">
        <v>217</v>
      </c>
      <c r="G162" s="144" t="s">
        <v>212</v>
      </c>
      <c r="H162" s="145">
        <v>23.76</v>
      </c>
      <c r="I162" s="146"/>
      <c r="J162" s="146">
        <f>ROUND(I162*H162,2)</f>
        <v>0</v>
      </c>
      <c r="K162" s="147"/>
      <c r="L162" s="29"/>
      <c r="M162" s="148" t="s">
        <v>1</v>
      </c>
      <c r="N162" s="149" t="s">
        <v>34</v>
      </c>
      <c r="O162" s="150">
        <v>0.002</v>
      </c>
      <c r="P162" s="150">
        <f>O162*H162</f>
        <v>0.04752000000000001</v>
      </c>
      <c r="Q162" s="150">
        <v>0</v>
      </c>
      <c r="R162" s="150">
        <f>Q162*H162</f>
        <v>0</v>
      </c>
      <c r="S162" s="150">
        <v>0</v>
      </c>
      <c r="T162" s="151">
        <f>S162*H162</f>
        <v>0</v>
      </c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R162" s="152" t="s">
        <v>140</v>
      </c>
      <c r="AT162" s="152" t="s">
        <v>136</v>
      </c>
      <c r="AU162" s="152" t="s">
        <v>78</v>
      </c>
      <c r="AY162" s="16" t="s">
        <v>134</v>
      </c>
      <c r="BE162" s="153">
        <f>IF(N162="základní",J162,0)</f>
        <v>0</v>
      </c>
      <c r="BF162" s="153">
        <f>IF(N162="snížená",J162,0)</f>
        <v>0</v>
      </c>
      <c r="BG162" s="153">
        <f>IF(N162="zákl. přenesená",J162,0)</f>
        <v>0</v>
      </c>
      <c r="BH162" s="153">
        <f>IF(N162="sníž. přenesená",J162,0)</f>
        <v>0</v>
      </c>
      <c r="BI162" s="153">
        <f>IF(N162="nulová",J162,0)</f>
        <v>0</v>
      </c>
      <c r="BJ162" s="16" t="s">
        <v>76</v>
      </c>
      <c r="BK162" s="153">
        <f>ROUND(I162*H162,2)</f>
        <v>0</v>
      </c>
      <c r="BL162" s="16" t="s">
        <v>140</v>
      </c>
      <c r="BM162" s="152" t="s">
        <v>218</v>
      </c>
    </row>
    <row r="163" spans="1:47" s="2" customFormat="1" ht="12">
      <c r="A163" s="28"/>
      <c r="B163" s="29"/>
      <c r="C163" s="28"/>
      <c r="D163" s="154" t="s">
        <v>142</v>
      </c>
      <c r="E163" s="28"/>
      <c r="F163" s="155" t="s">
        <v>219</v>
      </c>
      <c r="G163" s="28"/>
      <c r="H163" s="28"/>
      <c r="I163" s="28"/>
      <c r="J163" s="28"/>
      <c r="K163" s="28"/>
      <c r="L163" s="29"/>
      <c r="M163" s="156"/>
      <c r="N163" s="157"/>
      <c r="O163" s="54"/>
      <c r="P163" s="54"/>
      <c r="Q163" s="54"/>
      <c r="R163" s="54"/>
      <c r="S163" s="54"/>
      <c r="T163" s="55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T163" s="16" t="s">
        <v>142</v>
      </c>
      <c r="AU163" s="16" t="s">
        <v>78</v>
      </c>
    </row>
    <row r="164" spans="2:51" s="13" customFormat="1" ht="12">
      <c r="B164" s="168"/>
      <c r="D164" s="154" t="s">
        <v>220</v>
      </c>
      <c r="F164" s="169" t="s">
        <v>389</v>
      </c>
      <c r="H164" s="170">
        <v>23.76</v>
      </c>
      <c r="L164" s="168"/>
      <c r="M164" s="171"/>
      <c r="N164" s="172"/>
      <c r="O164" s="172"/>
      <c r="P164" s="172"/>
      <c r="Q164" s="172"/>
      <c r="R164" s="172"/>
      <c r="S164" s="172"/>
      <c r="T164" s="173"/>
      <c r="AT164" s="174" t="s">
        <v>220</v>
      </c>
      <c r="AU164" s="174" t="s">
        <v>78</v>
      </c>
      <c r="AV164" s="13" t="s">
        <v>78</v>
      </c>
      <c r="AW164" s="13" t="s">
        <v>3</v>
      </c>
      <c r="AX164" s="13" t="s">
        <v>76</v>
      </c>
      <c r="AY164" s="174" t="s">
        <v>134</v>
      </c>
    </row>
    <row r="165" spans="1:65" s="2" customFormat="1" ht="24.2" customHeight="1">
      <c r="A165" s="28"/>
      <c r="B165" s="140"/>
      <c r="C165" s="141" t="s">
        <v>222</v>
      </c>
      <c r="D165" s="141" t="s">
        <v>136</v>
      </c>
      <c r="E165" s="142" t="s">
        <v>223</v>
      </c>
      <c r="F165" s="143" t="s">
        <v>224</v>
      </c>
      <c r="G165" s="144" t="s">
        <v>212</v>
      </c>
      <c r="H165" s="145">
        <v>32</v>
      </c>
      <c r="I165" s="146"/>
      <c r="J165" s="146">
        <f>ROUND(I165*H165,2)</f>
        <v>0</v>
      </c>
      <c r="K165" s="147"/>
      <c r="L165" s="29"/>
      <c r="M165" s="148" t="s">
        <v>1</v>
      </c>
      <c r="N165" s="149" t="s">
        <v>34</v>
      </c>
      <c r="O165" s="150">
        <v>0</v>
      </c>
      <c r="P165" s="150">
        <f>O165*H165</f>
        <v>0</v>
      </c>
      <c r="Q165" s="150">
        <v>0</v>
      </c>
      <c r="R165" s="150">
        <f>Q165*H165</f>
        <v>0</v>
      </c>
      <c r="S165" s="150">
        <v>0</v>
      </c>
      <c r="T165" s="151">
        <f>S165*H165</f>
        <v>0</v>
      </c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R165" s="152" t="s">
        <v>140</v>
      </c>
      <c r="AT165" s="152" t="s">
        <v>136</v>
      </c>
      <c r="AU165" s="152" t="s">
        <v>78</v>
      </c>
      <c r="AY165" s="16" t="s">
        <v>134</v>
      </c>
      <c r="BE165" s="153">
        <f>IF(N165="základní",J165,0)</f>
        <v>0</v>
      </c>
      <c r="BF165" s="153">
        <f>IF(N165="snížená",J165,0)</f>
        <v>0</v>
      </c>
      <c r="BG165" s="153">
        <f>IF(N165="zákl. přenesená",J165,0)</f>
        <v>0</v>
      </c>
      <c r="BH165" s="153">
        <f>IF(N165="sníž. přenesená",J165,0)</f>
        <v>0</v>
      </c>
      <c r="BI165" s="153">
        <f>IF(N165="nulová",J165,0)</f>
        <v>0</v>
      </c>
      <c r="BJ165" s="16" t="s">
        <v>76</v>
      </c>
      <c r="BK165" s="153">
        <f>ROUND(I165*H165,2)</f>
        <v>0</v>
      </c>
      <c r="BL165" s="16" t="s">
        <v>140</v>
      </c>
      <c r="BM165" s="152" t="s">
        <v>225</v>
      </c>
    </row>
    <row r="166" spans="1:47" s="2" customFormat="1" ht="19.5">
      <c r="A166" s="28"/>
      <c r="B166" s="29"/>
      <c r="C166" s="28"/>
      <c r="D166" s="154" t="s">
        <v>142</v>
      </c>
      <c r="E166" s="28"/>
      <c r="F166" s="155" t="s">
        <v>224</v>
      </c>
      <c r="G166" s="28"/>
      <c r="H166" s="28"/>
      <c r="I166" s="28"/>
      <c r="J166" s="28"/>
      <c r="K166" s="28"/>
      <c r="L166" s="29"/>
      <c r="M166" s="156"/>
      <c r="N166" s="157"/>
      <c r="O166" s="54"/>
      <c r="P166" s="54"/>
      <c r="Q166" s="54"/>
      <c r="R166" s="54"/>
      <c r="S166" s="54"/>
      <c r="T166" s="55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T166" s="16" t="s">
        <v>142</v>
      </c>
      <c r="AU166" s="16" t="s">
        <v>78</v>
      </c>
    </row>
    <row r="167" spans="2:51" s="13" customFormat="1" ht="12">
      <c r="B167" s="168"/>
      <c r="D167" s="154" t="s">
        <v>220</v>
      </c>
      <c r="E167" s="174" t="s">
        <v>1</v>
      </c>
      <c r="F167" s="169" t="s">
        <v>390</v>
      </c>
      <c r="H167" s="170">
        <v>32</v>
      </c>
      <c r="L167" s="168"/>
      <c r="M167" s="171"/>
      <c r="N167" s="172"/>
      <c r="O167" s="172"/>
      <c r="P167" s="172"/>
      <c r="Q167" s="172"/>
      <c r="R167" s="172"/>
      <c r="S167" s="172"/>
      <c r="T167" s="173"/>
      <c r="AT167" s="174" t="s">
        <v>220</v>
      </c>
      <c r="AU167" s="174" t="s">
        <v>78</v>
      </c>
      <c r="AV167" s="13" t="s">
        <v>78</v>
      </c>
      <c r="AW167" s="13" t="s">
        <v>26</v>
      </c>
      <c r="AX167" s="13" t="s">
        <v>76</v>
      </c>
      <c r="AY167" s="174" t="s">
        <v>134</v>
      </c>
    </row>
    <row r="168" spans="1:65" s="2" customFormat="1" ht="24.2" customHeight="1">
      <c r="A168" s="28"/>
      <c r="B168" s="140"/>
      <c r="C168" s="141" t="s">
        <v>226</v>
      </c>
      <c r="D168" s="141" t="s">
        <v>136</v>
      </c>
      <c r="E168" s="142" t="s">
        <v>227</v>
      </c>
      <c r="F168" s="143" t="s">
        <v>228</v>
      </c>
      <c r="G168" s="144" t="s">
        <v>212</v>
      </c>
      <c r="H168" s="145">
        <v>2.64</v>
      </c>
      <c r="I168" s="146"/>
      <c r="J168" s="146">
        <f>ROUND(I168*H168,2)</f>
        <v>0</v>
      </c>
      <c r="K168" s="147"/>
      <c r="L168" s="29"/>
      <c r="M168" s="148" t="s">
        <v>1</v>
      </c>
      <c r="N168" s="149" t="s">
        <v>34</v>
      </c>
      <c r="O168" s="150">
        <v>0</v>
      </c>
      <c r="P168" s="150">
        <f>O168*H168</f>
        <v>0</v>
      </c>
      <c r="Q168" s="150">
        <v>0</v>
      </c>
      <c r="R168" s="150">
        <f>Q168*H168</f>
        <v>0</v>
      </c>
      <c r="S168" s="150">
        <v>0</v>
      </c>
      <c r="T168" s="151">
        <f>S168*H168</f>
        <v>0</v>
      </c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R168" s="152" t="s">
        <v>140</v>
      </c>
      <c r="AT168" s="152" t="s">
        <v>136</v>
      </c>
      <c r="AU168" s="152" t="s">
        <v>78</v>
      </c>
      <c r="AY168" s="16" t="s">
        <v>134</v>
      </c>
      <c r="BE168" s="153">
        <f>IF(N168="základní",J168,0)</f>
        <v>0</v>
      </c>
      <c r="BF168" s="153">
        <f>IF(N168="snížená",J168,0)</f>
        <v>0</v>
      </c>
      <c r="BG168" s="153">
        <f>IF(N168="zákl. přenesená",J168,0)</f>
        <v>0</v>
      </c>
      <c r="BH168" s="153">
        <f>IF(N168="sníž. přenesená",J168,0)</f>
        <v>0</v>
      </c>
      <c r="BI168" s="153">
        <f>IF(N168="nulová",J168,0)</f>
        <v>0</v>
      </c>
      <c r="BJ168" s="16" t="s">
        <v>76</v>
      </c>
      <c r="BK168" s="153">
        <f>ROUND(I168*H168,2)</f>
        <v>0</v>
      </c>
      <c r="BL168" s="16" t="s">
        <v>140</v>
      </c>
      <c r="BM168" s="152" t="s">
        <v>229</v>
      </c>
    </row>
    <row r="169" spans="1:47" s="2" customFormat="1" ht="19.5">
      <c r="A169" s="28"/>
      <c r="B169" s="29"/>
      <c r="C169" s="28"/>
      <c r="D169" s="154" t="s">
        <v>142</v>
      </c>
      <c r="E169" s="28"/>
      <c r="F169" s="155" t="s">
        <v>228</v>
      </c>
      <c r="G169" s="28"/>
      <c r="H169" s="28"/>
      <c r="I169" s="28"/>
      <c r="J169" s="28"/>
      <c r="K169" s="28"/>
      <c r="L169" s="29"/>
      <c r="M169" s="156"/>
      <c r="N169" s="157"/>
      <c r="O169" s="54"/>
      <c r="P169" s="54"/>
      <c r="Q169" s="54"/>
      <c r="R169" s="54"/>
      <c r="S169" s="54"/>
      <c r="T169" s="55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T169" s="16" t="s">
        <v>142</v>
      </c>
      <c r="AU169" s="16" t="s">
        <v>78</v>
      </c>
    </row>
    <row r="170" spans="2:63" s="12" customFormat="1" ht="22.9" customHeight="1">
      <c r="B170" s="128"/>
      <c r="D170" s="129" t="s">
        <v>68</v>
      </c>
      <c r="E170" s="138" t="s">
        <v>230</v>
      </c>
      <c r="F170" s="138" t="s">
        <v>231</v>
      </c>
      <c r="J170" s="139">
        <f>BK170</f>
        <v>0</v>
      </c>
      <c r="L170" s="128"/>
      <c r="M170" s="132"/>
      <c r="N170" s="133"/>
      <c r="O170" s="133"/>
      <c r="P170" s="134">
        <f>SUM(P171:P172)</f>
        <v>0.000132</v>
      </c>
      <c r="Q170" s="133"/>
      <c r="R170" s="134">
        <f>SUM(R171:R172)</f>
        <v>0</v>
      </c>
      <c r="S170" s="133"/>
      <c r="T170" s="135">
        <f>SUM(T171:T172)</f>
        <v>0</v>
      </c>
      <c r="AR170" s="129" t="s">
        <v>76</v>
      </c>
      <c r="AT170" s="136" t="s">
        <v>68</v>
      </c>
      <c r="AU170" s="136" t="s">
        <v>76</v>
      </c>
      <c r="AY170" s="129" t="s">
        <v>134</v>
      </c>
      <c r="BK170" s="137">
        <f>SUM(BK171:BK172)</f>
        <v>0</v>
      </c>
    </row>
    <row r="171" spans="1:65" s="2" customFormat="1" ht="21.75" customHeight="1">
      <c r="A171" s="28"/>
      <c r="B171" s="140"/>
      <c r="C171" s="141" t="s">
        <v>232</v>
      </c>
      <c r="D171" s="141" t="s">
        <v>136</v>
      </c>
      <c r="E171" s="142" t="s">
        <v>233</v>
      </c>
      <c r="F171" s="143" t="s">
        <v>234</v>
      </c>
      <c r="G171" s="144" t="s">
        <v>212</v>
      </c>
      <c r="H171" s="145">
        <v>0.002</v>
      </c>
      <c r="I171" s="146"/>
      <c r="J171" s="146">
        <f>ROUND(I171*H171,2)</f>
        <v>0</v>
      </c>
      <c r="K171" s="147"/>
      <c r="L171" s="29"/>
      <c r="M171" s="148" t="s">
        <v>1</v>
      </c>
      <c r="N171" s="149" t="s">
        <v>34</v>
      </c>
      <c r="O171" s="150">
        <v>0.066</v>
      </c>
      <c r="P171" s="150">
        <f>O171*H171</f>
        <v>0.000132</v>
      </c>
      <c r="Q171" s="150">
        <v>0</v>
      </c>
      <c r="R171" s="150">
        <f>Q171*H171</f>
        <v>0</v>
      </c>
      <c r="S171" s="150">
        <v>0</v>
      </c>
      <c r="T171" s="151">
        <f>S171*H171</f>
        <v>0</v>
      </c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R171" s="152" t="s">
        <v>140</v>
      </c>
      <c r="AT171" s="152" t="s">
        <v>136</v>
      </c>
      <c r="AU171" s="152" t="s">
        <v>78</v>
      </c>
      <c r="AY171" s="16" t="s">
        <v>134</v>
      </c>
      <c r="BE171" s="153">
        <f>IF(N171="základní",J171,0)</f>
        <v>0</v>
      </c>
      <c r="BF171" s="153">
        <f>IF(N171="snížená",J171,0)</f>
        <v>0</v>
      </c>
      <c r="BG171" s="153">
        <f>IF(N171="zákl. přenesená",J171,0)</f>
        <v>0</v>
      </c>
      <c r="BH171" s="153">
        <f>IF(N171="sníž. přenesená",J171,0)</f>
        <v>0</v>
      </c>
      <c r="BI171" s="153">
        <f>IF(N171="nulová",J171,0)</f>
        <v>0</v>
      </c>
      <c r="BJ171" s="16" t="s">
        <v>76</v>
      </c>
      <c r="BK171" s="153">
        <f>ROUND(I171*H171,2)</f>
        <v>0</v>
      </c>
      <c r="BL171" s="16" t="s">
        <v>140</v>
      </c>
      <c r="BM171" s="152" t="s">
        <v>235</v>
      </c>
    </row>
    <row r="172" spans="1:47" s="2" customFormat="1" ht="19.5">
      <c r="A172" s="28"/>
      <c r="B172" s="29"/>
      <c r="C172" s="28"/>
      <c r="D172" s="154" t="s">
        <v>142</v>
      </c>
      <c r="E172" s="28"/>
      <c r="F172" s="155" t="s">
        <v>236</v>
      </c>
      <c r="G172" s="28"/>
      <c r="H172" s="28"/>
      <c r="I172" s="28"/>
      <c r="J172" s="28"/>
      <c r="K172" s="28"/>
      <c r="L172" s="29"/>
      <c r="M172" s="156"/>
      <c r="N172" s="157"/>
      <c r="O172" s="54"/>
      <c r="P172" s="54"/>
      <c r="Q172" s="54"/>
      <c r="R172" s="54"/>
      <c r="S172" s="54"/>
      <c r="T172" s="55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T172" s="16" t="s">
        <v>142</v>
      </c>
      <c r="AU172" s="16" t="s">
        <v>78</v>
      </c>
    </row>
    <row r="173" spans="2:63" s="12" customFormat="1" ht="25.9" customHeight="1">
      <c r="B173" s="128"/>
      <c r="D173" s="129" t="s">
        <v>68</v>
      </c>
      <c r="E173" s="130" t="s">
        <v>237</v>
      </c>
      <c r="F173" s="130" t="s">
        <v>238</v>
      </c>
      <c r="J173" s="131">
        <f>BK173</f>
        <v>0</v>
      </c>
      <c r="L173" s="128"/>
      <c r="M173" s="132"/>
      <c r="N173" s="133"/>
      <c r="O173" s="133"/>
      <c r="P173" s="134">
        <f>P174</f>
        <v>0</v>
      </c>
      <c r="Q173" s="133"/>
      <c r="R173" s="134">
        <f>R174</f>
        <v>0</v>
      </c>
      <c r="S173" s="133"/>
      <c r="T173" s="135">
        <f>T174</f>
        <v>0</v>
      </c>
      <c r="AR173" s="129" t="s">
        <v>144</v>
      </c>
      <c r="AT173" s="136" t="s">
        <v>68</v>
      </c>
      <c r="AU173" s="136" t="s">
        <v>69</v>
      </c>
      <c r="AY173" s="129" t="s">
        <v>134</v>
      </c>
      <c r="BK173" s="137">
        <f>BK174</f>
        <v>0</v>
      </c>
    </row>
    <row r="174" spans="2:63" s="12" customFormat="1" ht="22.9" customHeight="1">
      <c r="B174" s="128"/>
      <c r="D174" s="129" t="s">
        <v>68</v>
      </c>
      <c r="E174" s="138" t="s">
        <v>239</v>
      </c>
      <c r="F174" s="138" t="s">
        <v>240</v>
      </c>
      <c r="J174" s="139">
        <f>BK174</f>
        <v>0</v>
      </c>
      <c r="L174" s="128"/>
      <c r="M174" s="132"/>
      <c r="N174" s="133"/>
      <c r="O174" s="133"/>
      <c r="P174" s="134">
        <f>SUM(P175:P176)</f>
        <v>0</v>
      </c>
      <c r="Q174" s="133"/>
      <c r="R174" s="134">
        <f>SUM(R175:R176)</f>
        <v>0</v>
      </c>
      <c r="S174" s="133"/>
      <c r="T174" s="135">
        <f>SUM(T175:T176)</f>
        <v>0</v>
      </c>
      <c r="AR174" s="129" t="s">
        <v>144</v>
      </c>
      <c r="AT174" s="136" t="s">
        <v>68</v>
      </c>
      <c r="AU174" s="136" t="s">
        <v>76</v>
      </c>
      <c r="AY174" s="129" t="s">
        <v>134</v>
      </c>
      <c r="BK174" s="137">
        <f>SUM(BK175:BK176)</f>
        <v>0</v>
      </c>
    </row>
    <row r="175" spans="1:65" s="2" customFormat="1" ht="16.5" customHeight="1">
      <c r="A175" s="28"/>
      <c r="B175" s="140"/>
      <c r="C175" s="141" t="s">
        <v>241</v>
      </c>
      <c r="D175" s="141" t="s">
        <v>136</v>
      </c>
      <c r="E175" s="142" t="s">
        <v>242</v>
      </c>
      <c r="F175" s="143" t="s">
        <v>243</v>
      </c>
      <c r="G175" s="144" t="s">
        <v>244</v>
      </c>
      <c r="H175" s="145">
        <v>1</v>
      </c>
      <c r="I175" s="146"/>
      <c r="J175" s="146">
        <f>ROUND(I175*H175,2)</f>
        <v>0</v>
      </c>
      <c r="K175" s="147"/>
      <c r="L175" s="29"/>
      <c r="M175" s="148" t="s">
        <v>1</v>
      </c>
      <c r="N175" s="149" t="s">
        <v>34</v>
      </c>
      <c r="O175" s="150">
        <v>0</v>
      </c>
      <c r="P175" s="150">
        <f>O175*H175</f>
        <v>0</v>
      </c>
      <c r="Q175" s="150">
        <v>0</v>
      </c>
      <c r="R175" s="150">
        <f>Q175*H175</f>
        <v>0</v>
      </c>
      <c r="S175" s="150">
        <v>0</v>
      </c>
      <c r="T175" s="151">
        <f>S175*H175</f>
        <v>0</v>
      </c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R175" s="152" t="s">
        <v>245</v>
      </c>
      <c r="AT175" s="152" t="s">
        <v>136</v>
      </c>
      <c r="AU175" s="152" t="s">
        <v>78</v>
      </c>
      <c r="AY175" s="16" t="s">
        <v>134</v>
      </c>
      <c r="BE175" s="153">
        <f>IF(N175="základní",J175,0)</f>
        <v>0</v>
      </c>
      <c r="BF175" s="153">
        <f>IF(N175="snížená",J175,0)</f>
        <v>0</v>
      </c>
      <c r="BG175" s="153">
        <f>IF(N175="zákl. přenesená",J175,0)</f>
        <v>0</v>
      </c>
      <c r="BH175" s="153">
        <f>IF(N175="sníž. přenesená",J175,0)</f>
        <v>0</v>
      </c>
      <c r="BI175" s="153">
        <f>IF(N175="nulová",J175,0)</f>
        <v>0</v>
      </c>
      <c r="BJ175" s="16" t="s">
        <v>76</v>
      </c>
      <c r="BK175" s="153">
        <f>ROUND(I175*H175,2)</f>
        <v>0</v>
      </c>
      <c r="BL175" s="16" t="s">
        <v>245</v>
      </c>
      <c r="BM175" s="152" t="s">
        <v>246</v>
      </c>
    </row>
    <row r="176" spans="1:47" s="2" customFormat="1" ht="12">
      <c r="A176" s="28"/>
      <c r="B176" s="29"/>
      <c r="C176" s="28"/>
      <c r="D176" s="154" t="s">
        <v>142</v>
      </c>
      <c r="E176" s="28"/>
      <c r="F176" s="155" t="s">
        <v>243</v>
      </c>
      <c r="G176" s="28"/>
      <c r="H176" s="28"/>
      <c r="I176" s="28"/>
      <c r="J176" s="28"/>
      <c r="K176" s="28"/>
      <c r="L176" s="29"/>
      <c r="M176" s="175"/>
      <c r="N176" s="176"/>
      <c r="O176" s="177"/>
      <c r="P176" s="177"/>
      <c r="Q176" s="177"/>
      <c r="R176" s="177"/>
      <c r="S176" s="177"/>
      <c r="T176" s="17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T176" s="16" t="s">
        <v>142</v>
      </c>
      <c r="AU176" s="16" t="s">
        <v>78</v>
      </c>
    </row>
    <row r="177" spans="1:31" s="2" customFormat="1" ht="6.95" customHeight="1">
      <c r="A177" s="28"/>
      <c r="B177" s="43"/>
      <c r="C177" s="44"/>
      <c r="D177" s="44"/>
      <c r="E177" s="44"/>
      <c r="F177" s="44"/>
      <c r="G177" s="44"/>
      <c r="H177" s="44"/>
      <c r="I177" s="44"/>
      <c r="J177" s="44"/>
      <c r="K177" s="44"/>
      <c r="L177" s="29"/>
      <c r="M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</row>
  </sheetData>
  <autoFilter ref="C123:K176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Hybner Radek</dc:creator>
  <cp:keywords/>
  <dc:description/>
  <cp:lastModifiedBy>Šopová Marcela</cp:lastModifiedBy>
  <cp:lastPrinted>2023-02-28T12:50:16Z</cp:lastPrinted>
  <dcterms:created xsi:type="dcterms:W3CDTF">2023-01-15T18:21:05Z</dcterms:created>
  <dcterms:modified xsi:type="dcterms:W3CDTF">2023-02-28T12:50:25Z</dcterms:modified>
  <cp:category/>
  <cp:version/>
  <cp:contentType/>
  <cp:contentStatus/>
</cp:coreProperties>
</file>