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390" yWindow="390" windowWidth="16650" windowHeight="15270" activeTab="0"/>
  </bookViews>
  <sheets>
    <sheet name="Rekapitulace stavby" sheetId="1" r:id="rId1"/>
    <sheet name="01 - Oprava MK ul. 2. května" sheetId="2" r:id="rId2"/>
    <sheet name="02 - Oprava MK ul. Odborů..." sheetId="3" r:id="rId3"/>
    <sheet name="03 - Oprava MK ul. K Muzeu" sheetId="4" r:id="rId4"/>
    <sheet name="04 - Oprava MK ul. Do Kop..." sheetId="5" r:id="rId5"/>
    <sheet name="05 - Oprava MK ul. V Gaďoku" sheetId="6" r:id="rId6"/>
    <sheet name="06 - Oprava MK ul. Krajní" sheetId="7" r:id="rId7"/>
  </sheets>
  <definedNames>
    <definedName name="_xlnm._FilterDatabase" localSheetId="1" hidden="1">'01 - Oprava MK ul. 2. května'!$C$123:$K$171</definedName>
    <definedName name="_xlnm._FilterDatabase" localSheetId="2" hidden="1">'02 - Oprava MK ul. Odborů...'!$C$123:$K$171</definedName>
    <definedName name="_xlnm._FilterDatabase" localSheetId="3" hidden="1">'03 - Oprava MK ul. K Muzeu'!$C$123:$K$213</definedName>
    <definedName name="_xlnm._FilterDatabase" localSheetId="4" hidden="1">'04 - Oprava MK ul. Do Kop...'!$C$123:$K$171</definedName>
    <definedName name="_xlnm._FilterDatabase" localSheetId="5" hidden="1">'05 - Oprava MK ul. V Gaďoku'!$C$122:$K$163</definedName>
    <definedName name="_xlnm._FilterDatabase" localSheetId="6" hidden="1">'06 - Oprava MK ul. Krajní'!$C$123:$K$175</definedName>
    <definedName name="_xlnm.Print_Area" localSheetId="1">'01 - Oprava MK ul. 2. května'!$C$111:$J$171</definedName>
    <definedName name="_xlnm.Print_Area" localSheetId="2">'02 - Oprava MK ul. Odborů...'!$C$111:$J$171</definedName>
    <definedName name="_xlnm.Print_Area" localSheetId="3">'03 - Oprava MK ul. K Muzeu'!$C$111:$J$213</definedName>
    <definedName name="_xlnm.Print_Area" localSheetId="4">'04 - Oprava MK ul. Do Kop...'!$C$111:$J$171</definedName>
    <definedName name="_xlnm.Print_Area" localSheetId="5">'05 - Oprava MK ul. V Gaďoku'!$C$110:$J$163</definedName>
    <definedName name="_xlnm.Print_Area" localSheetId="6">'06 - Oprava MK ul. Krajní'!$C$111:$J$175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'01 - Oprava MK ul. 2. května'!$123:$123</definedName>
    <definedName name="_xlnm.Print_Titles" localSheetId="2">'02 - Oprava MK ul. Odborů...'!$123:$123</definedName>
    <definedName name="_xlnm.Print_Titles" localSheetId="3">'03 - Oprava MK ul. K Muzeu'!$123:$123</definedName>
    <definedName name="_xlnm.Print_Titles" localSheetId="4">'04 - Oprava MK ul. Do Kop...'!$123:$123</definedName>
    <definedName name="_xlnm.Print_Titles" localSheetId="5">'05 - Oprava MK ul. V Gaďoku'!$122:$122</definedName>
    <definedName name="_xlnm.Print_Titles" localSheetId="6">'06 - Oprava MK ul. Krajní'!$123:$123</definedName>
  </definedNames>
  <calcPr calcId="191029"/>
  <extLst/>
</workbook>
</file>

<file path=xl/sharedStrings.xml><?xml version="1.0" encoding="utf-8"?>
<sst xmlns="http://schemas.openxmlformats.org/spreadsheetml/2006/main" count="3615" uniqueCount="387">
  <si>
    <t>Export Komplet</t>
  </si>
  <si>
    <t/>
  </si>
  <si>
    <t>2.0</t>
  </si>
  <si>
    <t>ZAMOK</t>
  </si>
  <si>
    <t>False</t>
  </si>
  <si>
    <t>{4d5cdfea-0fee-4d05-b6ea-f3bcd26c6944}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</si>
  <si>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</si>
  <si>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</si>
  <si>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</si>
  <si>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</si>
  <si>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</si>
  <si>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</si>
  <si>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</si>
  <si>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</si>
  <si>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</si>
  <si>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</si>
  <si>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</si>
  <si>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Město Petřvald - Opravy MK_2024</t>
  </si>
  <si>
    <t>KSO:</t>
  </si>
  <si>
    <t>CC-CZ:</t>
  </si>
  <si>
    <t>Místo:</t>
  </si>
  <si>
    <t>Petřvald</t>
  </si>
  <si>
    <t>Datum:</t>
  </si>
  <si>
    <t>13. 2. 2024</t>
  </si>
  <si>
    <t>Zadavatel:</t>
  </si>
  <si>
    <t>IČ:</t>
  </si>
  <si>
    <t>00297593</t>
  </si>
  <si>
    <t>Město Petřvald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</si>
  <si>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</si>
  <si>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</si>
  <si>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</si>
  <si>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</si>
  <si>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</si>
  <si>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</si>
  <si>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</si>
  <si>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</si>
  <si>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</si>
  <si>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</si>
  <si>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</si>
  <si>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</si>
  <si>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</si>
  <si>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</si>
  <si>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</si>
  <si>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</si>
  <si>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</si>
  <si>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</si>
  <si>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</si>
  <si>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</si>
  <si>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</si>
  <si>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</si>
  <si>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</si>
  <si>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</si>
  <si>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</si>
  <si>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</si>
  <si>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</si>
  <si>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</si>
  <si>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</si>
  <si>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</si>
  <si>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</si>
  <si>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</si>
  <si>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</si>
  <si>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</si>
  <si>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</si>
  <si>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</si>
  <si>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</si>
  <si>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</si>
  <si>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</si>
  <si>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</si>
  <si>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</si>
  <si>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</si>
  <si>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</si>
  <si>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</si>
  <si>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</si>
  <si>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</si>
  <si>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</si>
  <si>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</si>
  <si>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</si>
  <si>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</si>
  <si>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</si>
  <si>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</si>
  <si>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</si>
  <si>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MK ul. 2. května</t>
  </si>
  <si>
    <t>STA</t>
  </si>
  <si>
    <t>1</t>
  </si>
  <si>
    <t>{02b97d0f-e7b6-4af2-ba64-1e1d016f0624}</t>
  </si>
  <si>
    <t>2</t>
  </si>
  <si>
    <t>02</t>
  </si>
  <si>
    <t>Oprava MK ul. Odborů - část I.</t>
  </si>
  <si>
    <t>{83d365b6-2b09-4277-aeef-c3aed4ea8cb1}</t>
  </si>
  <si>
    <t>03</t>
  </si>
  <si>
    <t>Oprava MK ul. K Muzeu</t>
  </si>
  <si>
    <t>{d3aaf86b-97b7-496c-9e4b-e10f2b982c77}</t>
  </si>
  <si>
    <t>04</t>
  </si>
  <si>
    <t>Oprava MK ul. Do Kopce, část I.</t>
  </si>
  <si>
    <t>{13a3a980-661f-4207-a097-5a0a16d63572}</t>
  </si>
  <si>
    <t>05</t>
  </si>
  <si>
    <t>Oprava MK ul. V Gaďoku</t>
  </si>
  <si>
    <t>{e39e229b-17c8-4dcb-9481-779fd3e0764f}</t>
  </si>
  <si>
    <t>06</t>
  </si>
  <si>
    <t>Oprava MK ul. Krajní</t>
  </si>
  <si>
    <t>{c437efce-73d2-44b8-b83d-0f5d7604f2d4}</t>
  </si>
  <si>
    <t>KRYCÍ LIST SOUPISU PRACÍ</t>
  </si>
  <si>
    <t>Objekt:</t>
  </si>
  <si>
    <t>01 - Oprava MK ul. 2. května</t>
  </si>
  <si>
    <t>01081608</t>
  </si>
  <si>
    <t>Ing. Pavol Lipták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</si>
  <si>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</si>
  <si>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</si>
  <si>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</si>
  <si>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</si>
  <si>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</si>
  <si>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</si>
  <si>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</si>
  <si>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</si>
  <si>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</si>
  <si>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</si>
  <si>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</si>
  <si>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</si>
  <si>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</si>
  <si>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</si>
  <si>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</si>
  <si>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</si>
  <si>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</si>
  <si>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</si>
  <si>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</si>
  <si>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</si>
  <si>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</si>
  <si>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</si>
  <si>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</si>
  <si>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</si>
  <si>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</si>
  <si>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</si>
  <si>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</si>
  <si>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</si>
  <si>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</si>
  <si>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</si>
  <si>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</si>
  <si>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113154334R01</t>
  </si>
  <si>
    <t>Frézování živičného krytu tl 120 mm pruh š 2 m pl do 10000 m2 bez překážek v trase</t>
  </si>
  <si>
    <t>m2</t>
  </si>
  <si>
    <t>4</t>
  </si>
  <si>
    <t>178794881</t>
  </si>
  <si>
    <t>PP</t>
  </si>
  <si>
    <t>Frézování živičného podkladu nebo krytu  s naložením na dopravní prostředek plochy přes 1 000 do 10 000 m2 bez překážek v trase pruhu šířky přes 1 m do 2 m, tloušťky vrstvy 100 mm</t>
  </si>
  <si>
    <t>5</t>
  </si>
  <si>
    <t>Komunikace pozemní</t>
  </si>
  <si>
    <t>573111112</t>
  </si>
  <si>
    <t>Postřik živičný infiltrační s posypem z asfaltu množství 1 kg/m2</t>
  </si>
  <si>
    <t>-675376515</t>
  </si>
  <si>
    <t>Postřik infiltrační PI z asfaltu silničního s posypem kamenivem, v množství 1,00 kg/m2</t>
  </si>
  <si>
    <t>3</t>
  </si>
  <si>
    <t>573231106</t>
  </si>
  <si>
    <t>Postřik živičný spojovací ze silniční emulze v množství 0,30 kg/m2</t>
  </si>
  <si>
    <t>824470668</t>
  </si>
  <si>
    <t>Postřik spojovací PS bez posypu kamenivem ze silniční emulze, v množství 0,30 kg/m2</t>
  </si>
  <si>
    <t>577154121</t>
  </si>
  <si>
    <t>Asfaltový beton vrstva obrusná ACO 11 (ABS) tř. I tl 60 mm š přes 3 m z nemodifikovaného asfaltu</t>
  </si>
  <si>
    <t>-416477766</t>
  </si>
  <si>
    <t>Asfaltový beton vrstva obrusná ACO 11 (ABS)  s rozprostřením a se zhutněním z nemodifikovaného asfaltu v pruhu šířky přes 3 m tř. I, po zhutnění tl. 60 mm</t>
  </si>
  <si>
    <t>577155122</t>
  </si>
  <si>
    <t>Asfaltový beton vrstva ložní ACL 16 (ABH) tl 60 mm š přes 3 m z nemodifikovaného asfaltu</t>
  </si>
  <si>
    <t>425532654</t>
  </si>
  <si>
    <t>Asfaltový beton vrstva ložní ACL 16 (ABH)  s rozprostřením a zhutněním z nemodifikovaného asfaltu v pruhu šířky přes 3 m, po zhutnění tl. 60 mm</t>
  </si>
  <si>
    <t>8</t>
  </si>
  <si>
    <t>Trubní vedení</t>
  </si>
  <si>
    <t>6</t>
  </si>
  <si>
    <t>899132121</t>
  </si>
  <si>
    <t>Výměna (výšková úprava) poklopu kanalizačního pevného s ošetřením podkladu hloubky do 25 cm</t>
  </si>
  <si>
    <t>kus</t>
  </si>
  <si>
    <t>617683829</t>
  </si>
  <si>
    <t>Výměna (výšková úprava) poklopu kanalizačního s rámem pevným s ošetřením podkladních vrstev hloubky do 25 cm</t>
  </si>
  <si>
    <t>7</t>
  </si>
  <si>
    <t>899132213</t>
  </si>
  <si>
    <t>Výměna (výšková úprava) poklopu vodovodního samonivelačního nebo pevného hydrantového</t>
  </si>
  <si>
    <t>423130643</t>
  </si>
  <si>
    <t>9</t>
  </si>
  <si>
    <t>Ostatní konstrukce a práce, bourání</t>
  </si>
  <si>
    <t>919112213</t>
  </si>
  <si>
    <t>Řezání spár pro vytvoření komůrky š 10 mm hl 25 mm pro těsnící zálivku v živičném krytu</t>
  </si>
  <si>
    <t>m</t>
  </si>
  <si>
    <t>1926298366</t>
  </si>
  <si>
    <t>Řezání dilatačních spár v živičném krytu  vytvoření komůrky pro těsnící zálivku šířky 10 mm, hloubky 25 mm</t>
  </si>
  <si>
    <t>919121213</t>
  </si>
  <si>
    <t>Těsnění spár zálivkou za studena pro komůrky š 10 mm hl 25 mm bez těsnicího profilu</t>
  </si>
  <si>
    <t>1128639438</t>
  </si>
  <si>
    <t>Utěsnění dilatačních spár zálivkou za studena  v cementobetonovém nebo živičném krytu včetně adhezního nátěru bez těsnicího profilu pod zálivkou, pro komůrky šířky 10 mm, hloubky 25 mm</t>
  </si>
  <si>
    <t>10</t>
  </si>
  <si>
    <t>919731123</t>
  </si>
  <si>
    <t>Zarovnání styčné plochy podkladu nebo krytu živičného tl do 200 mm</t>
  </si>
  <si>
    <t>1939940682</t>
  </si>
  <si>
    <t>Zarovnání styčné plochy podkladu nebo krytu podél vybourané části komunikace nebo zpevněné plochy  živičné tl. přes 100 do 200 mm</t>
  </si>
  <si>
    <t>11</t>
  </si>
  <si>
    <t>919735113</t>
  </si>
  <si>
    <t>Řezání stávajícího živičného krytu hl do 150 mm</t>
  </si>
  <si>
    <t>-607216606</t>
  </si>
  <si>
    <t>Řezání stávajícího živičného krytu nebo podkladu  hloubky přes 100 do 150 mm</t>
  </si>
  <si>
    <t>919794441</t>
  </si>
  <si>
    <t>Úprava ploch kolem hydrantů, šoupat, poklopů a mříží nebo sloupů v živičných krytech pl do 2 m2</t>
  </si>
  <si>
    <t>-1477017265</t>
  </si>
  <si>
    <t>Úprava ploch kolem hydrantů, šoupat, kanalizačních poklopů a mříží, sloupů apod. v živičných krytech jakékoliv tloušťky, jednotlivě v půdorysné ploše do 2 m2</t>
  </si>
  <si>
    <t>13</t>
  </si>
  <si>
    <t>938909311</t>
  </si>
  <si>
    <t>Čištění vozovek metením strojně podkladu nebo krytu betonového nebo živičného</t>
  </si>
  <si>
    <t>44437216</t>
  </si>
  <si>
    <t>Čištění vozovek metením bláta, prachu nebo hlinitého nánosu s odklizením na hromady na vzdálenost do 20 m nebo naložením na dopravní prostředek strojně povrchu podkladu nebo krytu betonového nebo živičného</t>
  </si>
  <si>
    <t>997</t>
  </si>
  <si>
    <t>Přesun sutě</t>
  </si>
  <si>
    <t>14</t>
  </si>
  <si>
    <t>997221551</t>
  </si>
  <si>
    <t>Vodorovná doprava suti ze sypkých materiálů do 1 km</t>
  </si>
  <si>
    <t>t</t>
  </si>
  <si>
    <t>1357384985</t>
  </si>
  <si>
    <t>Vodorovná doprava suti  bez naložení, ale se složením a s hrubým urovnáním ze sypkých materiálů, na vzdálenost do 1 km</t>
  </si>
  <si>
    <t>15</t>
  </si>
  <si>
    <t>997221559</t>
  </si>
  <si>
    <t>Příplatek ZKD 1 km u vodorovné dopravy suti ze sypkých materiálů</t>
  </si>
  <si>
    <t>-1770573278</t>
  </si>
  <si>
    <t>Vodorovná doprava suti  bez naložení, ale se složením a s hrubým urovnáním Příplatek k ceně za každý další i započatý 1 km přes 1 km</t>
  </si>
  <si>
    <t>P</t>
  </si>
  <si>
    <t>Poznámka k položce:
uvažováno celkem 10 km</t>
  </si>
  <si>
    <t>16</t>
  </si>
  <si>
    <t>997221873</t>
  </si>
  <si>
    <t>Poplatek za uložení na recyklační skládce (skládkovné) stavebního odpadu zeminy a kamení zatříděného do Katalogu odpadů pod kódem 17 05 04</t>
  </si>
  <si>
    <t>1634908188</t>
  </si>
  <si>
    <t>Poplatek za uložení stavebního odpadu na recyklační skládce (skládkovné) zeminy a kamení zatříděného do Katalogu odpadů pod kódem 17 05 04</t>
  </si>
  <si>
    <t>17</t>
  </si>
  <si>
    <t>997221875</t>
  </si>
  <si>
    <t>Poplatek za uložení na recyklační skládce (skládkovné) stavebního odpadu asfaltového bez obsahu dehtu zatříděného do Katalogu odpadů pod kódem 17 03 02</t>
  </si>
  <si>
    <t>2050339485</t>
  </si>
  <si>
    <t>Poplatek za uložení stavebního odpadu na recyklační skládce (skládkovné) asfaltového bez obsahu dehtu zatříděného do Katalogu odpadů pod kódem 17 03 02</t>
  </si>
  <si>
    <t>998</t>
  </si>
  <si>
    <t>Přesun hmot</t>
  </si>
  <si>
    <t>18</t>
  </si>
  <si>
    <t>998225111</t>
  </si>
  <si>
    <t>Přesun hmot pro pozemní komunikace s krytem z kamene, monolitickým betonovým nebo živičným</t>
  </si>
  <si>
    <t>-1263095642</t>
  </si>
  <si>
    <t>Přesun hmot pro komunikace s krytem z kameniva, monolitickým betonovým nebo živičným  dopravní vzdálenost do 200 m jakékoliv délky objektu</t>
  </si>
  <si>
    <t>VRN3</t>
  </si>
  <si>
    <t>Zařízení staveniště</t>
  </si>
  <si>
    <t>19</t>
  </si>
  <si>
    <t>034303000</t>
  </si>
  <si>
    <t>Dopravní značení na staveništi - provizorní dopravní značení</t>
  </si>
  <si>
    <t>kpl</t>
  </si>
  <si>
    <t>1024</t>
  </si>
  <si>
    <t>139537308</t>
  </si>
  <si>
    <t>Dopravní značení na staveništi</t>
  </si>
  <si>
    <t>02 - Oprava MK ul. Odborů - část I.</t>
  </si>
  <si>
    <t>1603478736</t>
  </si>
  <si>
    <t>03 - Oprava MK ul. K Muzeu</t>
  </si>
  <si>
    <t>113106123</t>
  </si>
  <si>
    <t>Rozebrání dlažeb ze zámkových dlaždic komunikací pro pěší ručně</t>
  </si>
  <si>
    <t>1228148769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</si>
  <si>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</si>
  <si>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113202111</t>
  </si>
  <si>
    <t>Vytrhání obrub krajníků obrubníků stojatých</t>
  </si>
  <si>
    <t>1520506041</t>
  </si>
  <si>
    <t>Vytrhání obrub s vybouráním lože, s přemístěním hmot na skládku na vzdálenost do 3 m nebo s naložením na dopravní prostředek z krajníků nebo obrubníků stojatých</t>
  </si>
  <si>
    <t>122211101</t>
  </si>
  <si>
    <t>Odkopávky a prokopávky v hornině třídy těžitelnosti I, skupiny 3 ručně</t>
  </si>
  <si>
    <t>m3</t>
  </si>
  <si>
    <t>-1948089116</t>
  </si>
  <si>
    <t>Odkopávky a prokopávky ručně zapažené i nezapažené v hornině třídy těžitelnosti I skupiny 3</t>
  </si>
  <si>
    <t>122251101</t>
  </si>
  <si>
    <t>Odkopávky a prokopávky nezapažené v hornině třídy těžitelnosti I skupiny 3 objem do 20 m3 strojně</t>
  </si>
  <si>
    <t>508806651</t>
  </si>
  <si>
    <t>Odkopávky a prokopávky nezapažené strojně v hornině třídy těžitelnosti I skupiny 3 do 20 m3</t>
  </si>
  <si>
    <t>162751117</t>
  </si>
  <si>
    <t>Vodorovné přemístění přes 9 000 do 10000 m výkopku/sypaniny z horniny třídy těžitelnosti I skupiny 1 až 3</t>
  </si>
  <si>
    <t>1417204608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</si>
  <si>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</si>
  <si>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167151101</t>
  </si>
  <si>
    <t>Nakládání výkopku z hornin třídy těžitelnosti I skupiny 1 až 3 do 100 m3</t>
  </si>
  <si>
    <t>-1348420421</t>
  </si>
  <si>
    <t>Nakládání, skládání a překládání neulehlého výkopku nebo sypaniny strojně nakládání, množství do 100 m3, z horniny třídy těžitelnosti I, skupiny 1 až 3</t>
  </si>
  <si>
    <t>171201231</t>
  </si>
  <si>
    <t>Poplatek za uložení zeminy a kamení na recyklační skládce (skládkovné) kód odpadu 17 05 04</t>
  </si>
  <si>
    <t>-1661084796</t>
  </si>
  <si>
    <t>564950413</t>
  </si>
  <si>
    <t>Podklad z asfaltového recyklátu plochy do 100 m2 tl 150 mm</t>
  </si>
  <si>
    <t>-1157752057</t>
  </si>
  <si>
    <t>Podklad nebo podsyp z asfaltového recyklátu s rozprostřením a zhutněním plochy jednotlivě do 100 m2, po zhutnění tl. 150 mm</t>
  </si>
  <si>
    <t>596211110</t>
  </si>
  <si>
    <t>Kladení zámkové dlažby komunikací pro pěší ručně tl 60 mm skupiny A pl do 50 m2</t>
  </si>
  <si>
    <t>2081902777</t>
  </si>
  <si>
    <t>Kladení dlažby z betonových zámkových dlaždic komunikací pro pěší ručně s ložem z kameniva těženého nebo drceného tl. do 40 mm, s vyplněním spár s dvojitým hutněním, vibrováním a se smetením přebytečného materiálu na krajnici tl. 60 mm skupiny A, pro plochy do 50 m2</t>
  </si>
  <si>
    <t>899133211</t>
  </si>
  <si>
    <t>Výměna (výšková úprava) vtokové mříže uliční vpusti s použitím betonových vyrovnávacích prvků</t>
  </si>
  <si>
    <t>-1216169470</t>
  </si>
  <si>
    <t>Výměna (výšková úprava) vtokové mříže uliční vpusti na betonové skruži s použitím betonových vyrovnávacích prvků</t>
  </si>
  <si>
    <t>914111111</t>
  </si>
  <si>
    <t>Montáž svislé dopravní značky do velikosti 1 m2 objímkami na sloupek nebo konzolu</t>
  </si>
  <si>
    <t>-30034500</t>
  </si>
  <si>
    <t>Montáž svislé dopravní značky základní velikosti do 1 m2 objímkami na sloupky nebo konzoly</t>
  </si>
  <si>
    <t>M</t>
  </si>
  <si>
    <t>40445625</t>
  </si>
  <si>
    <t>informativní značky provozní IP8, IP9, IP11-IP13 500x700mm</t>
  </si>
  <si>
    <t>490736333</t>
  </si>
  <si>
    <t>914511111</t>
  </si>
  <si>
    <t>Montáž sloupku dopravních značek délky do 3,5 m s betonovým základem</t>
  </si>
  <si>
    <t>-601284402</t>
  </si>
  <si>
    <t>Montáž sloupku dopravních značek délky do 3,5 m do betonového základu</t>
  </si>
  <si>
    <t>20</t>
  </si>
  <si>
    <t>40445235</t>
  </si>
  <si>
    <t>sloupek pro dopravní značku Al D 60mm v 3,5m</t>
  </si>
  <si>
    <t>-1829654188</t>
  </si>
  <si>
    <t>915211115</t>
  </si>
  <si>
    <t>Vodorovné dopravní značení dělící čáry souvislé š 125 mm žlutý plast</t>
  </si>
  <si>
    <t>919912697</t>
  </si>
  <si>
    <t>Vodorovné dopravní značení stříkaným plastem dělící čára šířky 125 mm souvislá žlutá základní</t>
  </si>
  <si>
    <t>22</t>
  </si>
  <si>
    <t>915211121</t>
  </si>
  <si>
    <t>Vodorovné dopravní značení dělící čáry přerušované š 125 mm bílý plast</t>
  </si>
  <si>
    <t>-1713641843</t>
  </si>
  <si>
    <t>Vodorovné dopravní značení stříkaným plastem dělící čára šířky 125 mm přerušovaná bílá základní</t>
  </si>
  <si>
    <t>23</t>
  </si>
  <si>
    <t>915611111</t>
  </si>
  <si>
    <t>Předznačení vodorovného liniového značení</t>
  </si>
  <si>
    <t>-773903343</t>
  </si>
  <si>
    <t>Předznačení pro vodorovné značení stříkané barvou nebo prováděné z nátěrových hmot liniové dělicí čáry, vodicí proužky</t>
  </si>
  <si>
    <t>24</t>
  </si>
  <si>
    <t>916131213</t>
  </si>
  <si>
    <t>Osazení silničního obrubníku betonového stojatého s boční opěrou do lože z betonu prostého</t>
  </si>
  <si>
    <t>-215885650</t>
  </si>
  <si>
    <t>Osazení silničního obrubníku betonového se zřízením lože, s vyplněním a zatřením spár cementovou maltou stojatého s boční opěrou z betonu prostého, do lože z betonu prostého</t>
  </si>
  <si>
    <t>25</t>
  </si>
  <si>
    <t>59217072</t>
  </si>
  <si>
    <t>obrubník silniční betonový 1000x100x250mm</t>
  </si>
  <si>
    <t>992225179</t>
  </si>
  <si>
    <t>26</t>
  </si>
  <si>
    <t>27</t>
  </si>
  <si>
    <t>28</t>
  </si>
  <si>
    <t>29</t>
  </si>
  <si>
    <t>30</t>
  </si>
  <si>
    <t>1844283562</t>
  </si>
  <si>
    <t>31</t>
  </si>
  <si>
    <t>32</t>
  </si>
  <si>
    <t>33</t>
  </si>
  <si>
    <t>34</t>
  </si>
  <si>
    <t>997221571</t>
  </si>
  <si>
    <t>Vodorovná doprava vybouraných hmot do 1 km</t>
  </si>
  <si>
    <t>-187525016</t>
  </si>
  <si>
    <t>Vodorovná doprava vybouraných hmot bez naložení, ale se složením a s hrubým urovnáním na vzdálenost do 1 km</t>
  </si>
  <si>
    <t>35</t>
  </si>
  <si>
    <t>997221579</t>
  </si>
  <si>
    <t>Příplatek ZKD 1 km u vodorovné dopravy vybouraných hmot</t>
  </si>
  <si>
    <t>-1989073387</t>
  </si>
  <si>
    <t>Vodorovná doprava vybouraných hmot bez naložení, ale se složením a s hrubým urovnáním na vzdálenost Příplatek k ceně za každý další započatý 1 km přes 1 km</t>
  </si>
  <si>
    <t>36</t>
  </si>
  <si>
    <t>997221861</t>
  </si>
  <si>
    <t>Poplatek za uložení na recyklační skládce (skládkovné) stavebního odpadu z prostého betonu pod kódem 17 01 01</t>
  </si>
  <si>
    <t>1139929117</t>
  </si>
  <si>
    <t>Poplatek za uložení stavebního odpadu na recyklační skládce (skládkovné) z prostého betonu zatříděného do Katalogu odpadů pod kódem 17 01 01</t>
  </si>
  <si>
    <t>37</t>
  </si>
  <si>
    <t>38</t>
  </si>
  <si>
    <t>39</t>
  </si>
  <si>
    <t>40</t>
  </si>
  <si>
    <t>04 - Oprava MK ul. Do Kopce, část I.</t>
  </si>
  <si>
    <t>-705088267</t>
  </si>
  <si>
    <t>05 - Oprava MK ul. V Gaďoku</t>
  </si>
  <si>
    <t>06 - Oprava MK ul. Krajní</t>
  </si>
  <si>
    <t>VRN - Vedlejší rozpočtové náklady</t>
  </si>
  <si>
    <t>-785898034</t>
  </si>
  <si>
    <t>-1767831298</t>
  </si>
  <si>
    <t>-713140644</t>
  </si>
  <si>
    <t>-1565636490</t>
  </si>
  <si>
    <t>-2129777648</t>
  </si>
  <si>
    <t>1607936427</t>
  </si>
  <si>
    <t>392414723</t>
  </si>
  <si>
    <t>-1682907293</t>
  </si>
  <si>
    <t>1880678796</t>
  </si>
  <si>
    <t>564851011</t>
  </si>
  <si>
    <t>Podklad ze štěrkodrtě ŠD plochy do 100 m2 tl 150 mm</t>
  </si>
  <si>
    <t>-110605043</t>
  </si>
  <si>
    <t>Podklad ze štěrkodrti ŠD s rozprostřením a zhutněním plochy jednotlivě do 100 m2, po zhutnění tl. 150 mm</t>
  </si>
  <si>
    <t>-2004229149</t>
  </si>
  <si>
    <t>2060115982</t>
  </si>
  <si>
    <t>785755433</t>
  </si>
  <si>
    <t>-1229140281</t>
  </si>
  <si>
    <t>-1454222993</t>
  </si>
  <si>
    <t>1238808237</t>
  </si>
  <si>
    <t>-728951086</t>
  </si>
  <si>
    <t>-690383128</t>
  </si>
  <si>
    <t>1717000942</t>
  </si>
  <si>
    <t>138740272</t>
  </si>
  <si>
    <t>VRN</t>
  </si>
  <si>
    <t>Vedlejší rozpočtové náklady</t>
  </si>
  <si>
    <t>770046528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</si>
</sst>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166" fontId="27" fillId="0" borderId="0" xfId="0" applyNumberFormat="1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abSelected="1" workbookViewId="0" topLeftCell="A72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95" customHeight="1"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E4" s="19" t="s">
        <v>11</v>
      </c>
      <c r="BS4" s="13" t="s">
        <v>12</v>
      </c>
    </row>
    <row r="5" spans="2:71" ht="12" customHeight="1">
      <c r="B5" s="16"/>
      <c r="D5" s="20" t="s">
        <v>13</v>
      </c>
      <c r="K5" s="184" t="s">
        <v>14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R5" s="16"/>
      <c r="BE5" s="181" t="s">
        <v>15</v>
      </c>
      <c r="BS5" s="13" t="s">
        <v>6</v>
      </c>
    </row>
    <row r="6" spans="2:71" ht="36.95" customHeight="1">
      <c r="B6" s="16"/>
      <c r="D6" s="22" t="s">
        <v>16</v>
      </c>
      <c r="K6" s="186" t="s">
        <v>17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R6" s="16"/>
      <c r="BE6" s="182"/>
      <c r="BS6" s="13" t="s">
        <v>6</v>
      </c>
    </row>
    <row r="7" spans="2:71" ht="12" customHeight="1">
      <c r="B7" s="16"/>
      <c r="D7" s="23" t="s">
        <v>18</v>
      </c>
      <c r="K7" s="21" t="s">
        <v>1</v>
      </c>
      <c r="AK7" s="23" t="s">
        <v>19</v>
      </c>
      <c r="AN7" s="21" t="s">
        <v>1</v>
      </c>
      <c r="AR7" s="16"/>
      <c r="BE7" s="182"/>
      <c r="BS7" s="13" t="s">
        <v>6</v>
      </c>
    </row>
    <row r="8" spans="2:71" ht="12" customHeight="1">
      <c r="B8" s="16"/>
      <c r="D8" s="23" t="s">
        <v>20</v>
      </c>
      <c r="K8" s="21" t="s">
        <v>21</v>
      </c>
      <c r="AK8" s="23" t="s">
        <v>22</v>
      </c>
      <c r="AN8" s="24" t="s">
        <v>23</v>
      </c>
      <c r="AR8" s="16"/>
      <c r="BE8" s="182"/>
      <c r="BS8" s="13" t="s">
        <v>6</v>
      </c>
    </row>
    <row r="9" spans="2:71" ht="14.45" customHeight="1">
      <c r="B9" s="16"/>
      <c r="AR9" s="16"/>
      <c r="BE9" s="182"/>
      <c r="BS9" s="13" t="s">
        <v>6</v>
      </c>
    </row>
    <row r="10" spans="2:71" ht="12" customHeight="1">
      <c r="B10" s="16"/>
      <c r="D10" s="23" t="s">
        <v>24</v>
      </c>
      <c r="AK10" s="23" t="s">
        <v>25</v>
      </c>
      <c r="AN10" s="21" t="s">
        <v>26</v>
      </c>
      <c r="AR10" s="16"/>
      <c r="BE10" s="182"/>
      <c r="BS10" s="13" t="s">
        <v>6</v>
      </c>
    </row>
    <row r="11" spans="2:71" ht="18.4" customHeight="1">
      <c r="B11" s="16"/>
      <c r="E11" s="21" t="s">
        <v>27</v>
      </c>
      <c r="AK11" s="23" t="s">
        <v>28</v>
      </c>
      <c r="AN11" s="21" t="s">
        <v>1</v>
      </c>
      <c r="AR11" s="16"/>
      <c r="BE11" s="182"/>
      <c r="BS11" s="13" t="s">
        <v>6</v>
      </c>
    </row>
    <row r="12" spans="2:71" ht="6.95" customHeight="1">
      <c r="B12" s="16"/>
      <c r="AR12" s="16"/>
      <c r="BE12" s="182"/>
      <c r="BS12" s="13" t="s">
        <v>6</v>
      </c>
    </row>
    <row r="13" spans="2:71" ht="12" customHeight="1">
      <c r="B13" s="16"/>
      <c r="D13" s="23" t="s">
        <v>29</v>
      </c>
      <c r="AK13" s="23" t="s">
        <v>25</v>
      </c>
      <c r="AN13" s="25" t="s">
        <v>30</v>
      </c>
      <c r="AR13" s="16"/>
      <c r="BE13" s="182"/>
      <c r="BS13" s="13" t="s">
        <v>6</v>
      </c>
    </row>
    <row r="14" spans="2:71" ht="12.75">
      <c r="B14" s="16"/>
      <c r="E14" s="187" t="s">
        <v>30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3" t="s">
        <v>28</v>
      </c>
      <c r="AN14" s="25" t="s">
        <v>30</v>
      </c>
      <c r="AR14" s="16"/>
      <c r="BE14" s="182"/>
      <c r="BS14" s="13" t="s">
        <v>6</v>
      </c>
    </row>
    <row r="15" spans="2:71" ht="6.95" customHeight="1">
      <c r="B15" s="16"/>
      <c r="AR15" s="16"/>
      <c r="BE15" s="182"/>
      <c r="BS15" s="13" t="s">
        <v>4</v>
      </c>
    </row>
    <row r="16" spans="2:71" ht="12" customHeight="1">
      <c r="B16" s="16"/>
      <c r="D16" s="23" t="s">
        <v>31</v>
      </c>
      <c r="AK16" s="23" t="s">
        <v>25</v>
      </c>
      <c r="AN16" s="21" t="s">
        <v>1</v>
      </c>
      <c r="AR16" s="16"/>
      <c r="BE16" s="182"/>
      <c r="BS16" s="13" t="s">
        <v>4</v>
      </c>
    </row>
    <row r="17" spans="2:71" ht="18.4" customHeight="1">
      <c r="B17" s="16"/>
      <c r="E17" s="21" t="s">
        <v>32</v>
      </c>
      <c r="AK17" s="23" t="s">
        <v>28</v>
      </c>
      <c r="AN17" s="21" t="s">
        <v>1</v>
      </c>
      <c r="AR17" s="16"/>
      <c r="BE17" s="182"/>
      <c r="BS17" s="13" t="s">
        <v>33</v>
      </c>
    </row>
    <row r="18" spans="2:71" ht="6.95" customHeight="1">
      <c r="B18" s="16"/>
      <c r="AR18" s="16"/>
      <c r="BE18" s="182"/>
      <c r="BS18" s="13" t="s">
        <v>6</v>
      </c>
    </row>
    <row r="19" spans="2:71" ht="12" customHeight="1">
      <c r="B19" s="16"/>
      <c r="D19" s="23" t="s">
        <v>34</v>
      </c>
      <c r="AK19" s="23" t="s">
        <v>25</v>
      </c>
      <c r="AN19" s="21" t="s">
        <v>1</v>
      </c>
      <c r="AR19" s="16"/>
      <c r="BE19" s="182"/>
      <c r="BS19" s="13" t="s">
        <v>6</v>
      </c>
    </row>
    <row r="20" spans="2:71" ht="18.4" customHeight="1">
      <c r="B20" s="16"/>
      <c r="E20" s="21" t="s">
        <v>32</v>
      </c>
      <c r="AK20" s="23" t="s">
        <v>28</v>
      </c>
      <c r="AN20" s="21" t="s">
        <v>1</v>
      </c>
      <c r="AR20" s="16"/>
      <c r="BE20" s="182"/>
      <c r="BS20" s="13" t="s">
        <v>33</v>
      </c>
    </row>
    <row r="21" spans="2:57" ht="6.95" customHeight="1">
      <c r="B21" s="16"/>
      <c r="AR21" s="16"/>
      <c r="BE21" s="182"/>
    </row>
    <row r="22" spans="2:57" ht="12" customHeight="1">
      <c r="B22" s="16"/>
      <c r="D22" s="23" t="s">
        <v>35</v>
      </c>
      <c r="AR22" s="16"/>
      <c r="BE22" s="182"/>
    </row>
    <row r="23" spans="2:57" ht="16.5" customHeight="1">
      <c r="B23" s="16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6"/>
      <c r="BE23" s="182"/>
    </row>
    <row r="24" spans="2:57" ht="6.95" customHeight="1">
      <c r="B24" s="16"/>
      <c r="AR24" s="16"/>
      <c r="BE24" s="182"/>
    </row>
    <row r="25" spans="2:57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2"/>
    </row>
    <row r="26" spans="2:57" s="1" customFormat="1" ht="25.9" customHeight="1">
      <c r="B26" s="28"/>
      <c r="D26" s="29" t="s">
        <v>36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90">
        <f>ROUND(AG94,2)</f>
        <v>0</v>
      </c>
      <c r="AL26" s="191"/>
      <c r="AM26" s="191"/>
      <c r="AN26" s="191"/>
      <c r="AO26" s="191"/>
      <c r="AR26" s="28"/>
      <c r="BE26" s="182"/>
    </row>
    <row r="27" spans="2:57" s="1" customFormat="1" ht="6.95" customHeight="1">
      <c r="B27" s="28"/>
      <c r="AR27" s="28"/>
      <c r="BE27" s="182"/>
    </row>
    <row r="28" spans="2:57" s="1" customFormat="1" ht="12.75">
      <c r="B28" s="28"/>
      <c r="L28" s="192" t="s">
        <v>37</v>
      </c>
      <c r="M28" s="192"/>
      <c r="N28" s="192"/>
      <c r="O28" s="192"/>
      <c r="P28" s="192"/>
      <c r="W28" s="192" t="s">
        <v>38</v>
      </c>
      <c r="X28" s="192"/>
      <c r="Y28" s="192"/>
      <c r="Z28" s="192"/>
      <c r="AA28" s="192"/>
      <c r="AB28" s="192"/>
      <c r="AC28" s="192"/>
      <c r="AD28" s="192"/>
      <c r="AE28" s="192"/>
      <c r="AK28" s="192" t="s">
        <v>39</v>
      </c>
      <c r="AL28" s="192"/>
      <c r="AM28" s="192"/>
      <c r="AN28" s="192"/>
      <c r="AO28" s="192"/>
      <c r="AR28" s="28"/>
      <c r="BE28" s="182"/>
    </row>
    <row r="29" spans="2:57" s="2" customFormat="1" ht="14.45" customHeight="1">
      <c r="B29" s="32"/>
      <c r="D29" s="23" t="s">
        <v>40</v>
      </c>
      <c r="F29" s="23" t="s">
        <v>41</v>
      </c>
      <c r="L29" s="195">
        <v>0.21</v>
      </c>
      <c r="M29" s="194"/>
      <c r="N29" s="194"/>
      <c r="O29" s="194"/>
      <c r="P29" s="194"/>
      <c r="W29" s="193">
        <f>ROUND(AZ94,2)</f>
        <v>0</v>
      </c>
      <c r="X29" s="194"/>
      <c r="Y29" s="194"/>
      <c r="Z29" s="194"/>
      <c r="AA29" s="194"/>
      <c r="AB29" s="194"/>
      <c r="AC29" s="194"/>
      <c r="AD29" s="194"/>
      <c r="AE29" s="194"/>
      <c r="AK29" s="193">
        <f>ROUND(AV94,2)</f>
        <v>0</v>
      </c>
      <c r="AL29" s="194"/>
      <c r="AM29" s="194"/>
      <c r="AN29" s="194"/>
      <c r="AO29" s="194"/>
      <c r="AR29" s="32"/>
      <c r="BE29" s="183"/>
    </row>
    <row r="30" spans="2:57" s="2" customFormat="1" ht="14.45" customHeight="1">
      <c r="B30" s="32"/>
      <c r="F30" s="23" t="s">
        <v>42</v>
      </c>
      <c r="L30" s="195">
        <v>0.12</v>
      </c>
      <c r="M30" s="194"/>
      <c r="N30" s="194"/>
      <c r="O30" s="194"/>
      <c r="P30" s="194"/>
      <c r="W30" s="193">
        <f>ROUND(BA94,2)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ROUND(AW94,2)</f>
        <v>0</v>
      </c>
      <c r="AL30" s="194"/>
      <c r="AM30" s="194"/>
      <c r="AN30" s="194"/>
      <c r="AO30" s="194"/>
      <c r="AR30" s="32"/>
      <c r="BE30" s="183"/>
    </row>
    <row r="31" spans="2:57" s="2" customFormat="1" ht="14.45" customHeight="1" hidden="1">
      <c r="B31" s="32"/>
      <c r="F31" s="23" t="s">
        <v>43</v>
      </c>
      <c r="L31" s="195">
        <v>0.21</v>
      </c>
      <c r="M31" s="194"/>
      <c r="N31" s="194"/>
      <c r="O31" s="194"/>
      <c r="P31" s="194"/>
      <c r="W31" s="193">
        <f>ROUND(BB94,2)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2"/>
      <c r="BE31" s="183"/>
    </row>
    <row r="32" spans="2:57" s="2" customFormat="1" ht="14.45" customHeight="1" hidden="1">
      <c r="B32" s="32"/>
      <c r="F32" s="23" t="s">
        <v>44</v>
      </c>
      <c r="L32" s="195">
        <v>0.12</v>
      </c>
      <c r="M32" s="194"/>
      <c r="N32" s="194"/>
      <c r="O32" s="194"/>
      <c r="P32" s="194"/>
      <c r="W32" s="193">
        <f>ROUND(BC94,2)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2"/>
      <c r="BE32" s="183"/>
    </row>
    <row r="33" spans="2:57" s="2" customFormat="1" ht="14.45" customHeight="1" hidden="1">
      <c r="B33" s="32"/>
      <c r="F33" s="23" t="s">
        <v>45</v>
      </c>
      <c r="L33" s="195">
        <v>0</v>
      </c>
      <c r="M33" s="194"/>
      <c r="N33" s="194"/>
      <c r="O33" s="194"/>
      <c r="P33" s="194"/>
      <c r="W33" s="193">
        <f>ROUND(BD94,2)</f>
        <v>0</v>
      </c>
      <c r="X33" s="194"/>
      <c r="Y33" s="194"/>
      <c r="Z33" s="194"/>
      <c r="AA33" s="194"/>
      <c r="AB33" s="194"/>
      <c r="AC33" s="194"/>
      <c r="AD33" s="194"/>
      <c r="AE33" s="194"/>
      <c r="AK33" s="193">
        <v>0</v>
      </c>
      <c r="AL33" s="194"/>
      <c r="AM33" s="194"/>
      <c r="AN33" s="194"/>
      <c r="AO33" s="194"/>
      <c r="AR33" s="32"/>
      <c r="BE33" s="183"/>
    </row>
    <row r="34" spans="2:57" s="1" customFormat="1" ht="6.95" customHeight="1">
      <c r="B34" s="28"/>
      <c r="AR34" s="28"/>
      <c r="BE34" s="182"/>
    </row>
    <row r="35" spans="2:44" s="1" customFormat="1" ht="25.9" customHeight="1">
      <c r="B35" s="28"/>
      <c r="C35" s="33"/>
      <c r="D35" s="34" t="s">
        <v>46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47</v>
      </c>
      <c r="U35" s="35"/>
      <c r="V35" s="35"/>
      <c r="W35" s="35"/>
      <c r="X35" s="199" t="s">
        <v>48</v>
      </c>
      <c r="Y35" s="197"/>
      <c r="Z35" s="197"/>
      <c r="AA35" s="197"/>
      <c r="AB35" s="197"/>
      <c r="AC35" s="35"/>
      <c r="AD35" s="35"/>
      <c r="AE35" s="35"/>
      <c r="AF35" s="35"/>
      <c r="AG35" s="35"/>
      <c r="AH35" s="35"/>
      <c r="AI35" s="35"/>
      <c r="AJ35" s="35"/>
      <c r="AK35" s="196">
        <f>SUM(AK26:AK33)</f>
        <v>0</v>
      </c>
      <c r="AL35" s="197"/>
      <c r="AM35" s="197"/>
      <c r="AN35" s="197"/>
      <c r="AO35" s="198"/>
      <c r="AP35" s="33"/>
      <c r="AQ35" s="33"/>
      <c r="AR35" s="28"/>
    </row>
    <row r="36" spans="2:44" s="1" customFormat="1" ht="6.95" customHeight="1">
      <c r="B36" s="28"/>
      <c r="AR36" s="28"/>
    </row>
    <row r="37" spans="2:44" s="1" customFormat="1" ht="14.45" customHeight="1">
      <c r="B37" s="28"/>
      <c r="AR37" s="28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8"/>
      <c r="D49" s="37" t="s">
        <v>49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50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52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51</v>
      </c>
      <c r="AI60" s="30"/>
      <c r="AJ60" s="30"/>
      <c r="AK60" s="30"/>
      <c r="AL60" s="30"/>
      <c r="AM60" s="39" t="s">
        <v>52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53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54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52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51</v>
      </c>
      <c r="AI75" s="30"/>
      <c r="AJ75" s="30"/>
      <c r="AK75" s="30"/>
      <c r="AL75" s="30"/>
      <c r="AM75" s="39" t="s">
        <v>52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2:44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2:44" s="1" customFormat="1" ht="24.95" customHeight="1">
      <c r="B82" s="28"/>
      <c r="C82" s="17" t="s">
        <v>55</v>
      </c>
      <c r="AR82" s="28"/>
    </row>
    <row r="83" spans="2:44" s="1" customFormat="1" ht="6.95" customHeight="1">
      <c r="B83" s="28"/>
      <c r="AR83" s="28"/>
    </row>
    <row r="84" spans="2:44" s="3" customFormat="1" ht="12" customHeight="1">
      <c r="B84" s="44"/>
      <c r="C84" s="23" t="s">
        <v>13</v>
      </c>
      <c r="L84" s="3" t="str">
        <f>K5</f>
        <v>01</v>
      </c>
      <c r="AR84" s="44"/>
    </row>
    <row r="85" spans="2:44" s="4" customFormat="1" ht="36.95" customHeight="1">
      <c r="B85" s="45"/>
      <c r="C85" s="46" t="s">
        <v>16</v>
      </c>
      <c r="L85" s="162" t="str">
        <f>K6</f>
        <v>Město Petřvald - Opravy MK_2024</v>
      </c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R85" s="45"/>
    </row>
    <row r="86" spans="2:44" s="1" customFormat="1" ht="6.95" customHeight="1">
      <c r="B86" s="28"/>
      <c r="AR86" s="28"/>
    </row>
    <row r="87" spans="2:44" s="1" customFormat="1" ht="12" customHeight="1">
      <c r="B87" s="28"/>
      <c r="C87" s="23" t="s">
        <v>20</v>
      </c>
      <c r="L87" s="47" t="str">
        <f>IF(K8="","",K8)</f>
        <v>Petřvald</v>
      </c>
      <c r="AI87" s="23" t="s">
        <v>22</v>
      </c>
      <c r="AM87" s="164" t="str">
        <f>IF(AN8="","",AN8)</f>
        <v>13. 2. 2024</v>
      </c>
      <c r="AN87" s="164"/>
      <c r="AR87" s="28"/>
    </row>
    <row r="88" spans="2:44" s="1" customFormat="1" ht="6.95" customHeight="1">
      <c r="B88" s="28"/>
      <c r="AR88" s="28"/>
    </row>
    <row r="89" spans="2:56" s="1" customFormat="1" ht="15.2" customHeight="1">
      <c r="B89" s="28"/>
      <c r="C89" s="23" t="s">
        <v>24</v>
      </c>
      <c r="L89" s="3" t="str">
        <f>IF(E11="","",E11)</f>
        <v>Město Petřvald</v>
      </c>
      <c r="AI89" s="23" t="s">
        <v>31</v>
      </c>
      <c r="AM89" s="165" t="str">
        <f>IF(E17="","",E17)</f>
        <v xml:space="preserve"> </v>
      </c>
      <c r="AN89" s="166"/>
      <c r="AO89" s="166"/>
      <c r="AP89" s="166"/>
      <c r="AR89" s="28"/>
      <c r="AS89" s="167" t="s">
        <v>56</v>
      </c>
      <c r="AT89" s="168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56" s="1" customFormat="1" ht="15.2" customHeight="1">
      <c r="B90" s="28"/>
      <c r="C90" s="23" t="s">
        <v>29</v>
      </c>
      <c r="L90" s="3" t="str">
        <f>IF(E14="Vyplň údaj","",E14)</f>
        <v/>
      </c>
      <c r="AI90" s="23" t="s">
        <v>34</v>
      </c>
      <c r="AM90" s="165" t="str">
        <f>IF(E20="","",E20)</f>
        <v xml:space="preserve"> </v>
      </c>
      <c r="AN90" s="166"/>
      <c r="AO90" s="166"/>
      <c r="AP90" s="166"/>
      <c r="AR90" s="28"/>
      <c r="AS90" s="169"/>
      <c r="AT90" s="170"/>
      <c r="BD90" s="52"/>
    </row>
    <row r="91" spans="2:56" s="1" customFormat="1" ht="10.9" customHeight="1">
      <c r="B91" s="28"/>
      <c r="AR91" s="28"/>
      <c r="AS91" s="169"/>
      <c r="AT91" s="170"/>
      <c r="BD91" s="52"/>
    </row>
    <row r="92" spans="2:56" s="1" customFormat="1" ht="29.25" customHeight="1">
      <c r="B92" s="28"/>
      <c r="C92" s="171" t="s">
        <v>57</v>
      </c>
      <c r="D92" s="172"/>
      <c r="E92" s="172"/>
      <c r="F92" s="172"/>
      <c r="G92" s="172"/>
      <c r="H92" s="53"/>
      <c r="I92" s="174" t="s">
        <v>58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3" t="s">
        <v>59</v>
      </c>
      <c r="AH92" s="172"/>
      <c r="AI92" s="172"/>
      <c r="AJ92" s="172"/>
      <c r="AK92" s="172"/>
      <c r="AL92" s="172"/>
      <c r="AM92" s="172"/>
      <c r="AN92" s="174" t="s">
        <v>60</v>
      </c>
      <c r="AO92" s="172"/>
      <c r="AP92" s="175"/>
      <c r="AQ92" s="54" t="s">
        <v>61</v>
      </c>
      <c r="AR92" s="28"/>
      <c r="AS92" s="55" t="s">
        <v>62</v>
      </c>
      <c r="AT92" s="56" t="s">
        <v>63</v>
      </c>
      <c r="AU92" s="56" t="s">
        <v>64</v>
      </c>
      <c r="AV92" s="56" t="s">
        <v>65</v>
      </c>
      <c r="AW92" s="56" t="s">
        <v>66</v>
      </c>
      <c r="AX92" s="56" t="s">
        <v>67</v>
      </c>
      <c r="AY92" s="56" t="s">
        <v>68</v>
      </c>
      <c r="AZ92" s="56" t="s">
        <v>69</v>
      </c>
      <c r="BA92" s="56" t="s">
        <v>70</v>
      </c>
      <c r="BB92" s="56" t="s">
        <v>71</v>
      </c>
      <c r="BC92" s="56" t="s">
        <v>72</v>
      </c>
      <c r="BD92" s="57" t="s">
        <v>73</v>
      </c>
    </row>
    <row r="93" spans="2:56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0" s="5" customFormat="1" ht="32.45" customHeight="1">
      <c r="B94" s="59"/>
      <c r="C94" s="60" t="s">
        <v>74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9">
        <f>ROUND(SUM(AG95:AG100),2)</f>
        <v>0</v>
      </c>
      <c r="AH94" s="179"/>
      <c r="AI94" s="179"/>
      <c r="AJ94" s="179"/>
      <c r="AK94" s="179"/>
      <c r="AL94" s="179"/>
      <c r="AM94" s="179"/>
      <c r="AN94" s="180">
        <f aca="true" t="shared" si="0" ref="AN94:AN100">SUM(AG94,AT94)</f>
        <v>0</v>
      </c>
      <c r="AO94" s="180"/>
      <c r="AP94" s="180"/>
      <c r="AQ94" s="63" t="s">
        <v>1</v>
      </c>
      <c r="AR94" s="59"/>
      <c r="AS94" s="64">
        <f>ROUND(SUM(AS95:AS100),2)</f>
        <v>0</v>
      </c>
      <c r="AT94" s="65">
        <f aca="true" t="shared" si="1" ref="AT94:AT100">ROUND(SUM(AV94:AW94),2)</f>
        <v>0</v>
      </c>
      <c r="AU94" s="66">
        <f>ROUND(SUM(AU95:AU100),5)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ROUND(SUM(AZ95:AZ100),2)</f>
        <v>0</v>
      </c>
      <c r="BA94" s="65">
        <f>ROUND(SUM(BA95:BA100),2)</f>
        <v>0</v>
      </c>
      <c r="BB94" s="65">
        <f>ROUND(SUM(BB95:BB100),2)</f>
        <v>0</v>
      </c>
      <c r="BC94" s="65">
        <f>ROUND(SUM(BC95:BC100),2)</f>
        <v>0</v>
      </c>
      <c r="BD94" s="67">
        <f>ROUND(SUM(BD95:BD100),2)</f>
        <v>0</v>
      </c>
      <c r="BS94" s="68" t="s">
        <v>75</v>
      </c>
      <c r="BT94" s="68" t="s">
        <v>76</v>
      </c>
      <c r="BU94" s="69" t="s">
        <v>77</v>
      </c>
      <c r="BV94" s="68" t="s">
        <v>78</v>
      </c>
      <c r="BW94" s="68" t="s">
        <v>5</v>
      </c>
      <c r="BX94" s="68" t="s">
        <v>79</v>
      </c>
      <c r="CL94" s="68" t="s">
        <v>1</v>
      </c>
    </row>
    <row r="95" spans="1:91" s="6" customFormat="1" ht="16.5" customHeight="1">
      <c r="A95" s="70" t="s">
        <v>80</v>
      </c>
      <c r="B95" s="71"/>
      <c r="C95" s="72"/>
      <c r="D95" s="176" t="s">
        <v>14</v>
      </c>
      <c r="E95" s="176"/>
      <c r="F95" s="176"/>
      <c r="G95" s="176"/>
      <c r="H95" s="176"/>
      <c r="I95" s="73"/>
      <c r="J95" s="176" t="s">
        <v>81</v>
      </c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7">
        <f>'01 - Oprava MK ul. 2. května'!J30</f>
        <v>0</v>
      </c>
      <c r="AH95" s="178"/>
      <c r="AI95" s="178"/>
      <c r="AJ95" s="178"/>
      <c r="AK95" s="178"/>
      <c r="AL95" s="178"/>
      <c r="AM95" s="178"/>
      <c r="AN95" s="177">
        <f t="shared" si="0"/>
        <v>0</v>
      </c>
      <c r="AO95" s="178"/>
      <c r="AP95" s="178"/>
      <c r="AQ95" s="74" t="s">
        <v>82</v>
      </c>
      <c r="AR95" s="71"/>
      <c r="AS95" s="75">
        <v>0</v>
      </c>
      <c r="AT95" s="76">
        <f t="shared" si="1"/>
        <v>0</v>
      </c>
      <c r="AU95" s="77">
        <f>'01 - Oprava MK ul. 2. května'!P124</f>
        <v>0</v>
      </c>
      <c r="AV95" s="76">
        <f>'01 - Oprava MK ul. 2. května'!J33</f>
        <v>0</v>
      </c>
      <c r="AW95" s="76">
        <f>'01 - Oprava MK ul. 2. května'!J34</f>
        <v>0</v>
      </c>
      <c r="AX95" s="76">
        <f>'01 - Oprava MK ul. 2. května'!J35</f>
        <v>0</v>
      </c>
      <c r="AY95" s="76">
        <f>'01 - Oprava MK ul. 2. května'!J36</f>
        <v>0</v>
      </c>
      <c r="AZ95" s="76">
        <f>'01 - Oprava MK ul. 2. května'!F33</f>
        <v>0</v>
      </c>
      <c r="BA95" s="76">
        <f>'01 - Oprava MK ul. 2. května'!F34</f>
        <v>0</v>
      </c>
      <c r="BB95" s="76">
        <f>'01 - Oprava MK ul. 2. května'!F35</f>
        <v>0</v>
      </c>
      <c r="BC95" s="76">
        <f>'01 - Oprava MK ul. 2. května'!F36</f>
        <v>0</v>
      </c>
      <c r="BD95" s="78">
        <f>'01 - Oprava MK ul. 2. května'!F37</f>
        <v>0</v>
      </c>
      <c r="BT95" s="79" t="s">
        <v>83</v>
      </c>
      <c r="BV95" s="79" t="s">
        <v>78</v>
      </c>
      <c r="BW95" s="79" t="s">
        <v>84</v>
      </c>
      <c r="BX95" s="79" t="s">
        <v>5</v>
      </c>
      <c r="CL95" s="79" t="s">
        <v>1</v>
      </c>
      <c r="CM95" s="79" t="s">
        <v>85</v>
      </c>
    </row>
    <row r="96" spans="1:91" s="6" customFormat="1" ht="16.5" customHeight="1">
      <c r="A96" s="70" t="s">
        <v>80</v>
      </c>
      <c r="B96" s="71"/>
      <c r="C96" s="72"/>
      <c r="D96" s="176" t="s">
        <v>86</v>
      </c>
      <c r="E96" s="176"/>
      <c r="F96" s="176"/>
      <c r="G96" s="176"/>
      <c r="H96" s="176"/>
      <c r="I96" s="73"/>
      <c r="J96" s="176" t="s">
        <v>87</v>
      </c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7">
        <f>'02 - Oprava MK ul. Odborů...'!J30</f>
        <v>0</v>
      </c>
      <c r="AH96" s="178"/>
      <c r="AI96" s="178"/>
      <c r="AJ96" s="178"/>
      <c r="AK96" s="178"/>
      <c r="AL96" s="178"/>
      <c r="AM96" s="178"/>
      <c r="AN96" s="177">
        <f t="shared" si="0"/>
        <v>0</v>
      </c>
      <c r="AO96" s="178"/>
      <c r="AP96" s="178"/>
      <c r="AQ96" s="74" t="s">
        <v>82</v>
      </c>
      <c r="AR96" s="71"/>
      <c r="AS96" s="75">
        <v>0</v>
      </c>
      <c r="AT96" s="76">
        <f t="shared" si="1"/>
        <v>0</v>
      </c>
      <c r="AU96" s="77">
        <f>'02 - Oprava MK ul. Odborů...'!P124</f>
        <v>0</v>
      </c>
      <c r="AV96" s="76">
        <f>'02 - Oprava MK ul. Odborů...'!J33</f>
        <v>0</v>
      </c>
      <c r="AW96" s="76">
        <f>'02 - Oprava MK ul. Odborů...'!J34</f>
        <v>0</v>
      </c>
      <c r="AX96" s="76">
        <f>'02 - Oprava MK ul. Odborů...'!J35</f>
        <v>0</v>
      </c>
      <c r="AY96" s="76">
        <f>'02 - Oprava MK ul. Odborů...'!J36</f>
        <v>0</v>
      </c>
      <c r="AZ96" s="76">
        <f>'02 - Oprava MK ul. Odborů...'!F33</f>
        <v>0</v>
      </c>
      <c r="BA96" s="76">
        <f>'02 - Oprava MK ul. Odborů...'!F34</f>
        <v>0</v>
      </c>
      <c r="BB96" s="76">
        <f>'02 - Oprava MK ul. Odborů...'!F35</f>
        <v>0</v>
      </c>
      <c r="BC96" s="76">
        <f>'02 - Oprava MK ul. Odborů...'!F36</f>
        <v>0</v>
      </c>
      <c r="BD96" s="78">
        <f>'02 - Oprava MK ul. Odborů...'!F37</f>
        <v>0</v>
      </c>
      <c r="BT96" s="79" t="s">
        <v>83</v>
      </c>
      <c r="BV96" s="79" t="s">
        <v>78</v>
      </c>
      <c r="BW96" s="79" t="s">
        <v>88</v>
      </c>
      <c r="BX96" s="79" t="s">
        <v>5</v>
      </c>
      <c r="CL96" s="79" t="s">
        <v>1</v>
      </c>
      <c r="CM96" s="79" t="s">
        <v>85</v>
      </c>
    </row>
    <row r="97" spans="1:91" s="6" customFormat="1" ht="16.5" customHeight="1">
      <c r="A97" s="70" t="s">
        <v>80</v>
      </c>
      <c r="B97" s="71"/>
      <c r="C97" s="72"/>
      <c r="D97" s="176" t="s">
        <v>89</v>
      </c>
      <c r="E97" s="176"/>
      <c r="F97" s="176"/>
      <c r="G97" s="176"/>
      <c r="H97" s="176"/>
      <c r="I97" s="73"/>
      <c r="J97" s="176" t="s">
        <v>90</v>
      </c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7">
        <f>'03 - Oprava MK ul. K Muzeu'!J30</f>
        <v>0</v>
      </c>
      <c r="AH97" s="178"/>
      <c r="AI97" s="178"/>
      <c r="AJ97" s="178"/>
      <c r="AK97" s="178"/>
      <c r="AL97" s="178"/>
      <c r="AM97" s="178"/>
      <c r="AN97" s="177">
        <f t="shared" si="0"/>
        <v>0</v>
      </c>
      <c r="AO97" s="178"/>
      <c r="AP97" s="178"/>
      <c r="AQ97" s="74" t="s">
        <v>82</v>
      </c>
      <c r="AR97" s="71"/>
      <c r="AS97" s="75">
        <v>0</v>
      </c>
      <c r="AT97" s="76">
        <f t="shared" si="1"/>
        <v>0</v>
      </c>
      <c r="AU97" s="77">
        <f>'03 - Oprava MK ul. K Muzeu'!P124</f>
        <v>0</v>
      </c>
      <c r="AV97" s="76">
        <f>'03 - Oprava MK ul. K Muzeu'!J33</f>
        <v>0</v>
      </c>
      <c r="AW97" s="76">
        <f>'03 - Oprava MK ul. K Muzeu'!J34</f>
        <v>0</v>
      </c>
      <c r="AX97" s="76">
        <f>'03 - Oprava MK ul. K Muzeu'!J35</f>
        <v>0</v>
      </c>
      <c r="AY97" s="76">
        <f>'03 - Oprava MK ul. K Muzeu'!J36</f>
        <v>0</v>
      </c>
      <c r="AZ97" s="76">
        <f>'03 - Oprava MK ul. K Muzeu'!F33</f>
        <v>0</v>
      </c>
      <c r="BA97" s="76">
        <f>'03 - Oprava MK ul. K Muzeu'!F34</f>
        <v>0</v>
      </c>
      <c r="BB97" s="76">
        <f>'03 - Oprava MK ul. K Muzeu'!F35</f>
        <v>0</v>
      </c>
      <c r="BC97" s="76">
        <f>'03 - Oprava MK ul. K Muzeu'!F36</f>
        <v>0</v>
      </c>
      <c r="BD97" s="78">
        <f>'03 - Oprava MK ul. K Muzeu'!F37</f>
        <v>0</v>
      </c>
      <c r="BT97" s="79" t="s">
        <v>83</v>
      </c>
      <c r="BV97" s="79" t="s">
        <v>78</v>
      </c>
      <c r="BW97" s="79" t="s">
        <v>91</v>
      </c>
      <c r="BX97" s="79" t="s">
        <v>5</v>
      </c>
      <c r="CL97" s="79" t="s">
        <v>1</v>
      </c>
      <c r="CM97" s="79" t="s">
        <v>85</v>
      </c>
    </row>
    <row r="98" spans="1:91" s="6" customFormat="1" ht="16.5" customHeight="1">
      <c r="A98" s="70" t="s">
        <v>80</v>
      </c>
      <c r="B98" s="71"/>
      <c r="C98" s="72"/>
      <c r="D98" s="176" t="s">
        <v>92</v>
      </c>
      <c r="E98" s="176"/>
      <c r="F98" s="176"/>
      <c r="G98" s="176"/>
      <c r="H98" s="176"/>
      <c r="I98" s="73"/>
      <c r="J98" s="176" t="s">
        <v>93</v>
      </c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7">
        <f>'04 - Oprava MK ul. Do Kop...'!J30</f>
        <v>0</v>
      </c>
      <c r="AH98" s="178"/>
      <c r="AI98" s="178"/>
      <c r="AJ98" s="178"/>
      <c r="AK98" s="178"/>
      <c r="AL98" s="178"/>
      <c r="AM98" s="178"/>
      <c r="AN98" s="177">
        <f t="shared" si="0"/>
        <v>0</v>
      </c>
      <c r="AO98" s="178"/>
      <c r="AP98" s="178"/>
      <c r="AQ98" s="74" t="s">
        <v>82</v>
      </c>
      <c r="AR98" s="71"/>
      <c r="AS98" s="75">
        <v>0</v>
      </c>
      <c r="AT98" s="76">
        <f t="shared" si="1"/>
        <v>0</v>
      </c>
      <c r="AU98" s="77">
        <f>'04 - Oprava MK ul. Do Kop...'!P124</f>
        <v>0</v>
      </c>
      <c r="AV98" s="76">
        <f>'04 - Oprava MK ul. Do Kop...'!J33</f>
        <v>0</v>
      </c>
      <c r="AW98" s="76">
        <f>'04 - Oprava MK ul. Do Kop...'!J34</f>
        <v>0</v>
      </c>
      <c r="AX98" s="76">
        <f>'04 - Oprava MK ul. Do Kop...'!J35</f>
        <v>0</v>
      </c>
      <c r="AY98" s="76">
        <f>'04 - Oprava MK ul. Do Kop...'!J36</f>
        <v>0</v>
      </c>
      <c r="AZ98" s="76">
        <f>'04 - Oprava MK ul. Do Kop...'!F33</f>
        <v>0</v>
      </c>
      <c r="BA98" s="76">
        <f>'04 - Oprava MK ul. Do Kop...'!F34</f>
        <v>0</v>
      </c>
      <c r="BB98" s="76">
        <f>'04 - Oprava MK ul. Do Kop...'!F35</f>
        <v>0</v>
      </c>
      <c r="BC98" s="76">
        <f>'04 - Oprava MK ul. Do Kop...'!F36</f>
        <v>0</v>
      </c>
      <c r="BD98" s="78">
        <f>'04 - Oprava MK ul. Do Kop...'!F37</f>
        <v>0</v>
      </c>
      <c r="BT98" s="79" t="s">
        <v>83</v>
      </c>
      <c r="BV98" s="79" t="s">
        <v>78</v>
      </c>
      <c r="BW98" s="79" t="s">
        <v>94</v>
      </c>
      <c r="BX98" s="79" t="s">
        <v>5</v>
      </c>
      <c r="CL98" s="79" t="s">
        <v>1</v>
      </c>
      <c r="CM98" s="79" t="s">
        <v>85</v>
      </c>
    </row>
    <row r="99" spans="1:91" s="6" customFormat="1" ht="16.5" customHeight="1">
      <c r="A99" s="70" t="s">
        <v>80</v>
      </c>
      <c r="B99" s="71"/>
      <c r="C99" s="72"/>
      <c r="D99" s="176" t="s">
        <v>95</v>
      </c>
      <c r="E99" s="176"/>
      <c r="F99" s="176"/>
      <c r="G99" s="176"/>
      <c r="H99" s="176"/>
      <c r="I99" s="73"/>
      <c r="J99" s="176" t="s">
        <v>96</v>
      </c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7">
        <f>'05 - Oprava MK ul. V Gaďoku'!J30</f>
        <v>0</v>
      </c>
      <c r="AH99" s="178"/>
      <c r="AI99" s="178"/>
      <c r="AJ99" s="178"/>
      <c r="AK99" s="178"/>
      <c r="AL99" s="178"/>
      <c r="AM99" s="178"/>
      <c r="AN99" s="177">
        <f t="shared" si="0"/>
        <v>0</v>
      </c>
      <c r="AO99" s="178"/>
      <c r="AP99" s="178"/>
      <c r="AQ99" s="74" t="s">
        <v>82</v>
      </c>
      <c r="AR99" s="71"/>
      <c r="AS99" s="75">
        <v>0</v>
      </c>
      <c r="AT99" s="76">
        <f t="shared" si="1"/>
        <v>0</v>
      </c>
      <c r="AU99" s="77">
        <f>'05 - Oprava MK ul. V Gaďoku'!P123</f>
        <v>0</v>
      </c>
      <c r="AV99" s="76">
        <f>'05 - Oprava MK ul. V Gaďoku'!J33</f>
        <v>0</v>
      </c>
      <c r="AW99" s="76">
        <f>'05 - Oprava MK ul. V Gaďoku'!J34</f>
        <v>0</v>
      </c>
      <c r="AX99" s="76">
        <f>'05 - Oprava MK ul. V Gaďoku'!J35</f>
        <v>0</v>
      </c>
      <c r="AY99" s="76">
        <f>'05 - Oprava MK ul. V Gaďoku'!J36</f>
        <v>0</v>
      </c>
      <c r="AZ99" s="76">
        <f>'05 - Oprava MK ul. V Gaďoku'!F33</f>
        <v>0</v>
      </c>
      <c r="BA99" s="76">
        <f>'05 - Oprava MK ul. V Gaďoku'!F34</f>
        <v>0</v>
      </c>
      <c r="BB99" s="76">
        <f>'05 - Oprava MK ul. V Gaďoku'!F35</f>
        <v>0</v>
      </c>
      <c r="BC99" s="76">
        <f>'05 - Oprava MK ul. V Gaďoku'!F36</f>
        <v>0</v>
      </c>
      <c r="BD99" s="78">
        <f>'05 - Oprava MK ul. V Gaďoku'!F37</f>
        <v>0</v>
      </c>
      <c r="BT99" s="79" t="s">
        <v>83</v>
      </c>
      <c r="BV99" s="79" t="s">
        <v>78</v>
      </c>
      <c r="BW99" s="79" t="s">
        <v>97</v>
      </c>
      <c r="BX99" s="79" t="s">
        <v>5</v>
      </c>
      <c r="CL99" s="79" t="s">
        <v>1</v>
      </c>
      <c r="CM99" s="79" t="s">
        <v>85</v>
      </c>
    </row>
    <row r="100" spans="1:91" s="6" customFormat="1" ht="16.5" customHeight="1">
      <c r="A100" s="70" t="s">
        <v>80</v>
      </c>
      <c r="B100" s="71"/>
      <c r="C100" s="72"/>
      <c r="D100" s="176" t="s">
        <v>98</v>
      </c>
      <c r="E100" s="176"/>
      <c r="F100" s="176"/>
      <c r="G100" s="176"/>
      <c r="H100" s="176"/>
      <c r="I100" s="73"/>
      <c r="J100" s="176" t="s">
        <v>99</v>
      </c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7">
        <f>'06 - Oprava MK ul. Krajní'!J30</f>
        <v>0</v>
      </c>
      <c r="AH100" s="178"/>
      <c r="AI100" s="178"/>
      <c r="AJ100" s="178"/>
      <c r="AK100" s="178"/>
      <c r="AL100" s="178"/>
      <c r="AM100" s="178"/>
      <c r="AN100" s="177">
        <f t="shared" si="0"/>
        <v>0</v>
      </c>
      <c r="AO100" s="178"/>
      <c r="AP100" s="178"/>
      <c r="AQ100" s="74" t="s">
        <v>82</v>
      </c>
      <c r="AR100" s="71"/>
      <c r="AS100" s="80">
        <v>0</v>
      </c>
      <c r="AT100" s="81">
        <f t="shared" si="1"/>
        <v>0</v>
      </c>
      <c r="AU100" s="82">
        <f>'06 - Oprava MK ul. Krajní'!P124</f>
        <v>0</v>
      </c>
      <c r="AV100" s="81">
        <f>'06 - Oprava MK ul. Krajní'!J33</f>
        <v>0</v>
      </c>
      <c r="AW100" s="81">
        <f>'06 - Oprava MK ul. Krajní'!J34</f>
        <v>0</v>
      </c>
      <c r="AX100" s="81">
        <f>'06 - Oprava MK ul. Krajní'!J35</f>
        <v>0</v>
      </c>
      <c r="AY100" s="81">
        <f>'06 - Oprava MK ul. Krajní'!J36</f>
        <v>0</v>
      </c>
      <c r="AZ100" s="81">
        <f>'06 - Oprava MK ul. Krajní'!F33</f>
        <v>0</v>
      </c>
      <c r="BA100" s="81">
        <f>'06 - Oprava MK ul. Krajní'!F34</f>
        <v>0</v>
      </c>
      <c r="BB100" s="81">
        <f>'06 - Oprava MK ul. Krajní'!F35</f>
        <v>0</v>
      </c>
      <c r="BC100" s="81">
        <f>'06 - Oprava MK ul. Krajní'!F36</f>
        <v>0</v>
      </c>
      <c r="BD100" s="83">
        <f>'06 - Oprava MK ul. Krajní'!F37</f>
        <v>0</v>
      </c>
      <c r="BT100" s="79" t="s">
        <v>83</v>
      </c>
      <c r="BV100" s="79" t="s">
        <v>78</v>
      </c>
      <c r="BW100" s="79" t="s">
        <v>100</v>
      </c>
      <c r="BX100" s="79" t="s">
        <v>5</v>
      </c>
      <c r="CL100" s="79" t="s">
        <v>1</v>
      </c>
      <c r="CM100" s="79" t="s">
        <v>85</v>
      </c>
    </row>
    <row r="101" spans="2:44" s="1" customFormat="1" ht="30" customHeight="1">
      <c r="B101" s="28"/>
      <c r="AR101" s="28"/>
    </row>
    <row r="102" spans="2:44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28"/>
    </row>
  </sheetData>
  <sheetProtection algorithmName="SHA-512" hashValue="mpEyDS7PqTMU5HUQXtGr7kPnmi2TJgJK2Z4GaEPdidPuJ34Pl/X1No6W34Ao2UrKWXEEYNRQ3GUWguFczklUxQ==" saltValue="0xgecrrPi9IBMVTvXW/OyGp6qCvXjSF2kHaiWoai8gVhLFUJj7Tzn0amISGaiq9TKrf/dHdRaAIffMYB0vncpA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1 - Oprava MK ul. 2. května'!C2" display="/"/>
    <hyperlink ref="A96" location="'02 - Oprava MK ul. Odborů...'!C2" display="/"/>
    <hyperlink ref="A97" location="'03 - Oprava MK ul. K Muzeu'!C2" display="/"/>
    <hyperlink ref="A98" location="'04 - Oprava MK ul. Do Kop...'!C2" display="/"/>
    <hyperlink ref="A99" location="'05 - Oprava MK ul. V Gaďoku'!C2" display="/"/>
    <hyperlink ref="A100" location="'06 - Oprava MK ul. Kraj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84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 hidden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200" t="str">
        <f>'Rekapitulace stavby'!K6</f>
        <v>Město Petřvald - Opravy MK_2024</v>
      </c>
      <c r="F7" s="201"/>
      <c r="G7" s="201"/>
      <c r="H7" s="201"/>
      <c r="L7" s="16"/>
    </row>
    <row r="8" spans="2:12" s="1" customFormat="1" ht="12" customHeight="1" hidden="1">
      <c r="B8" s="28"/>
      <c r="D8" s="23" t="s">
        <v>102</v>
      </c>
      <c r="L8" s="28"/>
    </row>
    <row r="9" spans="2:12" s="1" customFormat="1" ht="16.5" customHeight="1" hidden="1">
      <c r="B9" s="28"/>
      <c r="E9" s="162" t="s">
        <v>103</v>
      </c>
      <c r="F9" s="202"/>
      <c r="G9" s="202"/>
      <c r="H9" s="202"/>
      <c r="L9" s="28"/>
    </row>
    <row r="10" spans="2:12" s="1" customFormat="1" ht="11.25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 hidden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13. 2. 2024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 hidden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203" t="str">
        <f>'Rekapitulace stavby'!E14</f>
        <v>Vyplň údaj</v>
      </c>
      <c r="F18" s="184"/>
      <c r="G18" s="184"/>
      <c r="H18" s="184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3" t="s">
        <v>34</v>
      </c>
      <c r="I23" s="23" t="s">
        <v>25</v>
      </c>
      <c r="J23" s="21" t="s">
        <v>104</v>
      </c>
      <c r="L23" s="28"/>
    </row>
    <row r="24" spans="2:12" s="1" customFormat="1" ht="18" customHeight="1" hidden="1">
      <c r="B24" s="28"/>
      <c r="E24" s="21" t="s">
        <v>105</v>
      </c>
      <c r="I24" s="23" t="s">
        <v>28</v>
      </c>
      <c r="J24" s="21" t="s">
        <v>1</v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3" t="s">
        <v>35</v>
      </c>
      <c r="L26" s="28"/>
    </row>
    <row r="27" spans="2:12" s="7" customFormat="1" ht="16.5" customHeight="1" hidden="1">
      <c r="B27" s="85"/>
      <c r="E27" s="189" t="s">
        <v>1</v>
      </c>
      <c r="F27" s="189"/>
      <c r="G27" s="189"/>
      <c r="H27" s="189"/>
      <c r="L27" s="85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6" t="s">
        <v>36</v>
      </c>
      <c r="J30" s="62">
        <f>ROUND(J124,2)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 hidden="1">
      <c r="B33" s="28"/>
      <c r="D33" s="51" t="s">
        <v>40</v>
      </c>
      <c r="E33" s="23" t="s">
        <v>41</v>
      </c>
      <c r="F33" s="87">
        <f>ROUND((SUM(BE124:BE171)),2)</f>
        <v>0</v>
      </c>
      <c r="I33" s="88">
        <v>0.21</v>
      </c>
      <c r="J33" s="87">
        <f>ROUND(((SUM(BE124:BE171))*I33),2)</f>
        <v>0</v>
      </c>
      <c r="L33" s="28"/>
    </row>
    <row r="34" spans="2:12" s="1" customFormat="1" ht="14.45" customHeight="1" hidden="1">
      <c r="B34" s="28"/>
      <c r="E34" s="23" t="s">
        <v>42</v>
      </c>
      <c r="F34" s="87">
        <f>ROUND((SUM(BF124:BF171)),2)</f>
        <v>0</v>
      </c>
      <c r="I34" s="88">
        <v>0.12</v>
      </c>
      <c r="J34" s="87">
        <f>ROUND(((SUM(BF124:BF171))*I34),2)</f>
        <v>0</v>
      </c>
      <c r="L34" s="28"/>
    </row>
    <row r="35" spans="2:12" s="1" customFormat="1" ht="14.45" customHeight="1" hidden="1">
      <c r="B35" s="28"/>
      <c r="E35" s="23" t="s">
        <v>43</v>
      </c>
      <c r="F35" s="87">
        <f>ROUND((SUM(BG124:BG171)),2)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7">
        <f>ROUND((SUM(BH124:BH171)),2)</f>
        <v>0</v>
      </c>
      <c r="I36" s="88">
        <v>0.12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7">
        <f>ROUND((SUM(BI124:BI171)),2)</f>
        <v>0</v>
      </c>
      <c r="I37" s="88">
        <v>0</v>
      </c>
      <c r="J37" s="87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6"/>
      <c r="L41" s="16"/>
    </row>
    <row r="42" spans="2:12" ht="14.45" customHeight="1" hidden="1">
      <c r="B42" s="16"/>
      <c r="L42" s="16"/>
    </row>
    <row r="43" spans="2:12" ht="14.45" customHeight="1" hidden="1">
      <c r="B43" s="16"/>
      <c r="L43" s="16"/>
    </row>
    <row r="44" spans="2:12" ht="14.45" customHeight="1" hidden="1">
      <c r="B44" s="16"/>
      <c r="L44" s="16"/>
    </row>
    <row r="45" spans="2:12" ht="14.45" customHeight="1" hidden="1">
      <c r="B45" s="16"/>
      <c r="L45" s="16"/>
    </row>
    <row r="46" spans="2:12" ht="14.45" customHeight="1" hidden="1">
      <c r="B46" s="16"/>
      <c r="L46" s="16"/>
    </row>
    <row r="47" spans="2:12" ht="14.45" customHeight="1" hidden="1">
      <c r="B47" s="16"/>
      <c r="L47" s="16"/>
    </row>
    <row r="48" spans="2:12" ht="14.45" customHeight="1" hidden="1">
      <c r="B48" s="16"/>
      <c r="L48" s="16"/>
    </row>
    <row r="49" spans="2:12" ht="14.45" customHeight="1" hidden="1">
      <c r="B49" s="16"/>
      <c r="L49" s="16"/>
    </row>
    <row r="50" spans="2:12" s="1" customFormat="1" ht="14.45" customHeight="1" hidden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 hidden="1">
      <c r="B51" s="16"/>
      <c r="L51" s="16"/>
    </row>
    <row r="52" spans="2:12" ht="11.25" hidden="1">
      <c r="B52" s="16"/>
      <c r="L52" s="16"/>
    </row>
    <row r="53" spans="2:12" ht="11.25" hidden="1">
      <c r="B53" s="16"/>
      <c r="L53" s="16"/>
    </row>
    <row r="54" spans="2:12" ht="11.25" hidden="1">
      <c r="B54" s="16"/>
      <c r="L54" s="16"/>
    </row>
    <row r="55" spans="2:12" ht="11.25" hidden="1">
      <c r="B55" s="16"/>
      <c r="L55" s="16"/>
    </row>
    <row r="56" spans="2:12" ht="11.25" hidden="1">
      <c r="B56" s="16"/>
      <c r="L56" s="16"/>
    </row>
    <row r="57" spans="2:12" ht="11.25" hidden="1">
      <c r="B57" s="16"/>
      <c r="L57" s="16"/>
    </row>
    <row r="58" spans="2:12" ht="11.25" hidden="1">
      <c r="B58" s="16"/>
      <c r="L58" s="16"/>
    </row>
    <row r="59" spans="2:12" ht="11.25" hidden="1">
      <c r="B59" s="16"/>
      <c r="L59" s="16"/>
    </row>
    <row r="60" spans="2:12" ht="11.2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5" t="s">
        <v>52</v>
      </c>
      <c r="G61" s="39" t="s">
        <v>51</v>
      </c>
      <c r="H61" s="30"/>
      <c r="I61" s="30"/>
      <c r="J61" s="96" t="s">
        <v>52</v>
      </c>
      <c r="K61" s="30"/>
      <c r="L61" s="28"/>
    </row>
    <row r="62" spans="2:12" ht="11.25" hidden="1">
      <c r="B62" s="16"/>
      <c r="L62" s="16"/>
    </row>
    <row r="63" spans="2:12" ht="11.25" hidden="1">
      <c r="B63" s="16"/>
      <c r="L63" s="16"/>
    </row>
    <row r="64" spans="2:12" ht="11.25" hidden="1">
      <c r="B64" s="16"/>
      <c r="L64" s="16"/>
    </row>
    <row r="65" spans="2:12" s="1" customFormat="1" ht="12.7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 hidden="1">
      <c r="B66" s="16"/>
      <c r="L66" s="16"/>
    </row>
    <row r="67" spans="2:12" ht="11.25" hidden="1">
      <c r="B67" s="16"/>
      <c r="L67" s="16"/>
    </row>
    <row r="68" spans="2:12" ht="11.25" hidden="1">
      <c r="B68" s="16"/>
      <c r="L68" s="16"/>
    </row>
    <row r="69" spans="2:12" ht="11.25" hidden="1">
      <c r="B69" s="16"/>
      <c r="L69" s="16"/>
    </row>
    <row r="70" spans="2:12" ht="11.25" hidden="1">
      <c r="B70" s="16"/>
      <c r="L70" s="16"/>
    </row>
    <row r="71" spans="2:12" ht="11.25" hidden="1">
      <c r="B71" s="16"/>
      <c r="L71" s="16"/>
    </row>
    <row r="72" spans="2:12" ht="11.25" hidden="1">
      <c r="B72" s="16"/>
      <c r="L72" s="16"/>
    </row>
    <row r="73" spans="2:12" ht="11.25" hidden="1">
      <c r="B73" s="16"/>
      <c r="L73" s="16"/>
    </row>
    <row r="74" spans="2:12" ht="11.25" hidden="1">
      <c r="B74" s="16"/>
      <c r="L74" s="16"/>
    </row>
    <row r="75" spans="2:12" ht="11.2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5" t="s">
        <v>52</v>
      </c>
      <c r="G76" s="39" t="s">
        <v>51</v>
      </c>
      <c r="H76" s="30"/>
      <c r="I76" s="30"/>
      <c r="J76" s="96" t="s">
        <v>52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1.25" hidden="1"/>
    <row r="79" ht="11.25" hidden="1"/>
    <row r="80" ht="11.25" hidden="1"/>
    <row r="81" spans="2:12" s="1" customFormat="1" ht="6.95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 hidden="1">
      <c r="B82" s="28"/>
      <c r="C82" s="17" t="s">
        <v>106</v>
      </c>
      <c r="L82" s="28"/>
    </row>
    <row r="83" spans="2:12" s="1" customFormat="1" ht="6.95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0" t="str">
        <f>E7</f>
        <v>Město Petřvald - Opravy MK_2024</v>
      </c>
      <c r="F85" s="201"/>
      <c r="G85" s="201"/>
      <c r="H85" s="201"/>
      <c r="L85" s="28"/>
    </row>
    <row r="86" spans="2:12" s="1" customFormat="1" ht="12" customHeight="1" hidden="1">
      <c r="B86" s="28"/>
      <c r="C86" s="23" t="s">
        <v>102</v>
      </c>
      <c r="L86" s="28"/>
    </row>
    <row r="87" spans="2:12" s="1" customFormat="1" ht="16.5" customHeight="1" hidden="1">
      <c r="B87" s="28"/>
      <c r="E87" s="162" t="str">
        <f>E9</f>
        <v>01 - Oprava MK ul. 2. května</v>
      </c>
      <c r="F87" s="202"/>
      <c r="G87" s="202"/>
      <c r="H87" s="202"/>
      <c r="L87" s="28"/>
    </row>
    <row r="88" spans="2:12" s="1" customFormat="1" ht="6.95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Petřvald</v>
      </c>
      <c r="I89" s="23" t="s">
        <v>22</v>
      </c>
      <c r="J89" s="48" t="str">
        <f>IF(J12="","",J12)</f>
        <v>13. 2. 2024</v>
      </c>
      <c r="L89" s="28"/>
    </row>
    <row r="90" spans="2:12" s="1" customFormat="1" ht="6.95" customHeight="1" hidden="1">
      <c r="B90" s="28"/>
      <c r="L90" s="28"/>
    </row>
    <row r="91" spans="2:12" s="1" customFormat="1" ht="15.2" customHeight="1" hidden="1">
      <c r="B91" s="28"/>
      <c r="C91" s="23" t="s">
        <v>24</v>
      </c>
      <c r="F91" s="21" t="str">
        <f>E15</f>
        <v>Město Petřvald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 hidden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Ing. Pavol Lipták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 hidden="1">
      <c r="B95" s="28"/>
      <c r="L95" s="28"/>
    </row>
    <row r="96" spans="2:47" s="1" customFormat="1" ht="22.9" customHeight="1" hidden="1">
      <c r="B96" s="28"/>
      <c r="C96" s="99" t="s">
        <v>109</v>
      </c>
      <c r="J96" s="62">
        <f>J124</f>
        <v>0</v>
      </c>
      <c r="L96" s="28"/>
      <c r="AU96" s="13" t="s">
        <v>110</v>
      </c>
    </row>
    <row r="97" spans="2:12" s="8" customFormat="1" ht="24.95" customHeight="1" hidden="1">
      <c r="B97" s="100"/>
      <c r="D97" s="101" t="s">
        <v>111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 hidden="1">
      <c r="B98" s="104"/>
      <c r="D98" s="105" t="s">
        <v>112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9" customFormat="1" ht="19.9" customHeight="1" hidden="1">
      <c r="B99" s="104"/>
      <c r="D99" s="105" t="s">
        <v>113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" customHeight="1" hidden="1">
      <c r="B100" s="104"/>
      <c r="D100" s="105" t="s">
        <v>114</v>
      </c>
      <c r="E100" s="106"/>
      <c r="F100" s="106"/>
      <c r="G100" s="106"/>
      <c r="H100" s="106"/>
      <c r="I100" s="106"/>
      <c r="J100" s="107">
        <f>J138</f>
        <v>0</v>
      </c>
      <c r="L100" s="104"/>
    </row>
    <row r="101" spans="2:12" s="9" customFormat="1" ht="19.9" customHeight="1" hidden="1">
      <c r="B101" s="104"/>
      <c r="D101" s="105" t="s">
        <v>115</v>
      </c>
      <c r="E101" s="106"/>
      <c r="F101" s="106"/>
      <c r="G101" s="106"/>
      <c r="H101" s="106"/>
      <c r="I101" s="106"/>
      <c r="J101" s="107">
        <f>J143</f>
        <v>0</v>
      </c>
      <c r="L101" s="104"/>
    </row>
    <row r="102" spans="2:12" s="9" customFormat="1" ht="19.9" customHeight="1" hidden="1">
      <c r="B102" s="104"/>
      <c r="D102" s="105" t="s">
        <v>116</v>
      </c>
      <c r="E102" s="106"/>
      <c r="F102" s="106"/>
      <c r="G102" s="106"/>
      <c r="H102" s="106"/>
      <c r="I102" s="106"/>
      <c r="J102" s="107">
        <f>J156</f>
        <v>0</v>
      </c>
      <c r="L102" s="104"/>
    </row>
    <row r="103" spans="2:12" s="9" customFormat="1" ht="19.9" customHeight="1" hidden="1">
      <c r="B103" s="104"/>
      <c r="D103" s="105" t="s">
        <v>117</v>
      </c>
      <c r="E103" s="106"/>
      <c r="F103" s="106"/>
      <c r="G103" s="106"/>
      <c r="H103" s="106"/>
      <c r="I103" s="106"/>
      <c r="J103" s="107">
        <f>J166</f>
        <v>0</v>
      </c>
      <c r="L103" s="104"/>
    </row>
    <row r="104" spans="2:12" s="9" customFormat="1" ht="19.9" customHeight="1" hidden="1">
      <c r="B104" s="104"/>
      <c r="D104" s="105" t="s">
        <v>118</v>
      </c>
      <c r="E104" s="106"/>
      <c r="F104" s="106"/>
      <c r="G104" s="106"/>
      <c r="H104" s="106"/>
      <c r="I104" s="106"/>
      <c r="J104" s="107">
        <f>J169</f>
        <v>0</v>
      </c>
      <c r="L104" s="104"/>
    </row>
    <row r="105" spans="2:12" s="1" customFormat="1" ht="21.75" customHeight="1" hidden="1">
      <c r="B105" s="28"/>
      <c r="L105" s="28"/>
    </row>
    <row r="106" spans="2:12" s="1" customFormat="1" ht="6.95" customHeight="1" hidden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07" ht="11.25" hidden="1"/>
    <row r="108" ht="11.25" hidden="1"/>
    <row r="109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119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16.5" customHeight="1">
      <c r="B114" s="28"/>
      <c r="E114" s="200" t="str">
        <f>E7</f>
        <v>Město Petřvald - Opravy MK_2024</v>
      </c>
      <c r="F114" s="201"/>
      <c r="G114" s="201"/>
      <c r="H114" s="201"/>
      <c r="L114" s="28"/>
    </row>
    <row r="115" spans="2:12" s="1" customFormat="1" ht="12" customHeight="1">
      <c r="B115" s="28"/>
      <c r="C115" s="23" t="s">
        <v>102</v>
      </c>
      <c r="L115" s="28"/>
    </row>
    <row r="116" spans="2:12" s="1" customFormat="1" ht="16.5" customHeight="1">
      <c r="B116" s="28"/>
      <c r="E116" s="162" t="str">
        <f>E9</f>
        <v>01 - Oprava MK ul. 2. května</v>
      </c>
      <c r="F116" s="202"/>
      <c r="G116" s="202"/>
      <c r="H116" s="202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20</v>
      </c>
      <c r="F118" s="21" t="str">
        <f>F12</f>
        <v>Petřvald</v>
      </c>
      <c r="I118" s="23" t="s">
        <v>22</v>
      </c>
      <c r="J118" s="48" t="str">
        <f>IF(J12="","",J12)</f>
        <v>13. 2. 2024</v>
      </c>
      <c r="L118" s="28"/>
    </row>
    <row r="119" spans="2:12" s="1" customFormat="1" ht="6.95" customHeight="1">
      <c r="B119" s="28"/>
      <c r="L119" s="28"/>
    </row>
    <row r="120" spans="2:12" s="1" customFormat="1" ht="15.2" customHeight="1">
      <c r="B120" s="28"/>
      <c r="C120" s="23" t="s">
        <v>24</v>
      </c>
      <c r="F120" s="21" t="str">
        <f>E15</f>
        <v>Město Petřvald</v>
      </c>
      <c r="I120" s="23" t="s">
        <v>31</v>
      </c>
      <c r="J120" s="26" t="str">
        <f>E21</f>
        <v xml:space="preserve"> </v>
      </c>
      <c r="L120" s="28"/>
    </row>
    <row r="121" spans="2:12" s="1" customFormat="1" ht="15.2" customHeight="1">
      <c r="B121" s="28"/>
      <c r="C121" s="23" t="s">
        <v>29</v>
      </c>
      <c r="F121" s="21" t="str">
        <f>IF(E18="","",E18)</f>
        <v>Vyplň údaj</v>
      </c>
      <c r="I121" s="23" t="s">
        <v>34</v>
      </c>
      <c r="J121" s="26" t="str">
        <f>E24</f>
        <v>Ing. Pavol Lipták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120</v>
      </c>
      <c r="D123" s="110" t="s">
        <v>61</v>
      </c>
      <c r="E123" s="110" t="s">
        <v>57</v>
      </c>
      <c r="F123" s="110" t="s">
        <v>58</v>
      </c>
      <c r="G123" s="110" t="s">
        <v>121</v>
      </c>
      <c r="H123" s="110" t="s">
        <v>122</v>
      </c>
      <c r="I123" s="110" t="s">
        <v>123</v>
      </c>
      <c r="J123" s="111" t="s">
        <v>108</v>
      </c>
      <c r="K123" s="112" t="s">
        <v>124</v>
      </c>
      <c r="L123" s="108"/>
      <c r="M123" s="55" t="s">
        <v>1</v>
      </c>
      <c r="N123" s="56" t="s">
        <v>40</v>
      </c>
      <c r="O123" s="56" t="s">
        <v>125</v>
      </c>
      <c r="P123" s="56" t="s">
        <v>126</v>
      </c>
      <c r="Q123" s="56" t="s">
        <v>127</v>
      </c>
      <c r="R123" s="56" t="s">
        <v>128</v>
      </c>
      <c r="S123" s="56" t="s">
        <v>129</v>
      </c>
      <c r="T123" s="57" t="s">
        <v>130</v>
      </c>
    </row>
    <row r="124" spans="2:63" s="1" customFormat="1" ht="22.9" customHeight="1">
      <c r="B124" s="28"/>
      <c r="C124" s="60" t="s">
        <v>131</v>
      </c>
      <c r="J124" s="113">
        <f>BK124</f>
        <v>0</v>
      </c>
      <c r="L124" s="28"/>
      <c r="M124" s="58"/>
      <c r="N124" s="49"/>
      <c r="O124" s="49"/>
      <c r="P124" s="114">
        <f>P125</f>
        <v>0</v>
      </c>
      <c r="Q124" s="49"/>
      <c r="R124" s="114">
        <f>R125</f>
        <v>11.013869999999999</v>
      </c>
      <c r="S124" s="49"/>
      <c r="T124" s="115">
        <f>T125</f>
        <v>359.19000000000005</v>
      </c>
      <c r="AT124" s="13" t="s">
        <v>75</v>
      </c>
      <c r="AU124" s="13" t="s">
        <v>110</v>
      </c>
      <c r="BK124" s="116">
        <f>BK125</f>
        <v>0</v>
      </c>
    </row>
    <row r="125" spans="2:63" s="11" customFormat="1" ht="25.9" customHeight="1">
      <c r="B125" s="117"/>
      <c r="D125" s="118" t="s">
        <v>75</v>
      </c>
      <c r="E125" s="119" t="s">
        <v>132</v>
      </c>
      <c r="F125" s="119" t="s">
        <v>133</v>
      </c>
      <c r="I125" s="120"/>
      <c r="J125" s="121">
        <f>BK125</f>
        <v>0</v>
      </c>
      <c r="L125" s="117"/>
      <c r="M125" s="122"/>
      <c r="P125" s="123">
        <f>P126+P129+P138+P143+P156+P166+P169</f>
        <v>0</v>
      </c>
      <c r="R125" s="123">
        <f>R126+R129+R138+R143+R156+R166+R169</f>
        <v>11.013869999999999</v>
      </c>
      <c r="T125" s="124">
        <f>T126+T129+T138+T143+T156+T166+T169</f>
        <v>359.19000000000005</v>
      </c>
      <c r="AR125" s="118" t="s">
        <v>83</v>
      </c>
      <c r="AT125" s="125" t="s">
        <v>75</v>
      </c>
      <c r="AU125" s="125" t="s">
        <v>76</v>
      </c>
      <c r="AY125" s="118" t="s">
        <v>134</v>
      </c>
      <c r="BK125" s="126">
        <f>BK126+BK129+BK138+BK143+BK156+BK166+BK169</f>
        <v>0</v>
      </c>
    </row>
    <row r="126" spans="2:63" s="11" customFormat="1" ht="22.9" customHeight="1">
      <c r="B126" s="117"/>
      <c r="D126" s="118" t="s">
        <v>75</v>
      </c>
      <c r="E126" s="127" t="s">
        <v>83</v>
      </c>
      <c r="F126" s="127" t="s">
        <v>135</v>
      </c>
      <c r="I126" s="120"/>
      <c r="J126" s="128">
        <f>BK126</f>
        <v>0</v>
      </c>
      <c r="L126" s="117"/>
      <c r="M126" s="122"/>
      <c r="P126" s="123">
        <f>SUM(P127:P128)</f>
        <v>0</v>
      </c>
      <c r="R126" s="123">
        <f>SUM(R127:R128)</f>
        <v>0.1404</v>
      </c>
      <c r="T126" s="124">
        <f>SUM(T127:T128)</f>
        <v>334.8</v>
      </c>
      <c r="AR126" s="118" t="s">
        <v>83</v>
      </c>
      <c r="AT126" s="125" t="s">
        <v>75</v>
      </c>
      <c r="AU126" s="125" t="s">
        <v>83</v>
      </c>
      <c r="AY126" s="118" t="s">
        <v>134</v>
      </c>
      <c r="BK126" s="126">
        <f>SUM(BK127:BK128)</f>
        <v>0</v>
      </c>
    </row>
    <row r="127" spans="2:65" s="1" customFormat="1" ht="16.5" customHeight="1">
      <c r="B127" s="28"/>
      <c r="C127" s="129" t="s">
        <v>83</v>
      </c>
      <c r="D127" s="129" t="s">
        <v>136</v>
      </c>
      <c r="E127" s="130" t="s">
        <v>137</v>
      </c>
      <c r="F127" s="131" t="s">
        <v>138</v>
      </c>
      <c r="G127" s="132" t="s">
        <v>139</v>
      </c>
      <c r="H127" s="133">
        <v>1080</v>
      </c>
      <c r="I127" s="134"/>
      <c r="J127" s="135">
        <f>ROUND(I127*H127,2)</f>
        <v>0</v>
      </c>
      <c r="K127" s="136"/>
      <c r="L127" s="28"/>
      <c r="M127" s="137" t="s">
        <v>1</v>
      </c>
      <c r="N127" s="138" t="s">
        <v>41</v>
      </c>
      <c r="P127" s="139">
        <f>O127*H127</f>
        <v>0</v>
      </c>
      <c r="Q127" s="139">
        <v>0.00013</v>
      </c>
      <c r="R127" s="139">
        <f>Q127*H127</f>
        <v>0.1404</v>
      </c>
      <c r="S127" s="139">
        <v>0.31</v>
      </c>
      <c r="T127" s="140">
        <f>S127*H127</f>
        <v>334.8</v>
      </c>
      <c r="AR127" s="141" t="s">
        <v>140</v>
      </c>
      <c r="AT127" s="141" t="s">
        <v>136</v>
      </c>
      <c r="AU127" s="141" t="s">
        <v>85</v>
      </c>
      <c r="AY127" s="13" t="s">
        <v>134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3" t="s">
        <v>83</v>
      </c>
      <c r="BK127" s="142">
        <f>ROUND(I127*H127,2)</f>
        <v>0</v>
      </c>
      <c r="BL127" s="13" t="s">
        <v>140</v>
      </c>
      <c r="BM127" s="141" t="s">
        <v>141</v>
      </c>
    </row>
    <row r="128" spans="2:47" s="1" customFormat="1" ht="19.5">
      <c r="B128" s="28"/>
      <c r="D128" s="143" t="s">
        <v>142</v>
      </c>
      <c r="F128" s="144" t="s">
        <v>143</v>
      </c>
      <c r="I128" s="145"/>
      <c r="L128" s="28"/>
      <c r="M128" s="146"/>
      <c r="T128" s="52"/>
      <c r="AT128" s="13" t="s">
        <v>142</v>
      </c>
      <c r="AU128" s="13" t="s">
        <v>85</v>
      </c>
    </row>
    <row r="129" spans="2:63" s="11" customFormat="1" ht="22.9" customHeight="1">
      <c r="B129" s="117"/>
      <c r="D129" s="118" t="s">
        <v>75</v>
      </c>
      <c r="E129" s="127" t="s">
        <v>144</v>
      </c>
      <c r="F129" s="127" t="s">
        <v>145</v>
      </c>
      <c r="I129" s="120"/>
      <c r="J129" s="128">
        <f>BK129</f>
        <v>0</v>
      </c>
      <c r="L129" s="117"/>
      <c r="M129" s="122"/>
      <c r="P129" s="123">
        <f>SUM(P130:P137)</f>
        <v>0</v>
      </c>
      <c r="R129" s="123">
        <f>SUM(R130:R137)</f>
        <v>0</v>
      </c>
      <c r="T129" s="124">
        <f>SUM(T130:T137)</f>
        <v>0</v>
      </c>
      <c r="AR129" s="118" t="s">
        <v>83</v>
      </c>
      <c r="AT129" s="125" t="s">
        <v>75</v>
      </c>
      <c r="AU129" s="125" t="s">
        <v>83</v>
      </c>
      <c r="AY129" s="118" t="s">
        <v>134</v>
      </c>
      <c r="BK129" s="126">
        <f>SUM(BK130:BK137)</f>
        <v>0</v>
      </c>
    </row>
    <row r="130" spans="2:65" s="1" customFormat="1" ht="16.5" customHeight="1">
      <c r="B130" s="28"/>
      <c r="C130" s="129" t="s">
        <v>85</v>
      </c>
      <c r="D130" s="129" t="s">
        <v>136</v>
      </c>
      <c r="E130" s="130" t="s">
        <v>146</v>
      </c>
      <c r="F130" s="131" t="s">
        <v>147</v>
      </c>
      <c r="G130" s="132" t="s">
        <v>139</v>
      </c>
      <c r="H130" s="133">
        <v>1080</v>
      </c>
      <c r="I130" s="134"/>
      <c r="J130" s="135">
        <f>ROUND(I130*H130,2)</f>
        <v>0</v>
      </c>
      <c r="K130" s="136"/>
      <c r="L130" s="28"/>
      <c r="M130" s="137" t="s">
        <v>1</v>
      </c>
      <c r="N130" s="138" t="s">
        <v>41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140</v>
      </c>
      <c r="AT130" s="141" t="s">
        <v>136</v>
      </c>
      <c r="AU130" s="141" t="s">
        <v>85</v>
      </c>
      <c r="AY130" s="13" t="s">
        <v>134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3" t="s">
        <v>83</v>
      </c>
      <c r="BK130" s="142">
        <f>ROUND(I130*H130,2)</f>
        <v>0</v>
      </c>
      <c r="BL130" s="13" t="s">
        <v>140</v>
      </c>
      <c r="BM130" s="141" t="s">
        <v>148</v>
      </c>
    </row>
    <row r="131" spans="2:47" s="1" customFormat="1" ht="11.25">
      <c r="B131" s="28"/>
      <c r="D131" s="143" t="s">
        <v>142</v>
      </c>
      <c r="F131" s="144" t="s">
        <v>149</v>
      </c>
      <c r="I131" s="145"/>
      <c r="L131" s="28"/>
      <c r="M131" s="146"/>
      <c r="T131" s="52"/>
      <c r="AT131" s="13" t="s">
        <v>142</v>
      </c>
      <c r="AU131" s="13" t="s">
        <v>85</v>
      </c>
    </row>
    <row r="132" spans="2:65" s="1" customFormat="1" ht="16.5" customHeight="1">
      <c r="B132" s="28"/>
      <c r="C132" s="129" t="s">
        <v>150</v>
      </c>
      <c r="D132" s="129" t="s">
        <v>136</v>
      </c>
      <c r="E132" s="130" t="s">
        <v>151</v>
      </c>
      <c r="F132" s="131" t="s">
        <v>152</v>
      </c>
      <c r="G132" s="132" t="s">
        <v>139</v>
      </c>
      <c r="H132" s="133">
        <v>1080</v>
      </c>
      <c r="I132" s="134"/>
      <c r="J132" s="135">
        <f>ROUND(I132*H132,2)</f>
        <v>0</v>
      </c>
      <c r="K132" s="136"/>
      <c r="L132" s="28"/>
      <c r="M132" s="137" t="s">
        <v>1</v>
      </c>
      <c r="N132" s="138" t="s">
        <v>41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140</v>
      </c>
      <c r="AT132" s="141" t="s">
        <v>136</v>
      </c>
      <c r="AU132" s="141" t="s">
        <v>85</v>
      </c>
      <c r="AY132" s="13" t="s">
        <v>134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3" t="s">
        <v>83</v>
      </c>
      <c r="BK132" s="142">
        <f>ROUND(I132*H132,2)</f>
        <v>0</v>
      </c>
      <c r="BL132" s="13" t="s">
        <v>140</v>
      </c>
      <c r="BM132" s="141" t="s">
        <v>153</v>
      </c>
    </row>
    <row r="133" spans="2:47" s="1" customFormat="1" ht="11.25">
      <c r="B133" s="28"/>
      <c r="D133" s="143" t="s">
        <v>142</v>
      </c>
      <c r="F133" s="144" t="s">
        <v>154</v>
      </c>
      <c r="I133" s="145"/>
      <c r="L133" s="28"/>
      <c r="M133" s="146"/>
      <c r="T133" s="52"/>
      <c r="AT133" s="13" t="s">
        <v>142</v>
      </c>
      <c r="AU133" s="13" t="s">
        <v>85</v>
      </c>
    </row>
    <row r="134" spans="2:65" s="1" customFormat="1" ht="21.75" customHeight="1">
      <c r="B134" s="28"/>
      <c r="C134" s="129" t="s">
        <v>140</v>
      </c>
      <c r="D134" s="129" t="s">
        <v>136</v>
      </c>
      <c r="E134" s="130" t="s">
        <v>155</v>
      </c>
      <c r="F134" s="131" t="s">
        <v>156</v>
      </c>
      <c r="G134" s="132" t="s">
        <v>139</v>
      </c>
      <c r="H134" s="133">
        <v>1080</v>
      </c>
      <c r="I134" s="134"/>
      <c r="J134" s="135">
        <f>ROUND(I134*H134,2)</f>
        <v>0</v>
      </c>
      <c r="K134" s="136"/>
      <c r="L134" s="28"/>
      <c r="M134" s="137" t="s">
        <v>1</v>
      </c>
      <c r="N134" s="138" t="s">
        <v>41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140</v>
      </c>
      <c r="AT134" s="141" t="s">
        <v>136</v>
      </c>
      <c r="AU134" s="141" t="s">
        <v>85</v>
      </c>
      <c r="AY134" s="13" t="s">
        <v>134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3" t="s">
        <v>83</v>
      </c>
      <c r="BK134" s="142">
        <f>ROUND(I134*H134,2)</f>
        <v>0</v>
      </c>
      <c r="BL134" s="13" t="s">
        <v>140</v>
      </c>
      <c r="BM134" s="141" t="s">
        <v>157</v>
      </c>
    </row>
    <row r="135" spans="2:47" s="1" customFormat="1" ht="19.5">
      <c r="B135" s="28"/>
      <c r="D135" s="143" t="s">
        <v>142</v>
      </c>
      <c r="F135" s="144" t="s">
        <v>158</v>
      </c>
      <c r="I135" s="145"/>
      <c r="L135" s="28"/>
      <c r="M135" s="146"/>
      <c r="T135" s="52"/>
      <c r="AT135" s="13" t="s">
        <v>142</v>
      </c>
      <c r="AU135" s="13" t="s">
        <v>85</v>
      </c>
    </row>
    <row r="136" spans="2:65" s="1" customFormat="1" ht="16.5" customHeight="1">
      <c r="B136" s="28"/>
      <c r="C136" s="129" t="s">
        <v>144</v>
      </c>
      <c r="D136" s="129" t="s">
        <v>136</v>
      </c>
      <c r="E136" s="130" t="s">
        <v>159</v>
      </c>
      <c r="F136" s="131" t="s">
        <v>160</v>
      </c>
      <c r="G136" s="132" t="s">
        <v>139</v>
      </c>
      <c r="H136" s="133">
        <v>1080</v>
      </c>
      <c r="I136" s="134"/>
      <c r="J136" s="135">
        <f>ROUND(I136*H136,2)</f>
        <v>0</v>
      </c>
      <c r="K136" s="136"/>
      <c r="L136" s="28"/>
      <c r="M136" s="137" t="s">
        <v>1</v>
      </c>
      <c r="N136" s="138" t="s">
        <v>41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140</v>
      </c>
      <c r="AT136" s="141" t="s">
        <v>136</v>
      </c>
      <c r="AU136" s="141" t="s">
        <v>85</v>
      </c>
      <c r="AY136" s="13" t="s">
        <v>134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3" t="s">
        <v>83</v>
      </c>
      <c r="BK136" s="142">
        <f>ROUND(I136*H136,2)</f>
        <v>0</v>
      </c>
      <c r="BL136" s="13" t="s">
        <v>140</v>
      </c>
      <c r="BM136" s="141" t="s">
        <v>161</v>
      </c>
    </row>
    <row r="137" spans="2:47" s="1" customFormat="1" ht="19.5">
      <c r="B137" s="28"/>
      <c r="D137" s="143" t="s">
        <v>142</v>
      </c>
      <c r="F137" s="144" t="s">
        <v>162</v>
      </c>
      <c r="I137" s="145"/>
      <c r="L137" s="28"/>
      <c r="M137" s="146"/>
      <c r="T137" s="52"/>
      <c r="AT137" s="13" t="s">
        <v>142</v>
      </c>
      <c r="AU137" s="13" t="s">
        <v>85</v>
      </c>
    </row>
    <row r="138" spans="2:63" s="11" customFormat="1" ht="22.9" customHeight="1">
      <c r="B138" s="117"/>
      <c r="D138" s="118" t="s">
        <v>75</v>
      </c>
      <c r="E138" s="127" t="s">
        <v>163</v>
      </c>
      <c r="F138" s="127" t="s">
        <v>164</v>
      </c>
      <c r="I138" s="120"/>
      <c r="J138" s="128">
        <f>BK138</f>
        <v>0</v>
      </c>
      <c r="L138" s="117"/>
      <c r="M138" s="122"/>
      <c r="P138" s="123">
        <f>SUM(P139:P142)</f>
        <v>0</v>
      </c>
      <c r="R138" s="123">
        <f>SUM(R139:R142)</f>
        <v>2.78448</v>
      </c>
      <c r="T138" s="124">
        <f>SUM(T139:T142)</f>
        <v>2.79</v>
      </c>
      <c r="AR138" s="118" t="s">
        <v>83</v>
      </c>
      <c r="AT138" s="125" t="s">
        <v>75</v>
      </c>
      <c r="AU138" s="125" t="s">
        <v>83</v>
      </c>
      <c r="AY138" s="118" t="s">
        <v>134</v>
      </c>
      <c r="BK138" s="126">
        <f>SUM(BK139:BK142)</f>
        <v>0</v>
      </c>
    </row>
    <row r="139" spans="2:65" s="1" customFormat="1" ht="21.75" customHeight="1">
      <c r="B139" s="28"/>
      <c r="C139" s="129" t="s">
        <v>165</v>
      </c>
      <c r="D139" s="129" t="s">
        <v>136</v>
      </c>
      <c r="E139" s="130" t="s">
        <v>166</v>
      </c>
      <c r="F139" s="131" t="s">
        <v>167</v>
      </c>
      <c r="G139" s="132" t="s">
        <v>168</v>
      </c>
      <c r="H139" s="133">
        <v>4</v>
      </c>
      <c r="I139" s="134"/>
      <c r="J139" s="135">
        <f>ROUND(I139*H139,2)</f>
        <v>0</v>
      </c>
      <c r="K139" s="136"/>
      <c r="L139" s="28"/>
      <c r="M139" s="137" t="s">
        <v>1</v>
      </c>
      <c r="N139" s="138" t="s">
        <v>41</v>
      </c>
      <c r="P139" s="139">
        <f>O139*H139</f>
        <v>0</v>
      </c>
      <c r="Q139" s="139">
        <v>0.65848</v>
      </c>
      <c r="R139" s="139">
        <f>Q139*H139</f>
        <v>2.63392</v>
      </c>
      <c r="S139" s="139">
        <v>0.66</v>
      </c>
      <c r="T139" s="140">
        <f>S139*H139</f>
        <v>2.64</v>
      </c>
      <c r="AR139" s="141" t="s">
        <v>140</v>
      </c>
      <c r="AT139" s="141" t="s">
        <v>136</v>
      </c>
      <c r="AU139" s="141" t="s">
        <v>85</v>
      </c>
      <c r="AY139" s="13" t="s">
        <v>134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3" t="s">
        <v>83</v>
      </c>
      <c r="BK139" s="142">
        <f>ROUND(I139*H139,2)</f>
        <v>0</v>
      </c>
      <c r="BL139" s="13" t="s">
        <v>140</v>
      </c>
      <c r="BM139" s="141" t="s">
        <v>169</v>
      </c>
    </row>
    <row r="140" spans="2:47" s="1" customFormat="1" ht="11.25">
      <c r="B140" s="28"/>
      <c r="D140" s="143" t="s">
        <v>142</v>
      </c>
      <c r="F140" s="144" t="s">
        <v>170</v>
      </c>
      <c r="I140" s="145"/>
      <c r="L140" s="28"/>
      <c r="M140" s="146"/>
      <c r="T140" s="52"/>
      <c r="AT140" s="13" t="s">
        <v>142</v>
      </c>
      <c r="AU140" s="13" t="s">
        <v>85</v>
      </c>
    </row>
    <row r="141" spans="2:65" s="1" customFormat="1" ht="16.5" customHeight="1">
      <c r="B141" s="28"/>
      <c r="C141" s="129" t="s">
        <v>171</v>
      </c>
      <c r="D141" s="129" t="s">
        <v>136</v>
      </c>
      <c r="E141" s="130" t="s">
        <v>172</v>
      </c>
      <c r="F141" s="131" t="s">
        <v>173</v>
      </c>
      <c r="G141" s="132" t="s">
        <v>168</v>
      </c>
      <c r="H141" s="133">
        <v>1</v>
      </c>
      <c r="I141" s="134"/>
      <c r="J141" s="135">
        <f>ROUND(I141*H141,2)</f>
        <v>0</v>
      </c>
      <c r="K141" s="136"/>
      <c r="L141" s="28"/>
      <c r="M141" s="137" t="s">
        <v>1</v>
      </c>
      <c r="N141" s="138" t="s">
        <v>41</v>
      </c>
      <c r="P141" s="139">
        <f>O141*H141</f>
        <v>0</v>
      </c>
      <c r="Q141" s="139">
        <v>0.15056</v>
      </c>
      <c r="R141" s="139">
        <f>Q141*H141</f>
        <v>0.15056</v>
      </c>
      <c r="S141" s="139">
        <v>0.15</v>
      </c>
      <c r="T141" s="140">
        <f>S141*H141</f>
        <v>0.15</v>
      </c>
      <c r="AR141" s="141" t="s">
        <v>140</v>
      </c>
      <c r="AT141" s="141" t="s">
        <v>136</v>
      </c>
      <c r="AU141" s="141" t="s">
        <v>85</v>
      </c>
      <c r="AY141" s="13" t="s">
        <v>134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83</v>
      </c>
      <c r="BK141" s="142">
        <f>ROUND(I141*H141,2)</f>
        <v>0</v>
      </c>
      <c r="BL141" s="13" t="s">
        <v>140</v>
      </c>
      <c r="BM141" s="141" t="s">
        <v>174</v>
      </c>
    </row>
    <row r="142" spans="2:47" s="1" customFormat="1" ht="11.25">
      <c r="B142" s="28"/>
      <c r="D142" s="143" t="s">
        <v>142</v>
      </c>
      <c r="F142" s="144" t="s">
        <v>173</v>
      </c>
      <c r="I142" s="145"/>
      <c r="L142" s="28"/>
      <c r="M142" s="146"/>
      <c r="T142" s="52"/>
      <c r="AT142" s="13" t="s">
        <v>142</v>
      </c>
      <c r="AU142" s="13" t="s">
        <v>85</v>
      </c>
    </row>
    <row r="143" spans="2:63" s="11" customFormat="1" ht="22.9" customHeight="1">
      <c r="B143" s="117"/>
      <c r="D143" s="118" t="s">
        <v>75</v>
      </c>
      <c r="E143" s="127" t="s">
        <v>175</v>
      </c>
      <c r="F143" s="127" t="s">
        <v>176</v>
      </c>
      <c r="I143" s="120"/>
      <c r="J143" s="128">
        <f>BK143</f>
        <v>0</v>
      </c>
      <c r="L143" s="117"/>
      <c r="M143" s="122"/>
      <c r="P143" s="123">
        <f>SUM(P144:P155)</f>
        <v>0</v>
      </c>
      <c r="R143" s="123">
        <f>SUM(R144:R155)</f>
        <v>8.088989999999999</v>
      </c>
      <c r="T143" s="124">
        <f>SUM(T144:T155)</f>
        <v>21.6</v>
      </c>
      <c r="AR143" s="118" t="s">
        <v>83</v>
      </c>
      <c r="AT143" s="125" t="s">
        <v>75</v>
      </c>
      <c r="AU143" s="125" t="s">
        <v>83</v>
      </c>
      <c r="AY143" s="118" t="s">
        <v>134</v>
      </c>
      <c r="BK143" s="126">
        <f>SUM(BK144:BK155)</f>
        <v>0</v>
      </c>
    </row>
    <row r="144" spans="2:65" s="1" customFormat="1" ht="16.5" customHeight="1">
      <c r="B144" s="28"/>
      <c r="C144" s="129" t="s">
        <v>163</v>
      </c>
      <c r="D144" s="129" t="s">
        <v>136</v>
      </c>
      <c r="E144" s="130" t="s">
        <v>177</v>
      </c>
      <c r="F144" s="131" t="s">
        <v>178</v>
      </c>
      <c r="G144" s="132" t="s">
        <v>179</v>
      </c>
      <c r="H144" s="133">
        <v>18</v>
      </c>
      <c r="I144" s="134"/>
      <c r="J144" s="135">
        <f>ROUND(I144*H144,2)</f>
        <v>0</v>
      </c>
      <c r="K144" s="136"/>
      <c r="L144" s="28"/>
      <c r="M144" s="137" t="s">
        <v>1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140</v>
      </c>
      <c r="AT144" s="141" t="s">
        <v>136</v>
      </c>
      <c r="AU144" s="141" t="s">
        <v>85</v>
      </c>
      <c r="AY144" s="13" t="s">
        <v>134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3" t="s">
        <v>83</v>
      </c>
      <c r="BK144" s="142">
        <f>ROUND(I144*H144,2)</f>
        <v>0</v>
      </c>
      <c r="BL144" s="13" t="s">
        <v>140</v>
      </c>
      <c r="BM144" s="141" t="s">
        <v>180</v>
      </c>
    </row>
    <row r="145" spans="2:47" s="1" customFormat="1" ht="11.25">
      <c r="B145" s="28"/>
      <c r="D145" s="143" t="s">
        <v>142</v>
      </c>
      <c r="F145" s="144" t="s">
        <v>181</v>
      </c>
      <c r="I145" s="145"/>
      <c r="L145" s="28"/>
      <c r="M145" s="146"/>
      <c r="T145" s="52"/>
      <c r="AT145" s="13" t="s">
        <v>142</v>
      </c>
      <c r="AU145" s="13" t="s">
        <v>85</v>
      </c>
    </row>
    <row r="146" spans="2:65" s="1" customFormat="1" ht="16.5" customHeight="1">
      <c r="B146" s="28"/>
      <c r="C146" s="129" t="s">
        <v>175</v>
      </c>
      <c r="D146" s="129" t="s">
        <v>136</v>
      </c>
      <c r="E146" s="130" t="s">
        <v>182</v>
      </c>
      <c r="F146" s="131" t="s">
        <v>183</v>
      </c>
      <c r="G146" s="132" t="s">
        <v>179</v>
      </c>
      <c r="H146" s="133">
        <v>18</v>
      </c>
      <c r="I146" s="134"/>
      <c r="J146" s="135">
        <f>ROUND(I146*H146,2)</f>
        <v>0</v>
      </c>
      <c r="K146" s="136"/>
      <c r="L146" s="28"/>
      <c r="M146" s="137" t="s">
        <v>1</v>
      </c>
      <c r="N146" s="138" t="s">
        <v>41</v>
      </c>
      <c r="P146" s="139">
        <f>O146*H146</f>
        <v>0</v>
      </c>
      <c r="Q146" s="139">
        <v>0.00028</v>
      </c>
      <c r="R146" s="139">
        <f>Q146*H146</f>
        <v>0.005039999999999999</v>
      </c>
      <c r="S146" s="139">
        <v>0</v>
      </c>
      <c r="T146" s="140">
        <f>S146*H146</f>
        <v>0</v>
      </c>
      <c r="AR146" s="141" t="s">
        <v>140</v>
      </c>
      <c r="AT146" s="141" t="s">
        <v>136</v>
      </c>
      <c r="AU146" s="141" t="s">
        <v>85</v>
      </c>
      <c r="AY146" s="13" t="s">
        <v>134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3" t="s">
        <v>83</v>
      </c>
      <c r="BK146" s="142">
        <f>ROUND(I146*H146,2)</f>
        <v>0</v>
      </c>
      <c r="BL146" s="13" t="s">
        <v>140</v>
      </c>
      <c r="BM146" s="141" t="s">
        <v>184</v>
      </c>
    </row>
    <row r="147" spans="2:47" s="1" customFormat="1" ht="19.5">
      <c r="B147" s="28"/>
      <c r="D147" s="143" t="s">
        <v>142</v>
      </c>
      <c r="F147" s="144" t="s">
        <v>185</v>
      </c>
      <c r="I147" s="145"/>
      <c r="L147" s="28"/>
      <c r="M147" s="146"/>
      <c r="T147" s="52"/>
      <c r="AT147" s="13" t="s">
        <v>142</v>
      </c>
      <c r="AU147" s="13" t="s">
        <v>85</v>
      </c>
    </row>
    <row r="148" spans="2:65" s="1" customFormat="1" ht="16.5" customHeight="1">
      <c r="B148" s="28"/>
      <c r="C148" s="129" t="s">
        <v>186</v>
      </c>
      <c r="D148" s="129" t="s">
        <v>136</v>
      </c>
      <c r="E148" s="130" t="s">
        <v>187</v>
      </c>
      <c r="F148" s="131" t="s">
        <v>188</v>
      </c>
      <c r="G148" s="132" t="s">
        <v>179</v>
      </c>
      <c r="H148" s="133">
        <v>18</v>
      </c>
      <c r="I148" s="134"/>
      <c r="J148" s="135">
        <f>ROUND(I148*H148,2)</f>
        <v>0</v>
      </c>
      <c r="K148" s="136"/>
      <c r="L148" s="28"/>
      <c r="M148" s="137" t="s">
        <v>1</v>
      </c>
      <c r="N148" s="138" t="s">
        <v>41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140</v>
      </c>
      <c r="AT148" s="141" t="s">
        <v>136</v>
      </c>
      <c r="AU148" s="141" t="s">
        <v>85</v>
      </c>
      <c r="AY148" s="13" t="s">
        <v>134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3" t="s">
        <v>83</v>
      </c>
      <c r="BK148" s="142">
        <f>ROUND(I148*H148,2)</f>
        <v>0</v>
      </c>
      <c r="BL148" s="13" t="s">
        <v>140</v>
      </c>
      <c r="BM148" s="141" t="s">
        <v>189</v>
      </c>
    </row>
    <row r="149" spans="2:47" s="1" customFormat="1" ht="11.25">
      <c r="B149" s="28"/>
      <c r="D149" s="143" t="s">
        <v>142</v>
      </c>
      <c r="F149" s="144" t="s">
        <v>190</v>
      </c>
      <c r="I149" s="145"/>
      <c r="L149" s="28"/>
      <c r="M149" s="146"/>
      <c r="T149" s="52"/>
      <c r="AT149" s="13" t="s">
        <v>142</v>
      </c>
      <c r="AU149" s="13" t="s">
        <v>85</v>
      </c>
    </row>
    <row r="150" spans="2:65" s="1" customFormat="1" ht="16.5" customHeight="1">
      <c r="B150" s="28"/>
      <c r="C150" s="129" t="s">
        <v>191</v>
      </c>
      <c r="D150" s="129" t="s">
        <v>136</v>
      </c>
      <c r="E150" s="130" t="s">
        <v>192</v>
      </c>
      <c r="F150" s="131" t="s">
        <v>193</v>
      </c>
      <c r="G150" s="132" t="s">
        <v>179</v>
      </c>
      <c r="H150" s="133">
        <v>18</v>
      </c>
      <c r="I150" s="134"/>
      <c r="J150" s="135">
        <f>ROUND(I150*H150,2)</f>
        <v>0</v>
      </c>
      <c r="K150" s="136"/>
      <c r="L150" s="28"/>
      <c r="M150" s="137" t="s">
        <v>1</v>
      </c>
      <c r="N150" s="138" t="s">
        <v>41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140</v>
      </c>
      <c r="AT150" s="141" t="s">
        <v>136</v>
      </c>
      <c r="AU150" s="141" t="s">
        <v>85</v>
      </c>
      <c r="AY150" s="13" t="s">
        <v>134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3" t="s">
        <v>83</v>
      </c>
      <c r="BK150" s="142">
        <f>ROUND(I150*H150,2)</f>
        <v>0</v>
      </c>
      <c r="BL150" s="13" t="s">
        <v>140</v>
      </c>
      <c r="BM150" s="141" t="s">
        <v>194</v>
      </c>
    </row>
    <row r="151" spans="2:47" s="1" customFormat="1" ht="11.25">
      <c r="B151" s="28"/>
      <c r="D151" s="143" t="s">
        <v>142</v>
      </c>
      <c r="F151" s="144" t="s">
        <v>195</v>
      </c>
      <c r="I151" s="145"/>
      <c r="L151" s="28"/>
      <c r="M151" s="146"/>
      <c r="T151" s="52"/>
      <c r="AT151" s="13" t="s">
        <v>142</v>
      </c>
      <c r="AU151" s="13" t="s">
        <v>85</v>
      </c>
    </row>
    <row r="152" spans="2:65" s="1" customFormat="1" ht="21.75" customHeight="1">
      <c r="B152" s="28"/>
      <c r="C152" s="129" t="s">
        <v>8</v>
      </c>
      <c r="D152" s="129" t="s">
        <v>136</v>
      </c>
      <c r="E152" s="130" t="s">
        <v>196</v>
      </c>
      <c r="F152" s="131" t="s">
        <v>197</v>
      </c>
      <c r="G152" s="132" t="s">
        <v>168</v>
      </c>
      <c r="H152" s="133">
        <v>5</v>
      </c>
      <c r="I152" s="134"/>
      <c r="J152" s="135">
        <f>ROUND(I152*H152,2)</f>
        <v>0</v>
      </c>
      <c r="K152" s="136"/>
      <c r="L152" s="28"/>
      <c r="M152" s="137" t="s">
        <v>1</v>
      </c>
      <c r="N152" s="138" t="s">
        <v>41</v>
      </c>
      <c r="P152" s="139">
        <f>O152*H152</f>
        <v>0</v>
      </c>
      <c r="Q152" s="139">
        <v>1.61679</v>
      </c>
      <c r="R152" s="139">
        <f>Q152*H152</f>
        <v>8.08395</v>
      </c>
      <c r="S152" s="139">
        <v>0</v>
      </c>
      <c r="T152" s="140">
        <f>S152*H152</f>
        <v>0</v>
      </c>
      <c r="AR152" s="141" t="s">
        <v>140</v>
      </c>
      <c r="AT152" s="141" t="s">
        <v>136</v>
      </c>
      <c r="AU152" s="141" t="s">
        <v>85</v>
      </c>
      <c r="AY152" s="13" t="s">
        <v>134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3" t="s">
        <v>83</v>
      </c>
      <c r="BK152" s="142">
        <f>ROUND(I152*H152,2)</f>
        <v>0</v>
      </c>
      <c r="BL152" s="13" t="s">
        <v>140</v>
      </c>
      <c r="BM152" s="141" t="s">
        <v>198</v>
      </c>
    </row>
    <row r="153" spans="2:47" s="1" customFormat="1" ht="19.5">
      <c r="B153" s="28"/>
      <c r="D153" s="143" t="s">
        <v>142</v>
      </c>
      <c r="F153" s="144" t="s">
        <v>199</v>
      </c>
      <c r="I153" s="145"/>
      <c r="L153" s="28"/>
      <c r="M153" s="146"/>
      <c r="T153" s="52"/>
      <c r="AT153" s="13" t="s">
        <v>142</v>
      </c>
      <c r="AU153" s="13" t="s">
        <v>85</v>
      </c>
    </row>
    <row r="154" spans="2:65" s="1" customFormat="1" ht="16.5" customHeight="1">
      <c r="B154" s="28"/>
      <c r="C154" s="129" t="s">
        <v>200</v>
      </c>
      <c r="D154" s="129" t="s">
        <v>136</v>
      </c>
      <c r="E154" s="130" t="s">
        <v>201</v>
      </c>
      <c r="F154" s="131" t="s">
        <v>202</v>
      </c>
      <c r="G154" s="132" t="s">
        <v>139</v>
      </c>
      <c r="H154" s="133">
        <v>1080</v>
      </c>
      <c r="I154" s="134"/>
      <c r="J154" s="135">
        <f>ROUND(I154*H154,2)</f>
        <v>0</v>
      </c>
      <c r="K154" s="136"/>
      <c r="L154" s="28"/>
      <c r="M154" s="137" t="s">
        <v>1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0.02</v>
      </c>
      <c r="T154" s="140">
        <f>S154*H154</f>
        <v>21.6</v>
      </c>
      <c r="AR154" s="141" t="s">
        <v>140</v>
      </c>
      <c r="AT154" s="141" t="s">
        <v>136</v>
      </c>
      <c r="AU154" s="141" t="s">
        <v>85</v>
      </c>
      <c r="AY154" s="13" t="s">
        <v>134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3" t="s">
        <v>83</v>
      </c>
      <c r="BK154" s="142">
        <f>ROUND(I154*H154,2)</f>
        <v>0</v>
      </c>
      <c r="BL154" s="13" t="s">
        <v>140</v>
      </c>
      <c r="BM154" s="141" t="s">
        <v>203</v>
      </c>
    </row>
    <row r="155" spans="2:47" s="1" customFormat="1" ht="19.5">
      <c r="B155" s="28"/>
      <c r="D155" s="143" t="s">
        <v>142</v>
      </c>
      <c r="F155" s="144" t="s">
        <v>204</v>
      </c>
      <c r="I155" s="145"/>
      <c r="L155" s="28"/>
      <c r="M155" s="146"/>
      <c r="T155" s="52"/>
      <c r="AT155" s="13" t="s">
        <v>142</v>
      </c>
      <c r="AU155" s="13" t="s">
        <v>85</v>
      </c>
    </row>
    <row r="156" spans="2:63" s="11" customFormat="1" ht="22.9" customHeight="1">
      <c r="B156" s="117"/>
      <c r="D156" s="118" t="s">
        <v>75</v>
      </c>
      <c r="E156" s="127" t="s">
        <v>205</v>
      </c>
      <c r="F156" s="127" t="s">
        <v>206</v>
      </c>
      <c r="I156" s="120"/>
      <c r="J156" s="128">
        <f>BK156</f>
        <v>0</v>
      </c>
      <c r="L156" s="117"/>
      <c r="M156" s="122"/>
      <c r="P156" s="123">
        <f>SUM(P157:P165)</f>
        <v>0</v>
      </c>
      <c r="R156" s="123">
        <f>SUM(R157:R165)</f>
        <v>0</v>
      </c>
      <c r="T156" s="124">
        <f>SUM(T157:T165)</f>
        <v>0</v>
      </c>
      <c r="AR156" s="118" t="s">
        <v>83</v>
      </c>
      <c r="AT156" s="125" t="s">
        <v>75</v>
      </c>
      <c r="AU156" s="125" t="s">
        <v>83</v>
      </c>
      <c r="AY156" s="118" t="s">
        <v>134</v>
      </c>
      <c r="BK156" s="126">
        <f>SUM(BK157:BK165)</f>
        <v>0</v>
      </c>
    </row>
    <row r="157" spans="2:65" s="1" customFormat="1" ht="16.5" customHeight="1">
      <c r="B157" s="28"/>
      <c r="C157" s="129" t="s">
        <v>207</v>
      </c>
      <c r="D157" s="129" t="s">
        <v>136</v>
      </c>
      <c r="E157" s="130" t="s">
        <v>208</v>
      </c>
      <c r="F157" s="131" t="s">
        <v>209</v>
      </c>
      <c r="G157" s="132" t="s">
        <v>210</v>
      </c>
      <c r="H157" s="133">
        <v>359.19</v>
      </c>
      <c r="I157" s="134"/>
      <c r="J157" s="135">
        <f>ROUND(I157*H157,2)</f>
        <v>0</v>
      </c>
      <c r="K157" s="136"/>
      <c r="L157" s="28"/>
      <c r="M157" s="137" t="s">
        <v>1</v>
      </c>
      <c r="N157" s="138" t="s">
        <v>41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140</v>
      </c>
      <c r="AT157" s="141" t="s">
        <v>136</v>
      </c>
      <c r="AU157" s="141" t="s">
        <v>85</v>
      </c>
      <c r="AY157" s="13" t="s">
        <v>134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3" t="s">
        <v>83</v>
      </c>
      <c r="BK157" s="142">
        <f>ROUND(I157*H157,2)</f>
        <v>0</v>
      </c>
      <c r="BL157" s="13" t="s">
        <v>140</v>
      </c>
      <c r="BM157" s="141" t="s">
        <v>211</v>
      </c>
    </row>
    <row r="158" spans="2:47" s="1" customFormat="1" ht="11.25">
      <c r="B158" s="28"/>
      <c r="D158" s="143" t="s">
        <v>142</v>
      </c>
      <c r="F158" s="144" t="s">
        <v>212</v>
      </c>
      <c r="I158" s="145"/>
      <c r="L158" s="28"/>
      <c r="M158" s="146"/>
      <c r="T158" s="52"/>
      <c r="AT158" s="13" t="s">
        <v>142</v>
      </c>
      <c r="AU158" s="13" t="s">
        <v>85</v>
      </c>
    </row>
    <row r="159" spans="2:65" s="1" customFormat="1" ht="16.5" customHeight="1">
      <c r="B159" s="28"/>
      <c r="C159" s="129" t="s">
        <v>213</v>
      </c>
      <c r="D159" s="129" t="s">
        <v>136</v>
      </c>
      <c r="E159" s="130" t="s">
        <v>214</v>
      </c>
      <c r="F159" s="131" t="s">
        <v>215</v>
      </c>
      <c r="G159" s="132" t="s">
        <v>210</v>
      </c>
      <c r="H159" s="133">
        <v>3232.71</v>
      </c>
      <c r="I159" s="134"/>
      <c r="J159" s="135">
        <f>ROUND(I159*H159,2)</f>
        <v>0</v>
      </c>
      <c r="K159" s="136"/>
      <c r="L159" s="28"/>
      <c r="M159" s="137" t="s">
        <v>1</v>
      </c>
      <c r="N159" s="138" t="s">
        <v>41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140</v>
      </c>
      <c r="AT159" s="141" t="s">
        <v>136</v>
      </c>
      <c r="AU159" s="141" t="s">
        <v>85</v>
      </c>
      <c r="AY159" s="13" t="s">
        <v>134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3" t="s">
        <v>83</v>
      </c>
      <c r="BK159" s="142">
        <f>ROUND(I159*H159,2)</f>
        <v>0</v>
      </c>
      <c r="BL159" s="13" t="s">
        <v>140</v>
      </c>
      <c r="BM159" s="141" t="s">
        <v>216</v>
      </c>
    </row>
    <row r="160" spans="2:47" s="1" customFormat="1" ht="11.25">
      <c r="B160" s="28"/>
      <c r="D160" s="143" t="s">
        <v>142</v>
      </c>
      <c r="F160" s="144" t="s">
        <v>217</v>
      </c>
      <c r="I160" s="145"/>
      <c r="L160" s="28"/>
      <c r="M160" s="146"/>
      <c r="T160" s="52"/>
      <c r="AT160" s="13" t="s">
        <v>142</v>
      </c>
      <c r="AU160" s="13" t="s">
        <v>85</v>
      </c>
    </row>
    <row r="161" spans="2:47" s="1" customFormat="1" ht="19.5">
      <c r="B161" s="28"/>
      <c r="D161" s="143" t="s">
        <v>218</v>
      </c>
      <c r="F161" s="147" t="s">
        <v>219</v>
      </c>
      <c r="I161" s="145"/>
      <c r="L161" s="28"/>
      <c r="M161" s="146"/>
      <c r="T161" s="52"/>
      <c r="AT161" s="13" t="s">
        <v>218</v>
      </c>
      <c r="AU161" s="13" t="s">
        <v>85</v>
      </c>
    </row>
    <row r="162" spans="2:65" s="1" customFormat="1" ht="24.2" customHeight="1">
      <c r="B162" s="28"/>
      <c r="C162" s="129" t="s">
        <v>220</v>
      </c>
      <c r="D162" s="129" t="s">
        <v>136</v>
      </c>
      <c r="E162" s="130" t="s">
        <v>221</v>
      </c>
      <c r="F162" s="131" t="s">
        <v>222</v>
      </c>
      <c r="G162" s="132" t="s">
        <v>210</v>
      </c>
      <c r="H162" s="133">
        <v>21.6</v>
      </c>
      <c r="I162" s="134"/>
      <c r="J162" s="135">
        <f>ROUND(I162*H162,2)</f>
        <v>0</v>
      </c>
      <c r="K162" s="136"/>
      <c r="L162" s="28"/>
      <c r="M162" s="137" t="s">
        <v>1</v>
      </c>
      <c r="N162" s="138" t="s">
        <v>41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140</v>
      </c>
      <c r="AT162" s="141" t="s">
        <v>136</v>
      </c>
      <c r="AU162" s="141" t="s">
        <v>85</v>
      </c>
      <c r="AY162" s="13" t="s">
        <v>134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3" t="s">
        <v>83</v>
      </c>
      <c r="BK162" s="142">
        <f>ROUND(I162*H162,2)</f>
        <v>0</v>
      </c>
      <c r="BL162" s="13" t="s">
        <v>140</v>
      </c>
      <c r="BM162" s="141" t="s">
        <v>223</v>
      </c>
    </row>
    <row r="163" spans="2:47" s="1" customFormat="1" ht="19.5">
      <c r="B163" s="28"/>
      <c r="D163" s="143" t="s">
        <v>142</v>
      </c>
      <c r="F163" s="144" t="s">
        <v>224</v>
      </c>
      <c r="I163" s="145"/>
      <c r="L163" s="28"/>
      <c r="M163" s="146"/>
      <c r="T163" s="52"/>
      <c r="AT163" s="13" t="s">
        <v>142</v>
      </c>
      <c r="AU163" s="13" t="s">
        <v>85</v>
      </c>
    </row>
    <row r="164" spans="2:65" s="1" customFormat="1" ht="24.2" customHeight="1">
      <c r="B164" s="28"/>
      <c r="C164" s="129" t="s">
        <v>225</v>
      </c>
      <c r="D164" s="129" t="s">
        <v>136</v>
      </c>
      <c r="E164" s="130" t="s">
        <v>226</v>
      </c>
      <c r="F164" s="131" t="s">
        <v>227</v>
      </c>
      <c r="G164" s="132" t="s">
        <v>210</v>
      </c>
      <c r="H164" s="133">
        <v>334.8</v>
      </c>
      <c r="I164" s="134"/>
      <c r="J164" s="135">
        <f>ROUND(I164*H164,2)</f>
        <v>0</v>
      </c>
      <c r="K164" s="136"/>
      <c r="L164" s="28"/>
      <c r="M164" s="137" t="s">
        <v>1</v>
      </c>
      <c r="N164" s="138" t="s">
        <v>41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140</v>
      </c>
      <c r="AT164" s="141" t="s">
        <v>136</v>
      </c>
      <c r="AU164" s="141" t="s">
        <v>85</v>
      </c>
      <c r="AY164" s="13" t="s">
        <v>134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3" t="s">
        <v>83</v>
      </c>
      <c r="BK164" s="142">
        <f>ROUND(I164*H164,2)</f>
        <v>0</v>
      </c>
      <c r="BL164" s="13" t="s">
        <v>140</v>
      </c>
      <c r="BM164" s="141" t="s">
        <v>228</v>
      </c>
    </row>
    <row r="165" spans="2:47" s="1" customFormat="1" ht="19.5">
      <c r="B165" s="28"/>
      <c r="D165" s="143" t="s">
        <v>142</v>
      </c>
      <c r="F165" s="144" t="s">
        <v>229</v>
      </c>
      <c r="I165" s="145"/>
      <c r="L165" s="28"/>
      <c r="M165" s="146"/>
      <c r="T165" s="52"/>
      <c r="AT165" s="13" t="s">
        <v>142</v>
      </c>
      <c r="AU165" s="13" t="s">
        <v>85</v>
      </c>
    </row>
    <row r="166" spans="2:63" s="11" customFormat="1" ht="22.9" customHeight="1">
      <c r="B166" s="117"/>
      <c r="D166" s="118" t="s">
        <v>75</v>
      </c>
      <c r="E166" s="127" t="s">
        <v>230</v>
      </c>
      <c r="F166" s="127" t="s">
        <v>231</v>
      </c>
      <c r="I166" s="120"/>
      <c r="J166" s="128">
        <f>BK166</f>
        <v>0</v>
      </c>
      <c r="L166" s="117"/>
      <c r="M166" s="122"/>
      <c r="P166" s="123">
        <f>SUM(P167:P168)</f>
        <v>0</v>
      </c>
      <c r="R166" s="123">
        <f>SUM(R167:R168)</f>
        <v>0</v>
      </c>
      <c r="T166" s="124">
        <f>SUM(T167:T168)</f>
        <v>0</v>
      </c>
      <c r="AR166" s="118" t="s">
        <v>83</v>
      </c>
      <c r="AT166" s="125" t="s">
        <v>75</v>
      </c>
      <c r="AU166" s="125" t="s">
        <v>83</v>
      </c>
      <c r="AY166" s="118" t="s">
        <v>134</v>
      </c>
      <c r="BK166" s="126">
        <f>SUM(BK167:BK168)</f>
        <v>0</v>
      </c>
    </row>
    <row r="167" spans="2:65" s="1" customFormat="1" ht="21.75" customHeight="1">
      <c r="B167" s="28"/>
      <c r="C167" s="129" t="s">
        <v>232</v>
      </c>
      <c r="D167" s="129" t="s">
        <v>136</v>
      </c>
      <c r="E167" s="130" t="s">
        <v>233</v>
      </c>
      <c r="F167" s="131" t="s">
        <v>234</v>
      </c>
      <c r="G167" s="132" t="s">
        <v>210</v>
      </c>
      <c r="H167" s="133">
        <v>11.014</v>
      </c>
      <c r="I167" s="134"/>
      <c r="J167" s="135">
        <f>ROUND(I167*H167,2)</f>
        <v>0</v>
      </c>
      <c r="K167" s="136"/>
      <c r="L167" s="28"/>
      <c r="M167" s="137" t="s">
        <v>1</v>
      </c>
      <c r="N167" s="138" t="s">
        <v>41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140</v>
      </c>
      <c r="AT167" s="141" t="s">
        <v>136</v>
      </c>
      <c r="AU167" s="141" t="s">
        <v>85</v>
      </c>
      <c r="AY167" s="13" t="s">
        <v>134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3" t="s">
        <v>83</v>
      </c>
      <c r="BK167" s="142">
        <f>ROUND(I167*H167,2)</f>
        <v>0</v>
      </c>
      <c r="BL167" s="13" t="s">
        <v>140</v>
      </c>
      <c r="BM167" s="141" t="s">
        <v>235</v>
      </c>
    </row>
    <row r="168" spans="2:47" s="1" customFormat="1" ht="19.5">
      <c r="B168" s="28"/>
      <c r="D168" s="143" t="s">
        <v>142</v>
      </c>
      <c r="F168" s="144" t="s">
        <v>236</v>
      </c>
      <c r="I168" s="145"/>
      <c r="L168" s="28"/>
      <c r="M168" s="146"/>
      <c r="T168" s="52"/>
      <c r="AT168" s="13" t="s">
        <v>142</v>
      </c>
      <c r="AU168" s="13" t="s">
        <v>85</v>
      </c>
    </row>
    <row r="169" spans="2:63" s="11" customFormat="1" ht="22.9" customHeight="1">
      <c r="B169" s="117"/>
      <c r="D169" s="118" t="s">
        <v>75</v>
      </c>
      <c r="E169" s="127" t="s">
        <v>237</v>
      </c>
      <c r="F169" s="127" t="s">
        <v>238</v>
      </c>
      <c r="I169" s="120"/>
      <c r="J169" s="128">
        <f>BK169</f>
        <v>0</v>
      </c>
      <c r="L169" s="117"/>
      <c r="M169" s="122"/>
      <c r="P169" s="123">
        <f>SUM(P170:P171)</f>
        <v>0</v>
      </c>
      <c r="R169" s="123">
        <f>SUM(R170:R171)</f>
        <v>0</v>
      </c>
      <c r="T169" s="124">
        <f>SUM(T170:T171)</f>
        <v>0</v>
      </c>
      <c r="AR169" s="118" t="s">
        <v>144</v>
      </c>
      <c r="AT169" s="125" t="s">
        <v>75</v>
      </c>
      <c r="AU169" s="125" t="s">
        <v>83</v>
      </c>
      <c r="AY169" s="118" t="s">
        <v>134</v>
      </c>
      <c r="BK169" s="126">
        <f>SUM(BK170:BK171)</f>
        <v>0</v>
      </c>
    </row>
    <row r="170" spans="2:65" s="1" customFormat="1" ht="16.5" customHeight="1">
      <c r="B170" s="28"/>
      <c r="C170" s="129" t="s">
        <v>239</v>
      </c>
      <c r="D170" s="129" t="s">
        <v>136</v>
      </c>
      <c r="E170" s="130" t="s">
        <v>240</v>
      </c>
      <c r="F170" s="131" t="s">
        <v>241</v>
      </c>
      <c r="G170" s="132" t="s">
        <v>242</v>
      </c>
      <c r="H170" s="133">
        <v>1</v>
      </c>
      <c r="I170" s="134"/>
      <c r="J170" s="135">
        <f>ROUND(I170*H170,2)</f>
        <v>0</v>
      </c>
      <c r="K170" s="136"/>
      <c r="L170" s="28"/>
      <c r="M170" s="137" t="s">
        <v>1</v>
      </c>
      <c r="N170" s="138" t="s">
        <v>41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243</v>
      </c>
      <c r="AT170" s="141" t="s">
        <v>136</v>
      </c>
      <c r="AU170" s="141" t="s">
        <v>85</v>
      </c>
      <c r="AY170" s="13" t="s">
        <v>134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3" t="s">
        <v>83</v>
      </c>
      <c r="BK170" s="142">
        <f>ROUND(I170*H170,2)</f>
        <v>0</v>
      </c>
      <c r="BL170" s="13" t="s">
        <v>243</v>
      </c>
      <c r="BM170" s="141" t="s">
        <v>244</v>
      </c>
    </row>
    <row r="171" spans="2:47" s="1" customFormat="1" ht="11.25">
      <c r="B171" s="28"/>
      <c r="D171" s="143" t="s">
        <v>142</v>
      </c>
      <c r="F171" s="144" t="s">
        <v>245</v>
      </c>
      <c r="I171" s="145"/>
      <c r="L171" s="28"/>
      <c r="M171" s="148"/>
      <c r="N171" s="149"/>
      <c r="O171" s="149"/>
      <c r="P171" s="149"/>
      <c r="Q171" s="149"/>
      <c r="R171" s="149"/>
      <c r="S171" s="149"/>
      <c r="T171" s="150"/>
      <c r="AT171" s="13" t="s">
        <v>142</v>
      </c>
      <c r="AU171" s="13" t="s">
        <v>85</v>
      </c>
    </row>
    <row r="172" spans="2:12" s="1" customFormat="1" ht="6.95" customHeight="1"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28"/>
    </row>
  </sheetData>
  <sheetProtection algorithmName="SHA-512" hashValue="n6qgzf6G22SXnlNm6GaXQc0HIDsDZ/LGZVqm6RsT3Kw560T9IRJ6UOdAckmE5lV5z7Zx5sOmH8F3VB2HueITXA==" saltValue="xEv6jNY2Q7PdpDKQep6cTAHEcyvwezES1xwotBeTAhjqJhPxPqyePXHA8A0NLkwGKWr8VZ90sJZqi3ZmgqPncw==" spinCount="100000" sheet="1" objects="1" scenarios="1" formatColumns="0" formatRows="0" autoFilter="0"/>
  <autoFilter ref="C123:K17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88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 hidden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200" t="str">
        <f>'Rekapitulace stavby'!K6</f>
        <v>Město Petřvald - Opravy MK_2024</v>
      </c>
      <c r="F7" s="201"/>
      <c r="G7" s="201"/>
      <c r="H7" s="201"/>
      <c r="L7" s="16"/>
    </row>
    <row r="8" spans="2:12" s="1" customFormat="1" ht="12" customHeight="1" hidden="1">
      <c r="B8" s="28"/>
      <c r="D8" s="23" t="s">
        <v>102</v>
      </c>
      <c r="L8" s="28"/>
    </row>
    <row r="9" spans="2:12" s="1" customFormat="1" ht="16.5" customHeight="1" hidden="1">
      <c r="B9" s="28"/>
      <c r="E9" s="162" t="s">
        <v>246</v>
      </c>
      <c r="F9" s="202"/>
      <c r="G9" s="202"/>
      <c r="H9" s="202"/>
      <c r="L9" s="28"/>
    </row>
    <row r="10" spans="2:12" s="1" customFormat="1" ht="11.25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 hidden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13. 2. 2024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 hidden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203" t="str">
        <f>'Rekapitulace stavby'!E14</f>
        <v>Vyplň údaj</v>
      </c>
      <c r="F18" s="184"/>
      <c r="G18" s="184"/>
      <c r="H18" s="184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3" t="s">
        <v>34</v>
      </c>
      <c r="I23" s="23" t="s">
        <v>25</v>
      </c>
      <c r="J23" s="21" t="s">
        <v>104</v>
      </c>
      <c r="L23" s="28"/>
    </row>
    <row r="24" spans="2:12" s="1" customFormat="1" ht="18" customHeight="1" hidden="1">
      <c r="B24" s="28"/>
      <c r="E24" s="21" t="s">
        <v>105</v>
      </c>
      <c r="I24" s="23" t="s">
        <v>28</v>
      </c>
      <c r="J24" s="21" t="s">
        <v>1</v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3" t="s">
        <v>35</v>
      </c>
      <c r="L26" s="28"/>
    </row>
    <row r="27" spans="2:12" s="7" customFormat="1" ht="16.5" customHeight="1" hidden="1">
      <c r="B27" s="85"/>
      <c r="E27" s="189" t="s">
        <v>1</v>
      </c>
      <c r="F27" s="189"/>
      <c r="G27" s="189"/>
      <c r="H27" s="189"/>
      <c r="L27" s="85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6" t="s">
        <v>36</v>
      </c>
      <c r="J30" s="62">
        <f>ROUND(J124,2)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 hidden="1">
      <c r="B33" s="28"/>
      <c r="D33" s="51" t="s">
        <v>40</v>
      </c>
      <c r="E33" s="23" t="s">
        <v>41</v>
      </c>
      <c r="F33" s="87">
        <f>ROUND((SUM(BE124:BE171)),2)</f>
        <v>0</v>
      </c>
      <c r="I33" s="88">
        <v>0.21</v>
      </c>
      <c r="J33" s="87">
        <f>ROUND(((SUM(BE124:BE171))*I33),2)</f>
        <v>0</v>
      </c>
      <c r="L33" s="28"/>
    </row>
    <row r="34" spans="2:12" s="1" customFormat="1" ht="14.45" customHeight="1" hidden="1">
      <c r="B34" s="28"/>
      <c r="E34" s="23" t="s">
        <v>42</v>
      </c>
      <c r="F34" s="87">
        <f>ROUND((SUM(BF124:BF171)),2)</f>
        <v>0</v>
      </c>
      <c r="I34" s="88">
        <v>0.12</v>
      </c>
      <c r="J34" s="87">
        <f>ROUND(((SUM(BF124:BF171))*I34),2)</f>
        <v>0</v>
      </c>
      <c r="L34" s="28"/>
    </row>
    <row r="35" spans="2:12" s="1" customFormat="1" ht="14.45" customHeight="1" hidden="1">
      <c r="B35" s="28"/>
      <c r="E35" s="23" t="s">
        <v>43</v>
      </c>
      <c r="F35" s="87">
        <f>ROUND((SUM(BG124:BG171)),2)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7">
        <f>ROUND((SUM(BH124:BH171)),2)</f>
        <v>0</v>
      </c>
      <c r="I36" s="88">
        <v>0.12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7">
        <f>ROUND((SUM(BI124:BI171)),2)</f>
        <v>0</v>
      </c>
      <c r="I37" s="88">
        <v>0</v>
      </c>
      <c r="J37" s="87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6"/>
      <c r="L41" s="16"/>
    </row>
    <row r="42" spans="2:12" ht="14.45" customHeight="1" hidden="1">
      <c r="B42" s="16"/>
      <c r="L42" s="16"/>
    </row>
    <row r="43" spans="2:12" ht="14.45" customHeight="1" hidden="1">
      <c r="B43" s="16"/>
      <c r="L43" s="16"/>
    </row>
    <row r="44" spans="2:12" ht="14.45" customHeight="1" hidden="1">
      <c r="B44" s="16"/>
      <c r="L44" s="16"/>
    </row>
    <row r="45" spans="2:12" ht="14.45" customHeight="1" hidden="1">
      <c r="B45" s="16"/>
      <c r="L45" s="16"/>
    </row>
    <row r="46" spans="2:12" ht="14.45" customHeight="1" hidden="1">
      <c r="B46" s="16"/>
      <c r="L46" s="16"/>
    </row>
    <row r="47" spans="2:12" ht="14.45" customHeight="1" hidden="1">
      <c r="B47" s="16"/>
      <c r="L47" s="16"/>
    </row>
    <row r="48" spans="2:12" ht="14.45" customHeight="1" hidden="1">
      <c r="B48" s="16"/>
      <c r="L48" s="16"/>
    </row>
    <row r="49" spans="2:12" ht="14.45" customHeight="1" hidden="1">
      <c r="B49" s="16"/>
      <c r="L49" s="16"/>
    </row>
    <row r="50" spans="2:12" s="1" customFormat="1" ht="14.45" customHeight="1" hidden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 hidden="1">
      <c r="B51" s="16"/>
      <c r="L51" s="16"/>
    </row>
    <row r="52" spans="2:12" ht="11.25" hidden="1">
      <c r="B52" s="16"/>
      <c r="L52" s="16"/>
    </row>
    <row r="53" spans="2:12" ht="11.25" hidden="1">
      <c r="B53" s="16"/>
      <c r="L53" s="16"/>
    </row>
    <row r="54" spans="2:12" ht="11.25" hidden="1">
      <c r="B54" s="16"/>
      <c r="L54" s="16"/>
    </row>
    <row r="55" spans="2:12" ht="11.25" hidden="1">
      <c r="B55" s="16"/>
      <c r="L55" s="16"/>
    </row>
    <row r="56" spans="2:12" ht="11.25" hidden="1">
      <c r="B56" s="16"/>
      <c r="L56" s="16"/>
    </row>
    <row r="57" spans="2:12" ht="11.25" hidden="1">
      <c r="B57" s="16"/>
      <c r="L57" s="16"/>
    </row>
    <row r="58" spans="2:12" ht="11.25" hidden="1">
      <c r="B58" s="16"/>
      <c r="L58" s="16"/>
    </row>
    <row r="59" spans="2:12" ht="11.25" hidden="1">
      <c r="B59" s="16"/>
      <c r="L59" s="16"/>
    </row>
    <row r="60" spans="2:12" ht="11.2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5" t="s">
        <v>52</v>
      </c>
      <c r="G61" s="39" t="s">
        <v>51</v>
      </c>
      <c r="H61" s="30"/>
      <c r="I61" s="30"/>
      <c r="J61" s="96" t="s">
        <v>52</v>
      </c>
      <c r="K61" s="30"/>
      <c r="L61" s="28"/>
    </row>
    <row r="62" spans="2:12" ht="11.25" hidden="1">
      <c r="B62" s="16"/>
      <c r="L62" s="16"/>
    </row>
    <row r="63" spans="2:12" ht="11.25" hidden="1">
      <c r="B63" s="16"/>
      <c r="L63" s="16"/>
    </row>
    <row r="64" spans="2:12" ht="11.25" hidden="1">
      <c r="B64" s="16"/>
      <c r="L64" s="16"/>
    </row>
    <row r="65" spans="2:12" s="1" customFormat="1" ht="12.7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 hidden="1">
      <c r="B66" s="16"/>
      <c r="L66" s="16"/>
    </row>
    <row r="67" spans="2:12" ht="11.25" hidden="1">
      <c r="B67" s="16"/>
      <c r="L67" s="16"/>
    </row>
    <row r="68" spans="2:12" ht="11.25" hidden="1">
      <c r="B68" s="16"/>
      <c r="L68" s="16"/>
    </row>
    <row r="69" spans="2:12" ht="11.25" hidden="1">
      <c r="B69" s="16"/>
      <c r="L69" s="16"/>
    </row>
    <row r="70" spans="2:12" ht="11.25" hidden="1">
      <c r="B70" s="16"/>
      <c r="L70" s="16"/>
    </row>
    <row r="71" spans="2:12" ht="11.25" hidden="1">
      <c r="B71" s="16"/>
      <c r="L71" s="16"/>
    </row>
    <row r="72" spans="2:12" ht="11.25" hidden="1">
      <c r="B72" s="16"/>
      <c r="L72" s="16"/>
    </row>
    <row r="73" spans="2:12" ht="11.25" hidden="1">
      <c r="B73" s="16"/>
      <c r="L73" s="16"/>
    </row>
    <row r="74" spans="2:12" ht="11.25" hidden="1">
      <c r="B74" s="16"/>
      <c r="L74" s="16"/>
    </row>
    <row r="75" spans="2:12" ht="11.2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5" t="s">
        <v>52</v>
      </c>
      <c r="G76" s="39" t="s">
        <v>51</v>
      </c>
      <c r="H76" s="30"/>
      <c r="I76" s="30"/>
      <c r="J76" s="96" t="s">
        <v>52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1.25" hidden="1"/>
    <row r="79" ht="11.25" hidden="1"/>
    <row r="80" ht="11.25" hidden="1"/>
    <row r="81" spans="2:12" s="1" customFormat="1" ht="6.95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 hidden="1">
      <c r="B82" s="28"/>
      <c r="C82" s="17" t="s">
        <v>106</v>
      </c>
      <c r="L82" s="28"/>
    </row>
    <row r="83" spans="2:12" s="1" customFormat="1" ht="6.95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0" t="str">
        <f>E7</f>
        <v>Město Petřvald - Opravy MK_2024</v>
      </c>
      <c r="F85" s="201"/>
      <c r="G85" s="201"/>
      <c r="H85" s="201"/>
      <c r="L85" s="28"/>
    </row>
    <row r="86" spans="2:12" s="1" customFormat="1" ht="12" customHeight="1" hidden="1">
      <c r="B86" s="28"/>
      <c r="C86" s="23" t="s">
        <v>102</v>
      </c>
      <c r="L86" s="28"/>
    </row>
    <row r="87" spans="2:12" s="1" customFormat="1" ht="16.5" customHeight="1" hidden="1">
      <c r="B87" s="28"/>
      <c r="E87" s="162" t="str">
        <f>E9</f>
        <v>02 - Oprava MK ul. Odborů - část I.</v>
      </c>
      <c r="F87" s="202"/>
      <c r="G87" s="202"/>
      <c r="H87" s="202"/>
      <c r="L87" s="28"/>
    </row>
    <row r="88" spans="2:12" s="1" customFormat="1" ht="6.95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Petřvald</v>
      </c>
      <c r="I89" s="23" t="s">
        <v>22</v>
      </c>
      <c r="J89" s="48" t="str">
        <f>IF(J12="","",J12)</f>
        <v>13. 2. 2024</v>
      </c>
      <c r="L89" s="28"/>
    </row>
    <row r="90" spans="2:12" s="1" customFormat="1" ht="6.95" customHeight="1" hidden="1">
      <c r="B90" s="28"/>
      <c r="L90" s="28"/>
    </row>
    <row r="91" spans="2:12" s="1" customFormat="1" ht="15.2" customHeight="1" hidden="1">
      <c r="B91" s="28"/>
      <c r="C91" s="23" t="s">
        <v>24</v>
      </c>
      <c r="F91" s="21" t="str">
        <f>E15</f>
        <v>Město Petřvald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 hidden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Ing. Pavol Lipták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 hidden="1">
      <c r="B95" s="28"/>
      <c r="L95" s="28"/>
    </row>
    <row r="96" spans="2:47" s="1" customFormat="1" ht="22.9" customHeight="1" hidden="1">
      <c r="B96" s="28"/>
      <c r="C96" s="99" t="s">
        <v>109</v>
      </c>
      <c r="J96" s="62">
        <f>J124</f>
        <v>0</v>
      </c>
      <c r="L96" s="28"/>
      <c r="AU96" s="13" t="s">
        <v>110</v>
      </c>
    </row>
    <row r="97" spans="2:12" s="8" customFormat="1" ht="24.95" customHeight="1" hidden="1">
      <c r="B97" s="100"/>
      <c r="D97" s="101" t="s">
        <v>111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 hidden="1">
      <c r="B98" s="104"/>
      <c r="D98" s="105" t="s">
        <v>112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9" customFormat="1" ht="19.9" customHeight="1" hidden="1">
      <c r="B99" s="104"/>
      <c r="D99" s="105" t="s">
        <v>113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" customHeight="1" hidden="1">
      <c r="B100" s="104"/>
      <c r="D100" s="105" t="s">
        <v>114</v>
      </c>
      <c r="E100" s="106"/>
      <c r="F100" s="106"/>
      <c r="G100" s="106"/>
      <c r="H100" s="106"/>
      <c r="I100" s="106"/>
      <c r="J100" s="107">
        <f>J138</f>
        <v>0</v>
      </c>
      <c r="L100" s="104"/>
    </row>
    <row r="101" spans="2:12" s="9" customFormat="1" ht="19.9" customHeight="1" hidden="1">
      <c r="B101" s="104"/>
      <c r="D101" s="105" t="s">
        <v>115</v>
      </c>
      <c r="E101" s="106"/>
      <c r="F101" s="106"/>
      <c r="G101" s="106"/>
      <c r="H101" s="106"/>
      <c r="I101" s="106"/>
      <c r="J101" s="107">
        <f>J143</f>
        <v>0</v>
      </c>
      <c r="L101" s="104"/>
    </row>
    <row r="102" spans="2:12" s="9" customFormat="1" ht="19.9" customHeight="1" hidden="1">
      <c r="B102" s="104"/>
      <c r="D102" s="105" t="s">
        <v>116</v>
      </c>
      <c r="E102" s="106"/>
      <c r="F102" s="106"/>
      <c r="G102" s="106"/>
      <c r="H102" s="106"/>
      <c r="I102" s="106"/>
      <c r="J102" s="107">
        <f>J156</f>
        <v>0</v>
      </c>
      <c r="L102" s="104"/>
    </row>
    <row r="103" spans="2:12" s="9" customFormat="1" ht="19.9" customHeight="1" hidden="1">
      <c r="B103" s="104"/>
      <c r="D103" s="105" t="s">
        <v>117</v>
      </c>
      <c r="E103" s="106"/>
      <c r="F103" s="106"/>
      <c r="G103" s="106"/>
      <c r="H103" s="106"/>
      <c r="I103" s="106"/>
      <c r="J103" s="107">
        <f>J166</f>
        <v>0</v>
      </c>
      <c r="L103" s="104"/>
    </row>
    <row r="104" spans="2:12" s="9" customFormat="1" ht="19.9" customHeight="1" hidden="1">
      <c r="B104" s="104"/>
      <c r="D104" s="105" t="s">
        <v>118</v>
      </c>
      <c r="E104" s="106"/>
      <c r="F104" s="106"/>
      <c r="G104" s="106"/>
      <c r="H104" s="106"/>
      <c r="I104" s="106"/>
      <c r="J104" s="107">
        <f>J169</f>
        <v>0</v>
      </c>
      <c r="L104" s="104"/>
    </row>
    <row r="105" spans="2:12" s="1" customFormat="1" ht="21.75" customHeight="1" hidden="1">
      <c r="B105" s="28"/>
      <c r="L105" s="28"/>
    </row>
    <row r="106" spans="2:12" s="1" customFormat="1" ht="6.95" customHeight="1" hidden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07" ht="11.25" hidden="1"/>
    <row r="108" ht="11.25" hidden="1"/>
    <row r="109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119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16.5" customHeight="1">
      <c r="B114" s="28"/>
      <c r="E114" s="200" t="str">
        <f>E7</f>
        <v>Město Petřvald - Opravy MK_2024</v>
      </c>
      <c r="F114" s="201"/>
      <c r="G114" s="201"/>
      <c r="H114" s="201"/>
      <c r="L114" s="28"/>
    </row>
    <row r="115" spans="2:12" s="1" customFormat="1" ht="12" customHeight="1">
      <c r="B115" s="28"/>
      <c r="C115" s="23" t="s">
        <v>102</v>
      </c>
      <c r="L115" s="28"/>
    </row>
    <row r="116" spans="2:12" s="1" customFormat="1" ht="16.5" customHeight="1">
      <c r="B116" s="28"/>
      <c r="E116" s="162" t="str">
        <f>E9</f>
        <v>02 - Oprava MK ul. Odborů - část I.</v>
      </c>
      <c r="F116" s="202"/>
      <c r="G116" s="202"/>
      <c r="H116" s="202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20</v>
      </c>
      <c r="F118" s="21" t="str">
        <f>F12</f>
        <v>Petřvald</v>
      </c>
      <c r="I118" s="23" t="s">
        <v>22</v>
      </c>
      <c r="J118" s="48" t="str">
        <f>IF(J12="","",J12)</f>
        <v>13. 2. 2024</v>
      </c>
      <c r="L118" s="28"/>
    </row>
    <row r="119" spans="2:12" s="1" customFormat="1" ht="6.95" customHeight="1">
      <c r="B119" s="28"/>
      <c r="L119" s="28"/>
    </row>
    <row r="120" spans="2:12" s="1" customFormat="1" ht="15.2" customHeight="1">
      <c r="B120" s="28"/>
      <c r="C120" s="23" t="s">
        <v>24</v>
      </c>
      <c r="F120" s="21" t="str">
        <f>E15</f>
        <v>Město Petřvald</v>
      </c>
      <c r="I120" s="23" t="s">
        <v>31</v>
      </c>
      <c r="J120" s="26" t="str">
        <f>E21</f>
        <v xml:space="preserve"> </v>
      </c>
      <c r="L120" s="28"/>
    </row>
    <row r="121" spans="2:12" s="1" customFormat="1" ht="15.2" customHeight="1">
      <c r="B121" s="28"/>
      <c r="C121" s="23" t="s">
        <v>29</v>
      </c>
      <c r="F121" s="21" t="str">
        <f>IF(E18="","",E18)</f>
        <v>Vyplň údaj</v>
      </c>
      <c r="I121" s="23" t="s">
        <v>34</v>
      </c>
      <c r="J121" s="26" t="str">
        <f>E24</f>
        <v>Ing. Pavol Lipták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120</v>
      </c>
      <c r="D123" s="110" t="s">
        <v>61</v>
      </c>
      <c r="E123" s="110" t="s">
        <v>57</v>
      </c>
      <c r="F123" s="110" t="s">
        <v>58</v>
      </c>
      <c r="G123" s="110" t="s">
        <v>121</v>
      </c>
      <c r="H123" s="110" t="s">
        <v>122</v>
      </c>
      <c r="I123" s="110" t="s">
        <v>123</v>
      </c>
      <c r="J123" s="111" t="s">
        <v>108</v>
      </c>
      <c r="K123" s="112" t="s">
        <v>124</v>
      </c>
      <c r="L123" s="108"/>
      <c r="M123" s="55" t="s">
        <v>1</v>
      </c>
      <c r="N123" s="56" t="s">
        <v>40</v>
      </c>
      <c r="O123" s="56" t="s">
        <v>125</v>
      </c>
      <c r="P123" s="56" t="s">
        <v>126</v>
      </c>
      <c r="Q123" s="56" t="s">
        <v>127</v>
      </c>
      <c r="R123" s="56" t="s">
        <v>128</v>
      </c>
      <c r="S123" s="56" t="s">
        <v>129</v>
      </c>
      <c r="T123" s="57" t="s">
        <v>130</v>
      </c>
    </row>
    <row r="124" spans="2:63" s="1" customFormat="1" ht="22.9" customHeight="1">
      <c r="B124" s="28"/>
      <c r="C124" s="60" t="s">
        <v>131</v>
      </c>
      <c r="J124" s="113">
        <f>BK124</f>
        <v>0</v>
      </c>
      <c r="L124" s="28"/>
      <c r="M124" s="58"/>
      <c r="N124" s="49"/>
      <c r="O124" s="49"/>
      <c r="P124" s="114">
        <f>P125</f>
        <v>0</v>
      </c>
      <c r="Q124" s="49"/>
      <c r="R124" s="114">
        <f>R125</f>
        <v>37.05654</v>
      </c>
      <c r="S124" s="49"/>
      <c r="T124" s="115">
        <f>T125</f>
        <v>410.4</v>
      </c>
      <c r="AT124" s="13" t="s">
        <v>75</v>
      </c>
      <c r="AU124" s="13" t="s">
        <v>110</v>
      </c>
      <c r="BK124" s="116">
        <f>BK125</f>
        <v>0</v>
      </c>
    </row>
    <row r="125" spans="2:63" s="11" customFormat="1" ht="25.9" customHeight="1">
      <c r="B125" s="117"/>
      <c r="D125" s="118" t="s">
        <v>75</v>
      </c>
      <c r="E125" s="119" t="s">
        <v>132</v>
      </c>
      <c r="F125" s="119" t="s">
        <v>133</v>
      </c>
      <c r="I125" s="120"/>
      <c r="J125" s="121">
        <f>BK125</f>
        <v>0</v>
      </c>
      <c r="L125" s="117"/>
      <c r="M125" s="122"/>
      <c r="P125" s="123">
        <f>P126+P129+P138+P143+P156+P166+P169</f>
        <v>0</v>
      </c>
      <c r="R125" s="123">
        <f>R126+R129+R138+R143+R156+R166+R169</f>
        <v>37.05654</v>
      </c>
      <c r="T125" s="124">
        <f>T126+T129+T138+T143+T156+T166+T169</f>
        <v>410.4</v>
      </c>
      <c r="AR125" s="118" t="s">
        <v>83</v>
      </c>
      <c r="AT125" s="125" t="s">
        <v>75</v>
      </c>
      <c r="AU125" s="125" t="s">
        <v>76</v>
      </c>
      <c r="AY125" s="118" t="s">
        <v>134</v>
      </c>
      <c r="BK125" s="126">
        <f>BK126+BK129+BK138+BK143+BK156+BK166+BK169</f>
        <v>0</v>
      </c>
    </row>
    <row r="126" spans="2:63" s="11" customFormat="1" ht="22.9" customHeight="1">
      <c r="B126" s="117"/>
      <c r="D126" s="118" t="s">
        <v>75</v>
      </c>
      <c r="E126" s="127" t="s">
        <v>83</v>
      </c>
      <c r="F126" s="127" t="s">
        <v>135</v>
      </c>
      <c r="I126" s="120"/>
      <c r="J126" s="128">
        <f>BK126</f>
        <v>0</v>
      </c>
      <c r="L126" s="117"/>
      <c r="M126" s="122"/>
      <c r="P126" s="123">
        <f>SUM(P127:P128)</f>
        <v>0</v>
      </c>
      <c r="R126" s="123">
        <f>SUM(R127:R128)</f>
        <v>0.1586</v>
      </c>
      <c r="T126" s="124">
        <f>SUM(T127:T128)</f>
        <v>378.2</v>
      </c>
      <c r="AR126" s="118" t="s">
        <v>83</v>
      </c>
      <c r="AT126" s="125" t="s">
        <v>75</v>
      </c>
      <c r="AU126" s="125" t="s">
        <v>83</v>
      </c>
      <c r="AY126" s="118" t="s">
        <v>134</v>
      </c>
      <c r="BK126" s="126">
        <f>SUM(BK127:BK128)</f>
        <v>0</v>
      </c>
    </row>
    <row r="127" spans="2:65" s="1" customFormat="1" ht="16.5" customHeight="1">
      <c r="B127" s="28"/>
      <c r="C127" s="129" t="s">
        <v>83</v>
      </c>
      <c r="D127" s="129" t="s">
        <v>136</v>
      </c>
      <c r="E127" s="130" t="s">
        <v>137</v>
      </c>
      <c r="F127" s="131" t="s">
        <v>138</v>
      </c>
      <c r="G127" s="132" t="s">
        <v>139</v>
      </c>
      <c r="H127" s="133">
        <v>1220</v>
      </c>
      <c r="I127" s="134"/>
      <c r="J127" s="135">
        <f>ROUND(I127*H127,2)</f>
        <v>0</v>
      </c>
      <c r="K127" s="136"/>
      <c r="L127" s="28"/>
      <c r="M127" s="137" t="s">
        <v>1</v>
      </c>
      <c r="N127" s="138" t="s">
        <v>41</v>
      </c>
      <c r="P127" s="139">
        <f>O127*H127</f>
        <v>0</v>
      </c>
      <c r="Q127" s="139">
        <v>0.00013</v>
      </c>
      <c r="R127" s="139">
        <f>Q127*H127</f>
        <v>0.1586</v>
      </c>
      <c r="S127" s="139">
        <v>0.31</v>
      </c>
      <c r="T127" s="140">
        <f>S127*H127</f>
        <v>378.2</v>
      </c>
      <c r="AR127" s="141" t="s">
        <v>140</v>
      </c>
      <c r="AT127" s="141" t="s">
        <v>136</v>
      </c>
      <c r="AU127" s="141" t="s">
        <v>85</v>
      </c>
      <c r="AY127" s="13" t="s">
        <v>134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3" t="s">
        <v>83</v>
      </c>
      <c r="BK127" s="142">
        <f>ROUND(I127*H127,2)</f>
        <v>0</v>
      </c>
      <c r="BL127" s="13" t="s">
        <v>140</v>
      </c>
      <c r="BM127" s="141" t="s">
        <v>141</v>
      </c>
    </row>
    <row r="128" spans="2:47" s="1" customFormat="1" ht="19.5">
      <c r="B128" s="28"/>
      <c r="D128" s="143" t="s">
        <v>142</v>
      </c>
      <c r="F128" s="144" t="s">
        <v>143</v>
      </c>
      <c r="I128" s="145"/>
      <c r="L128" s="28"/>
      <c r="M128" s="146"/>
      <c r="T128" s="52"/>
      <c r="AT128" s="13" t="s">
        <v>142</v>
      </c>
      <c r="AU128" s="13" t="s">
        <v>85</v>
      </c>
    </row>
    <row r="129" spans="2:63" s="11" customFormat="1" ht="22.9" customHeight="1">
      <c r="B129" s="117"/>
      <c r="D129" s="118" t="s">
        <v>75</v>
      </c>
      <c r="E129" s="127" t="s">
        <v>144</v>
      </c>
      <c r="F129" s="127" t="s">
        <v>145</v>
      </c>
      <c r="I129" s="120"/>
      <c r="J129" s="128">
        <f>BK129</f>
        <v>0</v>
      </c>
      <c r="L129" s="117"/>
      <c r="M129" s="122"/>
      <c r="P129" s="123">
        <f>SUM(P130:P137)</f>
        <v>0</v>
      </c>
      <c r="R129" s="123">
        <f>SUM(R130:R137)</f>
        <v>0</v>
      </c>
      <c r="T129" s="124">
        <f>SUM(T130:T137)</f>
        <v>0</v>
      </c>
      <c r="AR129" s="118" t="s">
        <v>83</v>
      </c>
      <c r="AT129" s="125" t="s">
        <v>75</v>
      </c>
      <c r="AU129" s="125" t="s">
        <v>83</v>
      </c>
      <c r="AY129" s="118" t="s">
        <v>134</v>
      </c>
      <c r="BK129" s="126">
        <f>SUM(BK130:BK137)</f>
        <v>0</v>
      </c>
    </row>
    <row r="130" spans="2:65" s="1" customFormat="1" ht="16.5" customHeight="1">
      <c r="B130" s="28"/>
      <c r="C130" s="129" t="s">
        <v>85</v>
      </c>
      <c r="D130" s="129" t="s">
        <v>136</v>
      </c>
      <c r="E130" s="130" t="s">
        <v>146</v>
      </c>
      <c r="F130" s="131" t="s">
        <v>147</v>
      </c>
      <c r="G130" s="132" t="s">
        <v>139</v>
      </c>
      <c r="H130" s="133">
        <v>1220</v>
      </c>
      <c r="I130" s="134"/>
      <c r="J130" s="135">
        <f>ROUND(I130*H130,2)</f>
        <v>0</v>
      </c>
      <c r="K130" s="136"/>
      <c r="L130" s="28"/>
      <c r="M130" s="137" t="s">
        <v>1</v>
      </c>
      <c r="N130" s="138" t="s">
        <v>41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140</v>
      </c>
      <c r="AT130" s="141" t="s">
        <v>136</v>
      </c>
      <c r="AU130" s="141" t="s">
        <v>85</v>
      </c>
      <c r="AY130" s="13" t="s">
        <v>134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3" t="s">
        <v>83</v>
      </c>
      <c r="BK130" s="142">
        <f>ROUND(I130*H130,2)</f>
        <v>0</v>
      </c>
      <c r="BL130" s="13" t="s">
        <v>140</v>
      </c>
      <c r="BM130" s="141" t="s">
        <v>148</v>
      </c>
    </row>
    <row r="131" spans="2:47" s="1" customFormat="1" ht="11.25">
      <c r="B131" s="28"/>
      <c r="D131" s="143" t="s">
        <v>142</v>
      </c>
      <c r="F131" s="144" t="s">
        <v>149</v>
      </c>
      <c r="I131" s="145"/>
      <c r="L131" s="28"/>
      <c r="M131" s="146"/>
      <c r="T131" s="52"/>
      <c r="AT131" s="13" t="s">
        <v>142</v>
      </c>
      <c r="AU131" s="13" t="s">
        <v>85</v>
      </c>
    </row>
    <row r="132" spans="2:65" s="1" customFormat="1" ht="16.5" customHeight="1">
      <c r="B132" s="28"/>
      <c r="C132" s="129" t="s">
        <v>150</v>
      </c>
      <c r="D132" s="129" t="s">
        <v>136</v>
      </c>
      <c r="E132" s="130" t="s">
        <v>151</v>
      </c>
      <c r="F132" s="131" t="s">
        <v>152</v>
      </c>
      <c r="G132" s="132" t="s">
        <v>139</v>
      </c>
      <c r="H132" s="133">
        <v>1220</v>
      </c>
      <c r="I132" s="134"/>
      <c r="J132" s="135">
        <f>ROUND(I132*H132,2)</f>
        <v>0</v>
      </c>
      <c r="K132" s="136"/>
      <c r="L132" s="28"/>
      <c r="M132" s="137" t="s">
        <v>1</v>
      </c>
      <c r="N132" s="138" t="s">
        <v>41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140</v>
      </c>
      <c r="AT132" s="141" t="s">
        <v>136</v>
      </c>
      <c r="AU132" s="141" t="s">
        <v>85</v>
      </c>
      <c r="AY132" s="13" t="s">
        <v>134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3" t="s">
        <v>83</v>
      </c>
      <c r="BK132" s="142">
        <f>ROUND(I132*H132,2)</f>
        <v>0</v>
      </c>
      <c r="BL132" s="13" t="s">
        <v>140</v>
      </c>
      <c r="BM132" s="141" t="s">
        <v>153</v>
      </c>
    </row>
    <row r="133" spans="2:47" s="1" customFormat="1" ht="11.25">
      <c r="B133" s="28"/>
      <c r="D133" s="143" t="s">
        <v>142</v>
      </c>
      <c r="F133" s="144" t="s">
        <v>154</v>
      </c>
      <c r="I133" s="145"/>
      <c r="L133" s="28"/>
      <c r="M133" s="146"/>
      <c r="T133" s="52"/>
      <c r="AT133" s="13" t="s">
        <v>142</v>
      </c>
      <c r="AU133" s="13" t="s">
        <v>85</v>
      </c>
    </row>
    <row r="134" spans="2:65" s="1" customFormat="1" ht="21.75" customHeight="1">
      <c r="B134" s="28"/>
      <c r="C134" s="129" t="s">
        <v>140</v>
      </c>
      <c r="D134" s="129" t="s">
        <v>136</v>
      </c>
      <c r="E134" s="130" t="s">
        <v>155</v>
      </c>
      <c r="F134" s="131" t="s">
        <v>156</v>
      </c>
      <c r="G134" s="132" t="s">
        <v>139</v>
      </c>
      <c r="H134" s="133">
        <v>1220</v>
      </c>
      <c r="I134" s="134"/>
      <c r="J134" s="135">
        <f>ROUND(I134*H134,2)</f>
        <v>0</v>
      </c>
      <c r="K134" s="136"/>
      <c r="L134" s="28"/>
      <c r="M134" s="137" t="s">
        <v>1</v>
      </c>
      <c r="N134" s="138" t="s">
        <v>41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140</v>
      </c>
      <c r="AT134" s="141" t="s">
        <v>136</v>
      </c>
      <c r="AU134" s="141" t="s">
        <v>85</v>
      </c>
      <c r="AY134" s="13" t="s">
        <v>134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3" t="s">
        <v>83</v>
      </c>
      <c r="BK134" s="142">
        <f>ROUND(I134*H134,2)</f>
        <v>0</v>
      </c>
      <c r="BL134" s="13" t="s">
        <v>140</v>
      </c>
      <c r="BM134" s="141" t="s">
        <v>157</v>
      </c>
    </row>
    <row r="135" spans="2:47" s="1" customFormat="1" ht="19.5">
      <c r="B135" s="28"/>
      <c r="D135" s="143" t="s">
        <v>142</v>
      </c>
      <c r="F135" s="144" t="s">
        <v>158</v>
      </c>
      <c r="I135" s="145"/>
      <c r="L135" s="28"/>
      <c r="M135" s="146"/>
      <c r="T135" s="52"/>
      <c r="AT135" s="13" t="s">
        <v>142</v>
      </c>
      <c r="AU135" s="13" t="s">
        <v>85</v>
      </c>
    </row>
    <row r="136" spans="2:65" s="1" customFormat="1" ht="16.5" customHeight="1">
      <c r="B136" s="28"/>
      <c r="C136" s="129" t="s">
        <v>144</v>
      </c>
      <c r="D136" s="129" t="s">
        <v>136</v>
      </c>
      <c r="E136" s="130" t="s">
        <v>159</v>
      </c>
      <c r="F136" s="131" t="s">
        <v>160</v>
      </c>
      <c r="G136" s="132" t="s">
        <v>139</v>
      </c>
      <c r="H136" s="133">
        <v>1220</v>
      </c>
      <c r="I136" s="134"/>
      <c r="J136" s="135">
        <f>ROUND(I136*H136,2)</f>
        <v>0</v>
      </c>
      <c r="K136" s="136"/>
      <c r="L136" s="28"/>
      <c r="M136" s="137" t="s">
        <v>1</v>
      </c>
      <c r="N136" s="138" t="s">
        <v>41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140</v>
      </c>
      <c r="AT136" s="141" t="s">
        <v>136</v>
      </c>
      <c r="AU136" s="141" t="s">
        <v>85</v>
      </c>
      <c r="AY136" s="13" t="s">
        <v>134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3" t="s">
        <v>83</v>
      </c>
      <c r="BK136" s="142">
        <f>ROUND(I136*H136,2)</f>
        <v>0</v>
      </c>
      <c r="BL136" s="13" t="s">
        <v>140</v>
      </c>
      <c r="BM136" s="141" t="s">
        <v>161</v>
      </c>
    </row>
    <row r="137" spans="2:47" s="1" customFormat="1" ht="19.5">
      <c r="B137" s="28"/>
      <c r="D137" s="143" t="s">
        <v>142</v>
      </c>
      <c r="F137" s="144" t="s">
        <v>162</v>
      </c>
      <c r="I137" s="145"/>
      <c r="L137" s="28"/>
      <c r="M137" s="146"/>
      <c r="T137" s="52"/>
      <c r="AT137" s="13" t="s">
        <v>142</v>
      </c>
      <c r="AU137" s="13" t="s">
        <v>85</v>
      </c>
    </row>
    <row r="138" spans="2:63" s="11" customFormat="1" ht="22.9" customHeight="1">
      <c r="B138" s="117"/>
      <c r="D138" s="118" t="s">
        <v>75</v>
      </c>
      <c r="E138" s="127" t="s">
        <v>163</v>
      </c>
      <c r="F138" s="127" t="s">
        <v>164</v>
      </c>
      <c r="I138" s="120"/>
      <c r="J138" s="128">
        <f>BK138</f>
        <v>0</v>
      </c>
      <c r="L138" s="117"/>
      <c r="M138" s="122"/>
      <c r="P138" s="123">
        <f>SUM(P139:P142)</f>
        <v>0</v>
      </c>
      <c r="R138" s="123">
        <f>SUM(R139:R142)</f>
        <v>7.78928</v>
      </c>
      <c r="T138" s="124">
        <f>SUM(T139:T142)</f>
        <v>7.800000000000001</v>
      </c>
      <c r="AR138" s="118" t="s">
        <v>83</v>
      </c>
      <c r="AT138" s="125" t="s">
        <v>75</v>
      </c>
      <c r="AU138" s="125" t="s">
        <v>83</v>
      </c>
      <c r="AY138" s="118" t="s">
        <v>134</v>
      </c>
      <c r="BK138" s="126">
        <f>SUM(BK139:BK142)</f>
        <v>0</v>
      </c>
    </row>
    <row r="139" spans="2:65" s="1" customFormat="1" ht="21.75" customHeight="1">
      <c r="B139" s="28"/>
      <c r="C139" s="129" t="s">
        <v>165</v>
      </c>
      <c r="D139" s="129" t="s">
        <v>136</v>
      </c>
      <c r="E139" s="130" t="s">
        <v>166</v>
      </c>
      <c r="F139" s="131" t="s">
        <v>167</v>
      </c>
      <c r="G139" s="132" t="s">
        <v>168</v>
      </c>
      <c r="H139" s="133">
        <v>10</v>
      </c>
      <c r="I139" s="134"/>
      <c r="J139" s="135">
        <f>ROUND(I139*H139,2)</f>
        <v>0</v>
      </c>
      <c r="K139" s="136"/>
      <c r="L139" s="28"/>
      <c r="M139" s="137" t="s">
        <v>1</v>
      </c>
      <c r="N139" s="138" t="s">
        <v>41</v>
      </c>
      <c r="P139" s="139">
        <f>O139*H139</f>
        <v>0</v>
      </c>
      <c r="Q139" s="139">
        <v>0.65848</v>
      </c>
      <c r="R139" s="139">
        <f>Q139*H139</f>
        <v>6.5847999999999995</v>
      </c>
      <c r="S139" s="139">
        <v>0.66</v>
      </c>
      <c r="T139" s="140">
        <f>S139*H139</f>
        <v>6.6000000000000005</v>
      </c>
      <c r="AR139" s="141" t="s">
        <v>140</v>
      </c>
      <c r="AT139" s="141" t="s">
        <v>136</v>
      </c>
      <c r="AU139" s="141" t="s">
        <v>85</v>
      </c>
      <c r="AY139" s="13" t="s">
        <v>134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3" t="s">
        <v>83</v>
      </c>
      <c r="BK139" s="142">
        <f>ROUND(I139*H139,2)</f>
        <v>0</v>
      </c>
      <c r="BL139" s="13" t="s">
        <v>140</v>
      </c>
      <c r="BM139" s="141" t="s">
        <v>169</v>
      </c>
    </row>
    <row r="140" spans="2:47" s="1" customFormat="1" ht="11.25">
      <c r="B140" s="28"/>
      <c r="D140" s="143" t="s">
        <v>142</v>
      </c>
      <c r="F140" s="144" t="s">
        <v>170</v>
      </c>
      <c r="I140" s="145"/>
      <c r="L140" s="28"/>
      <c r="M140" s="146"/>
      <c r="T140" s="52"/>
      <c r="AT140" s="13" t="s">
        <v>142</v>
      </c>
      <c r="AU140" s="13" t="s">
        <v>85</v>
      </c>
    </row>
    <row r="141" spans="2:65" s="1" customFormat="1" ht="16.5" customHeight="1">
      <c r="B141" s="28"/>
      <c r="C141" s="129" t="s">
        <v>171</v>
      </c>
      <c r="D141" s="129" t="s">
        <v>136</v>
      </c>
      <c r="E141" s="130" t="s">
        <v>172</v>
      </c>
      <c r="F141" s="131" t="s">
        <v>173</v>
      </c>
      <c r="G141" s="132" t="s">
        <v>168</v>
      </c>
      <c r="H141" s="133">
        <v>8</v>
      </c>
      <c r="I141" s="134"/>
      <c r="J141" s="135">
        <f>ROUND(I141*H141,2)</f>
        <v>0</v>
      </c>
      <c r="K141" s="136"/>
      <c r="L141" s="28"/>
      <c r="M141" s="137" t="s">
        <v>1</v>
      </c>
      <c r="N141" s="138" t="s">
        <v>41</v>
      </c>
      <c r="P141" s="139">
        <f>O141*H141</f>
        <v>0</v>
      </c>
      <c r="Q141" s="139">
        <v>0.15056</v>
      </c>
      <c r="R141" s="139">
        <f>Q141*H141</f>
        <v>1.20448</v>
      </c>
      <c r="S141" s="139">
        <v>0.15</v>
      </c>
      <c r="T141" s="140">
        <f>S141*H141</f>
        <v>1.2</v>
      </c>
      <c r="AR141" s="141" t="s">
        <v>140</v>
      </c>
      <c r="AT141" s="141" t="s">
        <v>136</v>
      </c>
      <c r="AU141" s="141" t="s">
        <v>85</v>
      </c>
      <c r="AY141" s="13" t="s">
        <v>134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83</v>
      </c>
      <c r="BK141" s="142">
        <f>ROUND(I141*H141,2)</f>
        <v>0</v>
      </c>
      <c r="BL141" s="13" t="s">
        <v>140</v>
      </c>
      <c r="BM141" s="141" t="s">
        <v>174</v>
      </c>
    </row>
    <row r="142" spans="2:47" s="1" customFormat="1" ht="11.25">
      <c r="B142" s="28"/>
      <c r="D142" s="143" t="s">
        <v>142</v>
      </c>
      <c r="F142" s="144" t="s">
        <v>173</v>
      </c>
      <c r="I142" s="145"/>
      <c r="L142" s="28"/>
      <c r="M142" s="146"/>
      <c r="T142" s="52"/>
      <c r="AT142" s="13" t="s">
        <v>142</v>
      </c>
      <c r="AU142" s="13" t="s">
        <v>85</v>
      </c>
    </row>
    <row r="143" spans="2:63" s="11" customFormat="1" ht="22.9" customHeight="1">
      <c r="B143" s="117"/>
      <c r="D143" s="118" t="s">
        <v>75</v>
      </c>
      <c r="E143" s="127" t="s">
        <v>175</v>
      </c>
      <c r="F143" s="127" t="s">
        <v>176</v>
      </c>
      <c r="I143" s="120"/>
      <c r="J143" s="128">
        <f>BK143</f>
        <v>0</v>
      </c>
      <c r="L143" s="117"/>
      <c r="M143" s="122"/>
      <c r="P143" s="123">
        <f>SUM(P144:P155)</f>
        <v>0</v>
      </c>
      <c r="R143" s="123">
        <f>SUM(R144:R155)</f>
        <v>29.10866</v>
      </c>
      <c r="T143" s="124">
        <f>SUM(T144:T155)</f>
        <v>24.400000000000002</v>
      </c>
      <c r="AR143" s="118" t="s">
        <v>83</v>
      </c>
      <c r="AT143" s="125" t="s">
        <v>75</v>
      </c>
      <c r="AU143" s="125" t="s">
        <v>83</v>
      </c>
      <c r="AY143" s="118" t="s">
        <v>134</v>
      </c>
      <c r="BK143" s="126">
        <f>SUM(BK144:BK155)</f>
        <v>0</v>
      </c>
    </row>
    <row r="144" spans="2:65" s="1" customFormat="1" ht="16.5" customHeight="1">
      <c r="B144" s="28"/>
      <c r="C144" s="129" t="s">
        <v>163</v>
      </c>
      <c r="D144" s="129" t="s">
        <v>136</v>
      </c>
      <c r="E144" s="130" t="s">
        <v>177</v>
      </c>
      <c r="F144" s="131" t="s">
        <v>178</v>
      </c>
      <c r="G144" s="132" t="s">
        <v>179</v>
      </c>
      <c r="H144" s="133">
        <v>23</v>
      </c>
      <c r="I144" s="134"/>
      <c r="J144" s="135">
        <f>ROUND(I144*H144,2)</f>
        <v>0</v>
      </c>
      <c r="K144" s="136"/>
      <c r="L144" s="28"/>
      <c r="M144" s="137" t="s">
        <v>1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140</v>
      </c>
      <c r="AT144" s="141" t="s">
        <v>136</v>
      </c>
      <c r="AU144" s="141" t="s">
        <v>85</v>
      </c>
      <c r="AY144" s="13" t="s">
        <v>134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3" t="s">
        <v>83</v>
      </c>
      <c r="BK144" s="142">
        <f>ROUND(I144*H144,2)</f>
        <v>0</v>
      </c>
      <c r="BL144" s="13" t="s">
        <v>140</v>
      </c>
      <c r="BM144" s="141" t="s">
        <v>180</v>
      </c>
    </row>
    <row r="145" spans="2:47" s="1" customFormat="1" ht="11.25">
      <c r="B145" s="28"/>
      <c r="D145" s="143" t="s">
        <v>142</v>
      </c>
      <c r="F145" s="144" t="s">
        <v>181</v>
      </c>
      <c r="I145" s="145"/>
      <c r="L145" s="28"/>
      <c r="M145" s="146"/>
      <c r="T145" s="52"/>
      <c r="AT145" s="13" t="s">
        <v>142</v>
      </c>
      <c r="AU145" s="13" t="s">
        <v>85</v>
      </c>
    </row>
    <row r="146" spans="2:65" s="1" customFormat="1" ht="16.5" customHeight="1">
      <c r="B146" s="28"/>
      <c r="C146" s="129" t="s">
        <v>175</v>
      </c>
      <c r="D146" s="129" t="s">
        <v>136</v>
      </c>
      <c r="E146" s="130" t="s">
        <v>182</v>
      </c>
      <c r="F146" s="131" t="s">
        <v>183</v>
      </c>
      <c r="G146" s="132" t="s">
        <v>179</v>
      </c>
      <c r="H146" s="133">
        <v>23</v>
      </c>
      <c r="I146" s="134"/>
      <c r="J146" s="135">
        <f>ROUND(I146*H146,2)</f>
        <v>0</v>
      </c>
      <c r="K146" s="136"/>
      <c r="L146" s="28"/>
      <c r="M146" s="137" t="s">
        <v>1</v>
      </c>
      <c r="N146" s="138" t="s">
        <v>41</v>
      </c>
      <c r="P146" s="139">
        <f>O146*H146</f>
        <v>0</v>
      </c>
      <c r="Q146" s="139">
        <v>0.00028</v>
      </c>
      <c r="R146" s="139">
        <f>Q146*H146</f>
        <v>0.0064399999999999995</v>
      </c>
      <c r="S146" s="139">
        <v>0</v>
      </c>
      <c r="T146" s="140">
        <f>S146*H146</f>
        <v>0</v>
      </c>
      <c r="AR146" s="141" t="s">
        <v>140</v>
      </c>
      <c r="AT146" s="141" t="s">
        <v>136</v>
      </c>
      <c r="AU146" s="141" t="s">
        <v>85</v>
      </c>
      <c r="AY146" s="13" t="s">
        <v>134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3" t="s">
        <v>83</v>
      </c>
      <c r="BK146" s="142">
        <f>ROUND(I146*H146,2)</f>
        <v>0</v>
      </c>
      <c r="BL146" s="13" t="s">
        <v>140</v>
      </c>
      <c r="BM146" s="141" t="s">
        <v>184</v>
      </c>
    </row>
    <row r="147" spans="2:47" s="1" customFormat="1" ht="19.5">
      <c r="B147" s="28"/>
      <c r="D147" s="143" t="s">
        <v>142</v>
      </c>
      <c r="F147" s="144" t="s">
        <v>185</v>
      </c>
      <c r="I147" s="145"/>
      <c r="L147" s="28"/>
      <c r="M147" s="146"/>
      <c r="T147" s="52"/>
      <c r="AT147" s="13" t="s">
        <v>142</v>
      </c>
      <c r="AU147" s="13" t="s">
        <v>85</v>
      </c>
    </row>
    <row r="148" spans="2:65" s="1" customFormat="1" ht="16.5" customHeight="1">
      <c r="B148" s="28"/>
      <c r="C148" s="129" t="s">
        <v>186</v>
      </c>
      <c r="D148" s="129" t="s">
        <v>136</v>
      </c>
      <c r="E148" s="130" t="s">
        <v>187</v>
      </c>
      <c r="F148" s="131" t="s">
        <v>188</v>
      </c>
      <c r="G148" s="132" t="s">
        <v>179</v>
      </c>
      <c r="H148" s="133">
        <v>23</v>
      </c>
      <c r="I148" s="134"/>
      <c r="J148" s="135">
        <f>ROUND(I148*H148,2)</f>
        <v>0</v>
      </c>
      <c r="K148" s="136"/>
      <c r="L148" s="28"/>
      <c r="M148" s="137" t="s">
        <v>1</v>
      </c>
      <c r="N148" s="138" t="s">
        <v>41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140</v>
      </c>
      <c r="AT148" s="141" t="s">
        <v>136</v>
      </c>
      <c r="AU148" s="141" t="s">
        <v>85</v>
      </c>
      <c r="AY148" s="13" t="s">
        <v>134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3" t="s">
        <v>83</v>
      </c>
      <c r="BK148" s="142">
        <f>ROUND(I148*H148,2)</f>
        <v>0</v>
      </c>
      <c r="BL148" s="13" t="s">
        <v>140</v>
      </c>
      <c r="BM148" s="141" t="s">
        <v>189</v>
      </c>
    </row>
    <row r="149" spans="2:47" s="1" customFormat="1" ht="11.25">
      <c r="B149" s="28"/>
      <c r="D149" s="143" t="s">
        <v>142</v>
      </c>
      <c r="F149" s="144" t="s">
        <v>190</v>
      </c>
      <c r="I149" s="145"/>
      <c r="L149" s="28"/>
      <c r="M149" s="146"/>
      <c r="T149" s="52"/>
      <c r="AT149" s="13" t="s">
        <v>142</v>
      </c>
      <c r="AU149" s="13" t="s">
        <v>85</v>
      </c>
    </row>
    <row r="150" spans="2:65" s="1" customFormat="1" ht="16.5" customHeight="1">
      <c r="B150" s="28"/>
      <c r="C150" s="129" t="s">
        <v>191</v>
      </c>
      <c r="D150" s="129" t="s">
        <v>136</v>
      </c>
      <c r="E150" s="130" t="s">
        <v>192</v>
      </c>
      <c r="F150" s="131" t="s">
        <v>193</v>
      </c>
      <c r="G150" s="132" t="s">
        <v>179</v>
      </c>
      <c r="H150" s="133">
        <v>23</v>
      </c>
      <c r="I150" s="134"/>
      <c r="J150" s="135">
        <f>ROUND(I150*H150,2)</f>
        <v>0</v>
      </c>
      <c r="K150" s="136"/>
      <c r="L150" s="28"/>
      <c r="M150" s="137" t="s">
        <v>1</v>
      </c>
      <c r="N150" s="138" t="s">
        <v>41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140</v>
      </c>
      <c r="AT150" s="141" t="s">
        <v>136</v>
      </c>
      <c r="AU150" s="141" t="s">
        <v>85</v>
      </c>
      <c r="AY150" s="13" t="s">
        <v>134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3" t="s">
        <v>83</v>
      </c>
      <c r="BK150" s="142">
        <f>ROUND(I150*H150,2)</f>
        <v>0</v>
      </c>
      <c r="BL150" s="13" t="s">
        <v>140</v>
      </c>
      <c r="BM150" s="141" t="s">
        <v>194</v>
      </c>
    </row>
    <row r="151" spans="2:47" s="1" customFormat="1" ht="11.25">
      <c r="B151" s="28"/>
      <c r="D151" s="143" t="s">
        <v>142</v>
      </c>
      <c r="F151" s="144" t="s">
        <v>195</v>
      </c>
      <c r="I151" s="145"/>
      <c r="L151" s="28"/>
      <c r="M151" s="146"/>
      <c r="T151" s="52"/>
      <c r="AT151" s="13" t="s">
        <v>142</v>
      </c>
      <c r="AU151" s="13" t="s">
        <v>85</v>
      </c>
    </row>
    <row r="152" spans="2:65" s="1" customFormat="1" ht="21.75" customHeight="1">
      <c r="B152" s="28"/>
      <c r="C152" s="129" t="s">
        <v>8</v>
      </c>
      <c r="D152" s="129" t="s">
        <v>136</v>
      </c>
      <c r="E152" s="130" t="s">
        <v>196</v>
      </c>
      <c r="F152" s="131" t="s">
        <v>197</v>
      </c>
      <c r="G152" s="132" t="s">
        <v>168</v>
      </c>
      <c r="H152" s="133">
        <v>18</v>
      </c>
      <c r="I152" s="134"/>
      <c r="J152" s="135">
        <f>ROUND(I152*H152,2)</f>
        <v>0</v>
      </c>
      <c r="K152" s="136"/>
      <c r="L152" s="28"/>
      <c r="M152" s="137" t="s">
        <v>1</v>
      </c>
      <c r="N152" s="138" t="s">
        <v>41</v>
      </c>
      <c r="P152" s="139">
        <f>O152*H152</f>
        <v>0</v>
      </c>
      <c r="Q152" s="139">
        <v>1.61679</v>
      </c>
      <c r="R152" s="139">
        <f>Q152*H152</f>
        <v>29.10222</v>
      </c>
      <c r="S152" s="139">
        <v>0</v>
      </c>
      <c r="T152" s="140">
        <f>S152*H152</f>
        <v>0</v>
      </c>
      <c r="AR152" s="141" t="s">
        <v>140</v>
      </c>
      <c r="AT152" s="141" t="s">
        <v>136</v>
      </c>
      <c r="AU152" s="141" t="s">
        <v>85</v>
      </c>
      <c r="AY152" s="13" t="s">
        <v>134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3" t="s">
        <v>83</v>
      </c>
      <c r="BK152" s="142">
        <f>ROUND(I152*H152,2)</f>
        <v>0</v>
      </c>
      <c r="BL152" s="13" t="s">
        <v>140</v>
      </c>
      <c r="BM152" s="141" t="s">
        <v>247</v>
      </c>
    </row>
    <row r="153" spans="2:47" s="1" customFormat="1" ht="19.5">
      <c r="B153" s="28"/>
      <c r="D153" s="143" t="s">
        <v>142</v>
      </c>
      <c r="F153" s="144" t="s">
        <v>199</v>
      </c>
      <c r="I153" s="145"/>
      <c r="L153" s="28"/>
      <c r="M153" s="146"/>
      <c r="T153" s="52"/>
      <c r="AT153" s="13" t="s">
        <v>142</v>
      </c>
      <c r="AU153" s="13" t="s">
        <v>85</v>
      </c>
    </row>
    <row r="154" spans="2:65" s="1" customFormat="1" ht="16.5" customHeight="1">
      <c r="B154" s="28"/>
      <c r="C154" s="129" t="s">
        <v>200</v>
      </c>
      <c r="D154" s="129" t="s">
        <v>136</v>
      </c>
      <c r="E154" s="130" t="s">
        <v>201</v>
      </c>
      <c r="F154" s="131" t="s">
        <v>202</v>
      </c>
      <c r="G154" s="132" t="s">
        <v>139</v>
      </c>
      <c r="H154" s="133">
        <v>1220</v>
      </c>
      <c r="I154" s="134"/>
      <c r="J154" s="135">
        <f>ROUND(I154*H154,2)</f>
        <v>0</v>
      </c>
      <c r="K154" s="136"/>
      <c r="L154" s="28"/>
      <c r="M154" s="137" t="s">
        <v>1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0.02</v>
      </c>
      <c r="T154" s="140">
        <f>S154*H154</f>
        <v>24.400000000000002</v>
      </c>
      <c r="AR154" s="141" t="s">
        <v>140</v>
      </c>
      <c r="AT154" s="141" t="s">
        <v>136</v>
      </c>
      <c r="AU154" s="141" t="s">
        <v>85</v>
      </c>
      <c r="AY154" s="13" t="s">
        <v>134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3" t="s">
        <v>83</v>
      </c>
      <c r="BK154" s="142">
        <f>ROUND(I154*H154,2)</f>
        <v>0</v>
      </c>
      <c r="BL154" s="13" t="s">
        <v>140</v>
      </c>
      <c r="BM154" s="141" t="s">
        <v>203</v>
      </c>
    </row>
    <row r="155" spans="2:47" s="1" customFormat="1" ht="19.5">
      <c r="B155" s="28"/>
      <c r="D155" s="143" t="s">
        <v>142</v>
      </c>
      <c r="F155" s="144" t="s">
        <v>204</v>
      </c>
      <c r="I155" s="145"/>
      <c r="L155" s="28"/>
      <c r="M155" s="146"/>
      <c r="T155" s="52"/>
      <c r="AT155" s="13" t="s">
        <v>142</v>
      </c>
      <c r="AU155" s="13" t="s">
        <v>85</v>
      </c>
    </row>
    <row r="156" spans="2:63" s="11" customFormat="1" ht="22.9" customHeight="1">
      <c r="B156" s="117"/>
      <c r="D156" s="118" t="s">
        <v>75</v>
      </c>
      <c r="E156" s="127" t="s">
        <v>205</v>
      </c>
      <c r="F156" s="127" t="s">
        <v>206</v>
      </c>
      <c r="I156" s="120"/>
      <c r="J156" s="128">
        <f>BK156</f>
        <v>0</v>
      </c>
      <c r="L156" s="117"/>
      <c r="M156" s="122"/>
      <c r="P156" s="123">
        <f>SUM(P157:P165)</f>
        <v>0</v>
      </c>
      <c r="R156" s="123">
        <f>SUM(R157:R165)</f>
        <v>0</v>
      </c>
      <c r="T156" s="124">
        <f>SUM(T157:T165)</f>
        <v>0</v>
      </c>
      <c r="AR156" s="118" t="s">
        <v>83</v>
      </c>
      <c r="AT156" s="125" t="s">
        <v>75</v>
      </c>
      <c r="AU156" s="125" t="s">
        <v>83</v>
      </c>
      <c r="AY156" s="118" t="s">
        <v>134</v>
      </c>
      <c r="BK156" s="126">
        <f>SUM(BK157:BK165)</f>
        <v>0</v>
      </c>
    </row>
    <row r="157" spans="2:65" s="1" customFormat="1" ht="16.5" customHeight="1">
      <c r="B157" s="28"/>
      <c r="C157" s="129" t="s">
        <v>207</v>
      </c>
      <c r="D157" s="129" t="s">
        <v>136</v>
      </c>
      <c r="E157" s="130" t="s">
        <v>208</v>
      </c>
      <c r="F157" s="131" t="s">
        <v>209</v>
      </c>
      <c r="G157" s="132" t="s">
        <v>210</v>
      </c>
      <c r="H157" s="133">
        <v>410.4</v>
      </c>
      <c r="I157" s="134"/>
      <c r="J157" s="135">
        <f>ROUND(I157*H157,2)</f>
        <v>0</v>
      </c>
      <c r="K157" s="136"/>
      <c r="L157" s="28"/>
      <c r="M157" s="137" t="s">
        <v>1</v>
      </c>
      <c r="N157" s="138" t="s">
        <v>41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140</v>
      </c>
      <c r="AT157" s="141" t="s">
        <v>136</v>
      </c>
      <c r="AU157" s="141" t="s">
        <v>85</v>
      </c>
      <c r="AY157" s="13" t="s">
        <v>134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3" t="s">
        <v>83</v>
      </c>
      <c r="BK157" s="142">
        <f>ROUND(I157*H157,2)</f>
        <v>0</v>
      </c>
      <c r="BL157" s="13" t="s">
        <v>140</v>
      </c>
      <c r="BM157" s="141" t="s">
        <v>211</v>
      </c>
    </row>
    <row r="158" spans="2:47" s="1" customFormat="1" ht="11.25">
      <c r="B158" s="28"/>
      <c r="D158" s="143" t="s">
        <v>142</v>
      </c>
      <c r="F158" s="144" t="s">
        <v>212</v>
      </c>
      <c r="I158" s="145"/>
      <c r="L158" s="28"/>
      <c r="M158" s="146"/>
      <c r="T158" s="52"/>
      <c r="AT158" s="13" t="s">
        <v>142</v>
      </c>
      <c r="AU158" s="13" t="s">
        <v>85</v>
      </c>
    </row>
    <row r="159" spans="2:65" s="1" customFormat="1" ht="16.5" customHeight="1">
      <c r="B159" s="28"/>
      <c r="C159" s="129" t="s">
        <v>213</v>
      </c>
      <c r="D159" s="129" t="s">
        <v>136</v>
      </c>
      <c r="E159" s="130" t="s">
        <v>214</v>
      </c>
      <c r="F159" s="131" t="s">
        <v>215</v>
      </c>
      <c r="G159" s="132" t="s">
        <v>210</v>
      </c>
      <c r="H159" s="133">
        <v>3693.6</v>
      </c>
      <c r="I159" s="134"/>
      <c r="J159" s="135">
        <f>ROUND(I159*H159,2)</f>
        <v>0</v>
      </c>
      <c r="K159" s="136"/>
      <c r="L159" s="28"/>
      <c r="M159" s="137" t="s">
        <v>1</v>
      </c>
      <c r="N159" s="138" t="s">
        <v>41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140</v>
      </c>
      <c r="AT159" s="141" t="s">
        <v>136</v>
      </c>
      <c r="AU159" s="141" t="s">
        <v>85</v>
      </c>
      <c r="AY159" s="13" t="s">
        <v>134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3" t="s">
        <v>83</v>
      </c>
      <c r="BK159" s="142">
        <f>ROUND(I159*H159,2)</f>
        <v>0</v>
      </c>
      <c r="BL159" s="13" t="s">
        <v>140</v>
      </c>
      <c r="BM159" s="141" t="s">
        <v>216</v>
      </c>
    </row>
    <row r="160" spans="2:47" s="1" customFormat="1" ht="11.25">
      <c r="B160" s="28"/>
      <c r="D160" s="143" t="s">
        <v>142</v>
      </c>
      <c r="F160" s="144" t="s">
        <v>217</v>
      </c>
      <c r="I160" s="145"/>
      <c r="L160" s="28"/>
      <c r="M160" s="146"/>
      <c r="T160" s="52"/>
      <c r="AT160" s="13" t="s">
        <v>142</v>
      </c>
      <c r="AU160" s="13" t="s">
        <v>85</v>
      </c>
    </row>
    <row r="161" spans="2:47" s="1" customFormat="1" ht="19.5">
      <c r="B161" s="28"/>
      <c r="D161" s="143" t="s">
        <v>218</v>
      </c>
      <c r="F161" s="147" t="s">
        <v>219</v>
      </c>
      <c r="I161" s="145"/>
      <c r="L161" s="28"/>
      <c r="M161" s="146"/>
      <c r="T161" s="52"/>
      <c r="AT161" s="13" t="s">
        <v>218</v>
      </c>
      <c r="AU161" s="13" t="s">
        <v>85</v>
      </c>
    </row>
    <row r="162" spans="2:65" s="1" customFormat="1" ht="24.2" customHeight="1">
      <c r="B162" s="28"/>
      <c r="C162" s="129" t="s">
        <v>220</v>
      </c>
      <c r="D162" s="129" t="s">
        <v>136</v>
      </c>
      <c r="E162" s="130" t="s">
        <v>221</v>
      </c>
      <c r="F162" s="131" t="s">
        <v>222</v>
      </c>
      <c r="G162" s="132" t="s">
        <v>210</v>
      </c>
      <c r="H162" s="133">
        <v>24.4</v>
      </c>
      <c r="I162" s="134"/>
      <c r="J162" s="135">
        <f>ROUND(I162*H162,2)</f>
        <v>0</v>
      </c>
      <c r="K162" s="136"/>
      <c r="L162" s="28"/>
      <c r="M162" s="137" t="s">
        <v>1</v>
      </c>
      <c r="N162" s="138" t="s">
        <v>41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140</v>
      </c>
      <c r="AT162" s="141" t="s">
        <v>136</v>
      </c>
      <c r="AU162" s="141" t="s">
        <v>85</v>
      </c>
      <c r="AY162" s="13" t="s">
        <v>134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3" t="s">
        <v>83</v>
      </c>
      <c r="BK162" s="142">
        <f>ROUND(I162*H162,2)</f>
        <v>0</v>
      </c>
      <c r="BL162" s="13" t="s">
        <v>140</v>
      </c>
      <c r="BM162" s="141" t="s">
        <v>223</v>
      </c>
    </row>
    <row r="163" spans="2:47" s="1" customFormat="1" ht="19.5">
      <c r="B163" s="28"/>
      <c r="D163" s="143" t="s">
        <v>142</v>
      </c>
      <c r="F163" s="144" t="s">
        <v>224</v>
      </c>
      <c r="I163" s="145"/>
      <c r="L163" s="28"/>
      <c r="M163" s="146"/>
      <c r="T163" s="52"/>
      <c r="AT163" s="13" t="s">
        <v>142</v>
      </c>
      <c r="AU163" s="13" t="s">
        <v>85</v>
      </c>
    </row>
    <row r="164" spans="2:65" s="1" customFormat="1" ht="24.2" customHeight="1">
      <c r="B164" s="28"/>
      <c r="C164" s="129" t="s">
        <v>225</v>
      </c>
      <c r="D164" s="129" t="s">
        <v>136</v>
      </c>
      <c r="E164" s="130" t="s">
        <v>226</v>
      </c>
      <c r="F164" s="131" t="s">
        <v>227</v>
      </c>
      <c r="G164" s="132" t="s">
        <v>210</v>
      </c>
      <c r="H164" s="133">
        <v>378.2</v>
      </c>
      <c r="I164" s="134"/>
      <c r="J164" s="135">
        <f>ROUND(I164*H164,2)</f>
        <v>0</v>
      </c>
      <c r="K164" s="136"/>
      <c r="L164" s="28"/>
      <c r="M164" s="137" t="s">
        <v>1</v>
      </c>
      <c r="N164" s="138" t="s">
        <v>41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140</v>
      </c>
      <c r="AT164" s="141" t="s">
        <v>136</v>
      </c>
      <c r="AU164" s="141" t="s">
        <v>85</v>
      </c>
      <c r="AY164" s="13" t="s">
        <v>134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3" t="s">
        <v>83</v>
      </c>
      <c r="BK164" s="142">
        <f>ROUND(I164*H164,2)</f>
        <v>0</v>
      </c>
      <c r="BL164" s="13" t="s">
        <v>140</v>
      </c>
      <c r="BM164" s="141" t="s">
        <v>228</v>
      </c>
    </row>
    <row r="165" spans="2:47" s="1" customFormat="1" ht="19.5">
      <c r="B165" s="28"/>
      <c r="D165" s="143" t="s">
        <v>142</v>
      </c>
      <c r="F165" s="144" t="s">
        <v>229</v>
      </c>
      <c r="I165" s="145"/>
      <c r="L165" s="28"/>
      <c r="M165" s="146"/>
      <c r="T165" s="52"/>
      <c r="AT165" s="13" t="s">
        <v>142</v>
      </c>
      <c r="AU165" s="13" t="s">
        <v>85</v>
      </c>
    </row>
    <row r="166" spans="2:63" s="11" customFormat="1" ht="22.9" customHeight="1">
      <c r="B166" s="117"/>
      <c r="D166" s="118" t="s">
        <v>75</v>
      </c>
      <c r="E166" s="127" t="s">
        <v>230</v>
      </c>
      <c r="F166" s="127" t="s">
        <v>231</v>
      </c>
      <c r="I166" s="120"/>
      <c r="J166" s="128">
        <f>BK166</f>
        <v>0</v>
      </c>
      <c r="L166" s="117"/>
      <c r="M166" s="122"/>
      <c r="P166" s="123">
        <f>SUM(P167:P168)</f>
        <v>0</v>
      </c>
      <c r="R166" s="123">
        <f>SUM(R167:R168)</f>
        <v>0</v>
      </c>
      <c r="T166" s="124">
        <f>SUM(T167:T168)</f>
        <v>0</v>
      </c>
      <c r="AR166" s="118" t="s">
        <v>83</v>
      </c>
      <c r="AT166" s="125" t="s">
        <v>75</v>
      </c>
      <c r="AU166" s="125" t="s">
        <v>83</v>
      </c>
      <c r="AY166" s="118" t="s">
        <v>134</v>
      </c>
      <c r="BK166" s="126">
        <f>SUM(BK167:BK168)</f>
        <v>0</v>
      </c>
    </row>
    <row r="167" spans="2:65" s="1" customFormat="1" ht="21.75" customHeight="1">
      <c r="B167" s="28"/>
      <c r="C167" s="129" t="s">
        <v>232</v>
      </c>
      <c r="D167" s="129" t="s">
        <v>136</v>
      </c>
      <c r="E167" s="130" t="s">
        <v>233</v>
      </c>
      <c r="F167" s="131" t="s">
        <v>234</v>
      </c>
      <c r="G167" s="132" t="s">
        <v>210</v>
      </c>
      <c r="H167" s="133">
        <v>37.057</v>
      </c>
      <c r="I167" s="134"/>
      <c r="J167" s="135">
        <f>ROUND(I167*H167,2)</f>
        <v>0</v>
      </c>
      <c r="K167" s="136"/>
      <c r="L167" s="28"/>
      <c r="M167" s="137" t="s">
        <v>1</v>
      </c>
      <c r="N167" s="138" t="s">
        <v>41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140</v>
      </c>
      <c r="AT167" s="141" t="s">
        <v>136</v>
      </c>
      <c r="AU167" s="141" t="s">
        <v>85</v>
      </c>
      <c r="AY167" s="13" t="s">
        <v>134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3" t="s">
        <v>83</v>
      </c>
      <c r="BK167" s="142">
        <f>ROUND(I167*H167,2)</f>
        <v>0</v>
      </c>
      <c r="BL167" s="13" t="s">
        <v>140</v>
      </c>
      <c r="BM167" s="141" t="s">
        <v>235</v>
      </c>
    </row>
    <row r="168" spans="2:47" s="1" customFormat="1" ht="19.5">
      <c r="B168" s="28"/>
      <c r="D168" s="143" t="s">
        <v>142</v>
      </c>
      <c r="F168" s="144" t="s">
        <v>236</v>
      </c>
      <c r="I168" s="145"/>
      <c r="L168" s="28"/>
      <c r="M168" s="146"/>
      <c r="T168" s="52"/>
      <c r="AT168" s="13" t="s">
        <v>142</v>
      </c>
      <c r="AU168" s="13" t="s">
        <v>85</v>
      </c>
    </row>
    <row r="169" spans="2:63" s="11" customFormat="1" ht="22.9" customHeight="1">
      <c r="B169" s="117"/>
      <c r="D169" s="118" t="s">
        <v>75</v>
      </c>
      <c r="E169" s="127" t="s">
        <v>237</v>
      </c>
      <c r="F169" s="127" t="s">
        <v>238</v>
      </c>
      <c r="I169" s="120"/>
      <c r="J169" s="128">
        <f>BK169</f>
        <v>0</v>
      </c>
      <c r="L169" s="117"/>
      <c r="M169" s="122"/>
      <c r="P169" s="123">
        <f>SUM(P170:P171)</f>
        <v>0</v>
      </c>
      <c r="R169" s="123">
        <f>SUM(R170:R171)</f>
        <v>0</v>
      </c>
      <c r="T169" s="124">
        <f>SUM(T170:T171)</f>
        <v>0</v>
      </c>
      <c r="AR169" s="118" t="s">
        <v>144</v>
      </c>
      <c r="AT169" s="125" t="s">
        <v>75</v>
      </c>
      <c r="AU169" s="125" t="s">
        <v>83</v>
      </c>
      <c r="AY169" s="118" t="s">
        <v>134</v>
      </c>
      <c r="BK169" s="126">
        <f>SUM(BK170:BK171)</f>
        <v>0</v>
      </c>
    </row>
    <row r="170" spans="2:65" s="1" customFormat="1" ht="16.5" customHeight="1">
      <c r="B170" s="28"/>
      <c r="C170" s="129" t="s">
        <v>239</v>
      </c>
      <c r="D170" s="129" t="s">
        <v>136</v>
      </c>
      <c r="E170" s="130" t="s">
        <v>240</v>
      </c>
      <c r="F170" s="131" t="s">
        <v>241</v>
      </c>
      <c r="G170" s="132" t="s">
        <v>242</v>
      </c>
      <c r="H170" s="133">
        <v>1</v>
      </c>
      <c r="I170" s="134"/>
      <c r="J170" s="135">
        <f>ROUND(I170*H170,2)</f>
        <v>0</v>
      </c>
      <c r="K170" s="136"/>
      <c r="L170" s="28"/>
      <c r="M170" s="137" t="s">
        <v>1</v>
      </c>
      <c r="N170" s="138" t="s">
        <v>41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243</v>
      </c>
      <c r="AT170" s="141" t="s">
        <v>136</v>
      </c>
      <c r="AU170" s="141" t="s">
        <v>85</v>
      </c>
      <c r="AY170" s="13" t="s">
        <v>134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3" t="s">
        <v>83</v>
      </c>
      <c r="BK170" s="142">
        <f>ROUND(I170*H170,2)</f>
        <v>0</v>
      </c>
      <c r="BL170" s="13" t="s">
        <v>243</v>
      </c>
      <c r="BM170" s="141" t="s">
        <v>244</v>
      </c>
    </row>
    <row r="171" spans="2:47" s="1" customFormat="1" ht="11.25">
      <c r="B171" s="28"/>
      <c r="D171" s="143" t="s">
        <v>142</v>
      </c>
      <c r="F171" s="144" t="s">
        <v>245</v>
      </c>
      <c r="I171" s="145"/>
      <c r="L171" s="28"/>
      <c r="M171" s="148"/>
      <c r="N171" s="149"/>
      <c r="O171" s="149"/>
      <c r="P171" s="149"/>
      <c r="Q171" s="149"/>
      <c r="R171" s="149"/>
      <c r="S171" s="149"/>
      <c r="T171" s="150"/>
      <c r="AT171" s="13" t="s">
        <v>142</v>
      </c>
      <c r="AU171" s="13" t="s">
        <v>85</v>
      </c>
    </row>
    <row r="172" spans="2:12" s="1" customFormat="1" ht="6.95" customHeight="1"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28"/>
    </row>
  </sheetData>
  <sheetProtection algorithmName="SHA-512" hashValue="ZMIJe1l+lnfIvFP0wcA2YqPH2ATSliLZt/iJ1GU20z0DFaRS1lNEGuPJJ66DEYgUNGtPVFkB1KKTxCsnzPnxAg==" saltValue="Eozn//VHYO+XuhWBnjaPP0lDSl1jeC/gVeAlgM3GeSK3MdJZS7A5j1Evk7fGshuIvWeZUQ0XAzqM8R+vHmo5MA==" spinCount="100000" sheet="1" objects="1" scenarios="1" formatColumns="0" formatRows="0" autoFilter="0"/>
  <autoFilter ref="C123:K17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2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91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 hidden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200" t="str">
        <f>'Rekapitulace stavby'!K6</f>
        <v>Město Petřvald - Opravy MK_2024</v>
      </c>
      <c r="F7" s="201"/>
      <c r="G7" s="201"/>
      <c r="H7" s="201"/>
      <c r="L7" s="16"/>
    </row>
    <row r="8" spans="2:12" s="1" customFormat="1" ht="12" customHeight="1" hidden="1">
      <c r="B8" s="28"/>
      <c r="D8" s="23" t="s">
        <v>102</v>
      </c>
      <c r="L8" s="28"/>
    </row>
    <row r="9" spans="2:12" s="1" customFormat="1" ht="16.5" customHeight="1" hidden="1">
      <c r="B9" s="28"/>
      <c r="E9" s="162" t="s">
        <v>248</v>
      </c>
      <c r="F9" s="202"/>
      <c r="G9" s="202"/>
      <c r="H9" s="202"/>
      <c r="L9" s="28"/>
    </row>
    <row r="10" spans="2:12" s="1" customFormat="1" ht="11.25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 hidden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13. 2. 2024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 hidden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203" t="str">
        <f>'Rekapitulace stavby'!E14</f>
        <v>Vyplň údaj</v>
      </c>
      <c r="F18" s="184"/>
      <c r="G18" s="184"/>
      <c r="H18" s="184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3" t="s">
        <v>34</v>
      </c>
      <c r="I23" s="23" t="s">
        <v>25</v>
      </c>
      <c r="J23" s="21" t="s">
        <v>104</v>
      </c>
      <c r="L23" s="28"/>
    </row>
    <row r="24" spans="2:12" s="1" customFormat="1" ht="18" customHeight="1" hidden="1">
      <c r="B24" s="28"/>
      <c r="E24" s="21" t="s">
        <v>105</v>
      </c>
      <c r="I24" s="23" t="s">
        <v>28</v>
      </c>
      <c r="J24" s="21" t="s">
        <v>1</v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3" t="s">
        <v>35</v>
      </c>
      <c r="L26" s="28"/>
    </row>
    <row r="27" spans="2:12" s="7" customFormat="1" ht="16.5" customHeight="1" hidden="1">
      <c r="B27" s="85"/>
      <c r="E27" s="189" t="s">
        <v>1</v>
      </c>
      <c r="F27" s="189"/>
      <c r="G27" s="189"/>
      <c r="H27" s="189"/>
      <c r="L27" s="85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6" t="s">
        <v>36</v>
      </c>
      <c r="J30" s="62">
        <f>ROUND(J124,2)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 hidden="1">
      <c r="B33" s="28"/>
      <c r="D33" s="51" t="s">
        <v>40</v>
      </c>
      <c r="E33" s="23" t="s">
        <v>41</v>
      </c>
      <c r="F33" s="87">
        <f>ROUND((SUM(BE124:BE213)),2)</f>
        <v>0</v>
      </c>
      <c r="I33" s="88">
        <v>0.21</v>
      </c>
      <c r="J33" s="87">
        <f>ROUND(((SUM(BE124:BE213))*I33),2)</f>
        <v>0</v>
      </c>
      <c r="L33" s="28"/>
    </row>
    <row r="34" spans="2:12" s="1" customFormat="1" ht="14.45" customHeight="1" hidden="1">
      <c r="B34" s="28"/>
      <c r="E34" s="23" t="s">
        <v>42</v>
      </c>
      <c r="F34" s="87">
        <f>ROUND((SUM(BF124:BF213)),2)</f>
        <v>0</v>
      </c>
      <c r="I34" s="88">
        <v>0.12</v>
      </c>
      <c r="J34" s="87">
        <f>ROUND(((SUM(BF124:BF213))*I34),2)</f>
        <v>0</v>
      </c>
      <c r="L34" s="28"/>
    </row>
    <row r="35" spans="2:12" s="1" customFormat="1" ht="14.45" customHeight="1" hidden="1">
      <c r="B35" s="28"/>
      <c r="E35" s="23" t="s">
        <v>43</v>
      </c>
      <c r="F35" s="87">
        <f>ROUND((SUM(BG124:BG213)),2)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7">
        <f>ROUND((SUM(BH124:BH213)),2)</f>
        <v>0</v>
      </c>
      <c r="I36" s="88">
        <v>0.12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7">
        <f>ROUND((SUM(BI124:BI213)),2)</f>
        <v>0</v>
      </c>
      <c r="I37" s="88">
        <v>0</v>
      </c>
      <c r="J37" s="87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6"/>
      <c r="L41" s="16"/>
    </row>
    <row r="42" spans="2:12" ht="14.45" customHeight="1" hidden="1">
      <c r="B42" s="16"/>
      <c r="L42" s="16"/>
    </row>
    <row r="43" spans="2:12" ht="14.45" customHeight="1" hidden="1">
      <c r="B43" s="16"/>
      <c r="L43" s="16"/>
    </row>
    <row r="44" spans="2:12" ht="14.45" customHeight="1" hidden="1">
      <c r="B44" s="16"/>
      <c r="L44" s="16"/>
    </row>
    <row r="45" spans="2:12" ht="14.45" customHeight="1" hidden="1">
      <c r="B45" s="16"/>
      <c r="L45" s="16"/>
    </row>
    <row r="46" spans="2:12" ht="14.45" customHeight="1" hidden="1">
      <c r="B46" s="16"/>
      <c r="L46" s="16"/>
    </row>
    <row r="47" spans="2:12" ht="14.45" customHeight="1" hidden="1">
      <c r="B47" s="16"/>
      <c r="L47" s="16"/>
    </row>
    <row r="48" spans="2:12" ht="14.45" customHeight="1" hidden="1">
      <c r="B48" s="16"/>
      <c r="L48" s="16"/>
    </row>
    <row r="49" spans="2:12" ht="14.45" customHeight="1" hidden="1">
      <c r="B49" s="16"/>
      <c r="L49" s="16"/>
    </row>
    <row r="50" spans="2:12" s="1" customFormat="1" ht="14.45" customHeight="1" hidden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 hidden="1">
      <c r="B51" s="16"/>
      <c r="L51" s="16"/>
    </row>
    <row r="52" spans="2:12" ht="11.25" hidden="1">
      <c r="B52" s="16"/>
      <c r="L52" s="16"/>
    </row>
    <row r="53" spans="2:12" ht="11.25" hidden="1">
      <c r="B53" s="16"/>
      <c r="L53" s="16"/>
    </row>
    <row r="54" spans="2:12" ht="11.25" hidden="1">
      <c r="B54" s="16"/>
      <c r="L54" s="16"/>
    </row>
    <row r="55" spans="2:12" ht="11.25" hidden="1">
      <c r="B55" s="16"/>
      <c r="L55" s="16"/>
    </row>
    <row r="56" spans="2:12" ht="11.25" hidden="1">
      <c r="B56" s="16"/>
      <c r="L56" s="16"/>
    </row>
    <row r="57" spans="2:12" ht="11.25" hidden="1">
      <c r="B57" s="16"/>
      <c r="L57" s="16"/>
    </row>
    <row r="58" spans="2:12" ht="11.25" hidden="1">
      <c r="B58" s="16"/>
      <c r="L58" s="16"/>
    </row>
    <row r="59" spans="2:12" ht="11.25" hidden="1">
      <c r="B59" s="16"/>
      <c r="L59" s="16"/>
    </row>
    <row r="60" spans="2:12" ht="11.2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5" t="s">
        <v>52</v>
      </c>
      <c r="G61" s="39" t="s">
        <v>51</v>
      </c>
      <c r="H61" s="30"/>
      <c r="I61" s="30"/>
      <c r="J61" s="96" t="s">
        <v>52</v>
      </c>
      <c r="K61" s="30"/>
      <c r="L61" s="28"/>
    </row>
    <row r="62" spans="2:12" ht="11.25" hidden="1">
      <c r="B62" s="16"/>
      <c r="L62" s="16"/>
    </row>
    <row r="63" spans="2:12" ht="11.25" hidden="1">
      <c r="B63" s="16"/>
      <c r="L63" s="16"/>
    </row>
    <row r="64" spans="2:12" ht="11.25" hidden="1">
      <c r="B64" s="16"/>
      <c r="L64" s="16"/>
    </row>
    <row r="65" spans="2:12" s="1" customFormat="1" ht="12.7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 hidden="1">
      <c r="B66" s="16"/>
      <c r="L66" s="16"/>
    </row>
    <row r="67" spans="2:12" ht="11.25" hidden="1">
      <c r="B67" s="16"/>
      <c r="L67" s="16"/>
    </row>
    <row r="68" spans="2:12" ht="11.25" hidden="1">
      <c r="B68" s="16"/>
      <c r="L68" s="16"/>
    </row>
    <row r="69" spans="2:12" ht="11.25" hidden="1">
      <c r="B69" s="16"/>
      <c r="L69" s="16"/>
    </row>
    <row r="70" spans="2:12" ht="11.25" hidden="1">
      <c r="B70" s="16"/>
      <c r="L70" s="16"/>
    </row>
    <row r="71" spans="2:12" ht="11.25" hidden="1">
      <c r="B71" s="16"/>
      <c r="L71" s="16"/>
    </row>
    <row r="72" spans="2:12" ht="11.25" hidden="1">
      <c r="B72" s="16"/>
      <c r="L72" s="16"/>
    </row>
    <row r="73" spans="2:12" ht="11.25" hidden="1">
      <c r="B73" s="16"/>
      <c r="L73" s="16"/>
    </row>
    <row r="74" spans="2:12" ht="11.25" hidden="1">
      <c r="B74" s="16"/>
      <c r="L74" s="16"/>
    </row>
    <row r="75" spans="2:12" ht="11.2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5" t="s">
        <v>52</v>
      </c>
      <c r="G76" s="39" t="s">
        <v>51</v>
      </c>
      <c r="H76" s="30"/>
      <c r="I76" s="30"/>
      <c r="J76" s="96" t="s">
        <v>52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1.25" hidden="1"/>
    <row r="79" ht="11.25" hidden="1"/>
    <row r="80" ht="11.25" hidden="1"/>
    <row r="81" spans="2:12" s="1" customFormat="1" ht="6.95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 hidden="1">
      <c r="B82" s="28"/>
      <c r="C82" s="17" t="s">
        <v>106</v>
      </c>
      <c r="L82" s="28"/>
    </row>
    <row r="83" spans="2:12" s="1" customFormat="1" ht="6.95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0" t="str">
        <f>E7</f>
        <v>Město Petřvald - Opravy MK_2024</v>
      </c>
      <c r="F85" s="201"/>
      <c r="G85" s="201"/>
      <c r="H85" s="201"/>
      <c r="L85" s="28"/>
    </row>
    <row r="86" spans="2:12" s="1" customFormat="1" ht="12" customHeight="1" hidden="1">
      <c r="B86" s="28"/>
      <c r="C86" s="23" t="s">
        <v>102</v>
      </c>
      <c r="L86" s="28"/>
    </row>
    <row r="87" spans="2:12" s="1" customFormat="1" ht="16.5" customHeight="1" hidden="1">
      <c r="B87" s="28"/>
      <c r="E87" s="162" t="str">
        <f>E9</f>
        <v>03 - Oprava MK ul. K Muzeu</v>
      </c>
      <c r="F87" s="202"/>
      <c r="G87" s="202"/>
      <c r="H87" s="202"/>
      <c r="L87" s="28"/>
    </row>
    <row r="88" spans="2:12" s="1" customFormat="1" ht="6.95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Petřvald</v>
      </c>
      <c r="I89" s="23" t="s">
        <v>22</v>
      </c>
      <c r="J89" s="48" t="str">
        <f>IF(J12="","",J12)</f>
        <v>13. 2. 2024</v>
      </c>
      <c r="L89" s="28"/>
    </row>
    <row r="90" spans="2:12" s="1" customFormat="1" ht="6.95" customHeight="1" hidden="1">
      <c r="B90" s="28"/>
      <c r="L90" s="28"/>
    </row>
    <row r="91" spans="2:12" s="1" customFormat="1" ht="15.2" customHeight="1" hidden="1">
      <c r="B91" s="28"/>
      <c r="C91" s="23" t="s">
        <v>24</v>
      </c>
      <c r="F91" s="21" t="str">
        <f>E15</f>
        <v>Město Petřvald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 hidden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Ing. Pavol Lipták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 hidden="1">
      <c r="B95" s="28"/>
      <c r="L95" s="28"/>
    </row>
    <row r="96" spans="2:47" s="1" customFormat="1" ht="22.9" customHeight="1" hidden="1">
      <c r="B96" s="28"/>
      <c r="C96" s="99" t="s">
        <v>109</v>
      </c>
      <c r="J96" s="62">
        <f>J124</f>
        <v>0</v>
      </c>
      <c r="L96" s="28"/>
      <c r="AU96" s="13" t="s">
        <v>110</v>
      </c>
    </row>
    <row r="97" spans="2:12" s="8" customFormat="1" ht="24.95" customHeight="1" hidden="1">
      <c r="B97" s="100"/>
      <c r="D97" s="101" t="s">
        <v>111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 hidden="1">
      <c r="B98" s="104"/>
      <c r="D98" s="105" t="s">
        <v>112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9" customFormat="1" ht="19.9" customHeight="1" hidden="1">
      <c r="B99" s="104"/>
      <c r="D99" s="105" t="s">
        <v>113</v>
      </c>
      <c r="E99" s="106"/>
      <c r="F99" s="106"/>
      <c r="G99" s="106"/>
      <c r="H99" s="106"/>
      <c r="I99" s="106"/>
      <c r="J99" s="107">
        <f>J143</f>
        <v>0</v>
      </c>
      <c r="L99" s="104"/>
    </row>
    <row r="100" spans="2:12" s="9" customFormat="1" ht="19.9" customHeight="1" hidden="1">
      <c r="B100" s="104"/>
      <c r="D100" s="105" t="s">
        <v>114</v>
      </c>
      <c r="E100" s="106"/>
      <c r="F100" s="106"/>
      <c r="G100" s="106"/>
      <c r="H100" s="106"/>
      <c r="I100" s="106"/>
      <c r="J100" s="107">
        <f>J156</f>
        <v>0</v>
      </c>
      <c r="L100" s="104"/>
    </row>
    <row r="101" spans="2:12" s="9" customFormat="1" ht="19.9" customHeight="1" hidden="1">
      <c r="B101" s="104"/>
      <c r="D101" s="105" t="s">
        <v>115</v>
      </c>
      <c r="E101" s="106"/>
      <c r="F101" s="106"/>
      <c r="G101" s="106"/>
      <c r="H101" s="106"/>
      <c r="I101" s="106"/>
      <c r="J101" s="107">
        <f>J161</f>
        <v>0</v>
      </c>
      <c r="L101" s="104"/>
    </row>
    <row r="102" spans="2:12" s="9" customFormat="1" ht="19.9" customHeight="1" hidden="1">
      <c r="B102" s="104"/>
      <c r="D102" s="105" t="s">
        <v>116</v>
      </c>
      <c r="E102" s="106"/>
      <c r="F102" s="106"/>
      <c r="G102" s="106"/>
      <c r="H102" s="106"/>
      <c r="I102" s="106"/>
      <c r="J102" s="107">
        <f>J192</f>
        <v>0</v>
      </c>
      <c r="L102" s="104"/>
    </row>
    <row r="103" spans="2:12" s="9" customFormat="1" ht="19.9" customHeight="1" hidden="1">
      <c r="B103" s="104"/>
      <c r="D103" s="105" t="s">
        <v>117</v>
      </c>
      <c r="E103" s="106"/>
      <c r="F103" s="106"/>
      <c r="G103" s="106"/>
      <c r="H103" s="106"/>
      <c r="I103" s="106"/>
      <c r="J103" s="107">
        <f>J208</f>
        <v>0</v>
      </c>
      <c r="L103" s="104"/>
    </row>
    <row r="104" spans="2:12" s="9" customFormat="1" ht="19.9" customHeight="1" hidden="1">
      <c r="B104" s="104"/>
      <c r="D104" s="105" t="s">
        <v>118</v>
      </c>
      <c r="E104" s="106"/>
      <c r="F104" s="106"/>
      <c r="G104" s="106"/>
      <c r="H104" s="106"/>
      <c r="I104" s="106"/>
      <c r="J104" s="107">
        <f>J211</f>
        <v>0</v>
      </c>
      <c r="L104" s="104"/>
    </row>
    <row r="105" spans="2:12" s="1" customFormat="1" ht="21.75" customHeight="1" hidden="1">
      <c r="B105" s="28"/>
      <c r="L105" s="28"/>
    </row>
    <row r="106" spans="2:12" s="1" customFormat="1" ht="6.95" customHeight="1" hidden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07" ht="11.25" hidden="1"/>
    <row r="108" ht="11.25" hidden="1"/>
    <row r="109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119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16.5" customHeight="1">
      <c r="B114" s="28"/>
      <c r="E114" s="200" t="str">
        <f>E7</f>
        <v>Město Petřvald - Opravy MK_2024</v>
      </c>
      <c r="F114" s="201"/>
      <c r="G114" s="201"/>
      <c r="H114" s="201"/>
      <c r="L114" s="28"/>
    </row>
    <row r="115" spans="2:12" s="1" customFormat="1" ht="12" customHeight="1">
      <c r="B115" s="28"/>
      <c r="C115" s="23" t="s">
        <v>102</v>
      </c>
      <c r="L115" s="28"/>
    </row>
    <row r="116" spans="2:12" s="1" customFormat="1" ht="16.5" customHeight="1">
      <c r="B116" s="28"/>
      <c r="E116" s="162" t="str">
        <f>E9</f>
        <v>03 - Oprava MK ul. K Muzeu</v>
      </c>
      <c r="F116" s="202"/>
      <c r="G116" s="202"/>
      <c r="H116" s="202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20</v>
      </c>
      <c r="F118" s="21" t="str">
        <f>F12</f>
        <v>Petřvald</v>
      </c>
      <c r="I118" s="23" t="s">
        <v>22</v>
      </c>
      <c r="J118" s="48" t="str">
        <f>IF(J12="","",J12)</f>
        <v>13. 2. 2024</v>
      </c>
      <c r="L118" s="28"/>
    </row>
    <row r="119" spans="2:12" s="1" customFormat="1" ht="6.95" customHeight="1">
      <c r="B119" s="28"/>
      <c r="L119" s="28"/>
    </row>
    <row r="120" spans="2:12" s="1" customFormat="1" ht="15.2" customHeight="1">
      <c r="B120" s="28"/>
      <c r="C120" s="23" t="s">
        <v>24</v>
      </c>
      <c r="F120" s="21" t="str">
        <f>E15</f>
        <v>Město Petřvald</v>
      </c>
      <c r="I120" s="23" t="s">
        <v>31</v>
      </c>
      <c r="J120" s="26" t="str">
        <f>E21</f>
        <v xml:space="preserve"> </v>
      </c>
      <c r="L120" s="28"/>
    </row>
    <row r="121" spans="2:12" s="1" customFormat="1" ht="15.2" customHeight="1">
      <c r="B121" s="28"/>
      <c r="C121" s="23" t="s">
        <v>29</v>
      </c>
      <c r="F121" s="21" t="str">
        <f>IF(E18="","",E18)</f>
        <v>Vyplň údaj</v>
      </c>
      <c r="I121" s="23" t="s">
        <v>34</v>
      </c>
      <c r="J121" s="26" t="str">
        <f>E24</f>
        <v>Ing. Pavol Lipták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120</v>
      </c>
      <c r="D123" s="110" t="s">
        <v>61</v>
      </c>
      <c r="E123" s="110" t="s">
        <v>57</v>
      </c>
      <c r="F123" s="110" t="s">
        <v>58</v>
      </c>
      <c r="G123" s="110" t="s">
        <v>121</v>
      </c>
      <c r="H123" s="110" t="s">
        <v>122</v>
      </c>
      <c r="I123" s="110" t="s">
        <v>123</v>
      </c>
      <c r="J123" s="111" t="s">
        <v>108</v>
      </c>
      <c r="K123" s="112" t="s">
        <v>124</v>
      </c>
      <c r="L123" s="108"/>
      <c r="M123" s="55" t="s">
        <v>1</v>
      </c>
      <c r="N123" s="56" t="s">
        <v>40</v>
      </c>
      <c r="O123" s="56" t="s">
        <v>125</v>
      </c>
      <c r="P123" s="56" t="s">
        <v>126</v>
      </c>
      <c r="Q123" s="56" t="s">
        <v>127</v>
      </c>
      <c r="R123" s="56" t="s">
        <v>128</v>
      </c>
      <c r="S123" s="56" t="s">
        <v>129</v>
      </c>
      <c r="T123" s="57" t="s">
        <v>130</v>
      </c>
    </row>
    <row r="124" spans="2:63" s="1" customFormat="1" ht="22.9" customHeight="1">
      <c r="B124" s="28"/>
      <c r="C124" s="60" t="s">
        <v>131</v>
      </c>
      <c r="J124" s="113">
        <f>BK124</f>
        <v>0</v>
      </c>
      <c r="L124" s="28"/>
      <c r="M124" s="58"/>
      <c r="N124" s="49"/>
      <c r="O124" s="49"/>
      <c r="P124" s="114">
        <f>P125</f>
        <v>0</v>
      </c>
      <c r="Q124" s="49"/>
      <c r="R124" s="114">
        <f>R125</f>
        <v>24.773429999999998</v>
      </c>
      <c r="S124" s="49"/>
      <c r="T124" s="115">
        <f>T125</f>
        <v>266.8775</v>
      </c>
      <c r="AT124" s="13" t="s">
        <v>75</v>
      </c>
      <c r="AU124" s="13" t="s">
        <v>110</v>
      </c>
      <c r="BK124" s="116">
        <f>BK125</f>
        <v>0</v>
      </c>
    </row>
    <row r="125" spans="2:63" s="11" customFormat="1" ht="25.9" customHeight="1">
      <c r="B125" s="117"/>
      <c r="D125" s="118" t="s">
        <v>75</v>
      </c>
      <c r="E125" s="119" t="s">
        <v>132</v>
      </c>
      <c r="F125" s="119" t="s">
        <v>133</v>
      </c>
      <c r="I125" s="120"/>
      <c r="J125" s="121">
        <f>BK125</f>
        <v>0</v>
      </c>
      <c r="L125" s="117"/>
      <c r="M125" s="122"/>
      <c r="P125" s="123">
        <f>P126+P143+P156+P161+P192+P208+P211</f>
        <v>0</v>
      </c>
      <c r="R125" s="123">
        <f>R126+R143+R156+R161+R192+R208+R211</f>
        <v>24.773429999999998</v>
      </c>
      <c r="T125" s="124">
        <f>T126+T143+T156+T161+T192+T208+T211</f>
        <v>266.8775</v>
      </c>
      <c r="AR125" s="118" t="s">
        <v>83</v>
      </c>
      <c r="AT125" s="125" t="s">
        <v>75</v>
      </c>
      <c r="AU125" s="125" t="s">
        <v>76</v>
      </c>
      <c r="AY125" s="118" t="s">
        <v>134</v>
      </c>
      <c r="BK125" s="126">
        <f>BK126+BK143+BK156+BK161+BK192+BK208+BK211</f>
        <v>0</v>
      </c>
    </row>
    <row r="126" spans="2:63" s="11" customFormat="1" ht="22.9" customHeight="1">
      <c r="B126" s="117"/>
      <c r="D126" s="118" t="s">
        <v>75</v>
      </c>
      <c r="E126" s="127" t="s">
        <v>83</v>
      </c>
      <c r="F126" s="127" t="s">
        <v>135</v>
      </c>
      <c r="I126" s="120"/>
      <c r="J126" s="128">
        <f>BK126</f>
        <v>0</v>
      </c>
      <c r="L126" s="117"/>
      <c r="M126" s="122"/>
      <c r="P126" s="123">
        <f>SUM(P127:P142)</f>
        <v>0</v>
      </c>
      <c r="R126" s="123">
        <f>SUM(R127:R142)</f>
        <v>0.09931999999999999</v>
      </c>
      <c r="T126" s="124">
        <f>SUM(T127:T142)</f>
        <v>249.01749999999998</v>
      </c>
      <c r="AR126" s="118" t="s">
        <v>83</v>
      </c>
      <c r="AT126" s="125" t="s">
        <v>75</v>
      </c>
      <c r="AU126" s="125" t="s">
        <v>83</v>
      </c>
      <c r="AY126" s="118" t="s">
        <v>134</v>
      </c>
      <c r="BK126" s="126">
        <f>SUM(BK127:BK142)</f>
        <v>0</v>
      </c>
    </row>
    <row r="127" spans="2:65" s="1" customFormat="1" ht="16.5" customHeight="1">
      <c r="B127" s="28"/>
      <c r="C127" s="129" t="s">
        <v>83</v>
      </c>
      <c r="D127" s="129" t="s">
        <v>136</v>
      </c>
      <c r="E127" s="130" t="s">
        <v>249</v>
      </c>
      <c r="F127" s="131" t="s">
        <v>250</v>
      </c>
      <c r="G127" s="132" t="s">
        <v>139</v>
      </c>
      <c r="H127" s="133">
        <v>1.5</v>
      </c>
      <c r="I127" s="134"/>
      <c r="J127" s="135">
        <f>ROUND(I127*H127,2)</f>
        <v>0</v>
      </c>
      <c r="K127" s="136"/>
      <c r="L127" s="28"/>
      <c r="M127" s="137" t="s">
        <v>1</v>
      </c>
      <c r="N127" s="138" t="s">
        <v>41</v>
      </c>
      <c r="P127" s="139">
        <f>O127*H127</f>
        <v>0</v>
      </c>
      <c r="Q127" s="139">
        <v>0</v>
      </c>
      <c r="R127" s="139">
        <f>Q127*H127</f>
        <v>0</v>
      </c>
      <c r="S127" s="139">
        <v>0.26</v>
      </c>
      <c r="T127" s="140">
        <f>S127*H127</f>
        <v>0.39</v>
      </c>
      <c r="AR127" s="141" t="s">
        <v>140</v>
      </c>
      <c r="AT127" s="141" t="s">
        <v>136</v>
      </c>
      <c r="AU127" s="141" t="s">
        <v>85</v>
      </c>
      <c r="AY127" s="13" t="s">
        <v>134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3" t="s">
        <v>83</v>
      </c>
      <c r="BK127" s="142">
        <f>ROUND(I127*H127,2)</f>
        <v>0</v>
      </c>
      <c r="BL127" s="13" t="s">
        <v>140</v>
      </c>
      <c r="BM127" s="141" t="s">
        <v>251</v>
      </c>
    </row>
    <row r="128" spans="2:47" s="1" customFormat="1" ht="19.5">
      <c r="B128" s="28"/>
      <c r="D128" s="143" t="s">
        <v>142</v>
      </c>
      <c r="F128" s="144" t="s">
        <v>252</v>
      </c>
      <c r="I128" s="145"/>
      <c r="L128" s="28"/>
      <c r="M128" s="146"/>
      <c r="T128" s="52"/>
      <c r="AT128" s="13" t="s">
        <v>142</v>
      </c>
      <c r="AU128" s="13" t="s">
        <v>85</v>
      </c>
    </row>
    <row r="129" spans="2:65" s="1" customFormat="1" ht="16.5" customHeight="1">
      <c r="B129" s="28"/>
      <c r="C129" s="129" t="s">
        <v>85</v>
      </c>
      <c r="D129" s="129" t="s">
        <v>136</v>
      </c>
      <c r="E129" s="130" t="s">
        <v>137</v>
      </c>
      <c r="F129" s="131" t="s">
        <v>138</v>
      </c>
      <c r="G129" s="132" t="s">
        <v>139</v>
      </c>
      <c r="H129" s="133">
        <v>764</v>
      </c>
      <c r="I129" s="134"/>
      <c r="J129" s="135">
        <f>ROUND(I129*H129,2)</f>
        <v>0</v>
      </c>
      <c r="K129" s="136"/>
      <c r="L129" s="28"/>
      <c r="M129" s="137" t="s">
        <v>1</v>
      </c>
      <c r="N129" s="138" t="s">
        <v>41</v>
      </c>
      <c r="P129" s="139">
        <f>O129*H129</f>
        <v>0</v>
      </c>
      <c r="Q129" s="139">
        <v>0.00013</v>
      </c>
      <c r="R129" s="139">
        <f>Q129*H129</f>
        <v>0.09931999999999999</v>
      </c>
      <c r="S129" s="139">
        <v>0.31</v>
      </c>
      <c r="T129" s="140">
        <f>S129*H129</f>
        <v>236.84</v>
      </c>
      <c r="AR129" s="141" t="s">
        <v>140</v>
      </c>
      <c r="AT129" s="141" t="s">
        <v>136</v>
      </c>
      <c r="AU129" s="141" t="s">
        <v>85</v>
      </c>
      <c r="AY129" s="13" t="s">
        <v>134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83</v>
      </c>
      <c r="BK129" s="142">
        <f>ROUND(I129*H129,2)</f>
        <v>0</v>
      </c>
      <c r="BL129" s="13" t="s">
        <v>140</v>
      </c>
      <c r="BM129" s="141" t="s">
        <v>141</v>
      </c>
    </row>
    <row r="130" spans="2:47" s="1" customFormat="1" ht="19.5">
      <c r="B130" s="28"/>
      <c r="D130" s="143" t="s">
        <v>142</v>
      </c>
      <c r="F130" s="144" t="s">
        <v>143</v>
      </c>
      <c r="I130" s="145"/>
      <c r="L130" s="28"/>
      <c r="M130" s="146"/>
      <c r="T130" s="52"/>
      <c r="AT130" s="13" t="s">
        <v>142</v>
      </c>
      <c r="AU130" s="13" t="s">
        <v>85</v>
      </c>
    </row>
    <row r="131" spans="2:65" s="1" customFormat="1" ht="16.5" customHeight="1">
      <c r="B131" s="28"/>
      <c r="C131" s="129" t="s">
        <v>150</v>
      </c>
      <c r="D131" s="129" t="s">
        <v>136</v>
      </c>
      <c r="E131" s="130" t="s">
        <v>253</v>
      </c>
      <c r="F131" s="131" t="s">
        <v>254</v>
      </c>
      <c r="G131" s="132" t="s">
        <v>179</v>
      </c>
      <c r="H131" s="133">
        <v>57.5</v>
      </c>
      <c r="I131" s="134"/>
      <c r="J131" s="135">
        <f>ROUND(I131*H131,2)</f>
        <v>0</v>
      </c>
      <c r="K131" s="136"/>
      <c r="L131" s="28"/>
      <c r="M131" s="137" t="s">
        <v>1</v>
      </c>
      <c r="N131" s="138" t="s">
        <v>41</v>
      </c>
      <c r="P131" s="139">
        <f>O131*H131</f>
        <v>0</v>
      </c>
      <c r="Q131" s="139">
        <v>0</v>
      </c>
      <c r="R131" s="139">
        <f>Q131*H131</f>
        <v>0</v>
      </c>
      <c r="S131" s="139">
        <v>0.205</v>
      </c>
      <c r="T131" s="140">
        <f>S131*H131</f>
        <v>11.7875</v>
      </c>
      <c r="AR131" s="141" t="s">
        <v>140</v>
      </c>
      <c r="AT131" s="141" t="s">
        <v>136</v>
      </c>
      <c r="AU131" s="141" t="s">
        <v>85</v>
      </c>
      <c r="AY131" s="13" t="s">
        <v>134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3" t="s">
        <v>83</v>
      </c>
      <c r="BK131" s="142">
        <f>ROUND(I131*H131,2)</f>
        <v>0</v>
      </c>
      <c r="BL131" s="13" t="s">
        <v>140</v>
      </c>
      <c r="BM131" s="141" t="s">
        <v>255</v>
      </c>
    </row>
    <row r="132" spans="2:47" s="1" customFormat="1" ht="19.5">
      <c r="B132" s="28"/>
      <c r="D132" s="143" t="s">
        <v>142</v>
      </c>
      <c r="F132" s="144" t="s">
        <v>256</v>
      </c>
      <c r="I132" s="145"/>
      <c r="L132" s="28"/>
      <c r="M132" s="146"/>
      <c r="T132" s="52"/>
      <c r="AT132" s="13" t="s">
        <v>142</v>
      </c>
      <c r="AU132" s="13" t="s">
        <v>85</v>
      </c>
    </row>
    <row r="133" spans="2:65" s="1" customFormat="1" ht="16.5" customHeight="1">
      <c r="B133" s="28"/>
      <c r="C133" s="129" t="s">
        <v>140</v>
      </c>
      <c r="D133" s="129" t="s">
        <v>136</v>
      </c>
      <c r="E133" s="130" t="s">
        <v>257</v>
      </c>
      <c r="F133" s="131" t="s">
        <v>258</v>
      </c>
      <c r="G133" s="132" t="s">
        <v>259</v>
      </c>
      <c r="H133" s="133">
        <v>1.2</v>
      </c>
      <c r="I133" s="134"/>
      <c r="J133" s="135">
        <f>ROUND(I133*H133,2)</f>
        <v>0</v>
      </c>
      <c r="K133" s="136"/>
      <c r="L133" s="28"/>
      <c r="M133" s="137" t="s">
        <v>1</v>
      </c>
      <c r="N133" s="138" t="s">
        <v>41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140</v>
      </c>
      <c r="AT133" s="141" t="s">
        <v>136</v>
      </c>
      <c r="AU133" s="141" t="s">
        <v>85</v>
      </c>
      <c r="AY133" s="13" t="s">
        <v>134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3" t="s">
        <v>83</v>
      </c>
      <c r="BK133" s="142">
        <f>ROUND(I133*H133,2)</f>
        <v>0</v>
      </c>
      <c r="BL133" s="13" t="s">
        <v>140</v>
      </c>
      <c r="BM133" s="141" t="s">
        <v>260</v>
      </c>
    </row>
    <row r="134" spans="2:47" s="1" customFormat="1" ht="11.25">
      <c r="B134" s="28"/>
      <c r="D134" s="143" t="s">
        <v>142</v>
      </c>
      <c r="F134" s="144" t="s">
        <v>261</v>
      </c>
      <c r="I134" s="145"/>
      <c r="L134" s="28"/>
      <c r="M134" s="146"/>
      <c r="T134" s="52"/>
      <c r="AT134" s="13" t="s">
        <v>142</v>
      </c>
      <c r="AU134" s="13" t="s">
        <v>85</v>
      </c>
    </row>
    <row r="135" spans="2:65" s="1" customFormat="1" ht="21.75" customHeight="1">
      <c r="B135" s="28"/>
      <c r="C135" s="129" t="s">
        <v>144</v>
      </c>
      <c r="D135" s="129" t="s">
        <v>136</v>
      </c>
      <c r="E135" s="130" t="s">
        <v>262</v>
      </c>
      <c r="F135" s="131" t="s">
        <v>263</v>
      </c>
      <c r="G135" s="132" t="s">
        <v>259</v>
      </c>
      <c r="H135" s="133">
        <v>14.8</v>
      </c>
      <c r="I135" s="134"/>
      <c r="J135" s="135">
        <f>ROUND(I135*H135,2)</f>
        <v>0</v>
      </c>
      <c r="K135" s="136"/>
      <c r="L135" s="28"/>
      <c r="M135" s="137" t="s">
        <v>1</v>
      </c>
      <c r="N135" s="138" t="s">
        <v>41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140</v>
      </c>
      <c r="AT135" s="141" t="s">
        <v>136</v>
      </c>
      <c r="AU135" s="141" t="s">
        <v>85</v>
      </c>
      <c r="AY135" s="13" t="s">
        <v>134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3" t="s">
        <v>83</v>
      </c>
      <c r="BK135" s="142">
        <f>ROUND(I135*H135,2)</f>
        <v>0</v>
      </c>
      <c r="BL135" s="13" t="s">
        <v>140</v>
      </c>
      <c r="BM135" s="141" t="s">
        <v>264</v>
      </c>
    </row>
    <row r="136" spans="2:47" s="1" customFormat="1" ht="11.25">
      <c r="B136" s="28"/>
      <c r="D136" s="143" t="s">
        <v>142</v>
      </c>
      <c r="F136" s="144" t="s">
        <v>265</v>
      </c>
      <c r="I136" s="145"/>
      <c r="L136" s="28"/>
      <c r="M136" s="146"/>
      <c r="T136" s="52"/>
      <c r="AT136" s="13" t="s">
        <v>142</v>
      </c>
      <c r="AU136" s="13" t="s">
        <v>85</v>
      </c>
    </row>
    <row r="137" spans="2:65" s="1" customFormat="1" ht="21.75" customHeight="1">
      <c r="B137" s="28"/>
      <c r="C137" s="129" t="s">
        <v>165</v>
      </c>
      <c r="D137" s="129" t="s">
        <v>136</v>
      </c>
      <c r="E137" s="130" t="s">
        <v>266</v>
      </c>
      <c r="F137" s="131" t="s">
        <v>267</v>
      </c>
      <c r="G137" s="132" t="s">
        <v>259</v>
      </c>
      <c r="H137" s="133">
        <v>16</v>
      </c>
      <c r="I137" s="134"/>
      <c r="J137" s="135">
        <f>ROUND(I137*H137,2)</f>
        <v>0</v>
      </c>
      <c r="K137" s="136"/>
      <c r="L137" s="28"/>
      <c r="M137" s="137" t="s">
        <v>1</v>
      </c>
      <c r="N137" s="138" t="s">
        <v>41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140</v>
      </c>
      <c r="AT137" s="141" t="s">
        <v>136</v>
      </c>
      <c r="AU137" s="141" t="s">
        <v>85</v>
      </c>
      <c r="AY137" s="13" t="s">
        <v>134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3" t="s">
        <v>83</v>
      </c>
      <c r="BK137" s="142">
        <f>ROUND(I137*H137,2)</f>
        <v>0</v>
      </c>
      <c r="BL137" s="13" t="s">
        <v>140</v>
      </c>
      <c r="BM137" s="141" t="s">
        <v>268</v>
      </c>
    </row>
    <row r="138" spans="2:47" s="1" customFormat="1" ht="19.5">
      <c r="B138" s="28"/>
      <c r="D138" s="143" t="s">
        <v>142</v>
      </c>
      <c r="F138" s="144" t="s">
        <v>269</v>
      </c>
      <c r="I138" s="145"/>
      <c r="L138" s="28"/>
      <c r="M138" s="146"/>
      <c r="T138" s="52"/>
      <c r="AT138" s="13" t="s">
        <v>142</v>
      </c>
      <c r="AU138" s="13" t="s">
        <v>85</v>
      </c>
    </row>
    <row r="139" spans="2:65" s="1" customFormat="1" ht="16.5" customHeight="1">
      <c r="B139" s="28"/>
      <c r="C139" s="129" t="s">
        <v>171</v>
      </c>
      <c r="D139" s="129" t="s">
        <v>136</v>
      </c>
      <c r="E139" s="130" t="s">
        <v>270</v>
      </c>
      <c r="F139" s="131" t="s">
        <v>271</v>
      </c>
      <c r="G139" s="132" t="s">
        <v>259</v>
      </c>
      <c r="H139" s="133">
        <v>16</v>
      </c>
      <c r="I139" s="134"/>
      <c r="J139" s="135">
        <f>ROUND(I139*H139,2)</f>
        <v>0</v>
      </c>
      <c r="K139" s="136"/>
      <c r="L139" s="28"/>
      <c r="M139" s="137" t="s">
        <v>1</v>
      </c>
      <c r="N139" s="138" t="s">
        <v>41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140</v>
      </c>
      <c r="AT139" s="141" t="s">
        <v>136</v>
      </c>
      <c r="AU139" s="141" t="s">
        <v>85</v>
      </c>
      <c r="AY139" s="13" t="s">
        <v>134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3" t="s">
        <v>83</v>
      </c>
      <c r="BK139" s="142">
        <f>ROUND(I139*H139,2)</f>
        <v>0</v>
      </c>
      <c r="BL139" s="13" t="s">
        <v>140</v>
      </c>
      <c r="BM139" s="141" t="s">
        <v>272</v>
      </c>
    </row>
    <row r="140" spans="2:47" s="1" customFormat="1" ht="19.5">
      <c r="B140" s="28"/>
      <c r="D140" s="143" t="s">
        <v>142</v>
      </c>
      <c r="F140" s="144" t="s">
        <v>273</v>
      </c>
      <c r="I140" s="145"/>
      <c r="L140" s="28"/>
      <c r="M140" s="146"/>
      <c r="T140" s="52"/>
      <c r="AT140" s="13" t="s">
        <v>142</v>
      </c>
      <c r="AU140" s="13" t="s">
        <v>85</v>
      </c>
    </row>
    <row r="141" spans="2:65" s="1" customFormat="1" ht="16.5" customHeight="1">
      <c r="B141" s="28"/>
      <c r="C141" s="129" t="s">
        <v>163</v>
      </c>
      <c r="D141" s="129" t="s">
        <v>136</v>
      </c>
      <c r="E141" s="130" t="s">
        <v>274</v>
      </c>
      <c r="F141" s="131" t="s">
        <v>275</v>
      </c>
      <c r="G141" s="132" t="s">
        <v>210</v>
      </c>
      <c r="H141" s="133">
        <v>32</v>
      </c>
      <c r="I141" s="134"/>
      <c r="J141" s="135">
        <f>ROUND(I141*H141,2)</f>
        <v>0</v>
      </c>
      <c r="K141" s="136"/>
      <c r="L141" s="28"/>
      <c r="M141" s="137" t="s">
        <v>1</v>
      </c>
      <c r="N141" s="138" t="s">
        <v>41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140</v>
      </c>
      <c r="AT141" s="141" t="s">
        <v>136</v>
      </c>
      <c r="AU141" s="141" t="s">
        <v>85</v>
      </c>
      <c r="AY141" s="13" t="s">
        <v>134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83</v>
      </c>
      <c r="BK141" s="142">
        <f>ROUND(I141*H141,2)</f>
        <v>0</v>
      </c>
      <c r="BL141" s="13" t="s">
        <v>140</v>
      </c>
      <c r="BM141" s="141" t="s">
        <v>276</v>
      </c>
    </row>
    <row r="142" spans="2:47" s="1" customFormat="1" ht="19.5">
      <c r="B142" s="28"/>
      <c r="D142" s="143" t="s">
        <v>142</v>
      </c>
      <c r="F142" s="144" t="s">
        <v>224</v>
      </c>
      <c r="I142" s="145"/>
      <c r="L142" s="28"/>
      <c r="M142" s="146"/>
      <c r="T142" s="52"/>
      <c r="AT142" s="13" t="s">
        <v>142</v>
      </c>
      <c r="AU142" s="13" t="s">
        <v>85</v>
      </c>
    </row>
    <row r="143" spans="2:63" s="11" customFormat="1" ht="22.9" customHeight="1">
      <c r="B143" s="117"/>
      <c r="D143" s="118" t="s">
        <v>75</v>
      </c>
      <c r="E143" s="127" t="s">
        <v>144</v>
      </c>
      <c r="F143" s="127" t="s">
        <v>145</v>
      </c>
      <c r="I143" s="120"/>
      <c r="J143" s="128">
        <f>BK143</f>
        <v>0</v>
      </c>
      <c r="L143" s="117"/>
      <c r="M143" s="122"/>
      <c r="P143" s="123">
        <f>SUM(P144:P155)</f>
        <v>0</v>
      </c>
      <c r="R143" s="123">
        <f>SUM(R144:R155)</f>
        <v>0.13383</v>
      </c>
      <c r="T143" s="124">
        <f>SUM(T144:T155)</f>
        <v>0</v>
      </c>
      <c r="AR143" s="118" t="s">
        <v>83</v>
      </c>
      <c r="AT143" s="125" t="s">
        <v>75</v>
      </c>
      <c r="AU143" s="125" t="s">
        <v>83</v>
      </c>
      <c r="AY143" s="118" t="s">
        <v>134</v>
      </c>
      <c r="BK143" s="126">
        <f>SUM(BK144:BK155)</f>
        <v>0</v>
      </c>
    </row>
    <row r="144" spans="2:65" s="1" customFormat="1" ht="16.5" customHeight="1">
      <c r="B144" s="28"/>
      <c r="C144" s="129" t="s">
        <v>175</v>
      </c>
      <c r="D144" s="129" t="s">
        <v>136</v>
      </c>
      <c r="E144" s="130" t="s">
        <v>277</v>
      </c>
      <c r="F144" s="131" t="s">
        <v>278</v>
      </c>
      <c r="G144" s="132" t="s">
        <v>139</v>
      </c>
      <c r="H144" s="133">
        <v>80</v>
      </c>
      <c r="I144" s="134"/>
      <c r="J144" s="135">
        <f>ROUND(I144*H144,2)</f>
        <v>0</v>
      </c>
      <c r="K144" s="136"/>
      <c r="L144" s="28"/>
      <c r="M144" s="137" t="s">
        <v>1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140</v>
      </c>
      <c r="AT144" s="141" t="s">
        <v>136</v>
      </c>
      <c r="AU144" s="141" t="s">
        <v>85</v>
      </c>
      <c r="AY144" s="13" t="s">
        <v>134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3" t="s">
        <v>83</v>
      </c>
      <c r="BK144" s="142">
        <f>ROUND(I144*H144,2)</f>
        <v>0</v>
      </c>
      <c r="BL144" s="13" t="s">
        <v>140</v>
      </c>
      <c r="BM144" s="141" t="s">
        <v>279</v>
      </c>
    </row>
    <row r="145" spans="2:47" s="1" customFormat="1" ht="11.25">
      <c r="B145" s="28"/>
      <c r="D145" s="143" t="s">
        <v>142</v>
      </c>
      <c r="F145" s="144" t="s">
        <v>280</v>
      </c>
      <c r="I145" s="145"/>
      <c r="L145" s="28"/>
      <c r="M145" s="146"/>
      <c r="T145" s="52"/>
      <c r="AT145" s="13" t="s">
        <v>142</v>
      </c>
      <c r="AU145" s="13" t="s">
        <v>85</v>
      </c>
    </row>
    <row r="146" spans="2:65" s="1" customFormat="1" ht="16.5" customHeight="1">
      <c r="B146" s="28"/>
      <c r="C146" s="129" t="s">
        <v>186</v>
      </c>
      <c r="D146" s="129" t="s">
        <v>136</v>
      </c>
      <c r="E146" s="130" t="s">
        <v>146</v>
      </c>
      <c r="F146" s="131" t="s">
        <v>147</v>
      </c>
      <c r="G146" s="132" t="s">
        <v>139</v>
      </c>
      <c r="H146" s="133">
        <v>790</v>
      </c>
      <c r="I146" s="134"/>
      <c r="J146" s="135">
        <f>ROUND(I146*H146,2)</f>
        <v>0</v>
      </c>
      <c r="K146" s="136"/>
      <c r="L146" s="28"/>
      <c r="M146" s="137" t="s">
        <v>1</v>
      </c>
      <c r="N146" s="138" t="s">
        <v>41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140</v>
      </c>
      <c r="AT146" s="141" t="s">
        <v>136</v>
      </c>
      <c r="AU146" s="141" t="s">
        <v>85</v>
      </c>
      <c r="AY146" s="13" t="s">
        <v>134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3" t="s">
        <v>83</v>
      </c>
      <c r="BK146" s="142">
        <f>ROUND(I146*H146,2)</f>
        <v>0</v>
      </c>
      <c r="BL146" s="13" t="s">
        <v>140</v>
      </c>
      <c r="BM146" s="141" t="s">
        <v>148</v>
      </c>
    </row>
    <row r="147" spans="2:47" s="1" customFormat="1" ht="11.25">
      <c r="B147" s="28"/>
      <c r="D147" s="143" t="s">
        <v>142</v>
      </c>
      <c r="F147" s="144" t="s">
        <v>149</v>
      </c>
      <c r="I147" s="145"/>
      <c r="L147" s="28"/>
      <c r="M147" s="146"/>
      <c r="T147" s="52"/>
      <c r="AT147" s="13" t="s">
        <v>142</v>
      </c>
      <c r="AU147" s="13" t="s">
        <v>85</v>
      </c>
    </row>
    <row r="148" spans="2:65" s="1" customFormat="1" ht="16.5" customHeight="1">
      <c r="B148" s="28"/>
      <c r="C148" s="129" t="s">
        <v>191</v>
      </c>
      <c r="D148" s="129" t="s">
        <v>136</v>
      </c>
      <c r="E148" s="130" t="s">
        <v>151</v>
      </c>
      <c r="F148" s="131" t="s">
        <v>152</v>
      </c>
      <c r="G148" s="132" t="s">
        <v>139</v>
      </c>
      <c r="H148" s="133">
        <v>790</v>
      </c>
      <c r="I148" s="134"/>
      <c r="J148" s="135">
        <f>ROUND(I148*H148,2)</f>
        <v>0</v>
      </c>
      <c r="K148" s="136"/>
      <c r="L148" s="28"/>
      <c r="M148" s="137" t="s">
        <v>1</v>
      </c>
      <c r="N148" s="138" t="s">
        <v>41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140</v>
      </c>
      <c r="AT148" s="141" t="s">
        <v>136</v>
      </c>
      <c r="AU148" s="141" t="s">
        <v>85</v>
      </c>
      <c r="AY148" s="13" t="s">
        <v>134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3" t="s">
        <v>83</v>
      </c>
      <c r="BK148" s="142">
        <f>ROUND(I148*H148,2)</f>
        <v>0</v>
      </c>
      <c r="BL148" s="13" t="s">
        <v>140</v>
      </c>
      <c r="BM148" s="141" t="s">
        <v>153</v>
      </c>
    </row>
    <row r="149" spans="2:47" s="1" customFormat="1" ht="11.25">
      <c r="B149" s="28"/>
      <c r="D149" s="143" t="s">
        <v>142</v>
      </c>
      <c r="F149" s="144" t="s">
        <v>154</v>
      </c>
      <c r="I149" s="145"/>
      <c r="L149" s="28"/>
      <c r="M149" s="146"/>
      <c r="T149" s="52"/>
      <c r="AT149" s="13" t="s">
        <v>142</v>
      </c>
      <c r="AU149" s="13" t="s">
        <v>85</v>
      </c>
    </row>
    <row r="150" spans="2:65" s="1" customFormat="1" ht="21.75" customHeight="1">
      <c r="B150" s="28"/>
      <c r="C150" s="129" t="s">
        <v>8</v>
      </c>
      <c r="D150" s="129" t="s">
        <v>136</v>
      </c>
      <c r="E150" s="130" t="s">
        <v>155</v>
      </c>
      <c r="F150" s="131" t="s">
        <v>156</v>
      </c>
      <c r="G150" s="132" t="s">
        <v>139</v>
      </c>
      <c r="H150" s="133">
        <v>790</v>
      </c>
      <c r="I150" s="134"/>
      <c r="J150" s="135">
        <f>ROUND(I150*H150,2)</f>
        <v>0</v>
      </c>
      <c r="K150" s="136"/>
      <c r="L150" s="28"/>
      <c r="M150" s="137" t="s">
        <v>1</v>
      </c>
      <c r="N150" s="138" t="s">
        <v>41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140</v>
      </c>
      <c r="AT150" s="141" t="s">
        <v>136</v>
      </c>
      <c r="AU150" s="141" t="s">
        <v>85</v>
      </c>
      <c r="AY150" s="13" t="s">
        <v>134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3" t="s">
        <v>83</v>
      </c>
      <c r="BK150" s="142">
        <f>ROUND(I150*H150,2)</f>
        <v>0</v>
      </c>
      <c r="BL150" s="13" t="s">
        <v>140</v>
      </c>
      <c r="BM150" s="141" t="s">
        <v>157</v>
      </c>
    </row>
    <row r="151" spans="2:47" s="1" customFormat="1" ht="19.5">
      <c r="B151" s="28"/>
      <c r="D151" s="143" t="s">
        <v>142</v>
      </c>
      <c r="F151" s="144" t="s">
        <v>158</v>
      </c>
      <c r="I151" s="145"/>
      <c r="L151" s="28"/>
      <c r="M151" s="146"/>
      <c r="T151" s="52"/>
      <c r="AT151" s="13" t="s">
        <v>142</v>
      </c>
      <c r="AU151" s="13" t="s">
        <v>85</v>
      </c>
    </row>
    <row r="152" spans="2:65" s="1" customFormat="1" ht="16.5" customHeight="1">
      <c r="B152" s="28"/>
      <c r="C152" s="129" t="s">
        <v>200</v>
      </c>
      <c r="D152" s="129" t="s">
        <v>136</v>
      </c>
      <c r="E152" s="130" t="s">
        <v>159</v>
      </c>
      <c r="F152" s="131" t="s">
        <v>160</v>
      </c>
      <c r="G152" s="132" t="s">
        <v>139</v>
      </c>
      <c r="H152" s="133">
        <v>790</v>
      </c>
      <c r="I152" s="134"/>
      <c r="J152" s="135">
        <f>ROUND(I152*H152,2)</f>
        <v>0</v>
      </c>
      <c r="K152" s="136"/>
      <c r="L152" s="28"/>
      <c r="M152" s="137" t="s">
        <v>1</v>
      </c>
      <c r="N152" s="138" t="s">
        <v>41</v>
      </c>
      <c r="P152" s="139">
        <f>O152*H152</f>
        <v>0</v>
      </c>
      <c r="Q152" s="139">
        <v>0</v>
      </c>
      <c r="R152" s="139">
        <f>Q152*H152</f>
        <v>0</v>
      </c>
      <c r="S152" s="139">
        <v>0</v>
      </c>
      <c r="T152" s="140">
        <f>S152*H152</f>
        <v>0</v>
      </c>
      <c r="AR152" s="141" t="s">
        <v>140</v>
      </c>
      <c r="AT152" s="141" t="s">
        <v>136</v>
      </c>
      <c r="AU152" s="141" t="s">
        <v>85</v>
      </c>
      <c r="AY152" s="13" t="s">
        <v>134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3" t="s">
        <v>83</v>
      </c>
      <c r="BK152" s="142">
        <f>ROUND(I152*H152,2)</f>
        <v>0</v>
      </c>
      <c r="BL152" s="13" t="s">
        <v>140</v>
      </c>
      <c r="BM152" s="141" t="s">
        <v>161</v>
      </c>
    </row>
    <row r="153" spans="2:47" s="1" customFormat="1" ht="19.5">
      <c r="B153" s="28"/>
      <c r="D153" s="143" t="s">
        <v>142</v>
      </c>
      <c r="F153" s="144" t="s">
        <v>162</v>
      </c>
      <c r="I153" s="145"/>
      <c r="L153" s="28"/>
      <c r="M153" s="146"/>
      <c r="T153" s="52"/>
      <c r="AT153" s="13" t="s">
        <v>142</v>
      </c>
      <c r="AU153" s="13" t="s">
        <v>85</v>
      </c>
    </row>
    <row r="154" spans="2:65" s="1" customFormat="1" ht="16.5" customHeight="1">
      <c r="B154" s="28"/>
      <c r="C154" s="129" t="s">
        <v>207</v>
      </c>
      <c r="D154" s="129" t="s">
        <v>136</v>
      </c>
      <c r="E154" s="130" t="s">
        <v>281</v>
      </c>
      <c r="F154" s="131" t="s">
        <v>282</v>
      </c>
      <c r="G154" s="132" t="s">
        <v>139</v>
      </c>
      <c r="H154" s="133">
        <v>1.5</v>
      </c>
      <c r="I154" s="134"/>
      <c r="J154" s="135">
        <f>ROUND(I154*H154,2)</f>
        <v>0</v>
      </c>
      <c r="K154" s="136"/>
      <c r="L154" s="28"/>
      <c r="M154" s="137" t="s">
        <v>1</v>
      </c>
      <c r="N154" s="138" t="s">
        <v>41</v>
      </c>
      <c r="P154" s="139">
        <f>O154*H154</f>
        <v>0</v>
      </c>
      <c r="Q154" s="139">
        <v>0.08922</v>
      </c>
      <c r="R154" s="139">
        <f>Q154*H154</f>
        <v>0.13383</v>
      </c>
      <c r="S154" s="139">
        <v>0</v>
      </c>
      <c r="T154" s="140">
        <f>S154*H154</f>
        <v>0</v>
      </c>
      <c r="AR154" s="141" t="s">
        <v>140</v>
      </c>
      <c r="AT154" s="141" t="s">
        <v>136</v>
      </c>
      <c r="AU154" s="141" t="s">
        <v>85</v>
      </c>
      <c r="AY154" s="13" t="s">
        <v>134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3" t="s">
        <v>83</v>
      </c>
      <c r="BK154" s="142">
        <f>ROUND(I154*H154,2)</f>
        <v>0</v>
      </c>
      <c r="BL154" s="13" t="s">
        <v>140</v>
      </c>
      <c r="BM154" s="141" t="s">
        <v>283</v>
      </c>
    </row>
    <row r="155" spans="2:47" s="1" customFormat="1" ht="29.25">
      <c r="B155" s="28"/>
      <c r="D155" s="143" t="s">
        <v>142</v>
      </c>
      <c r="F155" s="144" t="s">
        <v>284</v>
      </c>
      <c r="I155" s="145"/>
      <c r="L155" s="28"/>
      <c r="M155" s="146"/>
      <c r="T155" s="52"/>
      <c r="AT155" s="13" t="s">
        <v>142</v>
      </c>
      <c r="AU155" s="13" t="s">
        <v>85</v>
      </c>
    </row>
    <row r="156" spans="2:63" s="11" customFormat="1" ht="22.9" customHeight="1">
      <c r="B156" s="117"/>
      <c r="D156" s="118" t="s">
        <v>75</v>
      </c>
      <c r="E156" s="127" t="s">
        <v>163</v>
      </c>
      <c r="F156" s="127" t="s">
        <v>164</v>
      </c>
      <c r="I156" s="120"/>
      <c r="J156" s="128">
        <f>BK156</f>
        <v>0</v>
      </c>
      <c r="L156" s="117"/>
      <c r="M156" s="122"/>
      <c r="P156" s="123">
        <f>SUM(P157:P160)</f>
        <v>0</v>
      </c>
      <c r="R156" s="123">
        <f>SUM(R157:R160)</f>
        <v>3.0419599999999996</v>
      </c>
      <c r="T156" s="124">
        <f>SUM(T157:T160)</f>
        <v>2.58</v>
      </c>
      <c r="AR156" s="118" t="s">
        <v>83</v>
      </c>
      <c r="AT156" s="125" t="s">
        <v>75</v>
      </c>
      <c r="AU156" s="125" t="s">
        <v>83</v>
      </c>
      <c r="AY156" s="118" t="s">
        <v>134</v>
      </c>
      <c r="BK156" s="126">
        <f>SUM(BK157:BK160)</f>
        <v>0</v>
      </c>
    </row>
    <row r="157" spans="2:65" s="1" customFormat="1" ht="21.75" customHeight="1">
      <c r="B157" s="28"/>
      <c r="C157" s="129" t="s">
        <v>213</v>
      </c>
      <c r="D157" s="129" t="s">
        <v>136</v>
      </c>
      <c r="E157" s="130" t="s">
        <v>166</v>
      </c>
      <c r="F157" s="131" t="s">
        <v>167</v>
      </c>
      <c r="G157" s="132" t="s">
        <v>168</v>
      </c>
      <c r="H157" s="133">
        <v>3</v>
      </c>
      <c r="I157" s="134"/>
      <c r="J157" s="135">
        <f>ROUND(I157*H157,2)</f>
        <v>0</v>
      </c>
      <c r="K157" s="136"/>
      <c r="L157" s="28"/>
      <c r="M157" s="137" t="s">
        <v>1</v>
      </c>
      <c r="N157" s="138" t="s">
        <v>41</v>
      </c>
      <c r="P157" s="139">
        <f>O157*H157</f>
        <v>0</v>
      </c>
      <c r="Q157" s="139">
        <v>0.65848</v>
      </c>
      <c r="R157" s="139">
        <f>Q157*H157</f>
        <v>1.9754399999999999</v>
      </c>
      <c r="S157" s="139">
        <v>0.66</v>
      </c>
      <c r="T157" s="140">
        <f>S157*H157</f>
        <v>1.98</v>
      </c>
      <c r="AR157" s="141" t="s">
        <v>140</v>
      </c>
      <c r="AT157" s="141" t="s">
        <v>136</v>
      </c>
      <c r="AU157" s="141" t="s">
        <v>85</v>
      </c>
      <c r="AY157" s="13" t="s">
        <v>134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3" t="s">
        <v>83</v>
      </c>
      <c r="BK157" s="142">
        <f>ROUND(I157*H157,2)</f>
        <v>0</v>
      </c>
      <c r="BL157" s="13" t="s">
        <v>140</v>
      </c>
      <c r="BM157" s="141" t="s">
        <v>169</v>
      </c>
    </row>
    <row r="158" spans="2:47" s="1" customFormat="1" ht="11.25">
      <c r="B158" s="28"/>
      <c r="D158" s="143" t="s">
        <v>142</v>
      </c>
      <c r="F158" s="144" t="s">
        <v>170</v>
      </c>
      <c r="I158" s="145"/>
      <c r="L158" s="28"/>
      <c r="M158" s="146"/>
      <c r="T158" s="52"/>
      <c r="AT158" s="13" t="s">
        <v>142</v>
      </c>
      <c r="AU158" s="13" t="s">
        <v>85</v>
      </c>
    </row>
    <row r="159" spans="2:65" s="1" customFormat="1" ht="16.5" customHeight="1">
      <c r="B159" s="28"/>
      <c r="C159" s="129" t="s">
        <v>220</v>
      </c>
      <c r="D159" s="129" t="s">
        <v>136</v>
      </c>
      <c r="E159" s="130" t="s">
        <v>285</v>
      </c>
      <c r="F159" s="131" t="s">
        <v>286</v>
      </c>
      <c r="G159" s="132" t="s">
        <v>168</v>
      </c>
      <c r="H159" s="133">
        <v>2</v>
      </c>
      <c r="I159" s="134"/>
      <c r="J159" s="135">
        <f>ROUND(I159*H159,2)</f>
        <v>0</v>
      </c>
      <c r="K159" s="136"/>
      <c r="L159" s="28"/>
      <c r="M159" s="137" t="s">
        <v>1</v>
      </c>
      <c r="N159" s="138" t="s">
        <v>41</v>
      </c>
      <c r="P159" s="139">
        <f>O159*H159</f>
        <v>0</v>
      </c>
      <c r="Q159" s="139">
        <v>0.53326</v>
      </c>
      <c r="R159" s="139">
        <f>Q159*H159</f>
        <v>1.06652</v>
      </c>
      <c r="S159" s="139">
        <v>0.3</v>
      </c>
      <c r="T159" s="140">
        <f>S159*H159</f>
        <v>0.6</v>
      </c>
      <c r="AR159" s="141" t="s">
        <v>140</v>
      </c>
      <c r="AT159" s="141" t="s">
        <v>136</v>
      </c>
      <c r="AU159" s="141" t="s">
        <v>85</v>
      </c>
      <c r="AY159" s="13" t="s">
        <v>134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3" t="s">
        <v>83</v>
      </c>
      <c r="BK159" s="142">
        <f>ROUND(I159*H159,2)</f>
        <v>0</v>
      </c>
      <c r="BL159" s="13" t="s">
        <v>140</v>
      </c>
      <c r="BM159" s="141" t="s">
        <v>287</v>
      </c>
    </row>
    <row r="160" spans="2:47" s="1" customFormat="1" ht="11.25">
      <c r="B160" s="28"/>
      <c r="D160" s="143" t="s">
        <v>142</v>
      </c>
      <c r="F160" s="144" t="s">
        <v>288</v>
      </c>
      <c r="I160" s="145"/>
      <c r="L160" s="28"/>
      <c r="M160" s="146"/>
      <c r="T160" s="52"/>
      <c r="AT160" s="13" t="s">
        <v>142</v>
      </c>
      <c r="AU160" s="13" t="s">
        <v>85</v>
      </c>
    </row>
    <row r="161" spans="2:63" s="11" customFormat="1" ht="22.9" customHeight="1">
      <c r="B161" s="117"/>
      <c r="D161" s="118" t="s">
        <v>75</v>
      </c>
      <c r="E161" s="127" t="s">
        <v>175</v>
      </c>
      <c r="F161" s="127" t="s">
        <v>176</v>
      </c>
      <c r="I161" s="120"/>
      <c r="J161" s="128">
        <f>BK161</f>
        <v>0</v>
      </c>
      <c r="L161" s="117"/>
      <c r="M161" s="122"/>
      <c r="P161" s="123">
        <f>SUM(P162:P191)</f>
        <v>0</v>
      </c>
      <c r="R161" s="123">
        <f>SUM(R162:R191)</f>
        <v>21.49832</v>
      </c>
      <c r="T161" s="124">
        <f>SUM(T162:T191)</f>
        <v>15.280000000000001</v>
      </c>
      <c r="AR161" s="118" t="s">
        <v>83</v>
      </c>
      <c r="AT161" s="125" t="s">
        <v>75</v>
      </c>
      <c r="AU161" s="125" t="s">
        <v>83</v>
      </c>
      <c r="AY161" s="118" t="s">
        <v>134</v>
      </c>
      <c r="BK161" s="126">
        <f>SUM(BK162:BK191)</f>
        <v>0</v>
      </c>
    </row>
    <row r="162" spans="2:65" s="1" customFormat="1" ht="16.5" customHeight="1">
      <c r="B162" s="28"/>
      <c r="C162" s="129" t="s">
        <v>225</v>
      </c>
      <c r="D162" s="129" t="s">
        <v>136</v>
      </c>
      <c r="E162" s="130" t="s">
        <v>289</v>
      </c>
      <c r="F162" s="131" t="s">
        <v>290</v>
      </c>
      <c r="G162" s="132" t="s">
        <v>168</v>
      </c>
      <c r="H162" s="133">
        <v>1</v>
      </c>
      <c r="I162" s="134"/>
      <c r="J162" s="135">
        <f>ROUND(I162*H162,2)</f>
        <v>0</v>
      </c>
      <c r="K162" s="136"/>
      <c r="L162" s="28"/>
      <c r="M162" s="137" t="s">
        <v>1</v>
      </c>
      <c r="N162" s="138" t="s">
        <v>41</v>
      </c>
      <c r="P162" s="139">
        <f>O162*H162</f>
        <v>0</v>
      </c>
      <c r="Q162" s="139">
        <v>0.0007</v>
      </c>
      <c r="R162" s="139">
        <f>Q162*H162</f>
        <v>0.0007</v>
      </c>
      <c r="S162" s="139">
        <v>0</v>
      </c>
      <c r="T162" s="140">
        <f>S162*H162</f>
        <v>0</v>
      </c>
      <c r="AR162" s="141" t="s">
        <v>140</v>
      </c>
      <c r="AT162" s="141" t="s">
        <v>136</v>
      </c>
      <c r="AU162" s="141" t="s">
        <v>85</v>
      </c>
      <c r="AY162" s="13" t="s">
        <v>134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3" t="s">
        <v>83</v>
      </c>
      <c r="BK162" s="142">
        <f>ROUND(I162*H162,2)</f>
        <v>0</v>
      </c>
      <c r="BL162" s="13" t="s">
        <v>140</v>
      </c>
      <c r="BM162" s="141" t="s">
        <v>291</v>
      </c>
    </row>
    <row r="163" spans="2:47" s="1" customFormat="1" ht="11.25">
      <c r="B163" s="28"/>
      <c r="D163" s="143" t="s">
        <v>142</v>
      </c>
      <c r="F163" s="144" t="s">
        <v>292</v>
      </c>
      <c r="I163" s="145"/>
      <c r="L163" s="28"/>
      <c r="M163" s="146"/>
      <c r="T163" s="52"/>
      <c r="AT163" s="13" t="s">
        <v>142</v>
      </c>
      <c r="AU163" s="13" t="s">
        <v>85</v>
      </c>
    </row>
    <row r="164" spans="2:65" s="1" customFormat="1" ht="16.5" customHeight="1">
      <c r="B164" s="28"/>
      <c r="C164" s="151" t="s">
        <v>232</v>
      </c>
      <c r="D164" s="151" t="s">
        <v>293</v>
      </c>
      <c r="E164" s="152" t="s">
        <v>294</v>
      </c>
      <c r="F164" s="153" t="s">
        <v>295</v>
      </c>
      <c r="G164" s="154" t="s">
        <v>168</v>
      </c>
      <c r="H164" s="155">
        <v>1</v>
      </c>
      <c r="I164" s="156"/>
      <c r="J164" s="157">
        <f>ROUND(I164*H164,2)</f>
        <v>0</v>
      </c>
      <c r="K164" s="158"/>
      <c r="L164" s="159"/>
      <c r="M164" s="160" t="s">
        <v>1</v>
      </c>
      <c r="N164" s="161" t="s">
        <v>41</v>
      </c>
      <c r="P164" s="139">
        <f>O164*H164</f>
        <v>0</v>
      </c>
      <c r="Q164" s="139">
        <v>0.0035</v>
      </c>
      <c r="R164" s="139">
        <f>Q164*H164</f>
        <v>0.0035</v>
      </c>
      <c r="S164" s="139">
        <v>0</v>
      </c>
      <c r="T164" s="140">
        <f>S164*H164</f>
        <v>0</v>
      </c>
      <c r="AR164" s="141" t="s">
        <v>163</v>
      </c>
      <c r="AT164" s="141" t="s">
        <v>293</v>
      </c>
      <c r="AU164" s="141" t="s">
        <v>85</v>
      </c>
      <c r="AY164" s="13" t="s">
        <v>134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3" t="s">
        <v>83</v>
      </c>
      <c r="BK164" s="142">
        <f>ROUND(I164*H164,2)</f>
        <v>0</v>
      </c>
      <c r="BL164" s="13" t="s">
        <v>140</v>
      </c>
      <c r="BM164" s="141" t="s">
        <v>296</v>
      </c>
    </row>
    <row r="165" spans="2:47" s="1" customFormat="1" ht="11.25">
      <c r="B165" s="28"/>
      <c r="D165" s="143" t="s">
        <v>142</v>
      </c>
      <c r="F165" s="144" t="s">
        <v>295</v>
      </c>
      <c r="I165" s="145"/>
      <c r="L165" s="28"/>
      <c r="M165" s="146"/>
      <c r="T165" s="52"/>
      <c r="AT165" s="13" t="s">
        <v>142</v>
      </c>
      <c r="AU165" s="13" t="s">
        <v>85</v>
      </c>
    </row>
    <row r="166" spans="2:65" s="1" customFormat="1" ht="16.5" customHeight="1">
      <c r="B166" s="28"/>
      <c r="C166" s="129" t="s">
        <v>239</v>
      </c>
      <c r="D166" s="129" t="s">
        <v>136</v>
      </c>
      <c r="E166" s="130" t="s">
        <v>297</v>
      </c>
      <c r="F166" s="131" t="s">
        <v>298</v>
      </c>
      <c r="G166" s="132" t="s">
        <v>168</v>
      </c>
      <c r="H166" s="133">
        <v>1</v>
      </c>
      <c r="I166" s="134"/>
      <c r="J166" s="135">
        <f>ROUND(I166*H166,2)</f>
        <v>0</v>
      </c>
      <c r="K166" s="136"/>
      <c r="L166" s="28"/>
      <c r="M166" s="137" t="s">
        <v>1</v>
      </c>
      <c r="N166" s="138" t="s">
        <v>41</v>
      </c>
      <c r="P166" s="139">
        <f>O166*H166</f>
        <v>0</v>
      </c>
      <c r="Q166" s="139">
        <v>0.10941</v>
      </c>
      <c r="R166" s="139">
        <f>Q166*H166</f>
        <v>0.10941</v>
      </c>
      <c r="S166" s="139">
        <v>0</v>
      </c>
      <c r="T166" s="140">
        <f>S166*H166</f>
        <v>0</v>
      </c>
      <c r="AR166" s="141" t="s">
        <v>140</v>
      </c>
      <c r="AT166" s="141" t="s">
        <v>136</v>
      </c>
      <c r="AU166" s="141" t="s">
        <v>85</v>
      </c>
      <c r="AY166" s="13" t="s">
        <v>134</v>
      </c>
      <c r="BE166" s="142">
        <f>IF(N166="základní",J166,0)</f>
        <v>0</v>
      </c>
      <c r="BF166" s="142">
        <f>IF(N166="snížená",J166,0)</f>
        <v>0</v>
      </c>
      <c r="BG166" s="142">
        <f>IF(N166="zákl. přenesená",J166,0)</f>
        <v>0</v>
      </c>
      <c r="BH166" s="142">
        <f>IF(N166="sníž. přenesená",J166,0)</f>
        <v>0</v>
      </c>
      <c r="BI166" s="142">
        <f>IF(N166="nulová",J166,0)</f>
        <v>0</v>
      </c>
      <c r="BJ166" s="13" t="s">
        <v>83</v>
      </c>
      <c r="BK166" s="142">
        <f>ROUND(I166*H166,2)</f>
        <v>0</v>
      </c>
      <c r="BL166" s="13" t="s">
        <v>140</v>
      </c>
      <c r="BM166" s="141" t="s">
        <v>299</v>
      </c>
    </row>
    <row r="167" spans="2:47" s="1" customFormat="1" ht="11.25">
      <c r="B167" s="28"/>
      <c r="D167" s="143" t="s">
        <v>142</v>
      </c>
      <c r="F167" s="144" t="s">
        <v>300</v>
      </c>
      <c r="I167" s="145"/>
      <c r="L167" s="28"/>
      <c r="M167" s="146"/>
      <c r="T167" s="52"/>
      <c r="AT167" s="13" t="s">
        <v>142</v>
      </c>
      <c r="AU167" s="13" t="s">
        <v>85</v>
      </c>
    </row>
    <row r="168" spans="2:65" s="1" customFormat="1" ht="16.5" customHeight="1">
      <c r="B168" s="28"/>
      <c r="C168" s="151" t="s">
        <v>301</v>
      </c>
      <c r="D168" s="151" t="s">
        <v>293</v>
      </c>
      <c r="E168" s="152" t="s">
        <v>302</v>
      </c>
      <c r="F168" s="153" t="s">
        <v>303</v>
      </c>
      <c r="G168" s="154" t="s">
        <v>168</v>
      </c>
      <c r="H168" s="155">
        <v>1</v>
      </c>
      <c r="I168" s="156"/>
      <c r="J168" s="157">
        <f>ROUND(I168*H168,2)</f>
        <v>0</v>
      </c>
      <c r="K168" s="158"/>
      <c r="L168" s="159"/>
      <c r="M168" s="160" t="s">
        <v>1</v>
      </c>
      <c r="N168" s="161" t="s">
        <v>41</v>
      </c>
      <c r="P168" s="139">
        <f>O168*H168</f>
        <v>0</v>
      </c>
      <c r="Q168" s="139">
        <v>0.0025</v>
      </c>
      <c r="R168" s="139">
        <f>Q168*H168</f>
        <v>0.0025</v>
      </c>
      <c r="S168" s="139">
        <v>0</v>
      </c>
      <c r="T168" s="140">
        <f>S168*H168</f>
        <v>0</v>
      </c>
      <c r="AR168" s="141" t="s">
        <v>163</v>
      </c>
      <c r="AT168" s="141" t="s">
        <v>293</v>
      </c>
      <c r="AU168" s="141" t="s">
        <v>85</v>
      </c>
      <c r="AY168" s="13" t="s">
        <v>134</v>
      </c>
      <c r="BE168" s="142">
        <f>IF(N168="základní",J168,0)</f>
        <v>0</v>
      </c>
      <c r="BF168" s="142">
        <f>IF(N168="snížená",J168,0)</f>
        <v>0</v>
      </c>
      <c r="BG168" s="142">
        <f>IF(N168="zákl. přenesená",J168,0)</f>
        <v>0</v>
      </c>
      <c r="BH168" s="142">
        <f>IF(N168="sníž. přenesená",J168,0)</f>
        <v>0</v>
      </c>
      <c r="BI168" s="142">
        <f>IF(N168="nulová",J168,0)</f>
        <v>0</v>
      </c>
      <c r="BJ168" s="13" t="s">
        <v>83</v>
      </c>
      <c r="BK168" s="142">
        <f>ROUND(I168*H168,2)</f>
        <v>0</v>
      </c>
      <c r="BL168" s="13" t="s">
        <v>140</v>
      </c>
      <c r="BM168" s="141" t="s">
        <v>304</v>
      </c>
    </row>
    <row r="169" spans="2:47" s="1" customFormat="1" ht="11.25">
      <c r="B169" s="28"/>
      <c r="D169" s="143" t="s">
        <v>142</v>
      </c>
      <c r="F169" s="144" t="s">
        <v>303</v>
      </c>
      <c r="I169" s="145"/>
      <c r="L169" s="28"/>
      <c r="M169" s="146"/>
      <c r="T169" s="52"/>
      <c r="AT169" s="13" t="s">
        <v>142</v>
      </c>
      <c r="AU169" s="13" t="s">
        <v>85</v>
      </c>
    </row>
    <row r="170" spans="2:65" s="1" customFormat="1" ht="16.5" customHeight="1">
      <c r="B170" s="28"/>
      <c r="C170" s="129" t="s">
        <v>7</v>
      </c>
      <c r="D170" s="129" t="s">
        <v>136</v>
      </c>
      <c r="E170" s="130" t="s">
        <v>305</v>
      </c>
      <c r="F170" s="131" t="s">
        <v>306</v>
      </c>
      <c r="G170" s="132" t="s">
        <v>179</v>
      </c>
      <c r="H170" s="133">
        <v>13</v>
      </c>
      <c r="I170" s="134"/>
      <c r="J170" s="135">
        <f>ROUND(I170*H170,2)</f>
        <v>0</v>
      </c>
      <c r="K170" s="136"/>
      <c r="L170" s="28"/>
      <c r="M170" s="137" t="s">
        <v>1</v>
      </c>
      <c r="N170" s="138" t="s">
        <v>41</v>
      </c>
      <c r="P170" s="139">
        <f>O170*H170</f>
        <v>0</v>
      </c>
      <c r="Q170" s="139">
        <v>0.0002</v>
      </c>
      <c r="R170" s="139">
        <f>Q170*H170</f>
        <v>0.0026000000000000003</v>
      </c>
      <c r="S170" s="139">
        <v>0</v>
      </c>
      <c r="T170" s="140">
        <f>S170*H170</f>
        <v>0</v>
      </c>
      <c r="AR170" s="141" t="s">
        <v>140</v>
      </c>
      <c r="AT170" s="141" t="s">
        <v>136</v>
      </c>
      <c r="AU170" s="141" t="s">
        <v>85</v>
      </c>
      <c r="AY170" s="13" t="s">
        <v>134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3" t="s">
        <v>83</v>
      </c>
      <c r="BK170" s="142">
        <f>ROUND(I170*H170,2)</f>
        <v>0</v>
      </c>
      <c r="BL170" s="13" t="s">
        <v>140</v>
      </c>
      <c r="BM170" s="141" t="s">
        <v>307</v>
      </c>
    </row>
    <row r="171" spans="2:47" s="1" customFormat="1" ht="11.25">
      <c r="B171" s="28"/>
      <c r="D171" s="143" t="s">
        <v>142</v>
      </c>
      <c r="F171" s="144" t="s">
        <v>308</v>
      </c>
      <c r="I171" s="145"/>
      <c r="L171" s="28"/>
      <c r="M171" s="146"/>
      <c r="T171" s="52"/>
      <c r="AT171" s="13" t="s">
        <v>142</v>
      </c>
      <c r="AU171" s="13" t="s">
        <v>85</v>
      </c>
    </row>
    <row r="172" spans="2:65" s="1" customFormat="1" ht="16.5" customHeight="1">
      <c r="B172" s="28"/>
      <c r="C172" s="129" t="s">
        <v>309</v>
      </c>
      <c r="D172" s="129" t="s">
        <v>136</v>
      </c>
      <c r="E172" s="130" t="s">
        <v>310</v>
      </c>
      <c r="F172" s="131" t="s">
        <v>311</v>
      </c>
      <c r="G172" s="132" t="s">
        <v>179</v>
      </c>
      <c r="H172" s="133">
        <v>92</v>
      </c>
      <c r="I172" s="134"/>
      <c r="J172" s="135">
        <f>ROUND(I172*H172,2)</f>
        <v>0</v>
      </c>
      <c r="K172" s="136"/>
      <c r="L172" s="28"/>
      <c r="M172" s="137" t="s">
        <v>1</v>
      </c>
      <c r="N172" s="138" t="s">
        <v>41</v>
      </c>
      <c r="P172" s="139">
        <f>O172*H172</f>
        <v>0</v>
      </c>
      <c r="Q172" s="139">
        <v>7E-05</v>
      </c>
      <c r="R172" s="139">
        <f>Q172*H172</f>
        <v>0.0064399999999999995</v>
      </c>
      <c r="S172" s="139">
        <v>0</v>
      </c>
      <c r="T172" s="140">
        <f>S172*H172</f>
        <v>0</v>
      </c>
      <c r="AR172" s="141" t="s">
        <v>140</v>
      </c>
      <c r="AT172" s="141" t="s">
        <v>136</v>
      </c>
      <c r="AU172" s="141" t="s">
        <v>85</v>
      </c>
      <c r="AY172" s="13" t="s">
        <v>134</v>
      </c>
      <c r="BE172" s="142">
        <f>IF(N172="základní",J172,0)</f>
        <v>0</v>
      </c>
      <c r="BF172" s="142">
        <f>IF(N172="snížená",J172,0)</f>
        <v>0</v>
      </c>
      <c r="BG172" s="142">
        <f>IF(N172="zákl. přenesená",J172,0)</f>
        <v>0</v>
      </c>
      <c r="BH172" s="142">
        <f>IF(N172="sníž. přenesená",J172,0)</f>
        <v>0</v>
      </c>
      <c r="BI172" s="142">
        <f>IF(N172="nulová",J172,0)</f>
        <v>0</v>
      </c>
      <c r="BJ172" s="13" t="s">
        <v>83</v>
      </c>
      <c r="BK172" s="142">
        <f>ROUND(I172*H172,2)</f>
        <v>0</v>
      </c>
      <c r="BL172" s="13" t="s">
        <v>140</v>
      </c>
      <c r="BM172" s="141" t="s">
        <v>312</v>
      </c>
    </row>
    <row r="173" spans="2:47" s="1" customFormat="1" ht="11.25">
      <c r="B173" s="28"/>
      <c r="D173" s="143" t="s">
        <v>142</v>
      </c>
      <c r="F173" s="144" t="s">
        <v>313</v>
      </c>
      <c r="I173" s="145"/>
      <c r="L173" s="28"/>
      <c r="M173" s="146"/>
      <c r="T173" s="52"/>
      <c r="AT173" s="13" t="s">
        <v>142</v>
      </c>
      <c r="AU173" s="13" t="s">
        <v>85</v>
      </c>
    </row>
    <row r="174" spans="2:65" s="1" customFormat="1" ht="16.5" customHeight="1">
      <c r="B174" s="28"/>
      <c r="C174" s="129" t="s">
        <v>314</v>
      </c>
      <c r="D174" s="129" t="s">
        <v>136</v>
      </c>
      <c r="E174" s="130" t="s">
        <v>315</v>
      </c>
      <c r="F174" s="131" t="s">
        <v>316</v>
      </c>
      <c r="G174" s="132" t="s">
        <v>179</v>
      </c>
      <c r="H174" s="133">
        <v>105</v>
      </c>
      <c r="I174" s="134"/>
      <c r="J174" s="135">
        <f>ROUND(I174*H174,2)</f>
        <v>0</v>
      </c>
      <c r="K174" s="136"/>
      <c r="L174" s="28"/>
      <c r="M174" s="137" t="s">
        <v>1</v>
      </c>
      <c r="N174" s="138" t="s">
        <v>41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41" t="s">
        <v>140</v>
      </c>
      <c r="AT174" s="141" t="s">
        <v>136</v>
      </c>
      <c r="AU174" s="141" t="s">
        <v>85</v>
      </c>
      <c r="AY174" s="13" t="s">
        <v>134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3" t="s">
        <v>83</v>
      </c>
      <c r="BK174" s="142">
        <f>ROUND(I174*H174,2)</f>
        <v>0</v>
      </c>
      <c r="BL174" s="13" t="s">
        <v>140</v>
      </c>
      <c r="BM174" s="141" t="s">
        <v>317</v>
      </c>
    </row>
    <row r="175" spans="2:47" s="1" customFormat="1" ht="11.25">
      <c r="B175" s="28"/>
      <c r="D175" s="143" t="s">
        <v>142</v>
      </c>
      <c r="F175" s="144" t="s">
        <v>318</v>
      </c>
      <c r="I175" s="145"/>
      <c r="L175" s="28"/>
      <c r="M175" s="146"/>
      <c r="T175" s="52"/>
      <c r="AT175" s="13" t="s">
        <v>142</v>
      </c>
      <c r="AU175" s="13" t="s">
        <v>85</v>
      </c>
    </row>
    <row r="176" spans="2:65" s="1" customFormat="1" ht="16.5" customHeight="1">
      <c r="B176" s="28"/>
      <c r="C176" s="129" t="s">
        <v>319</v>
      </c>
      <c r="D176" s="129" t="s">
        <v>136</v>
      </c>
      <c r="E176" s="130" t="s">
        <v>320</v>
      </c>
      <c r="F176" s="131" t="s">
        <v>321</v>
      </c>
      <c r="G176" s="132" t="s">
        <v>179</v>
      </c>
      <c r="H176" s="133">
        <v>62.5</v>
      </c>
      <c r="I176" s="134"/>
      <c r="J176" s="135">
        <f>ROUND(I176*H176,2)</f>
        <v>0</v>
      </c>
      <c r="K176" s="136"/>
      <c r="L176" s="28"/>
      <c r="M176" s="137" t="s">
        <v>1</v>
      </c>
      <c r="N176" s="138" t="s">
        <v>41</v>
      </c>
      <c r="P176" s="139">
        <f>O176*H176</f>
        <v>0</v>
      </c>
      <c r="Q176" s="139">
        <v>0.1554</v>
      </c>
      <c r="R176" s="139">
        <f>Q176*H176</f>
        <v>9.7125</v>
      </c>
      <c r="S176" s="139">
        <v>0</v>
      </c>
      <c r="T176" s="140">
        <f>S176*H176</f>
        <v>0</v>
      </c>
      <c r="AR176" s="141" t="s">
        <v>140</v>
      </c>
      <c r="AT176" s="141" t="s">
        <v>136</v>
      </c>
      <c r="AU176" s="141" t="s">
        <v>85</v>
      </c>
      <c r="AY176" s="13" t="s">
        <v>134</v>
      </c>
      <c r="BE176" s="142">
        <f>IF(N176="základní",J176,0)</f>
        <v>0</v>
      </c>
      <c r="BF176" s="142">
        <f>IF(N176="snížená",J176,0)</f>
        <v>0</v>
      </c>
      <c r="BG176" s="142">
        <f>IF(N176="zákl. přenesená",J176,0)</f>
        <v>0</v>
      </c>
      <c r="BH176" s="142">
        <f>IF(N176="sníž. přenesená",J176,0)</f>
        <v>0</v>
      </c>
      <c r="BI176" s="142">
        <f>IF(N176="nulová",J176,0)</f>
        <v>0</v>
      </c>
      <c r="BJ176" s="13" t="s">
        <v>83</v>
      </c>
      <c r="BK176" s="142">
        <f>ROUND(I176*H176,2)</f>
        <v>0</v>
      </c>
      <c r="BL176" s="13" t="s">
        <v>140</v>
      </c>
      <c r="BM176" s="141" t="s">
        <v>322</v>
      </c>
    </row>
    <row r="177" spans="2:47" s="1" customFormat="1" ht="19.5">
      <c r="B177" s="28"/>
      <c r="D177" s="143" t="s">
        <v>142</v>
      </c>
      <c r="F177" s="144" t="s">
        <v>323</v>
      </c>
      <c r="I177" s="145"/>
      <c r="L177" s="28"/>
      <c r="M177" s="146"/>
      <c r="T177" s="52"/>
      <c r="AT177" s="13" t="s">
        <v>142</v>
      </c>
      <c r="AU177" s="13" t="s">
        <v>85</v>
      </c>
    </row>
    <row r="178" spans="2:65" s="1" customFormat="1" ht="16.5" customHeight="1">
      <c r="B178" s="28"/>
      <c r="C178" s="151" t="s">
        <v>324</v>
      </c>
      <c r="D178" s="151" t="s">
        <v>293</v>
      </c>
      <c r="E178" s="152" t="s">
        <v>325</v>
      </c>
      <c r="F178" s="153" t="s">
        <v>326</v>
      </c>
      <c r="G178" s="154" t="s">
        <v>179</v>
      </c>
      <c r="H178" s="155">
        <v>63.75</v>
      </c>
      <c r="I178" s="156"/>
      <c r="J178" s="157">
        <f>ROUND(I178*H178,2)</f>
        <v>0</v>
      </c>
      <c r="K178" s="158"/>
      <c r="L178" s="159"/>
      <c r="M178" s="160" t="s">
        <v>1</v>
      </c>
      <c r="N178" s="161" t="s">
        <v>41</v>
      </c>
      <c r="P178" s="139">
        <f>O178*H178</f>
        <v>0</v>
      </c>
      <c r="Q178" s="139">
        <v>0.056</v>
      </c>
      <c r="R178" s="139">
        <f>Q178*H178</f>
        <v>3.5700000000000003</v>
      </c>
      <c r="S178" s="139">
        <v>0</v>
      </c>
      <c r="T178" s="140">
        <f>S178*H178</f>
        <v>0</v>
      </c>
      <c r="AR178" s="141" t="s">
        <v>163</v>
      </c>
      <c r="AT178" s="141" t="s">
        <v>293</v>
      </c>
      <c r="AU178" s="141" t="s">
        <v>85</v>
      </c>
      <c r="AY178" s="13" t="s">
        <v>134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3" t="s">
        <v>83</v>
      </c>
      <c r="BK178" s="142">
        <f>ROUND(I178*H178,2)</f>
        <v>0</v>
      </c>
      <c r="BL178" s="13" t="s">
        <v>140</v>
      </c>
      <c r="BM178" s="141" t="s">
        <v>327</v>
      </c>
    </row>
    <row r="179" spans="2:47" s="1" customFormat="1" ht="11.25">
      <c r="B179" s="28"/>
      <c r="D179" s="143" t="s">
        <v>142</v>
      </c>
      <c r="F179" s="144" t="s">
        <v>326</v>
      </c>
      <c r="I179" s="145"/>
      <c r="L179" s="28"/>
      <c r="M179" s="146"/>
      <c r="T179" s="52"/>
      <c r="AT179" s="13" t="s">
        <v>142</v>
      </c>
      <c r="AU179" s="13" t="s">
        <v>85</v>
      </c>
    </row>
    <row r="180" spans="2:65" s="1" customFormat="1" ht="16.5" customHeight="1">
      <c r="B180" s="28"/>
      <c r="C180" s="129" t="s">
        <v>328</v>
      </c>
      <c r="D180" s="129" t="s">
        <v>136</v>
      </c>
      <c r="E180" s="130" t="s">
        <v>177</v>
      </c>
      <c r="F180" s="131" t="s">
        <v>178</v>
      </c>
      <c r="G180" s="132" t="s">
        <v>179</v>
      </c>
      <c r="H180" s="133">
        <v>24</v>
      </c>
      <c r="I180" s="134"/>
      <c r="J180" s="135">
        <f>ROUND(I180*H180,2)</f>
        <v>0</v>
      </c>
      <c r="K180" s="136"/>
      <c r="L180" s="28"/>
      <c r="M180" s="137" t="s">
        <v>1</v>
      </c>
      <c r="N180" s="138" t="s">
        <v>41</v>
      </c>
      <c r="P180" s="139">
        <f>O180*H180</f>
        <v>0</v>
      </c>
      <c r="Q180" s="139">
        <v>0</v>
      </c>
      <c r="R180" s="139">
        <f>Q180*H180</f>
        <v>0</v>
      </c>
      <c r="S180" s="139">
        <v>0</v>
      </c>
      <c r="T180" s="140">
        <f>S180*H180</f>
        <v>0</v>
      </c>
      <c r="AR180" s="141" t="s">
        <v>140</v>
      </c>
      <c r="AT180" s="141" t="s">
        <v>136</v>
      </c>
      <c r="AU180" s="141" t="s">
        <v>85</v>
      </c>
      <c r="AY180" s="13" t="s">
        <v>134</v>
      </c>
      <c r="BE180" s="142">
        <f>IF(N180="základní",J180,0)</f>
        <v>0</v>
      </c>
      <c r="BF180" s="142">
        <f>IF(N180="snížená",J180,0)</f>
        <v>0</v>
      </c>
      <c r="BG180" s="142">
        <f>IF(N180="zákl. přenesená",J180,0)</f>
        <v>0</v>
      </c>
      <c r="BH180" s="142">
        <f>IF(N180="sníž. přenesená",J180,0)</f>
        <v>0</v>
      </c>
      <c r="BI180" s="142">
        <f>IF(N180="nulová",J180,0)</f>
        <v>0</v>
      </c>
      <c r="BJ180" s="13" t="s">
        <v>83</v>
      </c>
      <c r="BK180" s="142">
        <f>ROUND(I180*H180,2)</f>
        <v>0</v>
      </c>
      <c r="BL180" s="13" t="s">
        <v>140</v>
      </c>
      <c r="BM180" s="141" t="s">
        <v>180</v>
      </c>
    </row>
    <row r="181" spans="2:47" s="1" customFormat="1" ht="11.25">
      <c r="B181" s="28"/>
      <c r="D181" s="143" t="s">
        <v>142</v>
      </c>
      <c r="F181" s="144" t="s">
        <v>181</v>
      </c>
      <c r="I181" s="145"/>
      <c r="L181" s="28"/>
      <c r="M181" s="146"/>
      <c r="T181" s="52"/>
      <c r="AT181" s="13" t="s">
        <v>142</v>
      </c>
      <c r="AU181" s="13" t="s">
        <v>85</v>
      </c>
    </row>
    <row r="182" spans="2:65" s="1" customFormat="1" ht="16.5" customHeight="1">
      <c r="B182" s="28"/>
      <c r="C182" s="129" t="s">
        <v>329</v>
      </c>
      <c r="D182" s="129" t="s">
        <v>136</v>
      </c>
      <c r="E182" s="130" t="s">
        <v>182</v>
      </c>
      <c r="F182" s="131" t="s">
        <v>183</v>
      </c>
      <c r="G182" s="132" t="s">
        <v>179</v>
      </c>
      <c r="H182" s="133">
        <v>24</v>
      </c>
      <c r="I182" s="134"/>
      <c r="J182" s="135">
        <f>ROUND(I182*H182,2)</f>
        <v>0</v>
      </c>
      <c r="K182" s="136"/>
      <c r="L182" s="28"/>
      <c r="M182" s="137" t="s">
        <v>1</v>
      </c>
      <c r="N182" s="138" t="s">
        <v>41</v>
      </c>
      <c r="P182" s="139">
        <f>O182*H182</f>
        <v>0</v>
      </c>
      <c r="Q182" s="139">
        <v>0.00028</v>
      </c>
      <c r="R182" s="139">
        <f>Q182*H182</f>
        <v>0.006719999999999999</v>
      </c>
      <c r="S182" s="139">
        <v>0</v>
      </c>
      <c r="T182" s="140">
        <f>S182*H182</f>
        <v>0</v>
      </c>
      <c r="AR182" s="141" t="s">
        <v>140</v>
      </c>
      <c r="AT182" s="141" t="s">
        <v>136</v>
      </c>
      <c r="AU182" s="141" t="s">
        <v>85</v>
      </c>
      <c r="AY182" s="13" t="s">
        <v>134</v>
      </c>
      <c r="BE182" s="142">
        <f>IF(N182="základní",J182,0)</f>
        <v>0</v>
      </c>
      <c r="BF182" s="142">
        <f>IF(N182="snížená",J182,0)</f>
        <v>0</v>
      </c>
      <c r="BG182" s="142">
        <f>IF(N182="zákl. přenesená",J182,0)</f>
        <v>0</v>
      </c>
      <c r="BH182" s="142">
        <f>IF(N182="sníž. přenesená",J182,0)</f>
        <v>0</v>
      </c>
      <c r="BI182" s="142">
        <f>IF(N182="nulová",J182,0)</f>
        <v>0</v>
      </c>
      <c r="BJ182" s="13" t="s">
        <v>83</v>
      </c>
      <c r="BK182" s="142">
        <f>ROUND(I182*H182,2)</f>
        <v>0</v>
      </c>
      <c r="BL182" s="13" t="s">
        <v>140</v>
      </c>
      <c r="BM182" s="141" t="s">
        <v>184</v>
      </c>
    </row>
    <row r="183" spans="2:47" s="1" customFormat="1" ht="19.5">
      <c r="B183" s="28"/>
      <c r="D183" s="143" t="s">
        <v>142</v>
      </c>
      <c r="F183" s="144" t="s">
        <v>185</v>
      </c>
      <c r="I183" s="145"/>
      <c r="L183" s="28"/>
      <c r="M183" s="146"/>
      <c r="T183" s="52"/>
      <c r="AT183" s="13" t="s">
        <v>142</v>
      </c>
      <c r="AU183" s="13" t="s">
        <v>85</v>
      </c>
    </row>
    <row r="184" spans="2:65" s="1" customFormat="1" ht="16.5" customHeight="1">
      <c r="B184" s="28"/>
      <c r="C184" s="129" t="s">
        <v>330</v>
      </c>
      <c r="D184" s="129" t="s">
        <v>136</v>
      </c>
      <c r="E184" s="130" t="s">
        <v>187</v>
      </c>
      <c r="F184" s="131" t="s">
        <v>188</v>
      </c>
      <c r="G184" s="132" t="s">
        <v>179</v>
      </c>
      <c r="H184" s="133">
        <v>24</v>
      </c>
      <c r="I184" s="134"/>
      <c r="J184" s="135">
        <f>ROUND(I184*H184,2)</f>
        <v>0</v>
      </c>
      <c r="K184" s="136"/>
      <c r="L184" s="28"/>
      <c r="M184" s="137" t="s">
        <v>1</v>
      </c>
      <c r="N184" s="138" t="s">
        <v>41</v>
      </c>
      <c r="P184" s="139">
        <f>O184*H184</f>
        <v>0</v>
      </c>
      <c r="Q184" s="139">
        <v>0</v>
      </c>
      <c r="R184" s="139">
        <f>Q184*H184</f>
        <v>0</v>
      </c>
      <c r="S184" s="139">
        <v>0</v>
      </c>
      <c r="T184" s="140">
        <f>S184*H184</f>
        <v>0</v>
      </c>
      <c r="AR184" s="141" t="s">
        <v>140</v>
      </c>
      <c r="AT184" s="141" t="s">
        <v>136</v>
      </c>
      <c r="AU184" s="141" t="s">
        <v>85</v>
      </c>
      <c r="AY184" s="13" t="s">
        <v>134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3" t="s">
        <v>83</v>
      </c>
      <c r="BK184" s="142">
        <f>ROUND(I184*H184,2)</f>
        <v>0</v>
      </c>
      <c r="BL184" s="13" t="s">
        <v>140</v>
      </c>
      <c r="BM184" s="141" t="s">
        <v>189</v>
      </c>
    </row>
    <row r="185" spans="2:47" s="1" customFormat="1" ht="11.25">
      <c r="B185" s="28"/>
      <c r="D185" s="143" t="s">
        <v>142</v>
      </c>
      <c r="F185" s="144" t="s">
        <v>190</v>
      </c>
      <c r="I185" s="145"/>
      <c r="L185" s="28"/>
      <c r="M185" s="146"/>
      <c r="T185" s="52"/>
      <c r="AT185" s="13" t="s">
        <v>142</v>
      </c>
      <c r="AU185" s="13" t="s">
        <v>85</v>
      </c>
    </row>
    <row r="186" spans="2:65" s="1" customFormat="1" ht="16.5" customHeight="1">
      <c r="B186" s="28"/>
      <c r="C186" s="129" t="s">
        <v>331</v>
      </c>
      <c r="D186" s="129" t="s">
        <v>136</v>
      </c>
      <c r="E186" s="130" t="s">
        <v>192</v>
      </c>
      <c r="F186" s="131" t="s">
        <v>193</v>
      </c>
      <c r="G186" s="132" t="s">
        <v>179</v>
      </c>
      <c r="H186" s="133">
        <v>24</v>
      </c>
      <c r="I186" s="134"/>
      <c r="J186" s="135">
        <f>ROUND(I186*H186,2)</f>
        <v>0</v>
      </c>
      <c r="K186" s="136"/>
      <c r="L186" s="28"/>
      <c r="M186" s="137" t="s">
        <v>1</v>
      </c>
      <c r="N186" s="138" t="s">
        <v>41</v>
      </c>
      <c r="P186" s="139">
        <f>O186*H186</f>
        <v>0</v>
      </c>
      <c r="Q186" s="139">
        <v>0</v>
      </c>
      <c r="R186" s="139">
        <f>Q186*H186</f>
        <v>0</v>
      </c>
      <c r="S186" s="139">
        <v>0</v>
      </c>
      <c r="T186" s="140">
        <f>S186*H186</f>
        <v>0</v>
      </c>
      <c r="AR186" s="141" t="s">
        <v>140</v>
      </c>
      <c r="AT186" s="141" t="s">
        <v>136</v>
      </c>
      <c r="AU186" s="141" t="s">
        <v>85</v>
      </c>
      <c r="AY186" s="13" t="s">
        <v>134</v>
      </c>
      <c r="BE186" s="142">
        <f>IF(N186="základní",J186,0)</f>
        <v>0</v>
      </c>
      <c r="BF186" s="142">
        <f>IF(N186="snížená",J186,0)</f>
        <v>0</v>
      </c>
      <c r="BG186" s="142">
        <f>IF(N186="zákl. přenesená",J186,0)</f>
        <v>0</v>
      </c>
      <c r="BH186" s="142">
        <f>IF(N186="sníž. přenesená",J186,0)</f>
        <v>0</v>
      </c>
      <c r="BI186" s="142">
        <f>IF(N186="nulová",J186,0)</f>
        <v>0</v>
      </c>
      <c r="BJ186" s="13" t="s">
        <v>83</v>
      </c>
      <c r="BK186" s="142">
        <f>ROUND(I186*H186,2)</f>
        <v>0</v>
      </c>
      <c r="BL186" s="13" t="s">
        <v>140</v>
      </c>
      <c r="BM186" s="141" t="s">
        <v>194</v>
      </c>
    </row>
    <row r="187" spans="2:47" s="1" customFormat="1" ht="11.25">
      <c r="B187" s="28"/>
      <c r="D187" s="143" t="s">
        <v>142</v>
      </c>
      <c r="F187" s="144" t="s">
        <v>195</v>
      </c>
      <c r="I187" s="145"/>
      <c r="L187" s="28"/>
      <c r="M187" s="146"/>
      <c r="T187" s="52"/>
      <c r="AT187" s="13" t="s">
        <v>142</v>
      </c>
      <c r="AU187" s="13" t="s">
        <v>85</v>
      </c>
    </row>
    <row r="188" spans="2:65" s="1" customFormat="1" ht="21.75" customHeight="1">
      <c r="B188" s="28"/>
      <c r="C188" s="129" t="s">
        <v>332</v>
      </c>
      <c r="D188" s="129" t="s">
        <v>136</v>
      </c>
      <c r="E188" s="130" t="s">
        <v>196</v>
      </c>
      <c r="F188" s="131" t="s">
        <v>197</v>
      </c>
      <c r="G188" s="132" t="s">
        <v>168</v>
      </c>
      <c r="H188" s="133">
        <v>5</v>
      </c>
      <c r="I188" s="134"/>
      <c r="J188" s="135">
        <f>ROUND(I188*H188,2)</f>
        <v>0</v>
      </c>
      <c r="K188" s="136"/>
      <c r="L188" s="28"/>
      <c r="M188" s="137" t="s">
        <v>1</v>
      </c>
      <c r="N188" s="138" t="s">
        <v>41</v>
      </c>
      <c r="P188" s="139">
        <f>O188*H188</f>
        <v>0</v>
      </c>
      <c r="Q188" s="139">
        <v>1.61679</v>
      </c>
      <c r="R188" s="139">
        <f>Q188*H188</f>
        <v>8.08395</v>
      </c>
      <c r="S188" s="139">
        <v>0</v>
      </c>
      <c r="T188" s="140">
        <f>S188*H188</f>
        <v>0</v>
      </c>
      <c r="AR188" s="141" t="s">
        <v>140</v>
      </c>
      <c r="AT188" s="141" t="s">
        <v>136</v>
      </c>
      <c r="AU188" s="141" t="s">
        <v>85</v>
      </c>
      <c r="AY188" s="13" t="s">
        <v>134</v>
      </c>
      <c r="BE188" s="142">
        <f>IF(N188="základní",J188,0)</f>
        <v>0</v>
      </c>
      <c r="BF188" s="142">
        <f>IF(N188="snížená",J188,0)</f>
        <v>0</v>
      </c>
      <c r="BG188" s="142">
        <f>IF(N188="zákl. přenesená",J188,0)</f>
        <v>0</v>
      </c>
      <c r="BH188" s="142">
        <f>IF(N188="sníž. přenesená",J188,0)</f>
        <v>0</v>
      </c>
      <c r="BI188" s="142">
        <f>IF(N188="nulová",J188,0)</f>
        <v>0</v>
      </c>
      <c r="BJ188" s="13" t="s">
        <v>83</v>
      </c>
      <c r="BK188" s="142">
        <f>ROUND(I188*H188,2)</f>
        <v>0</v>
      </c>
      <c r="BL188" s="13" t="s">
        <v>140</v>
      </c>
      <c r="BM188" s="141" t="s">
        <v>333</v>
      </c>
    </row>
    <row r="189" spans="2:47" s="1" customFormat="1" ht="19.5">
      <c r="B189" s="28"/>
      <c r="D189" s="143" t="s">
        <v>142</v>
      </c>
      <c r="F189" s="144" t="s">
        <v>199</v>
      </c>
      <c r="I189" s="145"/>
      <c r="L189" s="28"/>
      <c r="M189" s="146"/>
      <c r="T189" s="52"/>
      <c r="AT189" s="13" t="s">
        <v>142</v>
      </c>
      <c r="AU189" s="13" t="s">
        <v>85</v>
      </c>
    </row>
    <row r="190" spans="2:65" s="1" customFormat="1" ht="16.5" customHeight="1">
      <c r="B190" s="28"/>
      <c r="C190" s="129" t="s">
        <v>334</v>
      </c>
      <c r="D190" s="129" t="s">
        <v>136</v>
      </c>
      <c r="E190" s="130" t="s">
        <v>201</v>
      </c>
      <c r="F190" s="131" t="s">
        <v>202</v>
      </c>
      <c r="G190" s="132" t="s">
        <v>139</v>
      </c>
      <c r="H190" s="133">
        <v>764</v>
      </c>
      <c r="I190" s="134"/>
      <c r="J190" s="135">
        <f>ROUND(I190*H190,2)</f>
        <v>0</v>
      </c>
      <c r="K190" s="136"/>
      <c r="L190" s="28"/>
      <c r="M190" s="137" t="s">
        <v>1</v>
      </c>
      <c r="N190" s="138" t="s">
        <v>41</v>
      </c>
      <c r="P190" s="139">
        <f>O190*H190</f>
        <v>0</v>
      </c>
      <c r="Q190" s="139">
        <v>0</v>
      </c>
      <c r="R190" s="139">
        <f>Q190*H190</f>
        <v>0</v>
      </c>
      <c r="S190" s="139">
        <v>0.02</v>
      </c>
      <c r="T190" s="140">
        <f>S190*H190</f>
        <v>15.280000000000001</v>
      </c>
      <c r="AR190" s="141" t="s">
        <v>140</v>
      </c>
      <c r="AT190" s="141" t="s">
        <v>136</v>
      </c>
      <c r="AU190" s="141" t="s">
        <v>85</v>
      </c>
      <c r="AY190" s="13" t="s">
        <v>134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3" t="s">
        <v>83</v>
      </c>
      <c r="BK190" s="142">
        <f>ROUND(I190*H190,2)</f>
        <v>0</v>
      </c>
      <c r="BL190" s="13" t="s">
        <v>140</v>
      </c>
      <c r="BM190" s="141" t="s">
        <v>203</v>
      </c>
    </row>
    <row r="191" spans="2:47" s="1" customFormat="1" ht="19.5">
      <c r="B191" s="28"/>
      <c r="D191" s="143" t="s">
        <v>142</v>
      </c>
      <c r="F191" s="144" t="s">
        <v>204</v>
      </c>
      <c r="I191" s="145"/>
      <c r="L191" s="28"/>
      <c r="M191" s="146"/>
      <c r="T191" s="52"/>
      <c r="AT191" s="13" t="s">
        <v>142</v>
      </c>
      <c r="AU191" s="13" t="s">
        <v>85</v>
      </c>
    </row>
    <row r="192" spans="2:63" s="11" customFormat="1" ht="22.9" customHeight="1">
      <c r="B192" s="117"/>
      <c r="D192" s="118" t="s">
        <v>75</v>
      </c>
      <c r="E192" s="127" t="s">
        <v>205</v>
      </c>
      <c r="F192" s="127" t="s">
        <v>206</v>
      </c>
      <c r="I192" s="120"/>
      <c r="J192" s="128">
        <f>BK192</f>
        <v>0</v>
      </c>
      <c r="L192" s="117"/>
      <c r="M192" s="122"/>
      <c r="P192" s="123">
        <f>SUM(P193:P207)</f>
        <v>0</v>
      </c>
      <c r="R192" s="123">
        <f>SUM(R193:R207)</f>
        <v>0</v>
      </c>
      <c r="T192" s="124">
        <f>SUM(T193:T207)</f>
        <v>0</v>
      </c>
      <c r="AR192" s="118" t="s">
        <v>83</v>
      </c>
      <c r="AT192" s="125" t="s">
        <v>75</v>
      </c>
      <c r="AU192" s="125" t="s">
        <v>83</v>
      </c>
      <c r="AY192" s="118" t="s">
        <v>134</v>
      </c>
      <c r="BK192" s="126">
        <f>SUM(BK193:BK207)</f>
        <v>0</v>
      </c>
    </row>
    <row r="193" spans="2:65" s="1" customFormat="1" ht="16.5" customHeight="1">
      <c r="B193" s="28"/>
      <c r="C193" s="129" t="s">
        <v>335</v>
      </c>
      <c r="D193" s="129" t="s">
        <v>136</v>
      </c>
      <c r="E193" s="130" t="s">
        <v>208</v>
      </c>
      <c r="F193" s="131" t="s">
        <v>209</v>
      </c>
      <c r="G193" s="132" t="s">
        <v>210</v>
      </c>
      <c r="H193" s="133">
        <v>232.52</v>
      </c>
      <c r="I193" s="134"/>
      <c r="J193" s="135">
        <f>ROUND(I193*H193,2)</f>
        <v>0</v>
      </c>
      <c r="K193" s="136"/>
      <c r="L193" s="28"/>
      <c r="M193" s="137" t="s">
        <v>1</v>
      </c>
      <c r="N193" s="138" t="s">
        <v>41</v>
      </c>
      <c r="P193" s="139">
        <f>O193*H193</f>
        <v>0</v>
      </c>
      <c r="Q193" s="139">
        <v>0</v>
      </c>
      <c r="R193" s="139">
        <f>Q193*H193</f>
        <v>0</v>
      </c>
      <c r="S193" s="139">
        <v>0</v>
      </c>
      <c r="T193" s="140">
        <f>S193*H193</f>
        <v>0</v>
      </c>
      <c r="AR193" s="141" t="s">
        <v>140</v>
      </c>
      <c r="AT193" s="141" t="s">
        <v>136</v>
      </c>
      <c r="AU193" s="141" t="s">
        <v>85</v>
      </c>
      <c r="AY193" s="13" t="s">
        <v>134</v>
      </c>
      <c r="BE193" s="142">
        <f>IF(N193="základní",J193,0)</f>
        <v>0</v>
      </c>
      <c r="BF193" s="142">
        <f>IF(N193="snížená",J193,0)</f>
        <v>0</v>
      </c>
      <c r="BG193" s="142">
        <f>IF(N193="zákl. přenesená",J193,0)</f>
        <v>0</v>
      </c>
      <c r="BH193" s="142">
        <f>IF(N193="sníž. přenesená",J193,0)</f>
        <v>0</v>
      </c>
      <c r="BI193" s="142">
        <f>IF(N193="nulová",J193,0)</f>
        <v>0</v>
      </c>
      <c r="BJ193" s="13" t="s">
        <v>83</v>
      </c>
      <c r="BK193" s="142">
        <f>ROUND(I193*H193,2)</f>
        <v>0</v>
      </c>
      <c r="BL193" s="13" t="s">
        <v>140</v>
      </c>
      <c r="BM193" s="141" t="s">
        <v>211</v>
      </c>
    </row>
    <row r="194" spans="2:47" s="1" customFormat="1" ht="11.25">
      <c r="B194" s="28"/>
      <c r="D194" s="143" t="s">
        <v>142</v>
      </c>
      <c r="F194" s="144" t="s">
        <v>212</v>
      </c>
      <c r="I194" s="145"/>
      <c r="L194" s="28"/>
      <c r="M194" s="146"/>
      <c r="T194" s="52"/>
      <c r="AT194" s="13" t="s">
        <v>142</v>
      </c>
      <c r="AU194" s="13" t="s">
        <v>85</v>
      </c>
    </row>
    <row r="195" spans="2:65" s="1" customFormat="1" ht="16.5" customHeight="1">
      <c r="B195" s="28"/>
      <c r="C195" s="129" t="s">
        <v>336</v>
      </c>
      <c r="D195" s="129" t="s">
        <v>136</v>
      </c>
      <c r="E195" s="130" t="s">
        <v>214</v>
      </c>
      <c r="F195" s="131" t="s">
        <v>215</v>
      </c>
      <c r="G195" s="132" t="s">
        <v>210</v>
      </c>
      <c r="H195" s="133">
        <v>2092.68</v>
      </c>
      <c r="I195" s="134"/>
      <c r="J195" s="135">
        <f>ROUND(I195*H195,2)</f>
        <v>0</v>
      </c>
      <c r="K195" s="136"/>
      <c r="L195" s="28"/>
      <c r="M195" s="137" t="s">
        <v>1</v>
      </c>
      <c r="N195" s="138" t="s">
        <v>41</v>
      </c>
      <c r="P195" s="139">
        <f>O195*H195</f>
        <v>0</v>
      </c>
      <c r="Q195" s="139">
        <v>0</v>
      </c>
      <c r="R195" s="139">
        <f>Q195*H195</f>
        <v>0</v>
      </c>
      <c r="S195" s="139">
        <v>0</v>
      </c>
      <c r="T195" s="140">
        <f>S195*H195</f>
        <v>0</v>
      </c>
      <c r="AR195" s="141" t="s">
        <v>140</v>
      </c>
      <c r="AT195" s="141" t="s">
        <v>136</v>
      </c>
      <c r="AU195" s="141" t="s">
        <v>85</v>
      </c>
      <c r="AY195" s="13" t="s">
        <v>134</v>
      </c>
      <c r="BE195" s="142">
        <f>IF(N195="základní",J195,0)</f>
        <v>0</v>
      </c>
      <c r="BF195" s="142">
        <f>IF(N195="snížená",J195,0)</f>
        <v>0</v>
      </c>
      <c r="BG195" s="142">
        <f>IF(N195="zákl. přenesená",J195,0)</f>
        <v>0</v>
      </c>
      <c r="BH195" s="142">
        <f>IF(N195="sníž. přenesená",J195,0)</f>
        <v>0</v>
      </c>
      <c r="BI195" s="142">
        <f>IF(N195="nulová",J195,0)</f>
        <v>0</v>
      </c>
      <c r="BJ195" s="13" t="s">
        <v>83</v>
      </c>
      <c r="BK195" s="142">
        <f>ROUND(I195*H195,2)</f>
        <v>0</v>
      </c>
      <c r="BL195" s="13" t="s">
        <v>140</v>
      </c>
      <c r="BM195" s="141" t="s">
        <v>216</v>
      </c>
    </row>
    <row r="196" spans="2:47" s="1" customFormat="1" ht="11.25">
      <c r="B196" s="28"/>
      <c r="D196" s="143" t="s">
        <v>142</v>
      </c>
      <c r="F196" s="144" t="s">
        <v>217</v>
      </c>
      <c r="I196" s="145"/>
      <c r="L196" s="28"/>
      <c r="M196" s="146"/>
      <c r="T196" s="52"/>
      <c r="AT196" s="13" t="s">
        <v>142</v>
      </c>
      <c r="AU196" s="13" t="s">
        <v>85</v>
      </c>
    </row>
    <row r="197" spans="2:47" s="1" customFormat="1" ht="19.5">
      <c r="B197" s="28"/>
      <c r="D197" s="143" t="s">
        <v>218</v>
      </c>
      <c r="F197" s="147" t="s">
        <v>219</v>
      </c>
      <c r="I197" s="145"/>
      <c r="L197" s="28"/>
      <c r="M197" s="146"/>
      <c r="T197" s="52"/>
      <c r="AT197" s="13" t="s">
        <v>218</v>
      </c>
      <c r="AU197" s="13" t="s">
        <v>85</v>
      </c>
    </row>
    <row r="198" spans="2:65" s="1" customFormat="1" ht="16.5" customHeight="1">
      <c r="B198" s="28"/>
      <c r="C198" s="129" t="s">
        <v>337</v>
      </c>
      <c r="D198" s="129" t="s">
        <v>136</v>
      </c>
      <c r="E198" s="130" t="s">
        <v>338</v>
      </c>
      <c r="F198" s="131" t="s">
        <v>339</v>
      </c>
      <c r="G198" s="132" t="s">
        <v>210</v>
      </c>
      <c r="H198" s="133">
        <v>106.092</v>
      </c>
      <c r="I198" s="134"/>
      <c r="J198" s="135">
        <f>ROUND(I198*H198,2)</f>
        <v>0</v>
      </c>
      <c r="K198" s="136"/>
      <c r="L198" s="28"/>
      <c r="M198" s="137" t="s">
        <v>1</v>
      </c>
      <c r="N198" s="138" t="s">
        <v>41</v>
      </c>
      <c r="P198" s="139">
        <f>O198*H198</f>
        <v>0</v>
      </c>
      <c r="Q198" s="139">
        <v>0</v>
      </c>
      <c r="R198" s="139">
        <f>Q198*H198</f>
        <v>0</v>
      </c>
      <c r="S198" s="139">
        <v>0</v>
      </c>
      <c r="T198" s="140">
        <f>S198*H198</f>
        <v>0</v>
      </c>
      <c r="AR198" s="141" t="s">
        <v>140</v>
      </c>
      <c r="AT198" s="141" t="s">
        <v>136</v>
      </c>
      <c r="AU198" s="141" t="s">
        <v>85</v>
      </c>
      <c r="AY198" s="13" t="s">
        <v>134</v>
      </c>
      <c r="BE198" s="142">
        <f>IF(N198="základní",J198,0)</f>
        <v>0</v>
      </c>
      <c r="BF198" s="142">
        <f>IF(N198="snížená",J198,0)</f>
        <v>0</v>
      </c>
      <c r="BG198" s="142">
        <f>IF(N198="zákl. přenesená",J198,0)</f>
        <v>0</v>
      </c>
      <c r="BH198" s="142">
        <f>IF(N198="sníž. přenesená",J198,0)</f>
        <v>0</v>
      </c>
      <c r="BI198" s="142">
        <f>IF(N198="nulová",J198,0)</f>
        <v>0</v>
      </c>
      <c r="BJ198" s="13" t="s">
        <v>83</v>
      </c>
      <c r="BK198" s="142">
        <f>ROUND(I198*H198,2)</f>
        <v>0</v>
      </c>
      <c r="BL198" s="13" t="s">
        <v>140</v>
      </c>
      <c r="BM198" s="141" t="s">
        <v>340</v>
      </c>
    </row>
    <row r="199" spans="2:47" s="1" customFormat="1" ht="11.25">
      <c r="B199" s="28"/>
      <c r="D199" s="143" t="s">
        <v>142</v>
      </c>
      <c r="F199" s="144" t="s">
        <v>341</v>
      </c>
      <c r="I199" s="145"/>
      <c r="L199" s="28"/>
      <c r="M199" s="146"/>
      <c r="T199" s="52"/>
      <c r="AT199" s="13" t="s">
        <v>142</v>
      </c>
      <c r="AU199" s="13" t="s">
        <v>85</v>
      </c>
    </row>
    <row r="200" spans="2:65" s="1" customFormat="1" ht="16.5" customHeight="1">
      <c r="B200" s="28"/>
      <c r="C200" s="129" t="s">
        <v>342</v>
      </c>
      <c r="D200" s="129" t="s">
        <v>136</v>
      </c>
      <c r="E200" s="130" t="s">
        <v>343</v>
      </c>
      <c r="F200" s="131" t="s">
        <v>344</v>
      </c>
      <c r="G200" s="132" t="s">
        <v>210</v>
      </c>
      <c r="H200" s="133">
        <v>11.788</v>
      </c>
      <c r="I200" s="134"/>
      <c r="J200" s="135">
        <f>ROUND(I200*H200,2)</f>
        <v>0</v>
      </c>
      <c r="K200" s="136"/>
      <c r="L200" s="28"/>
      <c r="M200" s="137" t="s">
        <v>1</v>
      </c>
      <c r="N200" s="138" t="s">
        <v>41</v>
      </c>
      <c r="P200" s="139">
        <f>O200*H200</f>
        <v>0</v>
      </c>
      <c r="Q200" s="139">
        <v>0</v>
      </c>
      <c r="R200" s="139">
        <f>Q200*H200</f>
        <v>0</v>
      </c>
      <c r="S200" s="139">
        <v>0</v>
      </c>
      <c r="T200" s="140">
        <f>S200*H200</f>
        <v>0</v>
      </c>
      <c r="AR200" s="141" t="s">
        <v>140</v>
      </c>
      <c r="AT200" s="141" t="s">
        <v>136</v>
      </c>
      <c r="AU200" s="141" t="s">
        <v>85</v>
      </c>
      <c r="AY200" s="13" t="s">
        <v>134</v>
      </c>
      <c r="BE200" s="142">
        <f>IF(N200="základní",J200,0)</f>
        <v>0</v>
      </c>
      <c r="BF200" s="142">
        <f>IF(N200="snížená",J200,0)</f>
        <v>0</v>
      </c>
      <c r="BG200" s="142">
        <f>IF(N200="zákl. přenesená",J200,0)</f>
        <v>0</v>
      </c>
      <c r="BH200" s="142">
        <f>IF(N200="sníž. přenesená",J200,0)</f>
        <v>0</v>
      </c>
      <c r="BI200" s="142">
        <f>IF(N200="nulová",J200,0)</f>
        <v>0</v>
      </c>
      <c r="BJ200" s="13" t="s">
        <v>83</v>
      </c>
      <c r="BK200" s="142">
        <f>ROUND(I200*H200,2)</f>
        <v>0</v>
      </c>
      <c r="BL200" s="13" t="s">
        <v>140</v>
      </c>
      <c r="BM200" s="141" t="s">
        <v>345</v>
      </c>
    </row>
    <row r="201" spans="2:47" s="1" customFormat="1" ht="19.5">
      <c r="B201" s="28"/>
      <c r="D201" s="143" t="s">
        <v>142</v>
      </c>
      <c r="F201" s="144" t="s">
        <v>346</v>
      </c>
      <c r="I201" s="145"/>
      <c r="L201" s="28"/>
      <c r="M201" s="146"/>
      <c r="T201" s="52"/>
      <c r="AT201" s="13" t="s">
        <v>142</v>
      </c>
      <c r="AU201" s="13" t="s">
        <v>85</v>
      </c>
    </row>
    <row r="202" spans="2:65" s="1" customFormat="1" ht="24.2" customHeight="1">
      <c r="B202" s="28"/>
      <c r="C202" s="129" t="s">
        <v>347</v>
      </c>
      <c r="D202" s="129" t="s">
        <v>136</v>
      </c>
      <c r="E202" s="130" t="s">
        <v>348</v>
      </c>
      <c r="F202" s="131" t="s">
        <v>349</v>
      </c>
      <c r="G202" s="132" t="s">
        <v>210</v>
      </c>
      <c r="H202" s="133">
        <v>11.788</v>
      </c>
      <c r="I202" s="134"/>
      <c r="J202" s="135">
        <f>ROUND(I202*H202,2)</f>
        <v>0</v>
      </c>
      <c r="K202" s="136"/>
      <c r="L202" s="28"/>
      <c r="M202" s="137" t="s">
        <v>1</v>
      </c>
      <c r="N202" s="138" t="s">
        <v>41</v>
      </c>
      <c r="P202" s="139">
        <f>O202*H202</f>
        <v>0</v>
      </c>
      <c r="Q202" s="139">
        <v>0</v>
      </c>
      <c r="R202" s="139">
        <f>Q202*H202</f>
        <v>0</v>
      </c>
      <c r="S202" s="139">
        <v>0</v>
      </c>
      <c r="T202" s="140">
        <f>S202*H202</f>
        <v>0</v>
      </c>
      <c r="AR202" s="141" t="s">
        <v>140</v>
      </c>
      <c r="AT202" s="141" t="s">
        <v>136</v>
      </c>
      <c r="AU202" s="141" t="s">
        <v>85</v>
      </c>
      <c r="AY202" s="13" t="s">
        <v>134</v>
      </c>
      <c r="BE202" s="142">
        <f>IF(N202="základní",J202,0)</f>
        <v>0</v>
      </c>
      <c r="BF202" s="142">
        <f>IF(N202="snížená",J202,0)</f>
        <v>0</v>
      </c>
      <c r="BG202" s="142">
        <f>IF(N202="zákl. přenesená",J202,0)</f>
        <v>0</v>
      </c>
      <c r="BH202" s="142">
        <f>IF(N202="sníž. přenesená",J202,0)</f>
        <v>0</v>
      </c>
      <c r="BI202" s="142">
        <f>IF(N202="nulová",J202,0)</f>
        <v>0</v>
      </c>
      <c r="BJ202" s="13" t="s">
        <v>83</v>
      </c>
      <c r="BK202" s="142">
        <f>ROUND(I202*H202,2)</f>
        <v>0</v>
      </c>
      <c r="BL202" s="13" t="s">
        <v>140</v>
      </c>
      <c r="BM202" s="141" t="s">
        <v>350</v>
      </c>
    </row>
    <row r="203" spans="2:47" s="1" customFormat="1" ht="19.5">
      <c r="B203" s="28"/>
      <c r="D203" s="143" t="s">
        <v>142</v>
      </c>
      <c r="F203" s="144" t="s">
        <v>351</v>
      </c>
      <c r="I203" s="145"/>
      <c r="L203" s="28"/>
      <c r="M203" s="146"/>
      <c r="T203" s="52"/>
      <c r="AT203" s="13" t="s">
        <v>142</v>
      </c>
      <c r="AU203" s="13" t="s">
        <v>85</v>
      </c>
    </row>
    <row r="204" spans="2:65" s="1" customFormat="1" ht="24.2" customHeight="1">
      <c r="B204" s="28"/>
      <c r="C204" s="129" t="s">
        <v>352</v>
      </c>
      <c r="D204" s="129" t="s">
        <v>136</v>
      </c>
      <c r="E204" s="130" t="s">
        <v>221</v>
      </c>
      <c r="F204" s="131" t="s">
        <v>222</v>
      </c>
      <c r="G204" s="132" t="s">
        <v>210</v>
      </c>
      <c r="H204" s="133">
        <v>21.6</v>
      </c>
      <c r="I204" s="134"/>
      <c r="J204" s="135">
        <f>ROUND(I204*H204,2)</f>
        <v>0</v>
      </c>
      <c r="K204" s="136"/>
      <c r="L204" s="28"/>
      <c r="M204" s="137" t="s">
        <v>1</v>
      </c>
      <c r="N204" s="138" t="s">
        <v>41</v>
      </c>
      <c r="P204" s="139">
        <f>O204*H204</f>
        <v>0</v>
      </c>
      <c r="Q204" s="139">
        <v>0</v>
      </c>
      <c r="R204" s="139">
        <f>Q204*H204</f>
        <v>0</v>
      </c>
      <c r="S204" s="139">
        <v>0</v>
      </c>
      <c r="T204" s="140">
        <f>S204*H204</f>
        <v>0</v>
      </c>
      <c r="AR204" s="141" t="s">
        <v>140</v>
      </c>
      <c r="AT204" s="141" t="s">
        <v>136</v>
      </c>
      <c r="AU204" s="141" t="s">
        <v>85</v>
      </c>
      <c r="AY204" s="13" t="s">
        <v>134</v>
      </c>
      <c r="BE204" s="142">
        <f>IF(N204="základní",J204,0)</f>
        <v>0</v>
      </c>
      <c r="BF204" s="142">
        <f>IF(N204="snížená",J204,0)</f>
        <v>0</v>
      </c>
      <c r="BG204" s="142">
        <f>IF(N204="zákl. přenesená",J204,0)</f>
        <v>0</v>
      </c>
      <c r="BH204" s="142">
        <f>IF(N204="sníž. přenesená",J204,0)</f>
        <v>0</v>
      </c>
      <c r="BI204" s="142">
        <f>IF(N204="nulová",J204,0)</f>
        <v>0</v>
      </c>
      <c r="BJ204" s="13" t="s">
        <v>83</v>
      </c>
      <c r="BK204" s="142">
        <f>ROUND(I204*H204,2)</f>
        <v>0</v>
      </c>
      <c r="BL204" s="13" t="s">
        <v>140</v>
      </c>
      <c r="BM204" s="141" t="s">
        <v>223</v>
      </c>
    </row>
    <row r="205" spans="2:47" s="1" customFormat="1" ht="19.5">
      <c r="B205" s="28"/>
      <c r="D205" s="143" t="s">
        <v>142</v>
      </c>
      <c r="F205" s="144" t="s">
        <v>224</v>
      </c>
      <c r="I205" s="145"/>
      <c r="L205" s="28"/>
      <c r="M205" s="146"/>
      <c r="T205" s="52"/>
      <c r="AT205" s="13" t="s">
        <v>142</v>
      </c>
      <c r="AU205" s="13" t="s">
        <v>85</v>
      </c>
    </row>
    <row r="206" spans="2:65" s="1" customFormat="1" ht="24.2" customHeight="1">
      <c r="B206" s="28"/>
      <c r="C206" s="129" t="s">
        <v>353</v>
      </c>
      <c r="D206" s="129" t="s">
        <v>136</v>
      </c>
      <c r="E206" s="130" t="s">
        <v>226</v>
      </c>
      <c r="F206" s="131" t="s">
        <v>227</v>
      </c>
      <c r="G206" s="132" t="s">
        <v>210</v>
      </c>
      <c r="H206" s="133">
        <v>210.92</v>
      </c>
      <c r="I206" s="134"/>
      <c r="J206" s="135">
        <f>ROUND(I206*H206,2)</f>
        <v>0</v>
      </c>
      <c r="K206" s="136"/>
      <c r="L206" s="28"/>
      <c r="M206" s="137" t="s">
        <v>1</v>
      </c>
      <c r="N206" s="138" t="s">
        <v>41</v>
      </c>
      <c r="P206" s="139">
        <f>O206*H206</f>
        <v>0</v>
      </c>
      <c r="Q206" s="139">
        <v>0</v>
      </c>
      <c r="R206" s="139">
        <f>Q206*H206</f>
        <v>0</v>
      </c>
      <c r="S206" s="139">
        <v>0</v>
      </c>
      <c r="T206" s="140">
        <f>S206*H206</f>
        <v>0</v>
      </c>
      <c r="AR206" s="141" t="s">
        <v>140</v>
      </c>
      <c r="AT206" s="141" t="s">
        <v>136</v>
      </c>
      <c r="AU206" s="141" t="s">
        <v>85</v>
      </c>
      <c r="AY206" s="13" t="s">
        <v>134</v>
      </c>
      <c r="BE206" s="142">
        <f>IF(N206="základní",J206,0)</f>
        <v>0</v>
      </c>
      <c r="BF206" s="142">
        <f>IF(N206="snížená",J206,0)</f>
        <v>0</v>
      </c>
      <c r="BG206" s="142">
        <f>IF(N206="zákl. přenesená",J206,0)</f>
        <v>0</v>
      </c>
      <c r="BH206" s="142">
        <f>IF(N206="sníž. přenesená",J206,0)</f>
        <v>0</v>
      </c>
      <c r="BI206" s="142">
        <f>IF(N206="nulová",J206,0)</f>
        <v>0</v>
      </c>
      <c r="BJ206" s="13" t="s">
        <v>83</v>
      </c>
      <c r="BK206" s="142">
        <f>ROUND(I206*H206,2)</f>
        <v>0</v>
      </c>
      <c r="BL206" s="13" t="s">
        <v>140</v>
      </c>
      <c r="BM206" s="141" t="s">
        <v>228</v>
      </c>
    </row>
    <row r="207" spans="2:47" s="1" customFormat="1" ht="19.5">
      <c r="B207" s="28"/>
      <c r="D207" s="143" t="s">
        <v>142</v>
      </c>
      <c r="F207" s="144" t="s">
        <v>229</v>
      </c>
      <c r="I207" s="145"/>
      <c r="L207" s="28"/>
      <c r="M207" s="146"/>
      <c r="T207" s="52"/>
      <c r="AT207" s="13" t="s">
        <v>142</v>
      </c>
      <c r="AU207" s="13" t="s">
        <v>85</v>
      </c>
    </row>
    <row r="208" spans="2:63" s="11" customFormat="1" ht="22.9" customHeight="1">
      <c r="B208" s="117"/>
      <c r="D208" s="118" t="s">
        <v>75</v>
      </c>
      <c r="E208" s="127" t="s">
        <v>230</v>
      </c>
      <c r="F208" s="127" t="s">
        <v>231</v>
      </c>
      <c r="I208" s="120"/>
      <c r="J208" s="128">
        <f>BK208</f>
        <v>0</v>
      </c>
      <c r="L208" s="117"/>
      <c r="M208" s="122"/>
      <c r="P208" s="123">
        <f>SUM(P209:P210)</f>
        <v>0</v>
      </c>
      <c r="R208" s="123">
        <f>SUM(R209:R210)</f>
        <v>0</v>
      </c>
      <c r="T208" s="124">
        <f>SUM(T209:T210)</f>
        <v>0</v>
      </c>
      <c r="AR208" s="118" t="s">
        <v>83</v>
      </c>
      <c r="AT208" s="125" t="s">
        <v>75</v>
      </c>
      <c r="AU208" s="125" t="s">
        <v>83</v>
      </c>
      <c r="AY208" s="118" t="s">
        <v>134</v>
      </c>
      <c r="BK208" s="126">
        <f>SUM(BK209:BK210)</f>
        <v>0</v>
      </c>
    </row>
    <row r="209" spans="2:65" s="1" customFormat="1" ht="21.75" customHeight="1">
      <c r="B209" s="28"/>
      <c r="C209" s="129" t="s">
        <v>354</v>
      </c>
      <c r="D209" s="129" t="s">
        <v>136</v>
      </c>
      <c r="E209" s="130" t="s">
        <v>233</v>
      </c>
      <c r="F209" s="131" t="s">
        <v>234</v>
      </c>
      <c r="G209" s="132" t="s">
        <v>210</v>
      </c>
      <c r="H209" s="133">
        <v>24.773</v>
      </c>
      <c r="I209" s="134"/>
      <c r="J209" s="135">
        <f>ROUND(I209*H209,2)</f>
        <v>0</v>
      </c>
      <c r="K209" s="136"/>
      <c r="L209" s="28"/>
      <c r="M209" s="137" t="s">
        <v>1</v>
      </c>
      <c r="N209" s="138" t="s">
        <v>41</v>
      </c>
      <c r="P209" s="139">
        <f>O209*H209</f>
        <v>0</v>
      </c>
      <c r="Q209" s="139">
        <v>0</v>
      </c>
      <c r="R209" s="139">
        <f>Q209*H209</f>
        <v>0</v>
      </c>
      <c r="S209" s="139">
        <v>0</v>
      </c>
      <c r="T209" s="140">
        <f>S209*H209</f>
        <v>0</v>
      </c>
      <c r="AR209" s="141" t="s">
        <v>140</v>
      </c>
      <c r="AT209" s="141" t="s">
        <v>136</v>
      </c>
      <c r="AU209" s="141" t="s">
        <v>85</v>
      </c>
      <c r="AY209" s="13" t="s">
        <v>134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3" t="s">
        <v>83</v>
      </c>
      <c r="BK209" s="142">
        <f>ROUND(I209*H209,2)</f>
        <v>0</v>
      </c>
      <c r="BL209" s="13" t="s">
        <v>140</v>
      </c>
      <c r="BM209" s="141" t="s">
        <v>235</v>
      </c>
    </row>
    <row r="210" spans="2:47" s="1" customFormat="1" ht="19.5">
      <c r="B210" s="28"/>
      <c r="D210" s="143" t="s">
        <v>142</v>
      </c>
      <c r="F210" s="144" t="s">
        <v>236</v>
      </c>
      <c r="I210" s="145"/>
      <c r="L210" s="28"/>
      <c r="M210" s="146"/>
      <c r="T210" s="52"/>
      <c r="AT210" s="13" t="s">
        <v>142</v>
      </c>
      <c r="AU210" s="13" t="s">
        <v>85</v>
      </c>
    </row>
    <row r="211" spans="2:63" s="11" customFormat="1" ht="22.9" customHeight="1">
      <c r="B211" s="117"/>
      <c r="D211" s="118" t="s">
        <v>75</v>
      </c>
      <c r="E211" s="127" t="s">
        <v>237</v>
      </c>
      <c r="F211" s="127" t="s">
        <v>238</v>
      </c>
      <c r="I211" s="120"/>
      <c r="J211" s="128">
        <f>BK211</f>
        <v>0</v>
      </c>
      <c r="L211" s="117"/>
      <c r="M211" s="122"/>
      <c r="P211" s="123">
        <f>SUM(P212:P213)</f>
        <v>0</v>
      </c>
      <c r="R211" s="123">
        <f>SUM(R212:R213)</f>
        <v>0</v>
      </c>
      <c r="T211" s="124">
        <f>SUM(T212:T213)</f>
        <v>0</v>
      </c>
      <c r="AR211" s="118" t="s">
        <v>144</v>
      </c>
      <c r="AT211" s="125" t="s">
        <v>75</v>
      </c>
      <c r="AU211" s="125" t="s">
        <v>83</v>
      </c>
      <c r="AY211" s="118" t="s">
        <v>134</v>
      </c>
      <c r="BK211" s="126">
        <f>SUM(BK212:BK213)</f>
        <v>0</v>
      </c>
    </row>
    <row r="212" spans="2:65" s="1" customFormat="1" ht="16.5" customHeight="1">
      <c r="B212" s="28"/>
      <c r="C212" s="129" t="s">
        <v>355</v>
      </c>
      <c r="D212" s="129" t="s">
        <v>136</v>
      </c>
      <c r="E212" s="130" t="s">
        <v>240</v>
      </c>
      <c r="F212" s="131" t="s">
        <v>241</v>
      </c>
      <c r="G212" s="132" t="s">
        <v>242</v>
      </c>
      <c r="H212" s="133">
        <v>1</v>
      </c>
      <c r="I212" s="134"/>
      <c r="J212" s="135">
        <f>ROUND(I212*H212,2)</f>
        <v>0</v>
      </c>
      <c r="K212" s="136"/>
      <c r="L212" s="28"/>
      <c r="M212" s="137" t="s">
        <v>1</v>
      </c>
      <c r="N212" s="138" t="s">
        <v>41</v>
      </c>
      <c r="P212" s="139">
        <f>O212*H212</f>
        <v>0</v>
      </c>
      <c r="Q212" s="139">
        <v>0</v>
      </c>
      <c r="R212" s="139">
        <f>Q212*H212</f>
        <v>0</v>
      </c>
      <c r="S212" s="139">
        <v>0</v>
      </c>
      <c r="T212" s="140">
        <f>S212*H212</f>
        <v>0</v>
      </c>
      <c r="AR212" s="141" t="s">
        <v>243</v>
      </c>
      <c r="AT212" s="141" t="s">
        <v>136</v>
      </c>
      <c r="AU212" s="141" t="s">
        <v>85</v>
      </c>
      <c r="AY212" s="13" t="s">
        <v>134</v>
      </c>
      <c r="BE212" s="142">
        <f>IF(N212="základní",J212,0)</f>
        <v>0</v>
      </c>
      <c r="BF212" s="142">
        <f>IF(N212="snížená",J212,0)</f>
        <v>0</v>
      </c>
      <c r="BG212" s="142">
        <f>IF(N212="zákl. přenesená",J212,0)</f>
        <v>0</v>
      </c>
      <c r="BH212" s="142">
        <f>IF(N212="sníž. přenesená",J212,0)</f>
        <v>0</v>
      </c>
      <c r="BI212" s="142">
        <f>IF(N212="nulová",J212,0)</f>
        <v>0</v>
      </c>
      <c r="BJ212" s="13" t="s">
        <v>83</v>
      </c>
      <c r="BK212" s="142">
        <f>ROUND(I212*H212,2)</f>
        <v>0</v>
      </c>
      <c r="BL212" s="13" t="s">
        <v>243</v>
      </c>
      <c r="BM212" s="141" t="s">
        <v>244</v>
      </c>
    </row>
    <row r="213" spans="2:47" s="1" customFormat="1" ht="11.25">
      <c r="B213" s="28"/>
      <c r="D213" s="143" t="s">
        <v>142</v>
      </c>
      <c r="F213" s="144" t="s">
        <v>245</v>
      </c>
      <c r="I213" s="145"/>
      <c r="L213" s="28"/>
      <c r="M213" s="148"/>
      <c r="N213" s="149"/>
      <c r="O213" s="149"/>
      <c r="P213" s="149"/>
      <c r="Q213" s="149"/>
      <c r="R213" s="149"/>
      <c r="S213" s="149"/>
      <c r="T213" s="150"/>
      <c r="AT213" s="13" t="s">
        <v>142</v>
      </c>
      <c r="AU213" s="13" t="s">
        <v>85</v>
      </c>
    </row>
    <row r="214" spans="2:12" s="1" customFormat="1" ht="6.95" customHeight="1">
      <c r="B214" s="40"/>
      <c r="C214" s="41"/>
      <c r="D214" s="41"/>
      <c r="E214" s="41"/>
      <c r="F214" s="41"/>
      <c r="G214" s="41"/>
      <c r="H214" s="41"/>
      <c r="I214" s="41"/>
      <c r="J214" s="41"/>
      <c r="K214" s="41"/>
      <c r="L214" s="28"/>
    </row>
  </sheetData>
  <sheetProtection algorithmName="SHA-512" hashValue="xiPVT5z3csp8NguyCPXQK5OsbOgTYTmqglF2WRE0ooHFElSyag4JPJ0HRfEkeeMGRgSzbMzOw/0yaciEuqXL8g==" saltValue="MjFACMw6qQvFNyjHpqtAh/FF4A22oh71Pcv4asBRdG/WSMD8Zi/aukFLLPdWi311pfvtUu3vwwt4PQTfVeevwA==" spinCount="100000" sheet="1" objects="1" scenarios="1" formatColumns="0" formatRows="0" autoFilter="0"/>
  <autoFilter ref="C123:K21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94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 hidden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200" t="str">
        <f>'Rekapitulace stavby'!K6</f>
        <v>Město Petřvald - Opravy MK_2024</v>
      </c>
      <c r="F7" s="201"/>
      <c r="G7" s="201"/>
      <c r="H7" s="201"/>
      <c r="L7" s="16"/>
    </row>
    <row r="8" spans="2:12" s="1" customFormat="1" ht="12" customHeight="1" hidden="1">
      <c r="B8" s="28"/>
      <c r="D8" s="23" t="s">
        <v>102</v>
      </c>
      <c r="L8" s="28"/>
    </row>
    <row r="9" spans="2:12" s="1" customFormat="1" ht="16.5" customHeight="1" hidden="1">
      <c r="B9" s="28"/>
      <c r="E9" s="162" t="s">
        <v>356</v>
      </c>
      <c r="F9" s="202"/>
      <c r="G9" s="202"/>
      <c r="H9" s="202"/>
      <c r="L9" s="28"/>
    </row>
    <row r="10" spans="2:12" s="1" customFormat="1" ht="11.25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 hidden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13. 2. 2024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 hidden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203" t="str">
        <f>'Rekapitulace stavby'!E14</f>
        <v>Vyplň údaj</v>
      </c>
      <c r="F18" s="184"/>
      <c r="G18" s="184"/>
      <c r="H18" s="184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3" t="s">
        <v>34</v>
      </c>
      <c r="I23" s="23" t="s">
        <v>25</v>
      </c>
      <c r="J23" s="21" t="s">
        <v>104</v>
      </c>
      <c r="L23" s="28"/>
    </row>
    <row r="24" spans="2:12" s="1" customFormat="1" ht="18" customHeight="1" hidden="1">
      <c r="B24" s="28"/>
      <c r="E24" s="21" t="s">
        <v>105</v>
      </c>
      <c r="I24" s="23" t="s">
        <v>28</v>
      </c>
      <c r="J24" s="21" t="s">
        <v>1</v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3" t="s">
        <v>35</v>
      </c>
      <c r="L26" s="28"/>
    </row>
    <row r="27" spans="2:12" s="7" customFormat="1" ht="16.5" customHeight="1" hidden="1">
      <c r="B27" s="85"/>
      <c r="E27" s="189" t="s">
        <v>1</v>
      </c>
      <c r="F27" s="189"/>
      <c r="G27" s="189"/>
      <c r="H27" s="189"/>
      <c r="L27" s="85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6" t="s">
        <v>36</v>
      </c>
      <c r="J30" s="62">
        <f>ROUND(J124,2)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 hidden="1">
      <c r="B33" s="28"/>
      <c r="D33" s="51" t="s">
        <v>40</v>
      </c>
      <c r="E33" s="23" t="s">
        <v>41</v>
      </c>
      <c r="F33" s="87">
        <f>ROUND((SUM(BE124:BE171)),2)</f>
        <v>0</v>
      </c>
      <c r="I33" s="88">
        <v>0.21</v>
      </c>
      <c r="J33" s="87">
        <f>ROUND(((SUM(BE124:BE171))*I33),2)</f>
        <v>0</v>
      </c>
      <c r="L33" s="28"/>
    </row>
    <row r="34" spans="2:12" s="1" customFormat="1" ht="14.45" customHeight="1" hidden="1">
      <c r="B34" s="28"/>
      <c r="E34" s="23" t="s">
        <v>42</v>
      </c>
      <c r="F34" s="87">
        <f>ROUND((SUM(BF124:BF171)),2)</f>
        <v>0</v>
      </c>
      <c r="I34" s="88">
        <v>0.12</v>
      </c>
      <c r="J34" s="87">
        <f>ROUND(((SUM(BF124:BF171))*I34),2)</f>
        <v>0</v>
      </c>
      <c r="L34" s="28"/>
    </row>
    <row r="35" spans="2:12" s="1" customFormat="1" ht="14.45" customHeight="1" hidden="1">
      <c r="B35" s="28"/>
      <c r="E35" s="23" t="s">
        <v>43</v>
      </c>
      <c r="F35" s="87">
        <f>ROUND((SUM(BG124:BG171)),2)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7">
        <f>ROUND((SUM(BH124:BH171)),2)</f>
        <v>0</v>
      </c>
      <c r="I36" s="88">
        <v>0.12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7">
        <f>ROUND((SUM(BI124:BI171)),2)</f>
        <v>0</v>
      </c>
      <c r="I37" s="88">
        <v>0</v>
      </c>
      <c r="J37" s="87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6"/>
      <c r="L41" s="16"/>
    </row>
    <row r="42" spans="2:12" ht="14.45" customHeight="1" hidden="1">
      <c r="B42" s="16"/>
      <c r="L42" s="16"/>
    </row>
    <row r="43" spans="2:12" ht="14.45" customHeight="1" hidden="1">
      <c r="B43" s="16"/>
      <c r="L43" s="16"/>
    </row>
    <row r="44" spans="2:12" ht="14.45" customHeight="1" hidden="1">
      <c r="B44" s="16"/>
      <c r="L44" s="16"/>
    </row>
    <row r="45" spans="2:12" ht="14.45" customHeight="1" hidden="1">
      <c r="B45" s="16"/>
      <c r="L45" s="16"/>
    </row>
    <row r="46" spans="2:12" ht="14.45" customHeight="1" hidden="1">
      <c r="B46" s="16"/>
      <c r="L46" s="16"/>
    </row>
    <row r="47" spans="2:12" ht="14.45" customHeight="1" hidden="1">
      <c r="B47" s="16"/>
      <c r="L47" s="16"/>
    </row>
    <row r="48" spans="2:12" ht="14.45" customHeight="1" hidden="1">
      <c r="B48" s="16"/>
      <c r="L48" s="16"/>
    </row>
    <row r="49" spans="2:12" ht="14.45" customHeight="1" hidden="1">
      <c r="B49" s="16"/>
      <c r="L49" s="16"/>
    </row>
    <row r="50" spans="2:12" s="1" customFormat="1" ht="14.45" customHeight="1" hidden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 hidden="1">
      <c r="B51" s="16"/>
      <c r="L51" s="16"/>
    </row>
    <row r="52" spans="2:12" ht="11.25" hidden="1">
      <c r="B52" s="16"/>
      <c r="L52" s="16"/>
    </row>
    <row r="53" spans="2:12" ht="11.25" hidden="1">
      <c r="B53" s="16"/>
      <c r="L53" s="16"/>
    </row>
    <row r="54" spans="2:12" ht="11.25" hidden="1">
      <c r="B54" s="16"/>
      <c r="L54" s="16"/>
    </row>
    <row r="55" spans="2:12" ht="11.25" hidden="1">
      <c r="B55" s="16"/>
      <c r="L55" s="16"/>
    </row>
    <row r="56" spans="2:12" ht="11.25" hidden="1">
      <c r="B56" s="16"/>
      <c r="L56" s="16"/>
    </row>
    <row r="57" spans="2:12" ht="11.25" hidden="1">
      <c r="B57" s="16"/>
      <c r="L57" s="16"/>
    </row>
    <row r="58" spans="2:12" ht="11.25" hidden="1">
      <c r="B58" s="16"/>
      <c r="L58" s="16"/>
    </row>
    <row r="59" spans="2:12" ht="11.25" hidden="1">
      <c r="B59" s="16"/>
      <c r="L59" s="16"/>
    </row>
    <row r="60" spans="2:12" ht="11.2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5" t="s">
        <v>52</v>
      </c>
      <c r="G61" s="39" t="s">
        <v>51</v>
      </c>
      <c r="H61" s="30"/>
      <c r="I61" s="30"/>
      <c r="J61" s="96" t="s">
        <v>52</v>
      </c>
      <c r="K61" s="30"/>
      <c r="L61" s="28"/>
    </row>
    <row r="62" spans="2:12" ht="11.25" hidden="1">
      <c r="B62" s="16"/>
      <c r="L62" s="16"/>
    </row>
    <row r="63" spans="2:12" ht="11.25" hidden="1">
      <c r="B63" s="16"/>
      <c r="L63" s="16"/>
    </row>
    <row r="64" spans="2:12" ht="11.25" hidden="1">
      <c r="B64" s="16"/>
      <c r="L64" s="16"/>
    </row>
    <row r="65" spans="2:12" s="1" customFormat="1" ht="12.7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 hidden="1">
      <c r="B66" s="16"/>
      <c r="L66" s="16"/>
    </row>
    <row r="67" spans="2:12" ht="11.25" hidden="1">
      <c r="B67" s="16"/>
      <c r="L67" s="16"/>
    </row>
    <row r="68" spans="2:12" ht="11.25" hidden="1">
      <c r="B68" s="16"/>
      <c r="L68" s="16"/>
    </row>
    <row r="69" spans="2:12" ht="11.25" hidden="1">
      <c r="B69" s="16"/>
      <c r="L69" s="16"/>
    </row>
    <row r="70" spans="2:12" ht="11.25" hidden="1">
      <c r="B70" s="16"/>
      <c r="L70" s="16"/>
    </row>
    <row r="71" spans="2:12" ht="11.25" hidden="1">
      <c r="B71" s="16"/>
      <c r="L71" s="16"/>
    </row>
    <row r="72" spans="2:12" ht="11.25" hidden="1">
      <c r="B72" s="16"/>
      <c r="L72" s="16"/>
    </row>
    <row r="73" spans="2:12" ht="11.25" hidden="1">
      <c r="B73" s="16"/>
      <c r="L73" s="16"/>
    </row>
    <row r="74" spans="2:12" ht="11.25" hidden="1">
      <c r="B74" s="16"/>
      <c r="L74" s="16"/>
    </row>
    <row r="75" spans="2:12" ht="11.2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5" t="s">
        <v>52</v>
      </c>
      <c r="G76" s="39" t="s">
        <v>51</v>
      </c>
      <c r="H76" s="30"/>
      <c r="I76" s="30"/>
      <c r="J76" s="96" t="s">
        <v>52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1.25" hidden="1"/>
    <row r="79" ht="11.25" hidden="1"/>
    <row r="80" ht="11.25" hidden="1"/>
    <row r="81" spans="2:12" s="1" customFormat="1" ht="6.95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 hidden="1">
      <c r="B82" s="28"/>
      <c r="C82" s="17" t="s">
        <v>106</v>
      </c>
      <c r="L82" s="28"/>
    </row>
    <row r="83" spans="2:12" s="1" customFormat="1" ht="6.95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0" t="str">
        <f>E7</f>
        <v>Město Petřvald - Opravy MK_2024</v>
      </c>
      <c r="F85" s="201"/>
      <c r="G85" s="201"/>
      <c r="H85" s="201"/>
      <c r="L85" s="28"/>
    </row>
    <row r="86" spans="2:12" s="1" customFormat="1" ht="12" customHeight="1" hidden="1">
      <c r="B86" s="28"/>
      <c r="C86" s="23" t="s">
        <v>102</v>
      </c>
      <c r="L86" s="28"/>
    </row>
    <row r="87" spans="2:12" s="1" customFormat="1" ht="16.5" customHeight="1" hidden="1">
      <c r="B87" s="28"/>
      <c r="E87" s="162" t="str">
        <f>E9</f>
        <v>04 - Oprava MK ul. Do Kopce, část I.</v>
      </c>
      <c r="F87" s="202"/>
      <c r="G87" s="202"/>
      <c r="H87" s="202"/>
      <c r="L87" s="28"/>
    </row>
    <row r="88" spans="2:12" s="1" customFormat="1" ht="6.95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Petřvald</v>
      </c>
      <c r="I89" s="23" t="s">
        <v>22</v>
      </c>
      <c r="J89" s="48" t="str">
        <f>IF(J12="","",J12)</f>
        <v>13. 2. 2024</v>
      </c>
      <c r="L89" s="28"/>
    </row>
    <row r="90" spans="2:12" s="1" customFormat="1" ht="6.95" customHeight="1" hidden="1">
      <c r="B90" s="28"/>
      <c r="L90" s="28"/>
    </row>
    <row r="91" spans="2:12" s="1" customFormat="1" ht="15.2" customHeight="1" hidden="1">
      <c r="B91" s="28"/>
      <c r="C91" s="23" t="s">
        <v>24</v>
      </c>
      <c r="F91" s="21" t="str">
        <f>E15</f>
        <v>Město Petřvald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 hidden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Ing. Pavol Lipták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 hidden="1">
      <c r="B95" s="28"/>
      <c r="L95" s="28"/>
    </row>
    <row r="96" spans="2:47" s="1" customFormat="1" ht="22.9" customHeight="1" hidden="1">
      <c r="B96" s="28"/>
      <c r="C96" s="99" t="s">
        <v>109</v>
      </c>
      <c r="J96" s="62">
        <f>J124</f>
        <v>0</v>
      </c>
      <c r="L96" s="28"/>
      <c r="AU96" s="13" t="s">
        <v>110</v>
      </c>
    </row>
    <row r="97" spans="2:12" s="8" customFormat="1" ht="24.95" customHeight="1" hidden="1">
      <c r="B97" s="100"/>
      <c r="D97" s="101" t="s">
        <v>111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 hidden="1">
      <c r="B98" s="104"/>
      <c r="D98" s="105" t="s">
        <v>112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9" customFormat="1" ht="19.9" customHeight="1" hidden="1">
      <c r="B99" s="104"/>
      <c r="D99" s="105" t="s">
        <v>113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" customHeight="1" hidden="1">
      <c r="B100" s="104"/>
      <c r="D100" s="105" t="s">
        <v>114</v>
      </c>
      <c r="E100" s="106"/>
      <c r="F100" s="106"/>
      <c r="G100" s="106"/>
      <c r="H100" s="106"/>
      <c r="I100" s="106"/>
      <c r="J100" s="107">
        <f>J138</f>
        <v>0</v>
      </c>
      <c r="L100" s="104"/>
    </row>
    <row r="101" spans="2:12" s="9" customFormat="1" ht="19.9" customHeight="1" hidden="1">
      <c r="B101" s="104"/>
      <c r="D101" s="105" t="s">
        <v>115</v>
      </c>
      <c r="E101" s="106"/>
      <c r="F101" s="106"/>
      <c r="G101" s="106"/>
      <c r="H101" s="106"/>
      <c r="I101" s="106"/>
      <c r="J101" s="107">
        <f>J143</f>
        <v>0</v>
      </c>
      <c r="L101" s="104"/>
    </row>
    <row r="102" spans="2:12" s="9" customFormat="1" ht="19.9" customHeight="1" hidden="1">
      <c r="B102" s="104"/>
      <c r="D102" s="105" t="s">
        <v>116</v>
      </c>
      <c r="E102" s="106"/>
      <c r="F102" s="106"/>
      <c r="G102" s="106"/>
      <c r="H102" s="106"/>
      <c r="I102" s="106"/>
      <c r="J102" s="107">
        <f>J156</f>
        <v>0</v>
      </c>
      <c r="L102" s="104"/>
    </row>
    <row r="103" spans="2:12" s="9" customFormat="1" ht="19.9" customHeight="1" hidden="1">
      <c r="B103" s="104"/>
      <c r="D103" s="105" t="s">
        <v>117</v>
      </c>
      <c r="E103" s="106"/>
      <c r="F103" s="106"/>
      <c r="G103" s="106"/>
      <c r="H103" s="106"/>
      <c r="I103" s="106"/>
      <c r="J103" s="107">
        <f>J166</f>
        <v>0</v>
      </c>
      <c r="L103" s="104"/>
    </row>
    <row r="104" spans="2:12" s="9" customFormat="1" ht="19.9" customHeight="1" hidden="1">
      <c r="B104" s="104"/>
      <c r="D104" s="105" t="s">
        <v>118</v>
      </c>
      <c r="E104" s="106"/>
      <c r="F104" s="106"/>
      <c r="G104" s="106"/>
      <c r="H104" s="106"/>
      <c r="I104" s="106"/>
      <c r="J104" s="107">
        <f>J169</f>
        <v>0</v>
      </c>
      <c r="L104" s="104"/>
    </row>
    <row r="105" spans="2:12" s="1" customFormat="1" ht="21.75" customHeight="1" hidden="1">
      <c r="B105" s="28"/>
      <c r="L105" s="28"/>
    </row>
    <row r="106" spans="2:12" s="1" customFormat="1" ht="6.95" customHeight="1" hidden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07" ht="11.25" hidden="1"/>
    <row r="108" ht="11.25" hidden="1"/>
    <row r="109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119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16.5" customHeight="1">
      <c r="B114" s="28"/>
      <c r="E114" s="200" t="str">
        <f>E7</f>
        <v>Město Petřvald - Opravy MK_2024</v>
      </c>
      <c r="F114" s="201"/>
      <c r="G114" s="201"/>
      <c r="H114" s="201"/>
      <c r="L114" s="28"/>
    </row>
    <row r="115" spans="2:12" s="1" customFormat="1" ht="12" customHeight="1">
      <c r="B115" s="28"/>
      <c r="C115" s="23" t="s">
        <v>102</v>
      </c>
      <c r="L115" s="28"/>
    </row>
    <row r="116" spans="2:12" s="1" customFormat="1" ht="16.5" customHeight="1">
      <c r="B116" s="28"/>
      <c r="E116" s="162" t="str">
        <f>E9</f>
        <v>04 - Oprava MK ul. Do Kopce, část I.</v>
      </c>
      <c r="F116" s="202"/>
      <c r="G116" s="202"/>
      <c r="H116" s="202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20</v>
      </c>
      <c r="F118" s="21" t="str">
        <f>F12</f>
        <v>Petřvald</v>
      </c>
      <c r="I118" s="23" t="s">
        <v>22</v>
      </c>
      <c r="J118" s="48" t="str">
        <f>IF(J12="","",J12)</f>
        <v>13. 2. 2024</v>
      </c>
      <c r="L118" s="28"/>
    </row>
    <row r="119" spans="2:12" s="1" customFormat="1" ht="6.95" customHeight="1">
      <c r="B119" s="28"/>
      <c r="L119" s="28"/>
    </row>
    <row r="120" spans="2:12" s="1" customFormat="1" ht="15.2" customHeight="1">
      <c r="B120" s="28"/>
      <c r="C120" s="23" t="s">
        <v>24</v>
      </c>
      <c r="F120" s="21" t="str">
        <f>E15</f>
        <v>Město Petřvald</v>
      </c>
      <c r="I120" s="23" t="s">
        <v>31</v>
      </c>
      <c r="J120" s="26" t="str">
        <f>E21</f>
        <v xml:space="preserve"> </v>
      </c>
      <c r="L120" s="28"/>
    </row>
    <row r="121" spans="2:12" s="1" customFormat="1" ht="15.2" customHeight="1">
      <c r="B121" s="28"/>
      <c r="C121" s="23" t="s">
        <v>29</v>
      </c>
      <c r="F121" s="21" t="str">
        <f>IF(E18="","",E18)</f>
        <v>Vyplň údaj</v>
      </c>
      <c r="I121" s="23" t="s">
        <v>34</v>
      </c>
      <c r="J121" s="26" t="str">
        <f>E24</f>
        <v>Ing. Pavol Lipták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120</v>
      </c>
      <c r="D123" s="110" t="s">
        <v>61</v>
      </c>
      <c r="E123" s="110" t="s">
        <v>57</v>
      </c>
      <c r="F123" s="110" t="s">
        <v>58</v>
      </c>
      <c r="G123" s="110" t="s">
        <v>121</v>
      </c>
      <c r="H123" s="110" t="s">
        <v>122</v>
      </c>
      <c r="I123" s="110" t="s">
        <v>123</v>
      </c>
      <c r="J123" s="111" t="s">
        <v>108</v>
      </c>
      <c r="K123" s="112" t="s">
        <v>124</v>
      </c>
      <c r="L123" s="108"/>
      <c r="M123" s="55" t="s">
        <v>1</v>
      </c>
      <c r="N123" s="56" t="s">
        <v>40</v>
      </c>
      <c r="O123" s="56" t="s">
        <v>125</v>
      </c>
      <c r="P123" s="56" t="s">
        <v>126</v>
      </c>
      <c r="Q123" s="56" t="s">
        <v>127</v>
      </c>
      <c r="R123" s="56" t="s">
        <v>128</v>
      </c>
      <c r="S123" s="56" t="s">
        <v>129</v>
      </c>
      <c r="T123" s="57" t="s">
        <v>130</v>
      </c>
    </row>
    <row r="124" spans="2:63" s="1" customFormat="1" ht="22.9" customHeight="1">
      <c r="B124" s="28"/>
      <c r="C124" s="60" t="s">
        <v>131</v>
      </c>
      <c r="J124" s="113">
        <f>BK124</f>
        <v>0</v>
      </c>
      <c r="L124" s="28"/>
      <c r="M124" s="58"/>
      <c r="N124" s="49"/>
      <c r="O124" s="49"/>
      <c r="P124" s="114">
        <f>P125</f>
        <v>0</v>
      </c>
      <c r="Q124" s="49"/>
      <c r="R124" s="114">
        <f>R125</f>
        <v>15.51642</v>
      </c>
      <c r="S124" s="49"/>
      <c r="T124" s="115">
        <f>T125</f>
        <v>230.16</v>
      </c>
      <c r="AT124" s="13" t="s">
        <v>75</v>
      </c>
      <c r="AU124" s="13" t="s">
        <v>110</v>
      </c>
      <c r="BK124" s="116">
        <f>BK125</f>
        <v>0</v>
      </c>
    </row>
    <row r="125" spans="2:63" s="11" customFormat="1" ht="25.9" customHeight="1">
      <c r="B125" s="117"/>
      <c r="D125" s="118" t="s">
        <v>75</v>
      </c>
      <c r="E125" s="119" t="s">
        <v>132</v>
      </c>
      <c r="F125" s="119" t="s">
        <v>133</v>
      </c>
      <c r="I125" s="120"/>
      <c r="J125" s="121">
        <f>BK125</f>
        <v>0</v>
      </c>
      <c r="L125" s="117"/>
      <c r="M125" s="122"/>
      <c r="P125" s="123">
        <f>P126+P129+P138+P143+P156+P166+P169</f>
        <v>0</v>
      </c>
      <c r="R125" s="123">
        <f>R126+R129+R138+R143+R156+R166+R169</f>
        <v>15.51642</v>
      </c>
      <c r="T125" s="124">
        <f>T126+T129+T138+T143+T156+T166+T169</f>
        <v>230.16</v>
      </c>
      <c r="AR125" s="118" t="s">
        <v>83</v>
      </c>
      <c r="AT125" s="125" t="s">
        <v>75</v>
      </c>
      <c r="AU125" s="125" t="s">
        <v>76</v>
      </c>
      <c r="AY125" s="118" t="s">
        <v>134</v>
      </c>
      <c r="BK125" s="126">
        <f>BK126+BK129+BK138+BK143+BK156+BK166+BK169</f>
        <v>0</v>
      </c>
    </row>
    <row r="126" spans="2:63" s="11" customFormat="1" ht="22.9" customHeight="1">
      <c r="B126" s="117"/>
      <c r="D126" s="118" t="s">
        <v>75</v>
      </c>
      <c r="E126" s="127" t="s">
        <v>83</v>
      </c>
      <c r="F126" s="127" t="s">
        <v>135</v>
      </c>
      <c r="I126" s="120"/>
      <c r="J126" s="128">
        <f>BK126</f>
        <v>0</v>
      </c>
      <c r="L126" s="117"/>
      <c r="M126" s="122"/>
      <c r="P126" s="123">
        <f>SUM(P127:P128)</f>
        <v>0</v>
      </c>
      <c r="R126" s="123">
        <f>SUM(R127:R128)</f>
        <v>0.08904999999999999</v>
      </c>
      <c r="T126" s="124">
        <f>SUM(T127:T128)</f>
        <v>212.35</v>
      </c>
      <c r="AR126" s="118" t="s">
        <v>83</v>
      </c>
      <c r="AT126" s="125" t="s">
        <v>75</v>
      </c>
      <c r="AU126" s="125" t="s">
        <v>83</v>
      </c>
      <c r="AY126" s="118" t="s">
        <v>134</v>
      </c>
      <c r="BK126" s="126">
        <f>SUM(BK127:BK128)</f>
        <v>0</v>
      </c>
    </row>
    <row r="127" spans="2:65" s="1" customFormat="1" ht="16.5" customHeight="1">
      <c r="B127" s="28"/>
      <c r="C127" s="129" t="s">
        <v>83</v>
      </c>
      <c r="D127" s="129" t="s">
        <v>136</v>
      </c>
      <c r="E127" s="130" t="s">
        <v>137</v>
      </c>
      <c r="F127" s="131" t="s">
        <v>138</v>
      </c>
      <c r="G127" s="132" t="s">
        <v>139</v>
      </c>
      <c r="H127" s="133">
        <v>685</v>
      </c>
      <c r="I127" s="134"/>
      <c r="J127" s="135">
        <f>ROUND(I127*H127,2)</f>
        <v>0</v>
      </c>
      <c r="K127" s="136"/>
      <c r="L127" s="28"/>
      <c r="M127" s="137" t="s">
        <v>1</v>
      </c>
      <c r="N127" s="138" t="s">
        <v>41</v>
      </c>
      <c r="P127" s="139">
        <f>O127*H127</f>
        <v>0</v>
      </c>
      <c r="Q127" s="139">
        <v>0.00013</v>
      </c>
      <c r="R127" s="139">
        <f>Q127*H127</f>
        <v>0.08904999999999999</v>
      </c>
      <c r="S127" s="139">
        <v>0.31</v>
      </c>
      <c r="T127" s="140">
        <f>S127*H127</f>
        <v>212.35</v>
      </c>
      <c r="AR127" s="141" t="s">
        <v>140</v>
      </c>
      <c r="AT127" s="141" t="s">
        <v>136</v>
      </c>
      <c r="AU127" s="141" t="s">
        <v>85</v>
      </c>
      <c r="AY127" s="13" t="s">
        <v>134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3" t="s">
        <v>83</v>
      </c>
      <c r="BK127" s="142">
        <f>ROUND(I127*H127,2)</f>
        <v>0</v>
      </c>
      <c r="BL127" s="13" t="s">
        <v>140</v>
      </c>
      <c r="BM127" s="141" t="s">
        <v>141</v>
      </c>
    </row>
    <row r="128" spans="2:47" s="1" customFormat="1" ht="19.5">
      <c r="B128" s="28"/>
      <c r="D128" s="143" t="s">
        <v>142</v>
      </c>
      <c r="F128" s="144" t="s">
        <v>143</v>
      </c>
      <c r="I128" s="145"/>
      <c r="L128" s="28"/>
      <c r="M128" s="146"/>
      <c r="T128" s="52"/>
      <c r="AT128" s="13" t="s">
        <v>142</v>
      </c>
      <c r="AU128" s="13" t="s">
        <v>85</v>
      </c>
    </row>
    <row r="129" spans="2:63" s="11" customFormat="1" ht="22.9" customHeight="1">
      <c r="B129" s="117"/>
      <c r="D129" s="118" t="s">
        <v>75</v>
      </c>
      <c r="E129" s="127" t="s">
        <v>144</v>
      </c>
      <c r="F129" s="127" t="s">
        <v>145</v>
      </c>
      <c r="I129" s="120"/>
      <c r="J129" s="128">
        <f>BK129</f>
        <v>0</v>
      </c>
      <c r="L129" s="117"/>
      <c r="M129" s="122"/>
      <c r="P129" s="123">
        <f>SUM(P130:P137)</f>
        <v>0</v>
      </c>
      <c r="R129" s="123">
        <f>SUM(R130:R137)</f>
        <v>0</v>
      </c>
      <c r="T129" s="124">
        <f>SUM(T130:T137)</f>
        <v>0</v>
      </c>
      <c r="AR129" s="118" t="s">
        <v>83</v>
      </c>
      <c r="AT129" s="125" t="s">
        <v>75</v>
      </c>
      <c r="AU129" s="125" t="s">
        <v>83</v>
      </c>
      <c r="AY129" s="118" t="s">
        <v>134</v>
      </c>
      <c r="BK129" s="126">
        <f>SUM(BK130:BK137)</f>
        <v>0</v>
      </c>
    </row>
    <row r="130" spans="2:65" s="1" customFormat="1" ht="16.5" customHeight="1">
      <c r="B130" s="28"/>
      <c r="C130" s="129" t="s">
        <v>85</v>
      </c>
      <c r="D130" s="129" t="s">
        <v>136</v>
      </c>
      <c r="E130" s="130" t="s">
        <v>146</v>
      </c>
      <c r="F130" s="131" t="s">
        <v>147</v>
      </c>
      <c r="G130" s="132" t="s">
        <v>139</v>
      </c>
      <c r="H130" s="133">
        <v>685</v>
      </c>
      <c r="I130" s="134"/>
      <c r="J130" s="135">
        <f>ROUND(I130*H130,2)</f>
        <v>0</v>
      </c>
      <c r="K130" s="136"/>
      <c r="L130" s="28"/>
      <c r="M130" s="137" t="s">
        <v>1</v>
      </c>
      <c r="N130" s="138" t="s">
        <v>41</v>
      </c>
      <c r="P130" s="139">
        <f>O130*H130</f>
        <v>0</v>
      </c>
      <c r="Q130" s="139">
        <v>0</v>
      </c>
      <c r="R130" s="139">
        <f>Q130*H130</f>
        <v>0</v>
      </c>
      <c r="S130" s="139">
        <v>0</v>
      </c>
      <c r="T130" s="140">
        <f>S130*H130</f>
        <v>0</v>
      </c>
      <c r="AR130" s="141" t="s">
        <v>140</v>
      </c>
      <c r="AT130" s="141" t="s">
        <v>136</v>
      </c>
      <c r="AU130" s="141" t="s">
        <v>85</v>
      </c>
      <c r="AY130" s="13" t="s">
        <v>134</v>
      </c>
      <c r="BE130" s="142">
        <f>IF(N130="základní",J130,0)</f>
        <v>0</v>
      </c>
      <c r="BF130" s="142">
        <f>IF(N130="snížená",J130,0)</f>
        <v>0</v>
      </c>
      <c r="BG130" s="142">
        <f>IF(N130="zákl. přenesená",J130,0)</f>
        <v>0</v>
      </c>
      <c r="BH130" s="142">
        <f>IF(N130="sníž. přenesená",J130,0)</f>
        <v>0</v>
      </c>
      <c r="BI130" s="142">
        <f>IF(N130="nulová",J130,0)</f>
        <v>0</v>
      </c>
      <c r="BJ130" s="13" t="s">
        <v>83</v>
      </c>
      <c r="BK130" s="142">
        <f>ROUND(I130*H130,2)</f>
        <v>0</v>
      </c>
      <c r="BL130" s="13" t="s">
        <v>140</v>
      </c>
      <c r="BM130" s="141" t="s">
        <v>148</v>
      </c>
    </row>
    <row r="131" spans="2:47" s="1" customFormat="1" ht="11.25">
      <c r="B131" s="28"/>
      <c r="D131" s="143" t="s">
        <v>142</v>
      </c>
      <c r="F131" s="144" t="s">
        <v>149</v>
      </c>
      <c r="I131" s="145"/>
      <c r="L131" s="28"/>
      <c r="M131" s="146"/>
      <c r="T131" s="52"/>
      <c r="AT131" s="13" t="s">
        <v>142</v>
      </c>
      <c r="AU131" s="13" t="s">
        <v>85</v>
      </c>
    </row>
    <row r="132" spans="2:65" s="1" customFormat="1" ht="16.5" customHeight="1">
      <c r="B132" s="28"/>
      <c r="C132" s="129" t="s">
        <v>150</v>
      </c>
      <c r="D132" s="129" t="s">
        <v>136</v>
      </c>
      <c r="E132" s="130" t="s">
        <v>151</v>
      </c>
      <c r="F132" s="131" t="s">
        <v>152</v>
      </c>
      <c r="G132" s="132" t="s">
        <v>139</v>
      </c>
      <c r="H132" s="133">
        <v>685</v>
      </c>
      <c r="I132" s="134"/>
      <c r="J132" s="135">
        <f>ROUND(I132*H132,2)</f>
        <v>0</v>
      </c>
      <c r="K132" s="136"/>
      <c r="L132" s="28"/>
      <c r="M132" s="137" t="s">
        <v>1</v>
      </c>
      <c r="N132" s="138" t="s">
        <v>41</v>
      </c>
      <c r="P132" s="139">
        <f>O132*H132</f>
        <v>0</v>
      </c>
      <c r="Q132" s="139">
        <v>0</v>
      </c>
      <c r="R132" s="139">
        <f>Q132*H132</f>
        <v>0</v>
      </c>
      <c r="S132" s="139">
        <v>0</v>
      </c>
      <c r="T132" s="140">
        <f>S132*H132</f>
        <v>0</v>
      </c>
      <c r="AR132" s="141" t="s">
        <v>140</v>
      </c>
      <c r="AT132" s="141" t="s">
        <v>136</v>
      </c>
      <c r="AU132" s="141" t="s">
        <v>85</v>
      </c>
      <c r="AY132" s="13" t="s">
        <v>134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3" t="s">
        <v>83</v>
      </c>
      <c r="BK132" s="142">
        <f>ROUND(I132*H132,2)</f>
        <v>0</v>
      </c>
      <c r="BL132" s="13" t="s">
        <v>140</v>
      </c>
      <c r="BM132" s="141" t="s">
        <v>153</v>
      </c>
    </row>
    <row r="133" spans="2:47" s="1" customFormat="1" ht="11.25">
      <c r="B133" s="28"/>
      <c r="D133" s="143" t="s">
        <v>142</v>
      </c>
      <c r="F133" s="144" t="s">
        <v>154</v>
      </c>
      <c r="I133" s="145"/>
      <c r="L133" s="28"/>
      <c r="M133" s="146"/>
      <c r="T133" s="52"/>
      <c r="AT133" s="13" t="s">
        <v>142</v>
      </c>
      <c r="AU133" s="13" t="s">
        <v>85</v>
      </c>
    </row>
    <row r="134" spans="2:65" s="1" customFormat="1" ht="21.75" customHeight="1">
      <c r="B134" s="28"/>
      <c r="C134" s="129" t="s">
        <v>140</v>
      </c>
      <c r="D134" s="129" t="s">
        <v>136</v>
      </c>
      <c r="E134" s="130" t="s">
        <v>155</v>
      </c>
      <c r="F134" s="131" t="s">
        <v>156</v>
      </c>
      <c r="G134" s="132" t="s">
        <v>139</v>
      </c>
      <c r="H134" s="133">
        <v>685</v>
      </c>
      <c r="I134" s="134"/>
      <c r="J134" s="135">
        <f>ROUND(I134*H134,2)</f>
        <v>0</v>
      </c>
      <c r="K134" s="136"/>
      <c r="L134" s="28"/>
      <c r="M134" s="137" t="s">
        <v>1</v>
      </c>
      <c r="N134" s="138" t="s">
        <v>41</v>
      </c>
      <c r="P134" s="139">
        <f>O134*H134</f>
        <v>0</v>
      </c>
      <c r="Q134" s="139">
        <v>0</v>
      </c>
      <c r="R134" s="139">
        <f>Q134*H134</f>
        <v>0</v>
      </c>
      <c r="S134" s="139">
        <v>0</v>
      </c>
      <c r="T134" s="140">
        <f>S134*H134</f>
        <v>0</v>
      </c>
      <c r="AR134" s="141" t="s">
        <v>140</v>
      </c>
      <c r="AT134" s="141" t="s">
        <v>136</v>
      </c>
      <c r="AU134" s="141" t="s">
        <v>85</v>
      </c>
      <c r="AY134" s="13" t="s">
        <v>134</v>
      </c>
      <c r="BE134" s="142">
        <f>IF(N134="základní",J134,0)</f>
        <v>0</v>
      </c>
      <c r="BF134" s="142">
        <f>IF(N134="snížená",J134,0)</f>
        <v>0</v>
      </c>
      <c r="BG134" s="142">
        <f>IF(N134="zákl. přenesená",J134,0)</f>
        <v>0</v>
      </c>
      <c r="BH134" s="142">
        <f>IF(N134="sníž. přenesená",J134,0)</f>
        <v>0</v>
      </c>
      <c r="BI134" s="142">
        <f>IF(N134="nulová",J134,0)</f>
        <v>0</v>
      </c>
      <c r="BJ134" s="13" t="s">
        <v>83</v>
      </c>
      <c r="BK134" s="142">
        <f>ROUND(I134*H134,2)</f>
        <v>0</v>
      </c>
      <c r="BL134" s="13" t="s">
        <v>140</v>
      </c>
      <c r="BM134" s="141" t="s">
        <v>157</v>
      </c>
    </row>
    <row r="135" spans="2:47" s="1" customFormat="1" ht="19.5">
      <c r="B135" s="28"/>
      <c r="D135" s="143" t="s">
        <v>142</v>
      </c>
      <c r="F135" s="144" t="s">
        <v>158</v>
      </c>
      <c r="I135" s="145"/>
      <c r="L135" s="28"/>
      <c r="M135" s="146"/>
      <c r="T135" s="52"/>
      <c r="AT135" s="13" t="s">
        <v>142</v>
      </c>
      <c r="AU135" s="13" t="s">
        <v>85</v>
      </c>
    </row>
    <row r="136" spans="2:65" s="1" customFormat="1" ht="16.5" customHeight="1">
      <c r="B136" s="28"/>
      <c r="C136" s="129" t="s">
        <v>144</v>
      </c>
      <c r="D136" s="129" t="s">
        <v>136</v>
      </c>
      <c r="E136" s="130" t="s">
        <v>159</v>
      </c>
      <c r="F136" s="131" t="s">
        <v>160</v>
      </c>
      <c r="G136" s="132" t="s">
        <v>139</v>
      </c>
      <c r="H136" s="133">
        <v>685</v>
      </c>
      <c r="I136" s="134"/>
      <c r="J136" s="135">
        <f>ROUND(I136*H136,2)</f>
        <v>0</v>
      </c>
      <c r="K136" s="136"/>
      <c r="L136" s="28"/>
      <c r="M136" s="137" t="s">
        <v>1</v>
      </c>
      <c r="N136" s="138" t="s">
        <v>41</v>
      </c>
      <c r="P136" s="139">
        <f>O136*H136</f>
        <v>0</v>
      </c>
      <c r="Q136" s="139">
        <v>0</v>
      </c>
      <c r="R136" s="139">
        <f>Q136*H136</f>
        <v>0</v>
      </c>
      <c r="S136" s="139">
        <v>0</v>
      </c>
      <c r="T136" s="140">
        <f>S136*H136</f>
        <v>0</v>
      </c>
      <c r="AR136" s="141" t="s">
        <v>140</v>
      </c>
      <c r="AT136" s="141" t="s">
        <v>136</v>
      </c>
      <c r="AU136" s="141" t="s">
        <v>85</v>
      </c>
      <c r="AY136" s="13" t="s">
        <v>134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3" t="s">
        <v>83</v>
      </c>
      <c r="BK136" s="142">
        <f>ROUND(I136*H136,2)</f>
        <v>0</v>
      </c>
      <c r="BL136" s="13" t="s">
        <v>140</v>
      </c>
      <c r="BM136" s="141" t="s">
        <v>161</v>
      </c>
    </row>
    <row r="137" spans="2:47" s="1" customFormat="1" ht="19.5">
      <c r="B137" s="28"/>
      <c r="D137" s="143" t="s">
        <v>142</v>
      </c>
      <c r="F137" s="144" t="s">
        <v>162</v>
      </c>
      <c r="I137" s="145"/>
      <c r="L137" s="28"/>
      <c r="M137" s="146"/>
      <c r="T137" s="52"/>
      <c r="AT137" s="13" t="s">
        <v>142</v>
      </c>
      <c r="AU137" s="13" t="s">
        <v>85</v>
      </c>
    </row>
    <row r="138" spans="2:63" s="11" customFormat="1" ht="22.9" customHeight="1">
      <c r="B138" s="117"/>
      <c r="D138" s="118" t="s">
        <v>75</v>
      </c>
      <c r="E138" s="127" t="s">
        <v>163</v>
      </c>
      <c r="F138" s="127" t="s">
        <v>164</v>
      </c>
      <c r="I138" s="120"/>
      <c r="J138" s="128">
        <f>BK138</f>
        <v>0</v>
      </c>
      <c r="L138" s="117"/>
      <c r="M138" s="122"/>
      <c r="P138" s="123">
        <f>SUM(P139:P142)</f>
        <v>0</v>
      </c>
      <c r="R138" s="123">
        <f>SUM(R139:R142)</f>
        <v>4.101439999999999</v>
      </c>
      <c r="T138" s="124">
        <f>SUM(T139:T142)</f>
        <v>4.11</v>
      </c>
      <c r="AR138" s="118" t="s">
        <v>83</v>
      </c>
      <c r="AT138" s="125" t="s">
        <v>75</v>
      </c>
      <c r="AU138" s="125" t="s">
        <v>83</v>
      </c>
      <c r="AY138" s="118" t="s">
        <v>134</v>
      </c>
      <c r="BK138" s="126">
        <f>SUM(BK139:BK142)</f>
        <v>0</v>
      </c>
    </row>
    <row r="139" spans="2:65" s="1" customFormat="1" ht="21.75" customHeight="1">
      <c r="B139" s="28"/>
      <c r="C139" s="129" t="s">
        <v>165</v>
      </c>
      <c r="D139" s="129" t="s">
        <v>136</v>
      </c>
      <c r="E139" s="130" t="s">
        <v>166</v>
      </c>
      <c r="F139" s="131" t="s">
        <v>167</v>
      </c>
      <c r="G139" s="132" t="s">
        <v>168</v>
      </c>
      <c r="H139" s="133">
        <v>6</v>
      </c>
      <c r="I139" s="134"/>
      <c r="J139" s="135">
        <f>ROUND(I139*H139,2)</f>
        <v>0</v>
      </c>
      <c r="K139" s="136"/>
      <c r="L139" s="28"/>
      <c r="M139" s="137" t="s">
        <v>1</v>
      </c>
      <c r="N139" s="138" t="s">
        <v>41</v>
      </c>
      <c r="P139" s="139">
        <f>O139*H139</f>
        <v>0</v>
      </c>
      <c r="Q139" s="139">
        <v>0.65848</v>
      </c>
      <c r="R139" s="139">
        <f>Q139*H139</f>
        <v>3.9508799999999997</v>
      </c>
      <c r="S139" s="139">
        <v>0.66</v>
      </c>
      <c r="T139" s="140">
        <f>S139*H139</f>
        <v>3.96</v>
      </c>
      <c r="AR139" s="141" t="s">
        <v>140</v>
      </c>
      <c r="AT139" s="141" t="s">
        <v>136</v>
      </c>
      <c r="AU139" s="141" t="s">
        <v>85</v>
      </c>
      <c r="AY139" s="13" t="s">
        <v>134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3" t="s">
        <v>83</v>
      </c>
      <c r="BK139" s="142">
        <f>ROUND(I139*H139,2)</f>
        <v>0</v>
      </c>
      <c r="BL139" s="13" t="s">
        <v>140</v>
      </c>
      <c r="BM139" s="141" t="s">
        <v>169</v>
      </c>
    </row>
    <row r="140" spans="2:47" s="1" customFormat="1" ht="11.25">
      <c r="B140" s="28"/>
      <c r="D140" s="143" t="s">
        <v>142</v>
      </c>
      <c r="F140" s="144" t="s">
        <v>170</v>
      </c>
      <c r="I140" s="145"/>
      <c r="L140" s="28"/>
      <c r="M140" s="146"/>
      <c r="T140" s="52"/>
      <c r="AT140" s="13" t="s">
        <v>142</v>
      </c>
      <c r="AU140" s="13" t="s">
        <v>85</v>
      </c>
    </row>
    <row r="141" spans="2:65" s="1" customFormat="1" ht="16.5" customHeight="1">
      <c r="B141" s="28"/>
      <c r="C141" s="129" t="s">
        <v>171</v>
      </c>
      <c r="D141" s="129" t="s">
        <v>136</v>
      </c>
      <c r="E141" s="130" t="s">
        <v>172</v>
      </c>
      <c r="F141" s="131" t="s">
        <v>173</v>
      </c>
      <c r="G141" s="132" t="s">
        <v>168</v>
      </c>
      <c r="H141" s="133">
        <v>1</v>
      </c>
      <c r="I141" s="134"/>
      <c r="J141" s="135">
        <f>ROUND(I141*H141,2)</f>
        <v>0</v>
      </c>
      <c r="K141" s="136"/>
      <c r="L141" s="28"/>
      <c r="M141" s="137" t="s">
        <v>1</v>
      </c>
      <c r="N141" s="138" t="s">
        <v>41</v>
      </c>
      <c r="P141" s="139">
        <f>O141*H141</f>
        <v>0</v>
      </c>
      <c r="Q141" s="139">
        <v>0.15056</v>
      </c>
      <c r="R141" s="139">
        <f>Q141*H141</f>
        <v>0.15056</v>
      </c>
      <c r="S141" s="139">
        <v>0.15</v>
      </c>
      <c r="T141" s="140">
        <f>S141*H141</f>
        <v>0.15</v>
      </c>
      <c r="AR141" s="141" t="s">
        <v>140</v>
      </c>
      <c r="AT141" s="141" t="s">
        <v>136</v>
      </c>
      <c r="AU141" s="141" t="s">
        <v>85</v>
      </c>
      <c r="AY141" s="13" t="s">
        <v>134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83</v>
      </c>
      <c r="BK141" s="142">
        <f>ROUND(I141*H141,2)</f>
        <v>0</v>
      </c>
      <c r="BL141" s="13" t="s">
        <v>140</v>
      </c>
      <c r="BM141" s="141" t="s">
        <v>174</v>
      </c>
    </row>
    <row r="142" spans="2:47" s="1" customFormat="1" ht="11.25">
      <c r="B142" s="28"/>
      <c r="D142" s="143" t="s">
        <v>142</v>
      </c>
      <c r="F142" s="144" t="s">
        <v>173</v>
      </c>
      <c r="I142" s="145"/>
      <c r="L142" s="28"/>
      <c r="M142" s="146"/>
      <c r="T142" s="52"/>
      <c r="AT142" s="13" t="s">
        <v>142</v>
      </c>
      <c r="AU142" s="13" t="s">
        <v>85</v>
      </c>
    </row>
    <row r="143" spans="2:63" s="11" customFormat="1" ht="22.9" customHeight="1">
      <c r="B143" s="117"/>
      <c r="D143" s="118" t="s">
        <v>75</v>
      </c>
      <c r="E143" s="127" t="s">
        <v>175</v>
      </c>
      <c r="F143" s="127" t="s">
        <v>176</v>
      </c>
      <c r="I143" s="120"/>
      <c r="J143" s="128">
        <f>BK143</f>
        <v>0</v>
      </c>
      <c r="L143" s="117"/>
      <c r="M143" s="122"/>
      <c r="P143" s="123">
        <f>SUM(P144:P155)</f>
        <v>0</v>
      </c>
      <c r="R143" s="123">
        <f>SUM(R144:R155)</f>
        <v>11.32593</v>
      </c>
      <c r="T143" s="124">
        <f>SUM(T144:T155)</f>
        <v>13.700000000000001</v>
      </c>
      <c r="AR143" s="118" t="s">
        <v>83</v>
      </c>
      <c r="AT143" s="125" t="s">
        <v>75</v>
      </c>
      <c r="AU143" s="125" t="s">
        <v>83</v>
      </c>
      <c r="AY143" s="118" t="s">
        <v>134</v>
      </c>
      <c r="BK143" s="126">
        <f>SUM(BK144:BK155)</f>
        <v>0</v>
      </c>
    </row>
    <row r="144" spans="2:65" s="1" customFormat="1" ht="16.5" customHeight="1">
      <c r="B144" s="28"/>
      <c r="C144" s="129" t="s">
        <v>163</v>
      </c>
      <c r="D144" s="129" t="s">
        <v>136</v>
      </c>
      <c r="E144" s="130" t="s">
        <v>177</v>
      </c>
      <c r="F144" s="131" t="s">
        <v>178</v>
      </c>
      <c r="G144" s="132" t="s">
        <v>179</v>
      </c>
      <c r="H144" s="133">
        <v>30</v>
      </c>
      <c r="I144" s="134"/>
      <c r="J144" s="135">
        <f>ROUND(I144*H144,2)</f>
        <v>0</v>
      </c>
      <c r="K144" s="136"/>
      <c r="L144" s="28"/>
      <c r="M144" s="137" t="s">
        <v>1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140</v>
      </c>
      <c r="AT144" s="141" t="s">
        <v>136</v>
      </c>
      <c r="AU144" s="141" t="s">
        <v>85</v>
      </c>
      <c r="AY144" s="13" t="s">
        <v>134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3" t="s">
        <v>83</v>
      </c>
      <c r="BK144" s="142">
        <f>ROUND(I144*H144,2)</f>
        <v>0</v>
      </c>
      <c r="BL144" s="13" t="s">
        <v>140</v>
      </c>
      <c r="BM144" s="141" t="s">
        <v>180</v>
      </c>
    </row>
    <row r="145" spans="2:47" s="1" customFormat="1" ht="11.25">
      <c r="B145" s="28"/>
      <c r="D145" s="143" t="s">
        <v>142</v>
      </c>
      <c r="F145" s="144" t="s">
        <v>181</v>
      </c>
      <c r="I145" s="145"/>
      <c r="L145" s="28"/>
      <c r="M145" s="146"/>
      <c r="T145" s="52"/>
      <c r="AT145" s="13" t="s">
        <v>142</v>
      </c>
      <c r="AU145" s="13" t="s">
        <v>85</v>
      </c>
    </row>
    <row r="146" spans="2:65" s="1" customFormat="1" ht="16.5" customHeight="1">
      <c r="B146" s="28"/>
      <c r="C146" s="129" t="s">
        <v>175</v>
      </c>
      <c r="D146" s="129" t="s">
        <v>136</v>
      </c>
      <c r="E146" s="130" t="s">
        <v>182</v>
      </c>
      <c r="F146" s="131" t="s">
        <v>183</v>
      </c>
      <c r="G146" s="132" t="s">
        <v>179</v>
      </c>
      <c r="H146" s="133">
        <v>30</v>
      </c>
      <c r="I146" s="134"/>
      <c r="J146" s="135">
        <f>ROUND(I146*H146,2)</f>
        <v>0</v>
      </c>
      <c r="K146" s="136"/>
      <c r="L146" s="28"/>
      <c r="M146" s="137" t="s">
        <v>1</v>
      </c>
      <c r="N146" s="138" t="s">
        <v>41</v>
      </c>
      <c r="P146" s="139">
        <f>O146*H146</f>
        <v>0</v>
      </c>
      <c r="Q146" s="139">
        <v>0.00028</v>
      </c>
      <c r="R146" s="139">
        <f>Q146*H146</f>
        <v>0.0084</v>
      </c>
      <c r="S146" s="139">
        <v>0</v>
      </c>
      <c r="T146" s="140">
        <f>S146*H146</f>
        <v>0</v>
      </c>
      <c r="AR146" s="141" t="s">
        <v>140</v>
      </c>
      <c r="AT146" s="141" t="s">
        <v>136</v>
      </c>
      <c r="AU146" s="141" t="s">
        <v>85</v>
      </c>
      <c r="AY146" s="13" t="s">
        <v>134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3" t="s">
        <v>83</v>
      </c>
      <c r="BK146" s="142">
        <f>ROUND(I146*H146,2)</f>
        <v>0</v>
      </c>
      <c r="BL146" s="13" t="s">
        <v>140</v>
      </c>
      <c r="BM146" s="141" t="s">
        <v>184</v>
      </c>
    </row>
    <row r="147" spans="2:47" s="1" customFormat="1" ht="19.5">
      <c r="B147" s="28"/>
      <c r="D147" s="143" t="s">
        <v>142</v>
      </c>
      <c r="F147" s="144" t="s">
        <v>185</v>
      </c>
      <c r="I147" s="145"/>
      <c r="L147" s="28"/>
      <c r="M147" s="146"/>
      <c r="T147" s="52"/>
      <c r="AT147" s="13" t="s">
        <v>142</v>
      </c>
      <c r="AU147" s="13" t="s">
        <v>85</v>
      </c>
    </row>
    <row r="148" spans="2:65" s="1" customFormat="1" ht="16.5" customHeight="1">
      <c r="B148" s="28"/>
      <c r="C148" s="129" t="s">
        <v>186</v>
      </c>
      <c r="D148" s="129" t="s">
        <v>136</v>
      </c>
      <c r="E148" s="130" t="s">
        <v>187</v>
      </c>
      <c r="F148" s="131" t="s">
        <v>188</v>
      </c>
      <c r="G148" s="132" t="s">
        <v>179</v>
      </c>
      <c r="H148" s="133">
        <v>30</v>
      </c>
      <c r="I148" s="134"/>
      <c r="J148" s="135">
        <f>ROUND(I148*H148,2)</f>
        <v>0</v>
      </c>
      <c r="K148" s="136"/>
      <c r="L148" s="28"/>
      <c r="M148" s="137" t="s">
        <v>1</v>
      </c>
      <c r="N148" s="138" t="s">
        <v>41</v>
      </c>
      <c r="P148" s="139">
        <f>O148*H148</f>
        <v>0</v>
      </c>
      <c r="Q148" s="139">
        <v>0</v>
      </c>
      <c r="R148" s="139">
        <f>Q148*H148</f>
        <v>0</v>
      </c>
      <c r="S148" s="139">
        <v>0</v>
      </c>
      <c r="T148" s="140">
        <f>S148*H148</f>
        <v>0</v>
      </c>
      <c r="AR148" s="141" t="s">
        <v>140</v>
      </c>
      <c r="AT148" s="141" t="s">
        <v>136</v>
      </c>
      <c r="AU148" s="141" t="s">
        <v>85</v>
      </c>
      <c r="AY148" s="13" t="s">
        <v>134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3" t="s">
        <v>83</v>
      </c>
      <c r="BK148" s="142">
        <f>ROUND(I148*H148,2)</f>
        <v>0</v>
      </c>
      <c r="BL148" s="13" t="s">
        <v>140</v>
      </c>
      <c r="BM148" s="141" t="s">
        <v>189</v>
      </c>
    </row>
    <row r="149" spans="2:47" s="1" customFormat="1" ht="11.25">
      <c r="B149" s="28"/>
      <c r="D149" s="143" t="s">
        <v>142</v>
      </c>
      <c r="F149" s="144" t="s">
        <v>190</v>
      </c>
      <c r="I149" s="145"/>
      <c r="L149" s="28"/>
      <c r="M149" s="146"/>
      <c r="T149" s="52"/>
      <c r="AT149" s="13" t="s">
        <v>142</v>
      </c>
      <c r="AU149" s="13" t="s">
        <v>85</v>
      </c>
    </row>
    <row r="150" spans="2:65" s="1" customFormat="1" ht="16.5" customHeight="1">
      <c r="B150" s="28"/>
      <c r="C150" s="129" t="s">
        <v>191</v>
      </c>
      <c r="D150" s="129" t="s">
        <v>136</v>
      </c>
      <c r="E150" s="130" t="s">
        <v>192</v>
      </c>
      <c r="F150" s="131" t="s">
        <v>193</v>
      </c>
      <c r="G150" s="132" t="s">
        <v>179</v>
      </c>
      <c r="H150" s="133">
        <v>30</v>
      </c>
      <c r="I150" s="134"/>
      <c r="J150" s="135">
        <f>ROUND(I150*H150,2)</f>
        <v>0</v>
      </c>
      <c r="K150" s="136"/>
      <c r="L150" s="28"/>
      <c r="M150" s="137" t="s">
        <v>1</v>
      </c>
      <c r="N150" s="138" t="s">
        <v>41</v>
      </c>
      <c r="P150" s="139">
        <f>O150*H150</f>
        <v>0</v>
      </c>
      <c r="Q150" s="139">
        <v>0</v>
      </c>
      <c r="R150" s="139">
        <f>Q150*H150</f>
        <v>0</v>
      </c>
      <c r="S150" s="139">
        <v>0</v>
      </c>
      <c r="T150" s="140">
        <f>S150*H150</f>
        <v>0</v>
      </c>
      <c r="AR150" s="141" t="s">
        <v>140</v>
      </c>
      <c r="AT150" s="141" t="s">
        <v>136</v>
      </c>
      <c r="AU150" s="141" t="s">
        <v>85</v>
      </c>
      <c r="AY150" s="13" t="s">
        <v>134</v>
      </c>
      <c r="BE150" s="142">
        <f>IF(N150="základní",J150,0)</f>
        <v>0</v>
      </c>
      <c r="BF150" s="142">
        <f>IF(N150="snížená",J150,0)</f>
        <v>0</v>
      </c>
      <c r="BG150" s="142">
        <f>IF(N150="zákl. přenesená",J150,0)</f>
        <v>0</v>
      </c>
      <c r="BH150" s="142">
        <f>IF(N150="sníž. přenesená",J150,0)</f>
        <v>0</v>
      </c>
      <c r="BI150" s="142">
        <f>IF(N150="nulová",J150,0)</f>
        <v>0</v>
      </c>
      <c r="BJ150" s="13" t="s">
        <v>83</v>
      </c>
      <c r="BK150" s="142">
        <f>ROUND(I150*H150,2)</f>
        <v>0</v>
      </c>
      <c r="BL150" s="13" t="s">
        <v>140</v>
      </c>
      <c r="BM150" s="141" t="s">
        <v>194</v>
      </c>
    </row>
    <row r="151" spans="2:47" s="1" customFormat="1" ht="11.25">
      <c r="B151" s="28"/>
      <c r="D151" s="143" t="s">
        <v>142</v>
      </c>
      <c r="F151" s="144" t="s">
        <v>195</v>
      </c>
      <c r="I151" s="145"/>
      <c r="L151" s="28"/>
      <c r="M151" s="146"/>
      <c r="T151" s="52"/>
      <c r="AT151" s="13" t="s">
        <v>142</v>
      </c>
      <c r="AU151" s="13" t="s">
        <v>85</v>
      </c>
    </row>
    <row r="152" spans="2:65" s="1" customFormat="1" ht="21.75" customHeight="1">
      <c r="B152" s="28"/>
      <c r="C152" s="129" t="s">
        <v>8</v>
      </c>
      <c r="D152" s="129" t="s">
        <v>136</v>
      </c>
      <c r="E152" s="130" t="s">
        <v>196</v>
      </c>
      <c r="F152" s="131" t="s">
        <v>197</v>
      </c>
      <c r="G152" s="132" t="s">
        <v>168</v>
      </c>
      <c r="H152" s="133">
        <v>7</v>
      </c>
      <c r="I152" s="134"/>
      <c r="J152" s="135">
        <f>ROUND(I152*H152,2)</f>
        <v>0</v>
      </c>
      <c r="K152" s="136"/>
      <c r="L152" s="28"/>
      <c r="M152" s="137" t="s">
        <v>1</v>
      </c>
      <c r="N152" s="138" t="s">
        <v>41</v>
      </c>
      <c r="P152" s="139">
        <f>O152*H152</f>
        <v>0</v>
      </c>
      <c r="Q152" s="139">
        <v>1.61679</v>
      </c>
      <c r="R152" s="139">
        <f>Q152*H152</f>
        <v>11.31753</v>
      </c>
      <c r="S152" s="139">
        <v>0</v>
      </c>
      <c r="T152" s="140">
        <f>S152*H152</f>
        <v>0</v>
      </c>
      <c r="AR152" s="141" t="s">
        <v>140</v>
      </c>
      <c r="AT152" s="141" t="s">
        <v>136</v>
      </c>
      <c r="AU152" s="141" t="s">
        <v>85</v>
      </c>
      <c r="AY152" s="13" t="s">
        <v>134</v>
      </c>
      <c r="BE152" s="142">
        <f>IF(N152="základní",J152,0)</f>
        <v>0</v>
      </c>
      <c r="BF152" s="142">
        <f>IF(N152="snížená",J152,0)</f>
        <v>0</v>
      </c>
      <c r="BG152" s="142">
        <f>IF(N152="zákl. přenesená",J152,0)</f>
        <v>0</v>
      </c>
      <c r="BH152" s="142">
        <f>IF(N152="sníž. přenesená",J152,0)</f>
        <v>0</v>
      </c>
      <c r="BI152" s="142">
        <f>IF(N152="nulová",J152,0)</f>
        <v>0</v>
      </c>
      <c r="BJ152" s="13" t="s">
        <v>83</v>
      </c>
      <c r="BK152" s="142">
        <f>ROUND(I152*H152,2)</f>
        <v>0</v>
      </c>
      <c r="BL152" s="13" t="s">
        <v>140</v>
      </c>
      <c r="BM152" s="141" t="s">
        <v>357</v>
      </c>
    </row>
    <row r="153" spans="2:47" s="1" customFormat="1" ht="19.5">
      <c r="B153" s="28"/>
      <c r="D153" s="143" t="s">
        <v>142</v>
      </c>
      <c r="F153" s="144" t="s">
        <v>199</v>
      </c>
      <c r="I153" s="145"/>
      <c r="L153" s="28"/>
      <c r="M153" s="146"/>
      <c r="T153" s="52"/>
      <c r="AT153" s="13" t="s">
        <v>142</v>
      </c>
      <c r="AU153" s="13" t="s">
        <v>85</v>
      </c>
    </row>
    <row r="154" spans="2:65" s="1" customFormat="1" ht="16.5" customHeight="1">
      <c r="B154" s="28"/>
      <c r="C154" s="129" t="s">
        <v>200</v>
      </c>
      <c r="D154" s="129" t="s">
        <v>136</v>
      </c>
      <c r="E154" s="130" t="s">
        <v>201</v>
      </c>
      <c r="F154" s="131" t="s">
        <v>202</v>
      </c>
      <c r="G154" s="132" t="s">
        <v>139</v>
      </c>
      <c r="H154" s="133">
        <v>685</v>
      </c>
      <c r="I154" s="134"/>
      <c r="J154" s="135">
        <f>ROUND(I154*H154,2)</f>
        <v>0</v>
      </c>
      <c r="K154" s="136"/>
      <c r="L154" s="28"/>
      <c r="M154" s="137" t="s">
        <v>1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0.02</v>
      </c>
      <c r="T154" s="140">
        <f>S154*H154</f>
        <v>13.700000000000001</v>
      </c>
      <c r="AR154" s="141" t="s">
        <v>140</v>
      </c>
      <c r="AT154" s="141" t="s">
        <v>136</v>
      </c>
      <c r="AU154" s="141" t="s">
        <v>85</v>
      </c>
      <c r="AY154" s="13" t="s">
        <v>134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3" t="s">
        <v>83</v>
      </c>
      <c r="BK154" s="142">
        <f>ROUND(I154*H154,2)</f>
        <v>0</v>
      </c>
      <c r="BL154" s="13" t="s">
        <v>140</v>
      </c>
      <c r="BM154" s="141" t="s">
        <v>203</v>
      </c>
    </row>
    <row r="155" spans="2:47" s="1" customFormat="1" ht="19.5">
      <c r="B155" s="28"/>
      <c r="D155" s="143" t="s">
        <v>142</v>
      </c>
      <c r="F155" s="144" t="s">
        <v>204</v>
      </c>
      <c r="I155" s="145"/>
      <c r="L155" s="28"/>
      <c r="M155" s="146"/>
      <c r="T155" s="52"/>
      <c r="AT155" s="13" t="s">
        <v>142</v>
      </c>
      <c r="AU155" s="13" t="s">
        <v>85</v>
      </c>
    </row>
    <row r="156" spans="2:63" s="11" customFormat="1" ht="22.9" customHeight="1">
      <c r="B156" s="117"/>
      <c r="D156" s="118" t="s">
        <v>75</v>
      </c>
      <c r="E156" s="127" t="s">
        <v>205</v>
      </c>
      <c r="F156" s="127" t="s">
        <v>206</v>
      </c>
      <c r="I156" s="120"/>
      <c r="J156" s="128">
        <f>BK156</f>
        <v>0</v>
      </c>
      <c r="L156" s="117"/>
      <c r="M156" s="122"/>
      <c r="P156" s="123">
        <f>SUM(P157:P165)</f>
        <v>0</v>
      </c>
      <c r="R156" s="123">
        <f>SUM(R157:R165)</f>
        <v>0</v>
      </c>
      <c r="T156" s="124">
        <f>SUM(T157:T165)</f>
        <v>0</v>
      </c>
      <c r="AR156" s="118" t="s">
        <v>83</v>
      </c>
      <c r="AT156" s="125" t="s">
        <v>75</v>
      </c>
      <c r="AU156" s="125" t="s">
        <v>83</v>
      </c>
      <c r="AY156" s="118" t="s">
        <v>134</v>
      </c>
      <c r="BK156" s="126">
        <f>SUM(BK157:BK165)</f>
        <v>0</v>
      </c>
    </row>
    <row r="157" spans="2:65" s="1" customFormat="1" ht="16.5" customHeight="1">
      <c r="B157" s="28"/>
      <c r="C157" s="129" t="s">
        <v>207</v>
      </c>
      <c r="D157" s="129" t="s">
        <v>136</v>
      </c>
      <c r="E157" s="130" t="s">
        <v>208</v>
      </c>
      <c r="F157" s="131" t="s">
        <v>209</v>
      </c>
      <c r="G157" s="132" t="s">
        <v>210</v>
      </c>
      <c r="H157" s="133">
        <v>230.16</v>
      </c>
      <c r="I157" s="134"/>
      <c r="J157" s="135">
        <f>ROUND(I157*H157,2)</f>
        <v>0</v>
      </c>
      <c r="K157" s="136"/>
      <c r="L157" s="28"/>
      <c r="M157" s="137" t="s">
        <v>1</v>
      </c>
      <c r="N157" s="138" t="s">
        <v>41</v>
      </c>
      <c r="P157" s="139">
        <f>O157*H157</f>
        <v>0</v>
      </c>
      <c r="Q157" s="139">
        <v>0</v>
      </c>
      <c r="R157" s="139">
        <f>Q157*H157</f>
        <v>0</v>
      </c>
      <c r="S157" s="139">
        <v>0</v>
      </c>
      <c r="T157" s="140">
        <f>S157*H157</f>
        <v>0</v>
      </c>
      <c r="AR157" s="141" t="s">
        <v>140</v>
      </c>
      <c r="AT157" s="141" t="s">
        <v>136</v>
      </c>
      <c r="AU157" s="141" t="s">
        <v>85</v>
      </c>
      <c r="AY157" s="13" t="s">
        <v>134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3" t="s">
        <v>83</v>
      </c>
      <c r="BK157" s="142">
        <f>ROUND(I157*H157,2)</f>
        <v>0</v>
      </c>
      <c r="BL157" s="13" t="s">
        <v>140</v>
      </c>
      <c r="BM157" s="141" t="s">
        <v>211</v>
      </c>
    </row>
    <row r="158" spans="2:47" s="1" customFormat="1" ht="11.25">
      <c r="B158" s="28"/>
      <c r="D158" s="143" t="s">
        <v>142</v>
      </c>
      <c r="F158" s="144" t="s">
        <v>212</v>
      </c>
      <c r="I158" s="145"/>
      <c r="L158" s="28"/>
      <c r="M158" s="146"/>
      <c r="T158" s="52"/>
      <c r="AT158" s="13" t="s">
        <v>142</v>
      </c>
      <c r="AU158" s="13" t="s">
        <v>85</v>
      </c>
    </row>
    <row r="159" spans="2:65" s="1" customFormat="1" ht="16.5" customHeight="1">
      <c r="B159" s="28"/>
      <c r="C159" s="129" t="s">
        <v>213</v>
      </c>
      <c r="D159" s="129" t="s">
        <v>136</v>
      </c>
      <c r="E159" s="130" t="s">
        <v>214</v>
      </c>
      <c r="F159" s="131" t="s">
        <v>215</v>
      </c>
      <c r="G159" s="132" t="s">
        <v>210</v>
      </c>
      <c r="H159" s="133">
        <v>2071.44</v>
      </c>
      <c r="I159" s="134"/>
      <c r="J159" s="135">
        <f>ROUND(I159*H159,2)</f>
        <v>0</v>
      </c>
      <c r="K159" s="136"/>
      <c r="L159" s="28"/>
      <c r="M159" s="137" t="s">
        <v>1</v>
      </c>
      <c r="N159" s="138" t="s">
        <v>41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140</v>
      </c>
      <c r="AT159" s="141" t="s">
        <v>136</v>
      </c>
      <c r="AU159" s="141" t="s">
        <v>85</v>
      </c>
      <c r="AY159" s="13" t="s">
        <v>134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3" t="s">
        <v>83</v>
      </c>
      <c r="BK159" s="142">
        <f>ROUND(I159*H159,2)</f>
        <v>0</v>
      </c>
      <c r="BL159" s="13" t="s">
        <v>140</v>
      </c>
      <c r="BM159" s="141" t="s">
        <v>216</v>
      </c>
    </row>
    <row r="160" spans="2:47" s="1" customFormat="1" ht="11.25">
      <c r="B160" s="28"/>
      <c r="D160" s="143" t="s">
        <v>142</v>
      </c>
      <c r="F160" s="144" t="s">
        <v>217</v>
      </c>
      <c r="I160" s="145"/>
      <c r="L160" s="28"/>
      <c r="M160" s="146"/>
      <c r="T160" s="52"/>
      <c r="AT160" s="13" t="s">
        <v>142</v>
      </c>
      <c r="AU160" s="13" t="s">
        <v>85</v>
      </c>
    </row>
    <row r="161" spans="2:47" s="1" customFormat="1" ht="19.5">
      <c r="B161" s="28"/>
      <c r="D161" s="143" t="s">
        <v>218</v>
      </c>
      <c r="F161" s="147" t="s">
        <v>219</v>
      </c>
      <c r="I161" s="145"/>
      <c r="L161" s="28"/>
      <c r="M161" s="146"/>
      <c r="T161" s="52"/>
      <c r="AT161" s="13" t="s">
        <v>218</v>
      </c>
      <c r="AU161" s="13" t="s">
        <v>85</v>
      </c>
    </row>
    <row r="162" spans="2:65" s="1" customFormat="1" ht="24.2" customHeight="1">
      <c r="B162" s="28"/>
      <c r="C162" s="129" t="s">
        <v>220</v>
      </c>
      <c r="D162" s="129" t="s">
        <v>136</v>
      </c>
      <c r="E162" s="130" t="s">
        <v>221</v>
      </c>
      <c r="F162" s="131" t="s">
        <v>222</v>
      </c>
      <c r="G162" s="132" t="s">
        <v>210</v>
      </c>
      <c r="H162" s="133">
        <v>13.7</v>
      </c>
      <c r="I162" s="134"/>
      <c r="J162" s="135">
        <f>ROUND(I162*H162,2)</f>
        <v>0</v>
      </c>
      <c r="K162" s="136"/>
      <c r="L162" s="28"/>
      <c r="M162" s="137" t="s">
        <v>1</v>
      </c>
      <c r="N162" s="138" t="s">
        <v>41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140</v>
      </c>
      <c r="AT162" s="141" t="s">
        <v>136</v>
      </c>
      <c r="AU162" s="141" t="s">
        <v>85</v>
      </c>
      <c r="AY162" s="13" t="s">
        <v>134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3" t="s">
        <v>83</v>
      </c>
      <c r="BK162" s="142">
        <f>ROUND(I162*H162,2)</f>
        <v>0</v>
      </c>
      <c r="BL162" s="13" t="s">
        <v>140</v>
      </c>
      <c r="BM162" s="141" t="s">
        <v>223</v>
      </c>
    </row>
    <row r="163" spans="2:47" s="1" customFormat="1" ht="19.5">
      <c r="B163" s="28"/>
      <c r="D163" s="143" t="s">
        <v>142</v>
      </c>
      <c r="F163" s="144" t="s">
        <v>224</v>
      </c>
      <c r="I163" s="145"/>
      <c r="L163" s="28"/>
      <c r="M163" s="146"/>
      <c r="T163" s="52"/>
      <c r="AT163" s="13" t="s">
        <v>142</v>
      </c>
      <c r="AU163" s="13" t="s">
        <v>85</v>
      </c>
    </row>
    <row r="164" spans="2:65" s="1" customFormat="1" ht="24.2" customHeight="1">
      <c r="B164" s="28"/>
      <c r="C164" s="129" t="s">
        <v>225</v>
      </c>
      <c r="D164" s="129" t="s">
        <v>136</v>
      </c>
      <c r="E164" s="130" t="s">
        <v>226</v>
      </c>
      <c r="F164" s="131" t="s">
        <v>227</v>
      </c>
      <c r="G164" s="132" t="s">
        <v>210</v>
      </c>
      <c r="H164" s="133">
        <v>212.35</v>
      </c>
      <c r="I164" s="134"/>
      <c r="J164" s="135">
        <f>ROUND(I164*H164,2)</f>
        <v>0</v>
      </c>
      <c r="K164" s="136"/>
      <c r="L164" s="28"/>
      <c r="M164" s="137" t="s">
        <v>1</v>
      </c>
      <c r="N164" s="138" t="s">
        <v>41</v>
      </c>
      <c r="P164" s="139">
        <f>O164*H164</f>
        <v>0</v>
      </c>
      <c r="Q164" s="139">
        <v>0</v>
      </c>
      <c r="R164" s="139">
        <f>Q164*H164</f>
        <v>0</v>
      </c>
      <c r="S164" s="139">
        <v>0</v>
      </c>
      <c r="T164" s="140">
        <f>S164*H164</f>
        <v>0</v>
      </c>
      <c r="AR164" s="141" t="s">
        <v>140</v>
      </c>
      <c r="AT164" s="141" t="s">
        <v>136</v>
      </c>
      <c r="AU164" s="141" t="s">
        <v>85</v>
      </c>
      <c r="AY164" s="13" t="s">
        <v>134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3" t="s">
        <v>83</v>
      </c>
      <c r="BK164" s="142">
        <f>ROUND(I164*H164,2)</f>
        <v>0</v>
      </c>
      <c r="BL164" s="13" t="s">
        <v>140</v>
      </c>
      <c r="BM164" s="141" t="s">
        <v>228</v>
      </c>
    </row>
    <row r="165" spans="2:47" s="1" customFormat="1" ht="19.5">
      <c r="B165" s="28"/>
      <c r="D165" s="143" t="s">
        <v>142</v>
      </c>
      <c r="F165" s="144" t="s">
        <v>229</v>
      </c>
      <c r="I165" s="145"/>
      <c r="L165" s="28"/>
      <c r="M165" s="146"/>
      <c r="T165" s="52"/>
      <c r="AT165" s="13" t="s">
        <v>142</v>
      </c>
      <c r="AU165" s="13" t="s">
        <v>85</v>
      </c>
    </row>
    <row r="166" spans="2:63" s="11" customFormat="1" ht="22.9" customHeight="1">
      <c r="B166" s="117"/>
      <c r="D166" s="118" t="s">
        <v>75</v>
      </c>
      <c r="E166" s="127" t="s">
        <v>230</v>
      </c>
      <c r="F166" s="127" t="s">
        <v>231</v>
      </c>
      <c r="I166" s="120"/>
      <c r="J166" s="128">
        <f>BK166</f>
        <v>0</v>
      </c>
      <c r="L166" s="117"/>
      <c r="M166" s="122"/>
      <c r="P166" s="123">
        <f>SUM(P167:P168)</f>
        <v>0</v>
      </c>
      <c r="R166" s="123">
        <f>SUM(R167:R168)</f>
        <v>0</v>
      </c>
      <c r="T166" s="124">
        <f>SUM(T167:T168)</f>
        <v>0</v>
      </c>
      <c r="AR166" s="118" t="s">
        <v>83</v>
      </c>
      <c r="AT166" s="125" t="s">
        <v>75</v>
      </c>
      <c r="AU166" s="125" t="s">
        <v>83</v>
      </c>
      <c r="AY166" s="118" t="s">
        <v>134</v>
      </c>
      <c r="BK166" s="126">
        <f>SUM(BK167:BK168)</f>
        <v>0</v>
      </c>
    </row>
    <row r="167" spans="2:65" s="1" customFormat="1" ht="21.75" customHeight="1">
      <c r="B167" s="28"/>
      <c r="C167" s="129" t="s">
        <v>232</v>
      </c>
      <c r="D167" s="129" t="s">
        <v>136</v>
      </c>
      <c r="E167" s="130" t="s">
        <v>233</v>
      </c>
      <c r="F167" s="131" t="s">
        <v>234</v>
      </c>
      <c r="G167" s="132" t="s">
        <v>210</v>
      </c>
      <c r="H167" s="133">
        <v>15.516</v>
      </c>
      <c r="I167" s="134"/>
      <c r="J167" s="135">
        <f>ROUND(I167*H167,2)</f>
        <v>0</v>
      </c>
      <c r="K167" s="136"/>
      <c r="L167" s="28"/>
      <c r="M167" s="137" t="s">
        <v>1</v>
      </c>
      <c r="N167" s="138" t="s">
        <v>41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140</v>
      </c>
      <c r="AT167" s="141" t="s">
        <v>136</v>
      </c>
      <c r="AU167" s="141" t="s">
        <v>85</v>
      </c>
      <c r="AY167" s="13" t="s">
        <v>134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3" t="s">
        <v>83</v>
      </c>
      <c r="BK167" s="142">
        <f>ROUND(I167*H167,2)</f>
        <v>0</v>
      </c>
      <c r="BL167" s="13" t="s">
        <v>140</v>
      </c>
      <c r="BM167" s="141" t="s">
        <v>235</v>
      </c>
    </row>
    <row r="168" spans="2:47" s="1" customFormat="1" ht="19.5">
      <c r="B168" s="28"/>
      <c r="D168" s="143" t="s">
        <v>142</v>
      </c>
      <c r="F168" s="144" t="s">
        <v>236</v>
      </c>
      <c r="I168" s="145"/>
      <c r="L168" s="28"/>
      <c r="M168" s="146"/>
      <c r="T168" s="52"/>
      <c r="AT168" s="13" t="s">
        <v>142</v>
      </c>
      <c r="AU168" s="13" t="s">
        <v>85</v>
      </c>
    </row>
    <row r="169" spans="2:63" s="11" customFormat="1" ht="22.9" customHeight="1">
      <c r="B169" s="117"/>
      <c r="D169" s="118" t="s">
        <v>75</v>
      </c>
      <c r="E169" s="127" t="s">
        <v>237</v>
      </c>
      <c r="F169" s="127" t="s">
        <v>238</v>
      </c>
      <c r="I169" s="120"/>
      <c r="J169" s="128">
        <f>BK169</f>
        <v>0</v>
      </c>
      <c r="L169" s="117"/>
      <c r="M169" s="122"/>
      <c r="P169" s="123">
        <f>SUM(P170:P171)</f>
        <v>0</v>
      </c>
      <c r="R169" s="123">
        <f>SUM(R170:R171)</f>
        <v>0</v>
      </c>
      <c r="T169" s="124">
        <f>SUM(T170:T171)</f>
        <v>0</v>
      </c>
      <c r="AR169" s="118" t="s">
        <v>144</v>
      </c>
      <c r="AT169" s="125" t="s">
        <v>75</v>
      </c>
      <c r="AU169" s="125" t="s">
        <v>83</v>
      </c>
      <c r="AY169" s="118" t="s">
        <v>134</v>
      </c>
      <c r="BK169" s="126">
        <f>SUM(BK170:BK171)</f>
        <v>0</v>
      </c>
    </row>
    <row r="170" spans="2:65" s="1" customFormat="1" ht="16.5" customHeight="1">
      <c r="B170" s="28"/>
      <c r="C170" s="129" t="s">
        <v>239</v>
      </c>
      <c r="D170" s="129" t="s">
        <v>136</v>
      </c>
      <c r="E170" s="130" t="s">
        <v>240</v>
      </c>
      <c r="F170" s="131" t="s">
        <v>241</v>
      </c>
      <c r="G170" s="132" t="s">
        <v>242</v>
      </c>
      <c r="H170" s="133">
        <v>1</v>
      </c>
      <c r="I170" s="134"/>
      <c r="J170" s="135">
        <f>ROUND(I170*H170,2)</f>
        <v>0</v>
      </c>
      <c r="K170" s="136"/>
      <c r="L170" s="28"/>
      <c r="M170" s="137" t="s">
        <v>1</v>
      </c>
      <c r="N170" s="138" t="s">
        <v>41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243</v>
      </c>
      <c r="AT170" s="141" t="s">
        <v>136</v>
      </c>
      <c r="AU170" s="141" t="s">
        <v>85</v>
      </c>
      <c r="AY170" s="13" t="s">
        <v>134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3" t="s">
        <v>83</v>
      </c>
      <c r="BK170" s="142">
        <f>ROUND(I170*H170,2)</f>
        <v>0</v>
      </c>
      <c r="BL170" s="13" t="s">
        <v>243</v>
      </c>
      <c r="BM170" s="141" t="s">
        <v>244</v>
      </c>
    </row>
    <row r="171" spans="2:47" s="1" customFormat="1" ht="11.25">
      <c r="B171" s="28"/>
      <c r="D171" s="143" t="s">
        <v>142</v>
      </c>
      <c r="F171" s="144" t="s">
        <v>245</v>
      </c>
      <c r="I171" s="145"/>
      <c r="L171" s="28"/>
      <c r="M171" s="148"/>
      <c r="N171" s="149"/>
      <c r="O171" s="149"/>
      <c r="P171" s="149"/>
      <c r="Q171" s="149"/>
      <c r="R171" s="149"/>
      <c r="S171" s="149"/>
      <c r="T171" s="150"/>
      <c r="AT171" s="13" t="s">
        <v>142</v>
      </c>
      <c r="AU171" s="13" t="s">
        <v>85</v>
      </c>
    </row>
    <row r="172" spans="2:12" s="1" customFormat="1" ht="6.95" customHeight="1">
      <c r="B172" s="40"/>
      <c r="C172" s="41"/>
      <c r="D172" s="41"/>
      <c r="E172" s="41"/>
      <c r="F172" s="41"/>
      <c r="G172" s="41"/>
      <c r="H172" s="41"/>
      <c r="I172" s="41"/>
      <c r="J172" s="41"/>
      <c r="K172" s="41"/>
      <c r="L172" s="28"/>
    </row>
  </sheetData>
  <sheetProtection algorithmName="SHA-512" hashValue="zU0/NeBDwfTKrukKY4K9k/F3ibJpllRBiZIh1cW5VDcPaLzlSQpZg+gQuNPHJrEee0XJ9kJ7SoZaNs3G8pTc6Q==" saltValue="PW1EVuwHSRcs251+EyiCjca63HTMLHriCaeski9xfK/IH/wUAjJQo2jIa5BNlbfvUp26AxopoZzN0k3z//n9Ag==" spinCount="100000" sheet="1" objects="1" scenarios="1" formatColumns="0" formatRows="0" autoFilter="0"/>
  <autoFilter ref="C123:K17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6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97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 hidden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200" t="str">
        <f>'Rekapitulace stavby'!K6</f>
        <v>Město Petřvald - Opravy MK_2024</v>
      </c>
      <c r="F7" s="201"/>
      <c r="G7" s="201"/>
      <c r="H7" s="201"/>
      <c r="L7" s="16"/>
    </row>
    <row r="8" spans="2:12" s="1" customFormat="1" ht="12" customHeight="1" hidden="1">
      <c r="B8" s="28"/>
      <c r="D8" s="23" t="s">
        <v>102</v>
      </c>
      <c r="L8" s="28"/>
    </row>
    <row r="9" spans="2:12" s="1" customFormat="1" ht="16.5" customHeight="1" hidden="1">
      <c r="B9" s="28"/>
      <c r="E9" s="162" t="s">
        <v>358</v>
      </c>
      <c r="F9" s="202"/>
      <c r="G9" s="202"/>
      <c r="H9" s="202"/>
      <c r="L9" s="28"/>
    </row>
    <row r="10" spans="2:12" s="1" customFormat="1" ht="11.25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 hidden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13. 2. 2024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 hidden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203" t="str">
        <f>'Rekapitulace stavby'!E14</f>
        <v>Vyplň údaj</v>
      </c>
      <c r="F18" s="184"/>
      <c r="G18" s="184"/>
      <c r="H18" s="184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3" t="s">
        <v>34</v>
      </c>
      <c r="I23" s="23" t="s">
        <v>25</v>
      </c>
      <c r="J23" s="21" t="s">
        <v>104</v>
      </c>
      <c r="L23" s="28"/>
    </row>
    <row r="24" spans="2:12" s="1" customFormat="1" ht="18" customHeight="1" hidden="1">
      <c r="B24" s="28"/>
      <c r="E24" s="21" t="s">
        <v>105</v>
      </c>
      <c r="I24" s="23" t="s">
        <v>28</v>
      </c>
      <c r="J24" s="21" t="s">
        <v>1</v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3" t="s">
        <v>35</v>
      </c>
      <c r="L26" s="28"/>
    </row>
    <row r="27" spans="2:12" s="7" customFormat="1" ht="16.5" customHeight="1" hidden="1">
      <c r="B27" s="85"/>
      <c r="E27" s="189" t="s">
        <v>1</v>
      </c>
      <c r="F27" s="189"/>
      <c r="G27" s="189"/>
      <c r="H27" s="189"/>
      <c r="L27" s="85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6" t="s">
        <v>36</v>
      </c>
      <c r="J30" s="62">
        <f>ROUND(J123,2)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 hidden="1">
      <c r="B33" s="28"/>
      <c r="D33" s="51" t="s">
        <v>40</v>
      </c>
      <c r="E33" s="23" t="s">
        <v>41</v>
      </c>
      <c r="F33" s="87">
        <f>ROUND((SUM(BE123:BE163)),2)</f>
        <v>0</v>
      </c>
      <c r="I33" s="88">
        <v>0.21</v>
      </c>
      <c r="J33" s="87">
        <f>ROUND(((SUM(BE123:BE163))*I33),2)</f>
        <v>0</v>
      </c>
      <c r="L33" s="28"/>
    </row>
    <row r="34" spans="2:12" s="1" customFormat="1" ht="14.45" customHeight="1" hidden="1">
      <c r="B34" s="28"/>
      <c r="E34" s="23" t="s">
        <v>42</v>
      </c>
      <c r="F34" s="87">
        <f>ROUND((SUM(BF123:BF163)),2)</f>
        <v>0</v>
      </c>
      <c r="I34" s="88">
        <v>0.12</v>
      </c>
      <c r="J34" s="87">
        <f>ROUND(((SUM(BF123:BF163))*I34),2)</f>
        <v>0</v>
      </c>
      <c r="L34" s="28"/>
    </row>
    <row r="35" spans="2:12" s="1" customFormat="1" ht="14.45" customHeight="1" hidden="1">
      <c r="B35" s="28"/>
      <c r="E35" s="23" t="s">
        <v>43</v>
      </c>
      <c r="F35" s="87">
        <f>ROUND((SUM(BG123:BG163)),2)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7">
        <f>ROUND((SUM(BH123:BH163)),2)</f>
        <v>0</v>
      </c>
      <c r="I36" s="88">
        <v>0.12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7">
        <f>ROUND((SUM(BI123:BI163)),2)</f>
        <v>0</v>
      </c>
      <c r="I37" s="88">
        <v>0</v>
      </c>
      <c r="J37" s="87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6"/>
      <c r="L41" s="16"/>
    </row>
    <row r="42" spans="2:12" ht="14.45" customHeight="1" hidden="1">
      <c r="B42" s="16"/>
      <c r="L42" s="16"/>
    </row>
    <row r="43" spans="2:12" ht="14.45" customHeight="1" hidden="1">
      <c r="B43" s="16"/>
      <c r="L43" s="16"/>
    </row>
    <row r="44" spans="2:12" ht="14.45" customHeight="1" hidden="1">
      <c r="B44" s="16"/>
      <c r="L44" s="16"/>
    </row>
    <row r="45" spans="2:12" ht="14.45" customHeight="1" hidden="1">
      <c r="B45" s="16"/>
      <c r="L45" s="16"/>
    </row>
    <row r="46" spans="2:12" ht="14.45" customHeight="1" hidden="1">
      <c r="B46" s="16"/>
      <c r="L46" s="16"/>
    </row>
    <row r="47" spans="2:12" ht="14.45" customHeight="1" hidden="1">
      <c r="B47" s="16"/>
      <c r="L47" s="16"/>
    </row>
    <row r="48" spans="2:12" ht="14.45" customHeight="1" hidden="1">
      <c r="B48" s="16"/>
      <c r="L48" s="16"/>
    </row>
    <row r="49" spans="2:12" ht="14.45" customHeight="1" hidden="1">
      <c r="B49" s="16"/>
      <c r="L49" s="16"/>
    </row>
    <row r="50" spans="2:12" s="1" customFormat="1" ht="14.45" customHeight="1" hidden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 hidden="1">
      <c r="B51" s="16"/>
      <c r="L51" s="16"/>
    </row>
    <row r="52" spans="2:12" ht="11.25" hidden="1">
      <c r="B52" s="16"/>
      <c r="L52" s="16"/>
    </row>
    <row r="53" spans="2:12" ht="11.25" hidden="1">
      <c r="B53" s="16"/>
      <c r="L53" s="16"/>
    </row>
    <row r="54" spans="2:12" ht="11.25" hidden="1">
      <c r="B54" s="16"/>
      <c r="L54" s="16"/>
    </row>
    <row r="55" spans="2:12" ht="11.25" hidden="1">
      <c r="B55" s="16"/>
      <c r="L55" s="16"/>
    </row>
    <row r="56" spans="2:12" ht="11.25" hidden="1">
      <c r="B56" s="16"/>
      <c r="L56" s="16"/>
    </row>
    <row r="57" spans="2:12" ht="11.25" hidden="1">
      <c r="B57" s="16"/>
      <c r="L57" s="16"/>
    </row>
    <row r="58" spans="2:12" ht="11.25" hidden="1">
      <c r="B58" s="16"/>
      <c r="L58" s="16"/>
    </row>
    <row r="59" spans="2:12" ht="11.25" hidden="1">
      <c r="B59" s="16"/>
      <c r="L59" s="16"/>
    </row>
    <row r="60" spans="2:12" ht="11.2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5" t="s">
        <v>52</v>
      </c>
      <c r="G61" s="39" t="s">
        <v>51</v>
      </c>
      <c r="H61" s="30"/>
      <c r="I61" s="30"/>
      <c r="J61" s="96" t="s">
        <v>52</v>
      </c>
      <c r="K61" s="30"/>
      <c r="L61" s="28"/>
    </row>
    <row r="62" spans="2:12" ht="11.25" hidden="1">
      <c r="B62" s="16"/>
      <c r="L62" s="16"/>
    </row>
    <row r="63" spans="2:12" ht="11.25" hidden="1">
      <c r="B63" s="16"/>
      <c r="L63" s="16"/>
    </row>
    <row r="64" spans="2:12" ht="11.25" hidden="1">
      <c r="B64" s="16"/>
      <c r="L64" s="16"/>
    </row>
    <row r="65" spans="2:12" s="1" customFormat="1" ht="12.7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 hidden="1">
      <c r="B66" s="16"/>
      <c r="L66" s="16"/>
    </row>
    <row r="67" spans="2:12" ht="11.25" hidden="1">
      <c r="B67" s="16"/>
      <c r="L67" s="16"/>
    </row>
    <row r="68" spans="2:12" ht="11.25" hidden="1">
      <c r="B68" s="16"/>
      <c r="L68" s="16"/>
    </row>
    <row r="69" spans="2:12" ht="11.25" hidden="1">
      <c r="B69" s="16"/>
      <c r="L69" s="16"/>
    </row>
    <row r="70" spans="2:12" ht="11.25" hidden="1">
      <c r="B70" s="16"/>
      <c r="L70" s="16"/>
    </row>
    <row r="71" spans="2:12" ht="11.25" hidden="1">
      <c r="B71" s="16"/>
      <c r="L71" s="16"/>
    </row>
    <row r="72" spans="2:12" ht="11.25" hidden="1">
      <c r="B72" s="16"/>
      <c r="L72" s="16"/>
    </row>
    <row r="73" spans="2:12" ht="11.25" hidden="1">
      <c r="B73" s="16"/>
      <c r="L73" s="16"/>
    </row>
    <row r="74" spans="2:12" ht="11.25" hidden="1">
      <c r="B74" s="16"/>
      <c r="L74" s="16"/>
    </row>
    <row r="75" spans="2:12" ht="11.2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5" t="s">
        <v>52</v>
      </c>
      <c r="G76" s="39" t="s">
        <v>51</v>
      </c>
      <c r="H76" s="30"/>
      <c r="I76" s="30"/>
      <c r="J76" s="96" t="s">
        <v>52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1.25" hidden="1"/>
    <row r="79" ht="11.25" hidden="1"/>
    <row r="80" ht="11.25" hidden="1"/>
    <row r="81" spans="2:12" s="1" customFormat="1" ht="6.95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 hidden="1">
      <c r="B82" s="28"/>
      <c r="C82" s="17" t="s">
        <v>106</v>
      </c>
      <c r="L82" s="28"/>
    </row>
    <row r="83" spans="2:12" s="1" customFormat="1" ht="6.95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0" t="str">
        <f>E7</f>
        <v>Město Petřvald - Opravy MK_2024</v>
      </c>
      <c r="F85" s="201"/>
      <c r="G85" s="201"/>
      <c r="H85" s="201"/>
      <c r="L85" s="28"/>
    </row>
    <row r="86" spans="2:12" s="1" customFormat="1" ht="12" customHeight="1" hidden="1">
      <c r="B86" s="28"/>
      <c r="C86" s="23" t="s">
        <v>102</v>
      </c>
      <c r="L86" s="28"/>
    </row>
    <row r="87" spans="2:12" s="1" customFormat="1" ht="16.5" customHeight="1" hidden="1">
      <c r="B87" s="28"/>
      <c r="E87" s="162" t="str">
        <f>E9</f>
        <v>05 - Oprava MK ul. V Gaďoku</v>
      </c>
      <c r="F87" s="202"/>
      <c r="G87" s="202"/>
      <c r="H87" s="202"/>
      <c r="L87" s="28"/>
    </row>
    <row r="88" spans="2:12" s="1" customFormat="1" ht="6.95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Petřvald</v>
      </c>
      <c r="I89" s="23" t="s">
        <v>22</v>
      </c>
      <c r="J89" s="48" t="str">
        <f>IF(J12="","",J12)</f>
        <v>13. 2. 2024</v>
      </c>
      <c r="L89" s="28"/>
    </row>
    <row r="90" spans="2:12" s="1" customFormat="1" ht="6.95" customHeight="1" hidden="1">
      <c r="B90" s="28"/>
      <c r="L90" s="28"/>
    </row>
    <row r="91" spans="2:12" s="1" customFormat="1" ht="15.2" customHeight="1" hidden="1">
      <c r="B91" s="28"/>
      <c r="C91" s="23" t="s">
        <v>24</v>
      </c>
      <c r="F91" s="21" t="str">
        <f>E15</f>
        <v>Město Petřvald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 hidden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Ing. Pavol Lipták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 hidden="1">
      <c r="B95" s="28"/>
      <c r="L95" s="28"/>
    </row>
    <row r="96" spans="2:47" s="1" customFormat="1" ht="22.9" customHeight="1" hidden="1">
      <c r="B96" s="28"/>
      <c r="C96" s="99" t="s">
        <v>109</v>
      </c>
      <c r="J96" s="62">
        <f>J123</f>
        <v>0</v>
      </c>
      <c r="L96" s="28"/>
      <c r="AU96" s="13" t="s">
        <v>110</v>
      </c>
    </row>
    <row r="97" spans="2:12" s="8" customFormat="1" ht="24.95" customHeight="1" hidden="1">
      <c r="B97" s="100"/>
      <c r="D97" s="101" t="s">
        <v>111</v>
      </c>
      <c r="E97" s="102"/>
      <c r="F97" s="102"/>
      <c r="G97" s="102"/>
      <c r="H97" s="102"/>
      <c r="I97" s="102"/>
      <c r="J97" s="103">
        <f>J124</f>
        <v>0</v>
      </c>
      <c r="L97" s="100"/>
    </row>
    <row r="98" spans="2:12" s="9" customFormat="1" ht="19.9" customHeight="1" hidden="1">
      <c r="B98" s="104"/>
      <c r="D98" s="105" t="s">
        <v>112</v>
      </c>
      <c r="E98" s="106"/>
      <c r="F98" s="106"/>
      <c r="G98" s="106"/>
      <c r="H98" s="106"/>
      <c r="I98" s="106"/>
      <c r="J98" s="107">
        <f>J125</f>
        <v>0</v>
      </c>
      <c r="L98" s="104"/>
    </row>
    <row r="99" spans="2:12" s="9" customFormat="1" ht="19.9" customHeight="1" hidden="1">
      <c r="B99" s="104"/>
      <c r="D99" s="105" t="s">
        <v>113</v>
      </c>
      <c r="E99" s="106"/>
      <c r="F99" s="106"/>
      <c r="G99" s="106"/>
      <c r="H99" s="106"/>
      <c r="I99" s="106"/>
      <c r="J99" s="107">
        <f>J128</f>
        <v>0</v>
      </c>
      <c r="L99" s="104"/>
    </row>
    <row r="100" spans="2:12" s="9" customFormat="1" ht="19.9" customHeight="1" hidden="1">
      <c r="B100" s="104"/>
      <c r="D100" s="105" t="s">
        <v>115</v>
      </c>
      <c r="E100" s="106"/>
      <c r="F100" s="106"/>
      <c r="G100" s="106"/>
      <c r="H100" s="106"/>
      <c r="I100" s="106"/>
      <c r="J100" s="107">
        <f>J137</f>
        <v>0</v>
      </c>
      <c r="L100" s="104"/>
    </row>
    <row r="101" spans="2:12" s="9" customFormat="1" ht="19.9" customHeight="1" hidden="1">
      <c r="B101" s="104"/>
      <c r="D101" s="105" t="s">
        <v>116</v>
      </c>
      <c r="E101" s="106"/>
      <c r="F101" s="106"/>
      <c r="G101" s="106"/>
      <c r="H101" s="106"/>
      <c r="I101" s="106"/>
      <c r="J101" s="107">
        <f>J148</f>
        <v>0</v>
      </c>
      <c r="L101" s="104"/>
    </row>
    <row r="102" spans="2:12" s="9" customFormat="1" ht="19.9" customHeight="1" hidden="1">
      <c r="B102" s="104"/>
      <c r="D102" s="105" t="s">
        <v>117</v>
      </c>
      <c r="E102" s="106"/>
      <c r="F102" s="106"/>
      <c r="G102" s="106"/>
      <c r="H102" s="106"/>
      <c r="I102" s="106"/>
      <c r="J102" s="107">
        <f>J158</f>
        <v>0</v>
      </c>
      <c r="L102" s="104"/>
    </row>
    <row r="103" spans="2:12" s="9" customFormat="1" ht="19.9" customHeight="1" hidden="1">
      <c r="B103" s="104"/>
      <c r="D103" s="105" t="s">
        <v>118</v>
      </c>
      <c r="E103" s="106"/>
      <c r="F103" s="106"/>
      <c r="G103" s="106"/>
      <c r="H103" s="106"/>
      <c r="I103" s="106"/>
      <c r="J103" s="107">
        <f>J161</f>
        <v>0</v>
      </c>
      <c r="L103" s="104"/>
    </row>
    <row r="104" spans="2:12" s="1" customFormat="1" ht="21.75" customHeight="1" hidden="1">
      <c r="B104" s="28"/>
      <c r="L104" s="28"/>
    </row>
    <row r="105" spans="2:12" s="1" customFormat="1" ht="6.95" customHeight="1" hidden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8"/>
    </row>
    <row r="106" ht="11.25" hidden="1"/>
    <row r="107" ht="11.25" hidden="1"/>
    <row r="108" ht="11.25" hidden="1"/>
    <row r="109" spans="2:12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8"/>
    </row>
    <row r="110" spans="2:12" s="1" customFormat="1" ht="24.95" customHeight="1">
      <c r="B110" s="28"/>
      <c r="C110" s="17" t="s">
        <v>119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16</v>
      </c>
      <c r="L112" s="28"/>
    </row>
    <row r="113" spans="2:12" s="1" customFormat="1" ht="16.5" customHeight="1">
      <c r="B113" s="28"/>
      <c r="E113" s="200" t="str">
        <f>E7</f>
        <v>Město Petřvald - Opravy MK_2024</v>
      </c>
      <c r="F113" s="201"/>
      <c r="G113" s="201"/>
      <c r="H113" s="201"/>
      <c r="L113" s="28"/>
    </row>
    <row r="114" spans="2:12" s="1" customFormat="1" ht="12" customHeight="1">
      <c r="B114" s="28"/>
      <c r="C114" s="23" t="s">
        <v>102</v>
      </c>
      <c r="L114" s="28"/>
    </row>
    <row r="115" spans="2:12" s="1" customFormat="1" ht="16.5" customHeight="1">
      <c r="B115" s="28"/>
      <c r="E115" s="162" t="str">
        <f>E9</f>
        <v>05 - Oprava MK ul. V Gaďoku</v>
      </c>
      <c r="F115" s="202"/>
      <c r="G115" s="202"/>
      <c r="H115" s="202"/>
      <c r="L115" s="28"/>
    </row>
    <row r="116" spans="2:12" s="1" customFormat="1" ht="6.95" customHeight="1">
      <c r="B116" s="28"/>
      <c r="L116" s="28"/>
    </row>
    <row r="117" spans="2:12" s="1" customFormat="1" ht="12" customHeight="1">
      <c r="B117" s="28"/>
      <c r="C117" s="23" t="s">
        <v>20</v>
      </c>
      <c r="F117" s="21" t="str">
        <f>F12</f>
        <v>Petřvald</v>
      </c>
      <c r="I117" s="23" t="s">
        <v>22</v>
      </c>
      <c r="J117" s="48" t="str">
        <f>IF(J12="","",J12)</f>
        <v>13. 2. 2024</v>
      </c>
      <c r="L117" s="28"/>
    </row>
    <row r="118" spans="2:12" s="1" customFormat="1" ht="6.95" customHeight="1">
      <c r="B118" s="28"/>
      <c r="L118" s="28"/>
    </row>
    <row r="119" spans="2:12" s="1" customFormat="1" ht="15.2" customHeight="1">
      <c r="B119" s="28"/>
      <c r="C119" s="23" t="s">
        <v>24</v>
      </c>
      <c r="F119" s="21" t="str">
        <f>E15</f>
        <v>Město Petřvald</v>
      </c>
      <c r="I119" s="23" t="s">
        <v>31</v>
      </c>
      <c r="J119" s="26" t="str">
        <f>E21</f>
        <v xml:space="preserve"> </v>
      </c>
      <c r="L119" s="28"/>
    </row>
    <row r="120" spans="2:12" s="1" customFormat="1" ht="15.2" customHeight="1">
      <c r="B120" s="28"/>
      <c r="C120" s="23" t="s">
        <v>29</v>
      </c>
      <c r="F120" s="21" t="str">
        <f>IF(E18="","",E18)</f>
        <v>Vyplň údaj</v>
      </c>
      <c r="I120" s="23" t="s">
        <v>34</v>
      </c>
      <c r="J120" s="26" t="str">
        <f>E24</f>
        <v>Ing. Pavol Lipták</v>
      </c>
      <c r="L120" s="28"/>
    </row>
    <row r="121" spans="2:12" s="1" customFormat="1" ht="10.35" customHeight="1">
      <c r="B121" s="28"/>
      <c r="L121" s="28"/>
    </row>
    <row r="122" spans="2:20" s="10" customFormat="1" ht="29.25" customHeight="1">
      <c r="B122" s="108"/>
      <c r="C122" s="109" t="s">
        <v>120</v>
      </c>
      <c r="D122" s="110" t="s">
        <v>61</v>
      </c>
      <c r="E122" s="110" t="s">
        <v>57</v>
      </c>
      <c r="F122" s="110" t="s">
        <v>58</v>
      </c>
      <c r="G122" s="110" t="s">
        <v>121</v>
      </c>
      <c r="H122" s="110" t="s">
        <v>122</v>
      </c>
      <c r="I122" s="110" t="s">
        <v>123</v>
      </c>
      <c r="J122" s="111" t="s">
        <v>108</v>
      </c>
      <c r="K122" s="112" t="s">
        <v>124</v>
      </c>
      <c r="L122" s="108"/>
      <c r="M122" s="55" t="s">
        <v>1</v>
      </c>
      <c r="N122" s="56" t="s">
        <v>40</v>
      </c>
      <c r="O122" s="56" t="s">
        <v>125</v>
      </c>
      <c r="P122" s="56" t="s">
        <v>126</v>
      </c>
      <c r="Q122" s="56" t="s">
        <v>127</v>
      </c>
      <c r="R122" s="56" t="s">
        <v>128</v>
      </c>
      <c r="S122" s="56" t="s">
        <v>129</v>
      </c>
      <c r="T122" s="57" t="s">
        <v>130</v>
      </c>
    </row>
    <row r="123" spans="2:63" s="1" customFormat="1" ht="22.9" customHeight="1">
      <c r="B123" s="28"/>
      <c r="C123" s="60" t="s">
        <v>131</v>
      </c>
      <c r="J123" s="113">
        <f>BK123</f>
        <v>0</v>
      </c>
      <c r="L123" s="28"/>
      <c r="M123" s="58"/>
      <c r="N123" s="49"/>
      <c r="O123" s="49"/>
      <c r="P123" s="114">
        <f>P124</f>
        <v>0</v>
      </c>
      <c r="Q123" s="49"/>
      <c r="R123" s="114">
        <f>R124</f>
        <v>0.04393</v>
      </c>
      <c r="S123" s="49"/>
      <c r="T123" s="115">
        <f>T124</f>
        <v>107.25</v>
      </c>
      <c r="AT123" s="13" t="s">
        <v>75</v>
      </c>
      <c r="AU123" s="13" t="s">
        <v>110</v>
      </c>
      <c r="BK123" s="116">
        <f>BK124</f>
        <v>0</v>
      </c>
    </row>
    <row r="124" spans="2:63" s="11" customFormat="1" ht="25.9" customHeight="1">
      <c r="B124" s="117"/>
      <c r="D124" s="118" t="s">
        <v>75</v>
      </c>
      <c r="E124" s="119" t="s">
        <v>132</v>
      </c>
      <c r="F124" s="119" t="s">
        <v>133</v>
      </c>
      <c r="I124" s="120"/>
      <c r="J124" s="121">
        <f>BK124</f>
        <v>0</v>
      </c>
      <c r="L124" s="117"/>
      <c r="M124" s="122"/>
      <c r="P124" s="123">
        <f>P125+P128+P137+P148+P158+P161</f>
        <v>0</v>
      </c>
      <c r="R124" s="123">
        <f>R125+R128+R137+R148+R158+R161</f>
        <v>0.04393</v>
      </c>
      <c r="T124" s="124">
        <f>T125+T128+T137+T148+T158+T161</f>
        <v>107.25</v>
      </c>
      <c r="AR124" s="118" t="s">
        <v>83</v>
      </c>
      <c r="AT124" s="125" t="s">
        <v>75</v>
      </c>
      <c r="AU124" s="125" t="s">
        <v>76</v>
      </c>
      <c r="AY124" s="118" t="s">
        <v>134</v>
      </c>
      <c r="BK124" s="126">
        <f>BK125+BK128+BK137+BK148+BK158+BK161</f>
        <v>0</v>
      </c>
    </row>
    <row r="125" spans="2:63" s="11" customFormat="1" ht="22.9" customHeight="1">
      <c r="B125" s="117"/>
      <c r="D125" s="118" t="s">
        <v>75</v>
      </c>
      <c r="E125" s="127" t="s">
        <v>83</v>
      </c>
      <c r="F125" s="127" t="s">
        <v>135</v>
      </c>
      <c r="I125" s="120"/>
      <c r="J125" s="128">
        <f>BK125</f>
        <v>0</v>
      </c>
      <c r="L125" s="117"/>
      <c r="M125" s="122"/>
      <c r="P125" s="123">
        <f>SUM(P126:P127)</f>
        <v>0</v>
      </c>
      <c r="R125" s="123">
        <f>SUM(R126:R127)</f>
        <v>0.042249999999999996</v>
      </c>
      <c r="T125" s="124">
        <f>SUM(T126:T127)</f>
        <v>100.75</v>
      </c>
      <c r="AR125" s="118" t="s">
        <v>83</v>
      </c>
      <c r="AT125" s="125" t="s">
        <v>75</v>
      </c>
      <c r="AU125" s="125" t="s">
        <v>83</v>
      </c>
      <c r="AY125" s="118" t="s">
        <v>134</v>
      </c>
      <c r="BK125" s="126">
        <f>SUM(BK126:BK127)</f>
        <v>0</v>
      </c>
    </row>
    <row r="126" spans="2:65" s="1" customFormat="1" ht="16.5" customHeight="1">
      <c r="B126" s="28"/>
      <c r="C126" s="129" t="s">
        <v>83</v>
      </c>
      <c r="D126" s="129" t="s">
        <v>136</v>
      </c>
      <c r="E126" s="130" t="s">
        <v>137</v>
      </c>
      <c r="F126" s="131" t="s">
        <v>138</v>
      </c>
      <c r="G126" s="132" t="s">
        <v>139</v>
      </c>
      <c r="H126" s="133">
        <v>325</v>
      </c>
      <c r="I126" s="134"/>
      <c r="J126" s="135">
        <f>ROUND(I126*H126,2)</f>
        <v>0</v>
      </c>
      <c r="K126" s="136"/>
      <c r="L126" s="28"/>
      <c r="M126" s="137" t="s">
        <v>1</v>
      </c>
      <c r="N126" s="138" t="s">
        <v>41</v>
      </c>
      <c r="P126" s="139">
        <f>O126*H126</f>
        <v>0</v>
      </c>
      <c r="Q126" s="139">
        <v>0.00013</v>
      </c>
      <c r="R126" s="139">
        <f>Q126*H126</f>
        <v>0.042249999999999996</v>
      </c>
      <c r="S126" s="139">
        <v>0.31</v>
      </c>
      <c r="T126" s="140">
        <f>S126*H126</f>
        <v>100.75</v>
      </c>
      <c r="AR126" s="141" t="s">
        <v>140</v>
      </c>
      <c r="AT126" s="141" t="s">
        <v>136</v>
      </c>
      <c r="AU126" s="141" t="s">
        <v>85</v>
      </c>
      <c r="AY126" s="13" t="s">
        <v>134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3" t="s">
        <v>83</v>
      </c>
      <c r="BK126" s="142">
        <f>ROUND(I126*H126,2)</f>
        <v>0</v>
      </c>
      <c r="BL126" s="13" t="s">
        <v>140</v>
      </c>
      <c r="BM126" s="141" t="s">
        <v>141</v>
      </c>
    </row>
    <row r="127" spans="2:47" s="1" customFormat="1" ht="19.5">
      <c r="B127" s="28"/>
      <c r="D127" s="143" t="s">
        <v>142</v>
      </c>
      <c r="F127" s="144" t="s">
        <v>143</v>
      </c>
      <c r="I127" s="145"/>
      <c r="L127" s="28"/>
      <c r="M127" s="146"/>
      <c r="T127" s="52"/>
      <c r="AT127" s="13" t="s">
        <v>142</v>
      </c>
      <c r="AU127" s="13" t="s">
        <v>85</v>
      </c>
    </row>
    <row r="128" spans="2:63" s="11" customFormat="1" ht="22.9" customHeight="1">
      <c r="B128" s="117"/>
      <c r="D128" s="118" t="s">
        <v>75</v>
      </c>
      <c r="E128" s="127" t="s">
        <v>144</v>
      </c>
      <c r="F128" s="127" t="s">
        <v>145</v>
      </c>
      <c r="I128" s="120"/>
      <c r="J128" s="128">
        <f>BK128</f>
        <v>0</v>
      </c>
      <c r="L128" s="117"/>
      <c r="M128" s="122"/>
      <c r="P128" s="123">
        <f>SUM(P129:P136)</f>
        <v>0</v>
      </c>
      <c r="R128" s="123">
        <f>SUM(R129:R136)</f>
        <v>0</v>
      </c>
      <c r="T128" s="124">
        <f>SUM(T129:T136)</f>
        <v>0</v>
      </c>
      <c r="AR128" s="118" t="s">
        <v>83</v>
      </c>
      <c r="AT128" s="125" t="s">
        <v>75</v>
      </c>
      <c r="AU128" s="125" t="s">
        <v>83</v>
      </c>
      <c r="AY128" s="118" t="s">
        <v>134</v>
      </c>
      <c r="BK128" s="126">
        <f>SUM(BK129:BK136)</f>
        <v>0</v>
      </c>
    </row>
    <row r="129" spans="2:65" s="1" customFormat="1" ht="16.5" customHeight="1">
      <c r="B129" s="28"/>
      <c r="C129" s="129" t="s">
        <v>85</v>
      </c>
      <c r="D129" s="129" t="s">
        <v>136</v>
      </c>
      <c r="E129" s="130" t="s">
        <v>146</v>
      </c>
      <c r="F129" s="131" t="s">
        <v>147</v>
      </c>
      <c r="G129" s="132" t="s">
        <v>139</v>
      </c>
      <c r="H129" s="133">
        <v>325</v>
      </c>
      <c r="I129" s="134"/>
      <c r="J129" s="135">
        <f>ROUND(I129*H129,2)</f>
        <v>0</v>
      </c>
      <c r="K129" s="136"/>
      <c r="L129" s="28"/>
      <c r="M129" s="137" t="s">
        <v>1</v>
      </c>
      <c r="N129" s="138" t="s">
        <v>41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140</v>
      </c>
      <c r="AT129" s="141" t="s">
        <v>136</v>
      </c>
      <c r="AU129" s="141" t="s">
        <v>85</v>
      </c>
      <c r="AY129" s="13" t="s">
        <v>134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83</v>
      </c>
      <c r="BK129" s="142">
        <f>ROUND(I129*H129,2)</f>
        <v>0</v>
      </c>
      <c r="BL129" s="13" t="s">
        <v>140</v>
      </c>
      <c r="BM129" s="141" t="s">
        <v>148</v>
      </c>
    </row>
    <row r="130" spans="2:47" s="1" customFormat="1" ht="11.25">
      <c r="B130" s="28"/>
      <c r="D130" s="143" t="s">
        <v>142</v>
      </c>
      <c r="F130" s="144" t="s">
        <v>149</v>
      </c>
      <c r="I130" s="145"/>
      <c r="L130" s="28"/>
      <c r="M130" s="146"/>
      <c r="T130" s="52"/>
      <c r="AT130" s="13" t="s">
        <v>142</v>
      </c>
      <c r="AU130" s="13" t="s">
        <v>85</v>
      </c>
    </row>
    <row r="131" spans="2:65" s="1" customFormat="1" ht="16.5" customHeight="1">
      <c r="B131" s="28"/>
      <c r="C131" s="129" t="s">
        <v>150</v>
      </c>
      <c r="D131" s="129" t="s">
        <v>136</v>
      </c>
      <c r="E131" s="130" t="s">
        <v>151</v>
      </c>
      <c r="F131" s="131" t="s">
        <v>152</v>
      </c>
      <c r="G131" s="132" t="s">
        <v>139</v>
      </c>
      <c r="H131" s="133">
        <v>325</v>
      </c>
      <c r="I131" s="134"/>
      <c r="J131" s="135">
        <f>ROUND(I131*H131,2)</f>
        <v>0</v>
      </c>
      <c r="K131" s="136"/>
      <c r="L131" s="28"/>
      <c r="M131" s="137" t="s">
        <v>1</v>
      </c>
      <c r="N131" s="138" t="s">
        <v>41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140</v>
      </c>
      <c r="AT131" s="141" t="s">
        <v>136</v>
      </c>
      <c r="AU131" s="141" t="s">
        <v>85</v>
      </c>
      <c r="AY131" s="13" t="s">
        <v>134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3" t="s">
        <v>83</v>
      </c>
      <c r="BK131" s="142">
        <f>ROUND(I131*H131,2)</f>
        <v>0</v>
      </c>
      <c r="BL131" s="13" t="s">
        <v>140</v>
      </c>
      <c r="BM131" s="141" t="s">
        <v>153</v>
      </c>
    </row>
    <row r="132" spans="2:47" s="1" customFormat="1" ht="11.25">
      <c r="B132" s="28"/>
      <c r="D132" s="143" t="s">
        <v>142</v>
      </c>
      <c r="F132" s="144" t="s">
        <v>154</v>
      </c>
      <c r="I132" s="145"/>
      <c r="L132" s="28"/>
      <c r="M132" s="146"/>
      <c r="T132" s="52"/>
      <c r="AT132" s="13" t="s">
        <v>142</v>
      </c>
      <c r="AU132" s="13" t="s">
        <v>85</v>
      </c>
    </row>
    <row r="133" spans="2:65" s="1" customFormat="1" ht="21.75" customHeight="1">
      <c r="B133" s="28"/>
      <c r="C133" s="129" t="s">
        <v>140</v>
      </c>
      <c r="D133" s="129" t="s">
        <v>136</v>
      </c>
      <c r="E133" s="130" t="s">
        <v>155</v>
      </c>
      <c r="F133" s="131" t="s">
        <v>156</v>
      </c>
      <c r="G133" s="132" t="s">
        <v>139</v>
      </c>
      <c r="H133" s="133">
        <v>325</v>
      </c>
      <c r="I133" s="134"/>
      <c r="J133" s="135">
        <f>ROUND(I133*H133,2)</f>
        <v>0</v>
      </c>
      <c r="K133" s="136"/>
      <c r="L133" s="28"/>
      <c r="M133" s="137" t="s">
        <v>1</v>
      </c>
      <c r="N133" s="138" t="s">
        <v>41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140</v>
      </c>
      <c r="AT133" s="141" t="s">
        <v>136</v>
      </c>
      <c r="AU133" s="141" t="s">
        <v>85</v>
      </c>
      <c r="AY133" s="13" t="s">
        <v>134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3" t="s">
        <v>83</v>
      </c>
      <c r="BK133" s="142">
        <f>ROUND(I133*H133,2)</f>
        <v>0</v>
      </c>
      <c r="BL133" s="13" t="s">
        <v>140</v>
      </c>
      <c r="BM133" s="141" t="s">
        <v>157</v>
      </c>
    </row>
    <row r="134" spans="2:47" s="1" customFormat="1" ht="19.5">
      <c r="B134" s="28"/>
      <c r="D134" s="143" t="s">
        <v>142</v>
      </c>
      <c r="F134" s="144" t="s">
        <v>158</v>
      </c>
      <c r="I134" s="145"/>
      <c r="L134" s="28"/>
      <c r="M134" s="146"/>
      <c r="T134" s="52"/>
      <c r="AT134" s="13" t="s">
        <v>142</v>
      </c>
      <c r="AU134" s="13" t="s">
        <v>85</v>
      </c>
    </row>
    <row r="135" spans="2:65" s="1" customFormat="1" ht="16.5" customHeight="1">
      <c r="B135" s="28"/>
      <c r="C135" s="129" t="s">
        <v>144</v>
      </c>
      <c r="D135" s="129" t="s">
        <v>136</v>
      </c>
      <c r="E135" s="130" t="s">
        <v>159</v>
      </c>
      <c r="F135" s="131" t="s">
        <v>160</v>
      </c>
      <c r="G135" s="132" t="s">
        <v>139</v>
      </c>
      <c r="H135" s="133">
        <v>325</v>
      </c>
      <c r="I135" s="134"/>
      <c r="J135" s="135">
        <f>ROUND(I135*H135,2)</f>
        <v>0</v>
      </c>
      <c r="K135" s="136"/>
      <c r="L135" s="28"/>
      <c r="M135" s="137" t="s">
        <v>1</v>
      </c>
      <c r="N135" s="138" t="s">
        <v>41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140</v>
      </c>
      <c r="AT135" s="141" t="s">
        <v>136</v>
      </c>
      <c r="AU135" s="141" t="s">
        <v>85</v>
      </c>
      <c r="AY135" s="13" t="s">
        <v>134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3" t="s">
        <v>83</v>
      </c>
      <c r="BK135" s="142">
        <f>ROUND(I135*H135,2)</f>
        <v>0</v>
      </c>
      <c r="BL135" s="13" t="s">
        <v>140</v>
      </c>
      <c r="BM135" s="141" t="s">
        <v>161</v>
      </c>
    </row>
    <row r="136" spans="2:47" s="1" customFormat="1" ht="19.5">
      <c r="B136" s="28"/>
      <c r="D136" s="143" t="s">
        <v>142</v>
      </c>
      <c r="F136" s="144" t="s">
        <v>162</v>
      </c>
      <c r="I136" s="145"/>
      <c r="L136" s="28"/>
      <c r="M136" s="146"/>
      <c r="T136" s="52"/>
      <c r="AT136" s="13" t="s">
        <v>142</v>
      </c>
      <c r="AU136" s="13" t="s">
        <v>85</v>
      </c>
    </row>
    <row r="137" spans="2:63" s="11" customFormat="1" ht="22.9" customHeight="1">
      <c r="B137" s="117"/>
      <c r="D137" s="118" t="s">
        <v>75</v>
      </c>
      <c r="E137" s="127" t="s">
        <v>175</v>
      </c>
      <c r="F137" s="127" t="s">
        <v>176</v>
      </c>
      <c r="I137" s="120"/>
      <c r="J137" s="128">
        <f>BK137</f>
        <v>0</v>
      </c>
      <c r="L137" s="117"/>
      <c r="M137" s="122"/>
      <c r="P137" s="123">
        <f>SUM(P138:P147)</f>
        <v>0</v>
      </c>
      <c r="R137" s="123">
        <f>SUM(R138:R147)</f>
        <v>0.0016799999999999999</v>
      </c>
      <c r="T137" s="124">
        <f>SUM(T138:T147)</f>
        <v>6.5</v>
      </c>
      <c r="AR137" s="118" t="s">
        <v>83</v>
      </c>
      <c r="AT137" s="125" t="s">
        <v>75</v>
      </c>
      <c r="AU137" s="125" t="s">
        <v>83</v>
      </c>
      <c r="AY137" s="118" t="s">
        <v>134</v>
      </c>
      <c r="BK137" s="126">
        <f>SUM(BK138:BK147)</f>
        <v>0</v>
      </c>
    </row>
    <row r="138" spans="2:65" s="1" customFormat="1" ht="16.5" customHeight="1">
      <c r="B138" s="28"/>
      <c r="C138" s="129" t="s">
        <v>165</v>
      </c>
      <c r="D138" s="129" t="s">
        <v>136</v>
      </c>
      <c r="E138" s="130" t="s">
        <v>177</v>
      </c>
      <c r="F138" s="131" t="s">
        <v>178</v>
      </c>
      <c r="G138" s="132" t="s">
        <v>179</v>
      </c>
      <c r="H138" s="133">
        <v>6</v>
      </c>
      <c r="I138" s="134"/>
      <c r="J138" s="135">
        <f>ROUND(I138*H138,2)</f>
        <v>0</v>
      </c>
      <c r="K138" s="136"/>
      <c r="L138" s="28"/>
      <c r="M138" s="137" t="s">
        <v>1</v>
      </c>
      <c r="N138" s="138" t="s">
        <v>41</v>
      </c>
      <c r="P138" s="139">
        <f>O138*H138</f>
        <v>0</v>
      </c>
      <c r="Q138" s="139">
        <v>0</v>
      </c>
      <c r="R138" s="139">
        <f>Q138*H138</f>
        <v>0</v>
      </c>
      <c r="S138" s="139">
        <v>0</v>
      </c>
      <c r="T138" s="140">
        <f>S138*H138</f>
        <v>0</v>
      </c>
      <c r="AR138" s="141" t="s">
        <v>140</v>
      </c>
      <c r="AT138" s="141" t="s">
        <v>136</v>
      </c>
      <c r="AU138" s="141" t="s">
        <v>85</v>
      </c>
      <c r="AY138" s="13" t="s">
        <v>134</v>
      </c>
      <c r="BE138" s="142">
        <f>IF(N138="základní",J138,0)</f>
        <v>0</v>
      </c>
      <c r="BF138" s="142">
        <f>IF(N138="snížená",J138,0)</f>
        <v>0</v>
      </c>
      <c r="BG138" s="142">
        <f>IF(N138="zákl. přenesená",J138,0)</f>
        <v>0</v>
      </c>
      <c r="BH138" s="142">
        <f>IF(N138="sníž. přenesená",J138,0)</f>
        <v>0</v>
      </c>
      <c r="BI138" s="142">
        <f>IF(N138="nulová",J138,0)</f>
        <v>0</v>
      </c>
      <c r="BJ138" s="13" t="s">
        <v>83</v>
      </c>
      <c r="BK138" s="142">
        <f>ROUND(I138*H138,2)</f>
        <v>0</v>
      </c>
      <c r="BL138" s="13" t="s">
        <v>140</v>
      </c>
      <c r="BM138" s="141" t="s">
        <v>180</v>
      </c>
    </row>
    <row r="139" spans="2:47" s="1" customFormat="1" ht="11.25">
      <c r="B139" s="28"/>
      <c r="D139" s="143" t="s">
        <v>142</v>
      </c>
      <c r="F139" s="144" t="s">
        <v>181</v>
      </c>
      <c r="I139" s="145"/>
      <c r="L139" s="28"/>
      <c r="M139" s="146"/>
      <c r="T139" s="52"/>
      <c r="AT139" s="13" t="s">
        <v>142</v>
      </c>
      <c r="AU139" s="13" t="s">
        <v>85</v>
      </c>
    </row>
    <row r="140" spans="2:65" s="1" customFormat="1" ht="16.5" customHeight="1">
      <c r="B140" s="28"/>
      <c r="C140" s="129" t="s">
        <v>171</v>
      </c>
      <c r="D140" s="129" t="s">
        <v>136</v>
      </c>
      <c r="E140" s="130" t="s">
        <v>182</v>
      </c>
      <c r="F140" s="131" t="s">
        <v>183</v>
      </c>
      <c r="G140" s="132" t="s">
        <v>179</v>
      </c>
      <c r="H140" s="133">
        <v>6</v>
      </c>
      <c r="I140" s="134"/>
      <c r="J140" s="135">
        <f>ROUND(I140*H140,2)</f>
        <v>0</v>
      </c>
      <c r="K140" s="136"/>
      <c r="L140" s="28"/>
      <c r="M140" s="137" t="s">
        <v>1</v>
      </c>
      <c r="N140" s="138" t="s">
        <v>41</v>
      </c>
      <c r="P140" s="139">
        <f>O140*H140</f>
        <v>0</v>
      </c>
      <c r="Q140" s="139">
        <v>0.00028</v>
      </c>
      <c r="R140" s="139">
        <f>Q140*H140</f>
        <v>0.0016799999999999999</v>
      </c>
      <c r="S140" s="139">
        <v>0</v>
      </c>
      <c r="T140" s="140">
        <f>S140*H140</f>
        <v>0</v>
      </c>
      <c r="AR140" s="141" t="s">
        <v>140</v>
      </c>
      <c r="AT140" s="141" t="s">
        <v>136</v>
      </c>
      <c r="AU140" s="141" t="s">
        <v>85</v>
      </c>
      <c r="AY140" s="13" t="s">
        <v>134</v>
      </c>
      <c r="BE140" s="142">
        <f>IF(N140="základní",J140,0)</f>
        <v>0</v>
      </c>
      <c r="BF140" s="142">
        <f>IF(N140="snížená",J140,0)</f>
        <v>0</v>
      </c>
      <c r="BG140" s="142">
        <f>IF(N140="zákl. přenesená",J140,0)</f>
        <v>0</v>
      </c>
      <c r="BH140" s="142">
        <f>IF(N140="sníž. přenesená",J140,0)</f>
        <v>0</v>
      </c>
      <c r="BI140" s="142">
        <f>IF(N140="nulová",J140,0)</f>
        <v>0</v>
      </c>
      <c r="BJ140" s="13" t="s">
        <v>83</v>
      </c>
      <c r="BK140" s="142">
        <f>ROUND(I140*H140,2)</f>
        <v>0</v>
      </c>
      <c r="BL140" s="13" t="s">
        <v>140</v>
      </c>
      <c r="BM140" s="141" t="s">
        <v>184</v>
      </c>
    </row>
    <row r="141" spans="2:47" s="1" customFormat="1" ht="19.5">
      <c r="B141" s="28"/>
      <c r="D141" s="143" t="s">
        <v>142</v>
      </c>
      <c r="F141" s="144" t="s">
        <v>185</v>
      </c>
      <c r="I141" s="145"/>
      <c r="L141" s="28"/>
      <c r="M141" s="146"/>
      <c r="T141" s="52"/>
      <c r="AT141" s="13" t="s">
        <v>142</v>
      </c>
      <c r="AU141" s="13" t="s">
        <v>85</v>
      </c>
    </row>
    <row r="142" spans="2:65" s="1" customFormat="1" ht="16.5" customHeight="1">
      <c r="B142" s="28"/>
      <c r="C142" s="129" t="s">
        <v>163</v>
      </c>
      <c r="D142" s="129" t="s">
        <v>136</v>
      </c>
      <c r="E142" s="130" t="s">
        <v>187</v>
      </c>
      <c r="F142" s="131" t="s">
        <v>188</v>
      </c>
      <c r="G142" s="132" t="s">
        <v>179</v>
      </c>
      <c r="H142" s="133">
        <v>6</v>
      </c>
      <c r="I142" s="134"/>
      <c r="J142" s="135">
        <f>ROUND(I142*H142,2)</f>
        <v>0</v>
      </c>
      <c r="K142" s="136"/>
      <c r="L142" s="28"/>
      <c r="M142" s="137" t="s">
        <v>1</v>
      </c>
      <c r="N142" s="138" t="s">
        <v>41</v>
      </c>
      <c r="P142" s="139">
        <f>O142*H142</f>
        <v>0</v>
      </c>
      <c r="Q142" s="139">
        <v>0</v>
      </c>
      <c r="R142" s="139">
        <f>Q142*H142</f>
        <v>0</v>
      </c>
      <c r="S142" s="139">
        <v>0</v>
      </c>
      <c r="T142" s="140">
        <f>S142*H142</f>
        <v>0</v>
      </c>
      <c r="AR142" s="141" t="s">
        <v>140</v>
      </c>
      <c r="AT142" s="141" t="s">
        <v>136</v>
      </c>
      <c r="AU142" s="141" t="s">
        <v>85</v>
      </c>
      <c r="AY142" s="13" t="s">
        <v>134</v>
      </c>
      <c r="BE142" s="142">
        <f>IF(N142="základní",J142,0)</f>
        <v>0</v>
      </c>
      <c r="BF142" s="142">
        <f>IF(N142="snížená",J142,0)</f>
        <v>0</v>
      </c>
      <c r="BG142" s="142">
        <f>IF(N142="zákl. přenesená",J142,0)</f>
        <v>0</v>
      </c>
      <c r="BH142" s="142">
        <f>IF(N142="sníž. přenesená",J142,0)</f>
        <v>0</v>
      </c>
      <c r="BI142" s="142">
        <f>IF(N142="nulová",J142,0)</f>
        <v>0</v>
      </c>
      <c r="BJ142" s="13" t="s">
        <v>83</v>
      </c>
      <c r="BK142" s="142">
        <f>ROUND(I142*H142,2)</f>
        <v>0</v>
      </c>
      <c r="BL142" s="13" t="s">
        <v>140</v>
      </c>
      <c r="BM142" s="141" t="s">
        <v>189</v>
      </c>
    </row>
    <row r="143" spans="2:47" s="1" customFormat="1" ht="11.25">
      <c r="B143" s="28"/>
      <c r="D143" s="143" t="s">
        <v>142</v>
      </c>
      <c r="F143" s="144" t="s">
        <v>190</v>
      </c>
      <c r="I143" s="145"/>
      <c r="L143" s="28"/>
      <c r="M143" s="146"/>
      <c r="T143" s="52"/>
      <c r="AT143" s="13" t="s">
        <v>142</v>
      </c>
      <c r="AU143" s="13" t="s">
        <v>85</v>
      </c>
    </row>
    <row r="144" spans="2:65" s="1" customFormat="1" ht="16.5" customHeight="1">
      <c r="B144" s="28"/>
      <c r="C144" s="129" t="s">
        <v>175</v>
      </c>
      <c r="D144" s="129" t="s">
        <v>136</v>
      </c>
      <c r="E144" s="130" t="s">
        <v>192</v>
      </c>
      <c r="F144" s="131" t="s">
        <v>193</v>
      </c>
      <c r="G144" s="132" t="s">
        <v>179</v>
      </c>
      <c r="H144" s="133">
        <v>6</v>
      </c>
      <c r="I144" s="134"/>
      <c r="J144" s="135">
        <f>ROUND(I144*H144,2)</f>
        <v>0</v>
      </c>
      <c r="K144" s="136"/>
      <c r="L144" s="28"/>
      <c r="M144" s="137" t="s">
        <v>1</v>
      </c>
      <c r="N144" s="138" t="s">
        <v>41</v>
      </c>
      <c r="P144" s="139">
        <f>O144*H144</f>
        <v>0</v>
      </c>
      <c r="Q144" s="139">
        <v>0</v>
      </c>
      <c r="R144" s="139">
        <f>Q144*H144</f>
        <v>0</v>
      </c>
      <c r="S144" s="139">
        <v>0</v>
      </c>
      <c r="T144" s="140">
        <f>S144*H144</f>
        <v>0</v>
      </c>
      <c r="AR144" s="141" t="s">
        <v>140</v>
      </c>
      <c r="AT144" s="141" t="s">
        <v>136</v>
      </c>
      <c r="AU144" s="141" t="s">
        <v>85</v>
      </c>
      <c r="AY144" s="13" t="s">
        <v>134</v>
      </c>
      <c r="BE144" s="142">
        <f>IF(N144="základní",J144,0)</f>
        <v>0</v>
      </c>
      <c r="BF144" s="142">
        <f>IF(N144="snížená",J144,0)</f>
        <v>0</v>
      </c>
      <c r="BG144" s="142">
        <f>IF(N144="zákl. přenesená",J144,0)</f>
        <v>0</v>
      </c>
      <c r="BH144" s="142">
        <f>IF(N144="sníž. přenesená",J144,0)</f>
        <v>0</v>
      </c>
      <c r="BI144" s="142">
        <f>IF(N144="nulová",J144,0)</f>
        <v>0</v>
      </c>
      <c r="BJ144" s="13" t="s">
        <v>83</v>
      </c>
      <c r="BK144" s="142">
        <f>ROUND(I144*H144,2)</f>
        <v>0</v>
      </c>
      <c r="BL144" s="13" t="s">
        <v>140</v>
      </c>
      <c r="BM144" s="141" t="s">
        <v>194</v>
      </c>
    </row>
    <row r="145" spans="2:47" s="1" customFormat="1" ht="11.25">
      <c r="B145" s="28"/>
      <c r="D145" s="143" t="s">
        <v>142</v>
      </c>
      <c r="F145" s="144" t="s">
        <v>195</v>
      </c>
      <c r="I145" s="145"/>
      <c r="L145" s="28"/>
      <c r="M145" s="146"/>
      <c r="T145" s="52"/>
      <c r="AT145" s="13" t="s">
        <v>142</v>
      </c>
      <c r="AU145" s="13" t="s">
        <v>85</v>
      </c>
    </row>
    <row r="146" spans="2:65" s="1" customFormat="1" ht="16.5" customHeight="1">
      <c r="B146" s="28"/>
      <c r="C146" s="129" t="s">
        <v>186</v>
      </c>
      <c r="D146" s="129" t="s">
        <v>136</v>
      </c>
      <c r="E146" s="130" t="s">
        <v>201</v>
      </c>
      <c r="F146" s="131" t="s">
        <v>202</v>
      </c>
      <c r="G146" s="132" t="s">
        <v>139</v>
      </c>
      <c r="H146" s="133">
        <v>325</v>
      </c>
      <c r="I146" s="134"/>
      <c r="J146" s="135">
        <f>ROUND(I146*H146,2)</f>
        <v>0</v>
      </c>
      <c r="K146" s="136"/>
      <c r="L146" s="28"/>
      <c r="M146" s="137" t="s">
        <v>1</v>
      </c>
      <c r="N146" s="138" t="s">
        <v>41</v>
      </c>
      <c r="P146" s="139">
        <f>O146*H146</f>
        <v>0</v>
      </c>
      <c r="Q146" s="139">
        <v>0</v>
      </c>
      <c r="R146" s="139">
        <f>Q146*H146</f>
        <v>0</v>
      </c>
      <c r="S146" s="139">
        <v>0.02</v>
      </c>
      <c r="T146" s="140">
        <f>S146*H146</f>
        <v>6.5</v>
      </c>
      <c r="AR146" s="141" t="s">
        <v>140</v>
      </c>
      <c r="AT146" s="141" t="s">
        <v>136</v>
      </c>
      <c r="AU146" s="141" t="s">
        <v>85</v>
      </c>
      <c r="AY146" s="13" t="s">
        <v>134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3" t="s">
        <v>83</v>
      </c>
      <c r="BK146" s="142">
        <f>ROUND(I146*H146,2)</f>
        <v>0</v>
      </c>
      <c r="BL146" s="13" t="s">
        <v>140</v>
      </c>
      <c r="BM146" s="141" t="s">
        <v>203</v>
      </c>
    </row>
    <row r="147" spans="2:47" s="1" customFormat="1" ht="19.5">
      <c r="B147" s="28"/>
      <c r="D147" s="143" t="s">
        <v>142</v>
      </c>
      <c r="F147" s="144" t="s">
        <v>204</v>
      </c>
      <c r="I147" s="145"/>
      <c r="L147" s="28"/>
      <c r="M147" s="146"/>
      <c r="T147" s="52"/>
      <c r="AT147" s="13" t="s">
        <v>142</v>
      </c>
      <c r="AU147" s="13" t="s">
        <v>85</v>
      </c>
    </row>
    <row r="148" spans="2:63" s="11" customFormat="1" ht="22.9" customHeight="1">
      <c r="B148" s="117"/>
      <c r="D148" s="118" t="s">
        <v>75</v>
      </c>
      <c r="E148" s="127" t="s">
        <v>205</v>
      </c>
      <c r="F148" s="127" t="s">
        <v>206</v>
      </c>
      <c r="I148" s="120"/>
      <c r="J148" s="128">
        <f>BK148</f>
        <v>0</v>
      </c>
      <c r="L148" s="117"/>
      <c r="M148" s="122"/>
      <c r="P148" s="123">
        <f>SUM(P149:P157)</f>
        <v>0</v>
      </c>
      <c r="R148" s="123">
        <f>SUM(R149:R157)</f>
        <v>0</v>
      </c>
      <c r="T148" s="124">
        <f>SUM(T149:T157)</f>
        <v>0</v>
      </c>
      <c r="AR148" s="118" t="s">
        <v>83</v>
      </c>
      <c r="AT148" s="125" t="s">
        <v>75</v>
      </c>
      <c r="AU148" s="125" t="s">
        <v>83</v>
      </c>
      <c r="AY148" s="118" t="s">
        <v>134</v>
      </c>
      <c r="BK148" s="126">
        <f>SUM(BK149:BK157)</f>
        <v>0</v>
      </c>
    </row>
    <row r="149" spans="2:65" s="1" customFormat="1" ht="16.5" customHeight="1">
      <c r="B149" s="28"/>
      <c r="C149" s="129" t="s">
        <v>191</v>
      </c>
      <c r="D149" s="129" t="s">
        <v>136</v>
      </c>
      <c r="E149" s="130" t="s">
        <v>208</v>
      </c>
      <c r="F149" s="131" t="s">
        <v>209</v>
      </c>
      <c r="G149" s="132" t="s">
        <v>210</v>
      </c>
      <c r="H149" s="133">
        <v>107.25</v>
      </c>
      <c r="I149" s="134"/>
      <c r="J149" s="135">
        <f>ROUND(I149*H149,2)</f>
        <v>0</v>
      </c>
      <c r="K149" s="136"/>
      <c r="L149" s="28"/>
      <c r="M149" s="137" t="s">
        <v>1</v>
      </c>
      <c r="N149" s="138" t="s">
        <v>41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140</v>
      </c>
      <c r="AT149" s="141" t="s">
        <v>136</v>
      </c>
      <c r="AU149" s="141" t="s">
        <v>85</v>
      </c>
      <c r="AY149" s="13" t="s">
        <v>134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3" t="s">
        <v>83</v>
      </c>
      <c r="BK149" s="142">
        <f>ROUND(I149*H149,2)</f>
        <v>0</v>
      </c>
      <c r="BL149" s="13" t="s">
        <v>140</v>
      </c>
      <c r="BM149" s="141" t="s">
        <v>211</v>
      </c>
    </row>
    <row r="150" spans="2:47" s="1" customFormat="1" ht="11.25">
      <c r="B150" s="28"/>
      <c r="D150" s="143" t="s">
        <v>142</v>
      </c>
      <c r="F150" s="144" t="s">
        <v>212</v>
      </c>
      <c r="I150" s="145"/>
      <c r="L150" s="28"/>
      <c r="M150" s="146"/>
      <c r="T150" s="52"/>
      <c r="AT150" s="13" t="s">
        <v>142</v>
      </c>
      <c r="AU150" s="13" t="s">
        <v>85</v>
      </c>
    </row>
    <row r="151" spans="2:65" s="1" customFormat="1" ht="16.5" customHeight="1">
      <c r="B151" s="28"/>
      <c r="C151" s="129" t="s">
        <v>8</v>
      </c>
      <c r="D151" s="129" t="s">
        <v>136</v>
      </c>
      <c r="E151" s="130" t="s">
        <v>214</v>
      </c>
      <c r="F151" s="131" t="s">
        <v>215</v>
      </c>
      <c r="G151" s="132" t="s">
        <v>210</v>
      </c>
      <c r="H151" s="133">
        <v>965.25</v>
      </c>
      <c r="I151" s="134"/>
      <c r="J151" s="135">
        <f>ROUND(I151*H151,2)</f>
        <v>0</v>
      </c>
      <c r="K151" s="136"/>
      <c r="L151" s="28"/>
      <c r="M151" s="137" t="s">
        <v>1</v>
      </c>
      <c r="N151" s="138" t="s">
        <v>41</v>
      </c>
      <c r="P151" s="139">
        <f>O151*H151</f>
        <v>0</v>
      </c>
      <c r="Q151" s="139">
        <v>0</v>
      </c>
      <c r="R151" s="139">
        <f>Q151*H151</f>
        <v>0</v>
      </c>
      <c r="S151" s="139">
        <v>0</v>
      </c>
      <c r="T151" s="140">
        <f>S151*H151</f>
        <v>0</v>
      </c>
      <c r="AR151" s="141" t="s">
        <v>140</v>
      </c>
      <c r="AT151" s="141" t="s">
        <v>136</v>
      </c>
      <c r="AU151" s="141" t="s">
        <v>85</v>
      </c>
      <c r="AY151" s="13" t="s">
        <v>134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3" t="s">
        <v>83</v>
      </c>
      <c r="BK151" s="142">
        <f>ROUND(I151*H151,2)</f>
        <v>0</v>
      </c>
      <c r="BL151" s="13" t="s">
        <v>140</v>
      </c>
      <c r="BM151" s="141" t="s">
        <v>216</v>
      </c>
    </row>
    <row r="152" spans="2:47" s="1" customFormat="1" ht="11.25">
      <c r="B152" s="28"/>
      <c r="D152" s="143" t="s">
        <v>142</v>
      </c>
      <c r="F152" s="144" t="s">
        <v>217</v>
      </c>
      <c r="I152" s="145"/>
      <c r="L152" s="28"/>
      <c r="M152" s="146"/>
      <c r="T152" s="52"/>
      <c r="AT152" s="13" t="s">
        <v>142</v>
      </c>
      <c r="AU152" s="13" t="s">
        <v>85</v>
      </c>
    </row>
    <row r="153" spans="2:47" s="1" customFormat="1" ht="19.5">
      <c r="B153" s="28"/>
      <c r="D153" s="143" t="s">
        <v>218</v>
      </c>
      <c r="F153" s="147" t="s">
        <v>219</v>
      </c>
      <c r="I153" s="145"/>
      <c r="L153" s="28"/>
      <c r="M153" s="146"/>
      <c r="T153" s="52"/>
      <c r="AT153" s="13" t="s">
        <v>218</v>
      </c>
      <c r="AU153" s="13" t="s">
        <v>85</v>
      </c>
    </row>
    <row r="154" spans="2:65" s="1" customFormat="1" ht="24.2" customHeight="1">
      <c r="B154" s="28"/>
      <c r="C154" s="129" t="s">
        <v>200</v>
      </c>
      <c r="D154" s="129" t="s">
        <v>136</v>
      </c>
      <c r="E154" s="130" t="s">
        <v>221</v>
      </c>
      <c r="F154" s="131" t="s">
        <v>222</v>
      </c>
      <c r="G154" s="132" t="s">
        <v>210</v>
      </c>
      <c r="H154" s="133">
        <v>6.5</v>
      </c>
      <c r="I154" s="134"/>
      <c r="J154" s="135">
        <f>ROUND(I154*H154,2)</f>
        <v>0</v>
      </c>
      <c r="K154" s="136"/>
      <c r="L154" s="28"/>
      <c r="M154" s="137" t="s">
        <v>1</v>
      </c>
      <c r="N154" s="138" t="s">
        <v>41</v>
      </c>
      <c r="P154" s="139">
        <f>O154*H154</f>
        <v>0</v>
      </c>
      <c r="Q154" s="139">
        <v>0</v>
      </c>
      <c r="R154" s="139">
        <f>Q154*H154</f>
        <v>0</v>
      </c>
      <c r="S154" s="139">
        <v>0</v>
      </c>
      <c r="T154" s="140">
        <f>S154*H154</f>
        <v>0</v>
      </c>
      <c r="AR154" s="141" t="s">
        <v>140</v>
      </c>
      <c r="AT154" s="141" t="s">
        <v>136</v>
      </c>
      <c r="AU154" s="141" t="s">
        <v>85</v>
      </c>
      <c r="AY154" s="13" t="s">
        <v>134</v>
      </c>
      <c r="BE154" s="142">
        <f>IF(N154="základní",J154,0)</f>
        <v>0</v>
      </c>
      <c r="BF154" s="142">
        <f>IF(N154="snížená",J154,0)</f>
        <v>0</v>
      </c>
      <c r="BG154" s="142">
        <f>IF(N154="zákl. přenesená",J154,0)</f>
        <v>0</v>
      </c>
      <c r="BH154" s="142">
        <f>IF(N154="sníž. přenesená",J154,0)</f>
        <v>0</v>
      </c>
      <c r="BI154" s="142">
        <f>IF(N154="nulová",J154,0)</f>
        <v>0</v>
      </c>
      <c r="BJ154" s="13" t="s">
        <v>83</v>
      </c>
      <c r="BK154" s="142">
        <f>ROUND(I154*H154,2)</f>
        <v>0</v>
      </c>
      <c r="BL154" s="13" t="s">
        <v>140</v>
      </c>
      <c r="BM154" s="141" t="s">
        <v>223</v>
      </c>
    </row>
    <row r="155" spans="2:47" s="1" customFormat="1" ht="19.5">
      <c r="B155" s="28"/>
      <c r="D155" s="143" t="s">
        <v>142</v>
      </c>
      <c r="F155" s="144" t="s">
        <v>224</v>
      </c>
      <c r="I155" s="145"/>
      <c r="L155" s="28"/>
      <c r="M155" s="146"/>
      <c r="T155" s="52"/>
      <c r="AT155" s="13" t="s">
        <v>142</v>
      </c>
      <c r="AU155" s="13" t="s">
        <v>85</v>
      </c>
    </row>
    <row r="156" spans="2:65" s="1" customFormat="1" ht="24.2" customHeight="1">
      <c r="B156" s="28"/>
      <c r="C156" s="129" t="s">
        <v>207</v>
      </c>
      <c r="D156" s="129" t="s">
        <v>136</v>
      </c>
      <c r="E156" s="130" t="s">
        <v>226</v>
      </c>
      <c r="F156" s="131" t="s">
        <v>227</v>
      </c>
      <c r="G156" s="132" t="s">
        <v>210</v>
      </c>
      <c r="H156" s="133">
        <v>100.75</v>
      </c>
      <c r="I156" s="134"/>
      <c r="J156" s="135">
        <f>ROUND(I156*H156,2)</f>
        <v>0</v>
      </c>
      <c r="K156" s="136"/>
      <c r="L156" s="28"/>
      <c r="M156" s="137" t="s">
        <v>1</v>
      </c>
      <c r="N156" s="138" t="s">
        <v>41</v>
      </c>
      <c r="P156" s="139">
        <f>O156*H156</f>
        <v>0</v>
      </c>
      <c r="Q156" s="139">
        <v>0</v>
      </c>
      <c r="R156" s="139">
        <f>Q156*H156</f>
        <v>0</v>
      </c>
      <c r="S156" s="139">
        <v>0</v>
      </c>
      <c r="T156" s="140">
        <f>S156*H156</f>
        <v>0</v>
      </c>
      <c r="AR156" s="141" t="s">
        <v>140</v>
      </c>
      <c r="AT156" s="141" t="s">
        <v>136</v>
      </c>
      <c r="AU156" s="141" t="s">
        <v>85</v>
      </c>
      <c r="AY156" s="13" t="s">
        <v>134</v>
      </c>
      <c r="BE156" s="142">
        <f>IF(N156="základní",J156,0)</f>
        <v>0</v>
      </c>
      <c r="BF156" s="142">
        <f>IF(N156="snížená",J156,0)</f>
        <v>0</v>
      </c>
      <c r="BG156" s="142">
        <f>IF(N156="zákl. přenesená",J156,0)</f>
        <v>0</v>
      </c>
      <c r="BH156" s="142">
        <f>IF(N156="sníž. přenesená",J156,0)</f>
        <v>0</v>
      </c>
      <c r="BI156" s="142">
        <f>IF(N156="nulová",J156,0)</f>
        <v>0</v>
      </c>
      <c r="BJ156" s="13" t="s">
        <v>83</v>
      </c>
      <c r="BK156" s="142">
        <f>ROUND(I156*H156,2)</f>
        <v>0</v>
      </c>
      <c r="BL156" s="13" t="s">
        <v>140</v>
      </c>
      <c r="BM156" s="141" t="s">
        <v>228</v>
      </c>
    </row>
    <row r="157" spans="2:47" s="1" customFormat="1" ht="19.5">
      <c r="B157" s="28"/>
      <c r="D157" s="143" t="s">
        <v>142</v>
      </c>
      <c r="F157" s="144" t="s">
        <v>229</v>
      </c>
      <c r="I157" s="145"/>
      <c r="L157" s="28"/>
      <c r="M157" s="146"/>
      <c r="T157" s="52"/>
      <c r="AT157" s="13" t="s">
        <v>142</v>
      </c>
      <c r="AU157" s="13" t="s">
        <v>85</v>
      </c>
    </row>
    <row r="158" spans="2:63" s="11" customFormat="1" ht="22.9" customHeight="1">
      <c r="B158" s="117"/>
      <c r="D158" s="118" t="s">
        <v>75</v>
      </c>
      <c r="E158" s="127" t="s">
        <v>230</v>
      </c>
      <c r="F158" s="127" t="s">
        <v>231</v>
      </c>
      <c r="I158" s="120"/>
      <c r="J158" s="128">
        <f>BK158</f>
        <v>0</v>
      </c>
      <c r="L158" s="117"/>
      <c r="M158" s="122"/>
      <c r="P158" s="123">
        <f>SUM(P159:P160)</f>
        <v>0</v>
      </c>
      <c r="R158" s="123">
        <f>SUM(R159:R160)</f>
        <v>0</v>
      </c>
      <c r="T158" s="124">
        <f>SUM(T159:T160)</f>
        <v>0</v>
      </c>
      <c r="AR158" s="118" t="s">
        <v>83</v>
      </c>
      <c r="AT158" s="125" t="s">
        <v>75</v>
      </c>
      <c r="AU158" s="125" t="s">
        <v>83</v>
      </c>
      <c r="AY158" s="118" t="s">
        <v>134</v>
      </c>
      <c r="BK158" s="126">
        <f>SUM(BK159:BK160)</f>
        <v>0</v>
      </c>
    </row>
    <row r="159" spans="2:65" s="1" customFormat="1" ht="21.75" customHeight="1">
      <c r="B159" s="28"/>
      <c r="C159" s="129" t="s">
        <v>213</v>
      </c>
      <c r="D159" s="129" t="s">
        <v>136</v>
      </c>
      <c r="E159" s="130" t="s">
        <v>233</v>
      </c>
      <c r="F159" s="131" t="s">
        <v>234</v>
      </c>
      <c r="G159" s="132" t="s">
        <v>210</v>
      </c>
      <c r="H159" s="133">
        <v>0.044</v>
      </c>
      <c r="I159" s="134"/>
      <c r="J159" s="135">
        <f>ROUND(I159*H159,2)</f>
        <v>0</v>
      </c>
      <c r="K159" s="136"/>
      <c r="L159" s="28"/>
      <c r="M159" s="137" t="s">
        <v>1</v>
      </c>
      <c r="N159" s="138" t="s">
        <v>41</v>
      </c>
      <c r="P159" s="139">
        <f>O159*H159</f>
        <v>0</v>
      </c>
      <c r="Q159" s="139">
        <v>0</v>
      </c>
      <c r="R159" s="139">
        <f>Q159*H159</f>
        <v>0</v>
      </c>
      <c r="S159" s="139">
        <v>0</v>
      </c>
      <c r="T159" s="140">
        <f>S159*H159</f>
        <v>0</v>
      </c>
      <c r="AR159" s="141" t="s">
        <v>140</v>
      </c>
      <c r="AT159" s="141" t="s">
        <v>136</v>
      </c>
      <c r="AU159" s="141" t="s">
        <v>85</v>
      </c>
      <c r="AY159" s="13" t="s">
        <v>134</v>
      </c>
      <c r="BE159" s="142">
        <f>IF(N159="základní",J159,0)</f>
        <v>0</v>
      </c>
      <c r="BF159" s="142">
        <f>IF(N159="snížená",J159,0)</f>
        <v>0</v>
      </c>
      <c r="BG159" s="142">
        <f>IF(N159="zákl. přenesená",J159,0)</f>
        <v>0</v>
      </c>
      <c r="BH159" s="142">
        <f>IF(N159="sníž. přenesená",J159,0)</f>
        <v>0</v>
      </c>
      <c r="BI159" s="142">
        <f>IF(N159="nulová",J159,0)</f>
        <v>0</v>
      </c>
      <c r="BJ159" s="13" t="s">
        <v>83</v>
      </c>
      <c r="BK159" s="142">
        <f>ROUND(I159*H159,2)</f>
        <v>0</v>
      </c>
      <c r="BL159" s="13" t="s">
        <v>140</v>
      </c>
      <c r="BM159" s="141" t="s">
        <v>235</v>
      </c>
    </row>
    <row r="160" spans="2:47" s="1" customFormat="1" ht="19.5">
      <c r="B160" s="28"/>
      <c r="D160" s="143" t="s">
        <v>142</v>
      </c>
      <c r="F160" s="144" t="s">
        <v>236</v>
      </c>
      <c r="I160" s="145"/>
      <c r="L160" s="28"/>
      <c r="M160" s="146"/>
      <c r="T160" s="52"/>
      <c r="AT160" s="13" t="s">
        <v>142</v>
      </c>
      <c r="AU160" s="13" t="s">
        <v>85</v>
      </c>
    </row>
    <row r="161" spans="2:63" s="11" customFormat="1" ht="22.9" customHeight="1">
      <c r="B161" s="117"/>
      <c r="D161" s="118" t="s">
        <v>75</v>
      </c>
      <c r="E161" s="127" t="s">
        <v>237</v>
      </c>
      <c r="F161" s="127" t="s">
        <v>238</v>
      </c>
      <c r="I161" s="120"/>
      <c r="J161" s="128">
        <f>BK161</f>
        <v>0</v>
      </c>
      <c r="L161" s="117"/>
      <c r="M161" s="122"/>
      <c r="P161" s="123">
        <f>SUM(P162:P163)</f>
        <v>0</v>
      </c>
      <c r="R161" s="123">
        <f>SUM(R162:R163)</f>
        <v>0</v>
      </c>
      <c r="T161" s="124">
        <f>SUM(T162:T163)</f>
        <v>0</v>
      </c>
      <c r="AR161" s="118" t="s">
        <v>144</v>
      </c>
      <c r="AT161" s="125" t="s">
        <v>75</v>
      </c>
      <c r="AU161" s="125" t="s">
        <v>83</v>
      </c>
      <c r="AY161" s="118" t="s">
        <v>134</v>
      </c>
      <c r="BK161" s="126">
        <f>SUM(BK162:BK163)</f>
        <v>0</v>
      </c>
    </row>
    <row r="162" spans="2:65" s="1" customFormat="1" ht="16.5" customHeight="1">
      <c r="B162" s="28"/>
      <c r="C162" s="129" t="s">
        <v>220</v>
      </c>
      <c r="D162" s="129" t="s">
        <v>136</v>
      </c>
      <c r="E162" s="130" t="s">
        <v>240</v>
      </c>
      <c r="F162" s="131" t="s">
        <v>241</v>
      </c>
      <c r="G162" s="132" t="s">
        <v>242</v>
      </c>
      <c r="H162" s="133">
        <v>1</v>
      </c>
      <c r="I162" s="134"/>
      <c r="J162" s="135">
        <f>ROUND(I162*H162,2)</f>
        <v>0</v>
      </c>
      <c r="K162" s="136"/>
      <c r="L162" s="28"/>
      <c r="M162" s="137" t="s">
        <v>1</v>
      </c>
      <c r="N162" s="138" t="s">
        <v>41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243</v>
      </c>
      <c r="AT162" s="141" t="s">
        <v>136</v>
      </c>
      <c r="AU162" s="141" t="s">
        <v>85</v>
      </c>
      <c r="AY162" s="13" t="s">
        <v>134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3" t="s">
        <v>83</v>
      </c>
      <c r="BK162" s="142">
        <f>ROUND(I162*H162,2)</f>
        <v>0</v>
      </c>
      <c r="BL162" s="13" t="s">
        <v>243</v>
      </c>
      <c r="BM162" s="141" t="s">
        <v>244</v>
      </c>
    </row>
    <row r="163" spans="2:47" s="1" customFormat="1" ht="11.25">
      <c r="B163" s="28"/>
      <c r="D163" s="143" t="s">
        <v>142</v>
      </c>
      <c r="F163" s="144" t="s">
        <v>245</v>
      </c>
      <c r="I163" s="145"/>
      <c r="L163" s="28"/>
      <c r="M163" s="148"/>
      <c r="N163" s="149"/>
      <c r="O163" s="149"/>
      <c r="P163" s="149"/>
      <c r="Q163" s="149"/>
      <c r="R163" s="149"/>
      <c r="S163" s="149"/>
      <c r="T163" s="150"/>
      <c r="AT163" s="13" t="s">
        <v>142</v>
      </c>
      <c r="AU163" s="13" t="s">
        <v>85</v>
      </c>
    </row>
    <row r="164" spans="2:12" s="1" customFormat="1" ht="6.95" customHeight="1">
      <c r="B164" s="40"/>
      <c r="C164" s="41"/>
      <c r="D164" s="41"/>
      <c r="E164" s="41"/>
      <c r="F164" s="41"/>
      <c r="G164" s="41"/>
      <c r="H164" s="41"/>
      <c r="I164" s="41"/>
      <c r="J164" s="41"/>
      <c r="K164" s="41"/>
      <c r="L164" s="28"/>
    </row>
  </sheetData>
  <sheetProtection algorithmName="SHA-512" hashValue="GJjbEHV+faiKfClJnpMmqyddB+uSBCiV15MIytFGatKvYMQu5gMBTg2zBIvMZ5FWu5yXwRunI7FCcw/sDyCbuQ==" saltValue="lbOrcOlXZffG0LXzLZiAQHvJym+AZ5ponMZwRT+2tv/XyscZOuU3/aOP7LGyVyZCUSeJzk4/dBIsOKvMQ/sqCQ==" spinCount="100000" sheet="1" objects="1" scenarios="1" formatColumns="0" formatRows="0" autoFilter="0"/>
  <autoFilter ref="C122:K163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100</v>
      </c>
    </row>
    <row r="3" spans="2:46" ht="6.95" customHeight="1" hidden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85</v>
      </c>
    </row>
    <row r="4" spans="2:46" ht="24.95" customHeight="1" hidden="1">
      <c r="B4" s="16"/>
      <c r="D4" s="17" t="s">
        <v>101</v>
      </c>
      <c r="L4" s="16"/>
      <c r="M4" s="84" t="s">
        <v>10</v>
      </c>
      <c r="AT4" s="13" t="s">
        <v>4</v>
      </c>
    </row>
    <row r="5" spans="2:12" ht="6.95" customHeight="1" hidden="1">
      <c r="B5" s="16"/>
      <c r="L5" s="16"/>
    </row>
    <row r="6" spans="2:12" ht="12" customHeight="1" hidden="1">
      <c r="B6" s="16"/>
      <c r="D6" s="23" t="s">
        <v>16</v>
      </c>
      <c r="L6" s="16"/>
    </row>
    <row r="7" spans="2:12" ht="16.5" customHeight="1" hidden="1">
      <c r="B7" s="16"/>
      <c r="E7" s="200" t="str">
        <f>'Rekapitulace stavby'!K6</f>
        <v>Město Petřvald - Opravy MK_2024</v>
      </c>
      <c r="F7" s="201"/>
      <c r="G7" s="201"/>
      <c r="H7" s="201"/>
      <c r="L7" s="16"/>
    </row>
    <row r="8" spans="2:12" s="1" customFormat="1" ht="12" customHeight="1" hidden="1">
      <c r="B8" s="28"/>
      <c r="D8" s="23" t="s">
        <v>102</v>
      </c>
      <c r="L8" s="28"/>
    </row>
    <row r="9" spans="2:12" s="1" customFormat="1" ht="16.5" customHeight="1" hidden="1">
      <c r="B9" s="28"/>
      <c r="E9" s="162" t="s">
        <v>359</v>
      </c>
      <c r="F9" s="202"/>
      <c r="G9" s="202"/>
      <c r="H9" s="202"/>
      <c r="L9" s="28"/>
    </row>
    <row r="10" spans="2:12" s="1" customFormat="1" ht="11.25" hidden="1">
      <c r="B10" s="28"/>
      <c r="L10" s="28"/>
    </row>
    <row r="11" spans="2:12" s="1" customFormat="1" ht="12" customHeight="1" hidden="1">
      <c r="B11" s="28"/>
      <c r="D11" s="23" t="s">
        <v>18</v>
      </c>
      <c r="F11" s="21" t="s">
        <v>1</v>
      </c>
      <c r="I11" s="23" t="s">
        <v>19</v>
      </c>
      <c r="J11" s="21" t="s">
        <v>1</v>
      </c>
      <c r="L11" s="28"/>
    </row>
    <row r="12" spans="2:12" s="1" customFormat="1" ht="12" customHeight="1" hidden="1">
      <c r="B12" s="28"/>
      <c r="D12" s="23" t="s">
        <v>20</v>
      </c>
      <c r="F12" s="21" t="s">
        <v>21</v>
      </c>
      <c r="I12" s="23" t="s">
        <v>22</v>
      </c>
      <c r="J12" s="48" t="str">
        <f>'Rekapitulace stavby'!AN8</f>
        <v>13. 2. 2024</v>
      </c>
      <c r="L12" s="28"/>
    </row>
    <row r="13" spans="2:12" s="1" customFormat="1" ht="10.9" customHeight="1" hidden="1">
      <c r="B13" s="28"/>
      <c r="L13" s="28"/>
    </row>
    <row r="14" spans="2:12" s="1" customFormat="1" ht="12" customHeight="1" hidden="1">
      <c r="B14" s="28"/>
      <c r="D14" s="23" t="s">
        <v>24</v>
      </c>
      <c r="I14" s="23" t="s">
        <v>25</v>
      </c>
      <c r="J14" s="21" t="s">
        <v>26</v>
      </c>
      <c r="L14" s="28"/>
    </row>
    <row r="15" spans="2:12" s="1" customFormat="1" ht="18" customHeight="1" hidden="1">
      <c r="B15" s="28"/>
      <c r="E15" s="21" t="s">
        <v>27</v>
      </c>
      <c r="I15" s="23" t="s">
        <v>28</v>
      </c>
      <c r="J15" s="21" t="s">
        <v>1</v>
      </c>
      <c r="L15" s="28"/>
    </row>
    <row r="16" spans="2:12" s="1" customFormat="1" ht="6.95" customHeight="1" hidden="1">
      <c r="B16" s="28"/>
      <c r="L16" s="28"/>
    </row>
    <row r="17" spans="2:12" s="1" customFormat="1" ht="12" customHeight="1" hidden="1">
      <c r="B17" s="28"/>
      <c r="D17" s="23" t="s">
        <v>29</v>
      </c>
      <c r="I17" s="23" t="s">
        <v>25</v>
      </c>
      <c r="J17" s="24" t="str">
        <f>'Rekapitulace stavby'!AN13</f>
        <v>Vyplň údaj</v>
      </c>
      <c r="L17" s="28"/>
    </row>
    <row r="18" spans="2:12" s="1" customFormat="1" ht="18" customHeight="1" hidden="1">
      <c r="B18" s="28"/>
      <c r="E18" s="203" t="str">
        <f>'Rekapitulace stavby'!E14</f>
        <v>Vyplň údaj</v>
      </c>
      <c r="F18" s="184"/>
      <c r="G18" s="184"/>
      <c r="H18" s="184"/>
      <c r="I18" s="23" t="s">
        <v>28</v>
      </c>
      <c r="J18" s="24" t="str">
        <f>'Rekapitulace stavby'!AN14</f>
        <v>Vyplň údaj</v>
      </c>
      <c r="L18" s="28"/>
    </row>
    <row r="19" spans="2:12" s="1" customFormat="1" ht="6.95" customHeight="1" hidden="1">
      <c r="B19" s="28"/>
      <c r="L19" s="28"/>
    </row>
    <row r="20" spans="2:12" s="1" customFormat="1" ht="12" customHeight="1" hidden="1">
      <c r="B20" s="28"/>
      <c r="D20" s="23" t="s">
        <v>31</v>
      </c>
      <c r="I20" s="23" t="s">
        <v>25</v>
      </c>
      <c r="J20" s="21" t="str">
        <f>IF('Rekapitulace stavby'!AN16="","",'Rekapitulace stavby'!AN16)</f>
        <v/>
      </c>
      <c r="L20" s="28"/>
    </row>
    <row r="21" spans="2:12" s="1" customFormat="1" ht="18" customHeight="1" hidden="1">
      <c r="B21" s="28"/>
      <c r="E21" s="21" t="str">
        <f>IF('Rekapitulace stavby'!E17="","",'Rekapitulace stavby'!E17)</f>
        <v xml:space="preserve"> </v>
      </c>
      <c r="I21" s="23" t="s">
        <v>28</v>
      </c>
      <c r="J21" s="21" t="str">
        <f>IF('Rekapitulace stavby'!AN17="","",'Rekapitulace stavby'!AN17)</f>
        <v/>
      </c>
      <c r="L21" s="28"/>
    </row>
    <row r="22" spans="2:12" s="1" customFormat="1" ht="6.95" customHeight="1" hidden="1">
      <c r="B22" s="28"/>
      <c r="L22" s="28"/>
    </row>
    <row r="23" spans="2:12" s="1" customFormat="1" ht="12" customHeight="1" hidden="1">
      <c r="B23" s="28"/>
      <c r="D23" s="23" t="s">
        <v>34</v>
      </c>
      <c r="I23" s="23" t="s">
        <v>25</v>
      </c>
      <c r="J23" s="21" t="s">
        <v>104</v>
      </c>
      <c r="L23" s="28"/>
    </row>
    <row r="24" spans="2:12" s="1" customFormat="1" ht="18" customHeight="1" hidden="1">
      <c r="B24" s="28"/>
      <c r="E24" s="21" t="s">
        <v>105</v>
      </c>
      <c r="I24" s="23" t="s">
        <v>28</v>
      </c>
      <c r="J24" s="21" t="s">
        <v>1</v>
      </c>
      <c r="L24" s="28"/>
    </row>
    <row r="25" spans="2:12" s="1" customFormat="1" ht="6.95" customHeight="1" hidden="1">
      <c r="B25" s="28"/>
      <c r="L25" s="28"/>
    </row>
    <row r="26" spans="2:12" s="1" customFormat="1" ht="12" customHeight="1" hidden="1">
      <c r="B26" s="28"/>
      <c r="D26" s="23" t="s">
        <v>35</v>
      </c>
      <c r="L26" s="28"/>
    </row>
    <row r="27" spans="2:12" s="7" customFormat="1" ht="16.5" customHeight="1" hidden="1">
      <c r="B27" s="85"/>
      <c r="E27" s="189" t="s">
        <v>1</v>
      </c>
      <c r="F27" s="189"/>
      <c r="G27" s="189"/>
      <c r="H27" s="189"/>
      <c r="L27" s="85"/>
    </row>
    <row r="28" spans="2:12" s="1" customFormat="1" ht="6.95" customHeight="1" hidden="1">
      <c r="B28" s="28"/>
      <c r="L28" s="28"/>
    </row>
    <row r="29" spans="2:12" s="1" customFormat="1" ht="6.95" customHeight="1" hidden="1">
      <c r="B29" s="28"/>
      <c r="D29" s="49"/>
      <c r="E29" s="49"/>
      <c r="F29" s="49"/>
      <c r="G29" s="49"/>
      <c r="H29" s="49"/>
      <c r="I29" s="49"/>
      <c r="J29" s="49"/>
      <c r="K29" s="49"/>
      <c r="L29" s="28"/>
    </row>
    <row r="30" spans="2:12" s="1" customFormat="1" ht="25.35" customHeight="1" hidden="1">
      <c r="B30" s="28"/>
      <c r="D30" s="86" t="s">
        <v>36</v>
      </c>
      <c r="J30" s="62">
        <f>ROUND(J124,2)</f>
        <v>0</v>
      </c>
      <c r="L30" s="28"/>
    </row>
    <row r="31" spans="2:12" s="1" customFormat="1" ht="6.95" customHeight="1" hidden="1">
      <c r="B31" s="28"/>
      <c r="D31" s="49"/>
      <c r="E31" s="49"/>
      <c r="F31" s="49"/>
      <c r="G31" s="49"/>
      <c r="H31" s="49"/>
      <c r="I31" s="49"/>
      <c r="J31" s="49"/>
      <c r="K31" s="49"/>
      <c r="L31" s="28"/>
    </row>
    <row r="32" spans="2:12" s="1" customFormat="1" ht="14.45" customHeight="1" hidden="1">
      <c r="B32" s="28"/>
      <c r="F32" s="31" t="s">
        <v>38</v>
      </c>
      <c r="I32" s="31" t="s">
        <v>37</v>
      </c>
      <c r="J32" s="31" t="s">
        <v>39</v>
      </c>
      <c r="L32" s="28"/>
    </row>
    <row r="33" spans="2:12" s="1" customFormat="1" ht="14.45" customHeight="1" hidden="1">
      <c r="B33" s="28"/>
      <c r="D33" s="51" t="s">
        <v>40</v>
      </c>
      <c r="E33" s="23" t="s">
        <v>41</v>
      </c>
      <c r="F33" s="87">
        <f>ROUND((SUM(BE124:BE175)),2)</f>
        <v>0</v>
      </c>
      <c r="I33" s="88">
        <v>0.21</v>
      </c>
      <c r="J33" s="87">
        <f>ROUND(((SUM(BE124:BE175))*I33),2)</f>
        <v>0</v>
      </c>
      <c r="L33" s="28"/>
    </row>
    <row r="34" spans="2:12" s="1" customFormat="1" ht="14.45" customHeight="1" hidden="1">
      <c r="B34" s="28"/>
      <c r="E34" s="23" t="s">
        <v>42</v>
      </c>
      <c r="F34" s="87">
        <f>ROUND((SUM(BF124:BF175)),2)</f>
        <v>0</v>
      </c>
      <c r="I34" s="88">
        <v>0.12</v>
      </c>
      <c r="J34" s="87">
        <f>ROUND(((SUM(BF124:BF175))*I34),2)</f>
        <v>0</v>
      </c>
      <c r="L34" s="28"/>
    </row>
    <row r="35" spans="2:12" s="1" customFormat="1" ht="14.45" customHeight="1" hidden="1">
      <c r="B35" s="28"/>
      <c r="E35" s="23" t="s">
        <v>43</v>
      </c>
      <c r="F35" s="87">
        <f>ROUND((SUM(BG124:BG175)),2)</f>
        <v>0</v>
      </c>
      <c r="I35" s="88">
        <v>0.21</v>
      </c>
      <c r="J35" s="87">
        <f>0</f>
        <v>0</v>
      </c>
      <c r="L35" s="28"/>
    </row>
    <row r="36" spans="2:12" s="1" customFormat="1" ht="14.45" customHeight="1" hidden="1">
      <c r="B36" s="28"/>
      <c r="E36" s="23" t="s">
        <v>44</v>
      </c>
      <c r="F36" s="87">
        <f>ROUND((SUM(BH124:BH175)),2)</f>
        <v>0</v>
      </c>
      <c r="I36" s="88">
        <v>0.12</v>
      </c>
      <c r="J36" s="87">
        <f>0</f>
        <v>0</v>
      </c>
      <c r="L36" s="28"/>
    </row>
    <row r="37" spans="2:12" s="1" customFormat="1" ht="14.45" customHeight="1" hidden="1">
      <c r="B37" s="28"/>
      <c r="E37" s="23" t="s">
        <v>45</v>
      </c>
      <c r="F37" s="87">
        <f>ROUND((SUM(BI124:BI175)),2)</f>
        <v>0</v>
      </c>
      <c r="I37" s="88">
        <v>0</v>
      </c>
      <c r="J37" s="87">
        <f>0</f>
        <v>0</v>
      </c>
      <c r="L37" s="28"/>
    </row>
    <row r="38" spans="2:12" s="1" customFormat="1" ht="6.95" customHeight="1" hidden="1">
      <c r="B38" s="28"/>
      <c r="L38" s="28"/>
    </row>
    <row r="39" spans="2:12" s="1" customFormat="1" ht="25.35" customHeight="1" hidden="1">
      <c r="B39" s="28"/>
      <c r="C39" s="89"/>
      <c r="D39" s="90" t="s">
        <v>46</v>
      </c>
      <c r="E39" s="53"/>
      <c r="F39" s="53"/>
      <c r="G39" s="91" t="s">
        <v>47</v>
      </c>
      <c r="H39" s="92" t="s">
        <v>48</v>
      </c>
      <c r="I39" s="53"/>
      <c r="J39" s="93">
        <f>SUM(J30:J37)</f>
        <v>0</v>
      </c>
      <c r="K39" s="94"/>
      <c r="L39" s="28"/>
    </row>
    <row r="40" spans="2:12" s="1" customFormat="1" ht="14.45" customHeight="1" hidden="1">
      <c r="B40" s="28"/>
      <c r="L40" s="28"/>
    </row>
    <row r="41" spans="2:12" ht="14.45" customHeight="1" hidden="1">
      <c r="B41" s="16"/>
      <c r="L41" s="16"/>
    </row>
    <row r="42" spans="2:12" ht="14.45" customHeight="1" hidden="1">
      <c r="B42" s="16"/>
      <c r="L42" s="16"/>
    </row>
    <row r="43" spans="2:12" ht="14.45" customHeight="1" hidden="1">
      <c r="B43" s="16"/>
      <c r="L43" s="16"/>
    </row>
    <row r="44" spans="2:12" ht="14.45" customHeight="1" hidden="1">
      <c r="B44" s="16"/>
      <c r="L44" s="16"/>
    </row>
    <row r="45" spans="2:12" ht="14.45" customHeight="1" hidden="1">
      <c r="B45" s="16"/>
      <c r="L45" s="16"/>
    </row>
    <row r="46" spans="2:12" ht="14.45" customHeight="1" hidden="1">
      <c r="B46" s="16"/>
      <c r="L46" s="16"/>
    </row>
    <row r="47" spans="2:12" ht="14.45" customHeight="1" hidden="1">
      <c r="B47" s="16"/>
      <c r="L47" s="16"/>
    </row>
    <row r="48" spans="2:12" ht="14.45" customHeight="1" hidden="1">
      <c r="B48" s="16"/>
      <c r="L48" s="16"/>
    </row>
    <row r="49" spans="2:12" ht="14.45" customHeight="1" hidden="1">
      <c r="B49" s="16"/>
      <c r="L49" s="16"/>
    </row>
    <row r="50" spans="2:12" s="1" customFormat="1" ht="14.45" customHeight="1" hidden="1">
      <c r="B50" s="28"/>
      <c r="D50" s="37" t="s">
        <v>49</v>
      </c>
      <c r="E50" s="38"/>
      <c r="F50" s="38"/>
      <c r="G50" s="37" t="s">
        <v>50</v>
      </c>
      <c r="H50" s="38"/>
      <c r="I50" s="38"/>
      <c r="J50" s="38"/>
      <c r="K50" s="38"/>
      <c r="L50" s="28"/>
    </row>
    <row r="51" spans="2:12" ht="11.25" hidden="1">
      <c r="B51" s="16"/>
      <c r="L51" s="16"/>
    </row>
    <row r="52" spans="2:12" ht="11.25" hidden="1">
      <c r="B52" s="16"/>
      <c r="L52" s="16"/>
    </row>
    <row r="53" spans="2:12" ht="11.25" hidden="1">
      <c r="B53" s="16"/>
      <c r="L53" s="16"/>
    </row>
    <row r="54" spans="2:12" ht="11.25" hidden="1">
      <c r="B54" s="16"/>
      <c r="L54" s="16"/>
    </row>
    <row r="55" spans="2:12" ht="11.25" hidden="1">
      <c r="B55" s="16"/>
      <c r="L55" s="16"/>
    </row>
    <row r="56" spans="2:12" ht="11.25" hidden="1">
      <c r="B56" s="16"/>
      <c r="L56" s="16"/>
    </row>
    <row r="57" spans="2:12" ht="11.25" hidden="1">
      <c r="B57" s="16"/>
      <c r="L57" s="16"/>
    </row>
    <row r="58" spans="2:12" ht="11.25" hidden="1">
      <c r="B58" s="16"/>
      <c r="L58" s="16"/>
    </row>
    <row r="59" spans="2:12" ht="11.25" hidden="1">
      <c r="B59" s="16"/>
      <c r="L59" s="16"/>
    </row>
    <row r="60" spans="2:12" ht="11.25" hidden="1">
      <c r="B60" s="16"/>
      <c r="L60" s="16"/>
    </row>
    <row r="61" spans="2:12" s="1" customFormat="1" ht="12.75" hidden="1">
      <c r="B61" s="28"/>
      <c r="D61" s="39" t="s">
        <v>51</v>
      </c>
      <c r="E61" s="30"/>
      <c r="F61" s="95" t="s">
        <v>52</v>
      </c>
      <c r="G61" s="39" t="s">
        <v>51</v>
      </c>
      <c r="H61" s="30"/>
      <c r="I61" s="30"/>
      <c r="J61" s="96" t="s">
        <v>52</v>
      </c>
      <c r="K61" s="30"/>
      <c r="L61" s="28"/>
    </row>
    <row r="62" spans="2:12" ht="11.25" hidden="1">
      <c r="B62" s="16"/>
      <c r="L62" s="16"/>
    </row>
    <row r="63" spans="2:12" ht="11.25" hidden="1">
      <c r="B63" s="16"/>
      <c r="L63" s="16"/>
    </row>
    <row r="64" spans="2:12" ht="11.25" hidden="1">
      <c r="B64" s="16"/>
      <c r="L64" s="16"/>
    </row>
    <row r="65" spans="2:12" s="1" customFormat="1" ht="12.75" hidden="1">
      <c r="B65" s="28"/>
      <c r="D65" s="37" t="s">
        <v>53</v>
      </c>
      <c r="E65" s="38"/>
      <c r="F65" s="38"/>
      <c r="G65" s="37" t="s">
        <v>54</v>
      </c>
      <c r="H65" s="38"/>
      <c r="I65" s="38"/>
      <c r="J65" s="38"/>
      <c r="K65" s="38"/>
      <c r="L65" s="28"/>
    </row>
    <row r="66" spans="2:12" ht="11.25" hidden="1">
      <c r="B66" s="16"/>
      <c r="L66" s="16"/>
    </row>
    <row r="67" spans="2:12" ht="11.25" hidden="1">
      <c r="B67" s="16"/>
      <c r="L67" s="16"/>
    </row>
    <row r="68" spans="2:12" ht="11.25" hidden="1">
      <c r="B68" s="16"/>
      <c r="L68" s="16"/>
    </row>
    <row r="69" spans="2:12" ht="11.25" hidden="1">
      <c r="B69" s="16"/>
      <c r="L69" s="16"/>
    </row>
    <row r="70" spans="2:12" ht="11.25" hidden="1">
      <c r="B70" s="16"/>
      <c r="L70" s="16"/>
    </row>
    <row r="71" spans="2:12" ht="11.25" hidden="1">
      <c r="B71" s="16"/>
      <c r="L71" s="16"/>
    </row>
    <row r="72" spans="2:12" ht="11.25" hidden="1">
      <c r="B72" s="16"/>
      <c r="L72" s="16"/>
    </row>
    <row r="73" spans="2:12" ht="11.25" hidden="1">
      <c r="B73" s="16"/>
      <c r="L73" s="16"/>
    </row>
    <row r="74" spans="2:12" ht="11.25" hidden="1">
      <c r="B74" s="16"/>
      <c r="L74" s="16"/>
    </row>
    <row r="75" spans="2:12" ht="11.25" hidden="1">
      <c r="B75" s="16"/>
      <c r="L75" s="16"/>
    </row>
    <row r="76" spans="2:12" s="1" customFormat="1" ht="12.75" hidden="1">
      <c r="B76" s="28"/>
      <c r="D76" s="39" t="s">
        <v>51</v>
      </c>
      <c r="E76" s="30"/>
      <c r="F76" s="95" t="s">
        <v>52</v>
      </c>
      <c r="G76" s="39" t="s">
        <v>51</v>
      </c>
      <c r="H76" s="30"/>
      <c r="I76" s="30"/>
      <c r="J76" s="96" t="s">
        <v>52</v>
      </c>
      <c r="K76" s="30"/>
      <c r="L76" s="28"/>
    </row>
    <row r="77" spans="2:12" s="1" customFormat="1" ht="14.45" customHeight="1" hidden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8"/>
    </row>
    <row r="78" ht="11.25" hidden="1"/>
    <row r="79" ht="11.25" hidden="1"/>
    <row r="80" ht="11.25" hidden="1"/>
    <row r="81" spans="2:12" s="1" customFormat="1" ht="6.95" customHeight="1" hidden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8"/>
    </row>
    <row r="82" spans="2:12" s="1" customFormat="1" ht="24.95" customHeight="1" hidden="1">
      <c r="B82" s="28"/>
      <c r="C82" s="17" t="s">
        <v>106</v>
      </c>
      <c r="L82" s="28"/>
    </row>
    <row r="83" spans="2:12" s="1" customFormat="1" ht="6.95" customHeight="1" hidden="1">
      <c r="B83" s="28"/>
      <c r="L83" s="28"/>
    </row>
    <row r="84" spans="2:12" s="1" customFormat="1" ht="12" customHeight="1" hidden="1">
      <c r="B84" s="28"/>
      <c r="C84" s="23" t="s">
        <v>16</v>
      </c>
      <c r="L84" s="28"/>
    </row>
    <row r="85" spans="2:12" s="1" customFormat="1" ht="16.5" customHeight="1" hidden="1">
      <c r="B85" s="28"/>
      <c r="E85" s="200" t="str">
        <f>E7</f>
        <v>Město Petřvald - Opravy MK_2024</v>
      </c>
      <c r="F85" s="201"/>
      <c r="G85" s="201"/>
      <c r="H85" s="201"/>
      <c r="L85" s="28"/>
    </row>
    <row r="86" spans="2:12" s="1" customFormat="1" ht="12" customHeight="1" hidden="1">
      <c r="B86" s="28"/>
      <c r="C86" s="23" t="s">
        <v>102</v>
      </c>
      <c r="L86" s="28"/>
    </row>
    <row r="87" spans="2:12" s="1" customFormat="1" ht="16.5" customHeight="1" hidden="1">
      <c r="B87" s="28"/>
      <c r="E87" s="162" t="str">
        <f>E9</f>
        <v>06 - Oprava MK ul. Krajní</v>
      </c>
      <c r="F87" s="202"/>
      <c r="G87" s="202"/>
      <c r="H87" s="202"/>
      <c r="L87" s="28"/>
    </row>
    <row r="88" spans="2:12" s="1" customFormat="1" ht="6.95" customHeight="1" hidden="1">
      <c r="B88" s="28"/>
      <c r="L88" s="28"/>
    </row>
    <row r="89" spans="2:12" s="1" customFormat="1" ht="12" customHeight="1" hidden="1">
      <c r="B89" s="28"/>
      <c r="C89" s="23" t="s">
        <v>20</v>
      </c>
      <c r="F89" s="21" t="str">
        <f>F12</f>
        <v>Petřvald</v>
      </c>
      <c r="I89" s="23" t="s">
        <v>22</v>
      </c>
      <c r="J89" s="48" t="str">
        <f>IF(J12="","",J12)</f>
        <v>13. 2. 2024</v>
      </c>
      <c r="L89" s="28"/>
    </row>
    <row r="90" spans="2:12" s="1" customFormat="1" ht="6.95" customHeight="1" hidden="1">
      <c r="B90" s="28"/>
      <c r="L90" s="28"/>
    </row>
    <row r="91" spans="2:12" s="1" customFormat="1" ht="15.2" customHeight="1" hidden="1">
      <c r="B91" s="28"/>
      <c r="C91" s="23" t="s">
        <v>24</v>
      </c>
      <c r="F91" s="21" t="str">
        <f>E15</f>
        <v>Město Petřvald</v>
      </c>
      <c r="I91" s="23" t="s">
        <v>31</v>
      </c>
      <c r="J91" s="26" t="str">
        <f>E21</f>
        <v xml:space="preserve"> </v>
      </c>
      <c r="L91" s="28"/>
    </row>
    <row r="92" spans="2:12" s="1" customFormat="1" ht="15.2" customHeight="1" hidden="1">
      <c r="B92" s="28"/>
      <c r="C92" s="23" t="s">
        <v>29</v>
      </c>
      <c r="F92" s="21" t="str">
        <f>IF(E18="","",E18)</f>
        <v>Vyplň údaj</v>
      </c>
      <c r="I92" s="23" t="s">
        <v>34</v>
      </c>
      <c r="J92" s="26" t="str">
        <f>E24</f>
        <v>Ing. Pavol Lipták</v>
      </c>
      <c r="L92" s="28"/>
    </row>
    <row r="93" spans="2:12" s="1" customFormat="1" ht="10.35" customHeight="1" hidden="1">
      <c r="B93" s="28"/>
      <c r="L93" s="28"/>
    </row>
    <row r="94" spans="2:12" s="1" customFormat="1" ht="29.25" customHeight="1" hidden="1">
      <c r="B94" s="28"/>
      <c r="C94" s="97" t="s">
        <v>107</v>
      </c>
      <c r="D94" s="89"/>
      <c r="E94" s="89"/>
      <c r="F94" s="89"/>
      <c r="G94" s="89"/>
      <c r="H94" s="89"/>
      <c r="I94" s="89"/>
      <c r="J94" s="98" t="s">
        <v>108</v>
      </c>
      <c r="K94" s="89"/>
      <c r="L94" s="28"/>
    </row>
    <row r="95" spans="2:12" s="1" customFormat="1" ht="10.35" customHeight="1" hidden="1">
      <c r="B95" s="28"/>
      <c r="L95" s="28"/>
    </row>
    <row r="96" spans="2:47" s="1" customFormat="1" ht="22.9" customHeight="1" hidden="1">
      <c r="B96" s="28"/>
      <c r="C96" s="99" t="s">
        <v>109</v>
      </c>
      <c r="J96" s="62">
        <f>J124</f>
        <v>0</v>
      </c>
      <c r="L96" s="28"/>
      <c r="AU96" s="13" t="s">
        <v>110</v>
      </c>
    </row>
    <row r="97" spans="2:12" s="8" customFormat="1" ht="24.95" customHeight="1" hidden="1">
      <c r="B97" s="100"/>
      <c r="D97" s="101" t="s">
        <v>111</v>
      </c>
      <c r="E97" s="102"/>
      <c r="F97" s="102"/>
      <c r="G97" s="102"/>
      <c r="H97" s="102"/>
      <c r="I97" s="102"/>
      <c r="J97" s="103">
        <f>J125</f>
        <v>0</v>
      </c>
      <c r="L97" s="100"/>
    </row>
    <row r="98" spans="2:12" s="9" customFormat="1" ht="19.9" customHeight="1" hidden="1">
      <c r="B98" s="104"/>
      <c r="D98" s="105" t="s">
        <v>112</v>
      </c>
      <c r="E98" s="106"/>
      <c r="F98" s="106"/>
      <c r="G98" s="106"/>
      <c r="H98" s="106"/>
      <c r="I98" s="106"/>
      <c r="J98" s="107">
        <f>J126</f>
        <v>0</v>
      </c>
      <c r="L98" s="104"/>
    </row>
    <row r="99" spans="2:12" s="9" customFormat="1" ht="19.9" customHeight="1" hidden="1">
      <c r="B99" s="104"/>
      <c r="D99" s="105" t="s">
        <v>113</v>
      </c>
      <c r="E99" s="106"/>
      <c r="F99" s="106"/>
      <c r="G99" s="106"/>
      <c r="H99" s="106"/>
      <c r="I99" s="106"/>
      <c r="J99" s="107">
        <f>J145</f>
        <v>0</v>
      </c>
      <c r="L99" s="104"/>
    </row>
    <row r="100" spans="2:12" s="9" customFormat="1" ht="19.9" customHeight="1" hidden="1">
      <c r="B100" s="104"/>
      <c r="D100" s="105" t="s">
        <v>115</v>
      </c>
      <c r="E100" s="106"/>
      <c r="F100" s="106"/>
      <c r="G100" s="106"/>
      <c r="H100" s="106"/>
      <c r="I100" s="106"/>
      <c r="J100" s="107">
        <f>J148</f>
        <v>0</v>
      </c>
      <c r="L100" s="104"/>
    </row>
    <row r="101" spans="2:12" s="9" customFormat="1" ht="19.9" customHeight="1" hidden="1">
      <c r="B101" s="104"/>
      <c r="D101" s="105" t="s">
        <v>116</v>
      </c>
      <c r="E101" s="106"/>
      <c r="F101" s="106"/>
      <c r="G101" s="106"/>
      <c r="H101" s="106"/>
      <c r="I101" s="106"/>
      <c r="J101" s="107">
        <f>J159</f>
        <v>0</v>
      </c>
      <c r="L101" s="104"/>
    </row>
    <row r="102" spans="2:12" s="9" customFormat="1" ht="19.9" customHeight="1" hidden="1">
      <c r="B102" s="104"/>
      <c r="D102" s="105" t="s">
        <v>117</v>
      </c>
      <c r="E102" s="106"/>
      <c r="F102" s="106"/>
      <c r="G102" s="106"/>
      <c r="H102" s="106"/>
      <c r="I102" s="106"/>
      <c r="J102" s="107">
        <f>J169</f>
        <v>0</v>
      </c>
      <c r="L102" s="104"/>
    </row>
    <row r="103" spans="2:12" s="8" customFormat="1" ht="24.95" customHeight="1" hidden="1">
      <c r="B103" s="100"/>
      <c r="D103" s="101" t="s">
        <v>360</v>
      </c>
      <c r="E103" s="102"/>
      <c r="F103" s="102"/>
      <c r="G103" s="102"/>
      <c r="H103" s="102"/>
      <c r="I103" s="102"/>
      <c r="J103" s="103">
        <f>J172</f>
        <v>0</v>
      </c>
      <c r="L103" s="100"/>
    </row>
    <row r="104" spans="2:12" s="9" customFormat="1" ht="19.9" customHeight="1" hidden="1">
      <c r="B104" s="104"/>
      <c r="D104" s="105" t="s">
        <v>118</v>
      </c>
      <c r="E104" s="106"/>
      <c r="F104" s="106"/>
      <c r="G104" s="106"/>
      <c r="H104" s="106"/>
      <c r="I104" s="106"/>
      <c r="J104" s="107">
        <f>J173</f>
        <v>0</v>
      </c>
      <c r="L104" s="104"/>
    </row>
    <row r="105" spans="2:12" s="1" customFormat="1" ht="21.75" customHeight="1" hidden="1">
      <c r="B105" s="28"/>
      <c r="L105" s="28"/>
    </row>
    <row r="106" spans="2:12" s="1" customFormat="1" ht="6.95" customHeight="1" hidden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8"/>
    </row>
    <row r="107" ht="11.25" hidden="1"/>
    <row r="108" ht="11.25" hidden="1"/>
    <row r="109" ht="11.25" hidden="1"/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8"/>
    </row>
    <row r="111" spans="2:12" s="1" customFormat="1" ht="24.95" customHeight="1">
      <c r="B111" s="28"/>
      <c r="C111" s="17" t="s">
        <v>119</v>
      </c>
      <c r="L111" s="28"/>
    </row>
    <row r="112" spans="2:12" s="1" customFormat="1" ht="6.95" customHeight="1">
      <c r="B112" s="28"/>
      <c r="L112" s="28"/>
    </row>
    <row r="113" spans="2:12" s="1" customFormat="1" ht="12" customHeight="1">
      <c r="B113" s="28"/>
      <c r="C113" s="23" t="s">
        <v>16</v>
      </c>
      <c r="L113" s="28"/>
    </row>
    <row r="114" spans="2:12" s="1" customFormat="1" ht="16.5" customHeight="1">
      <c r="B114" s="28"/>
      <c r="E114" s="200" t="str">
        <f>E7</f>
        <v>Město Petřvald - Opravy MK_2024</v>
      </c>
      <c r="F114" s="201"/>
      <c r="G114" s="201"/>
      <c r="H114" s="201"/>
      <c r="L114" s="28"/>
    </row>
    <row r="115" spans="2:12" s="1" customFormat="1" ht="12" customHeight="1">
      <c r="B115" s="28"/>
      <c r="C115" s="23" t="s">
        <v>102</v>
      </c>
      <c r="L115" s="28"/>
    </row>
    <row r="116" spans="2:12" s="1" customFormat="1" ht="16.5" customHeight="1">
      <c r="B116" s="28"/>
      <c r="E116" s="162" t="str">
        <f>E9</f>
        <v>06 - Oprava MK ul. Krajní</v>
      </c>
      <c r="F116" s="202"/>
      <c r="G116" s="202"/>
      <c r="H116" s="202"/>
      <c r="L116" s="28"/>
    </row>
    <row r="117" spans="2:12" s="1" customFormat="1" ht="6.95" customHeight="1">
      <c r="B117" s="28"/>
      <c r="L117" s="28"/>
    </row>
    <row r="118" spans="2:12" s="1" customFormat="1" ht="12" customHeight="1">
      <c r="B118" s="28"/>
      <c r="C118" s="23" t="s">
        <v>20</v>
      </c>
      <c r="F118" s="21" t="str">
        <f>F12</f>
        <v>Petřvald</v>
      </c>
      <c r="I118" s="23" t="s">
        <v>22</v>
      </c>
      <c r="J118" s="48" t="str">
        <f>IF(J12="","",J12)</f>
        <v>13. 2. 2024</v>
      </c>
      <c r="L118" s="28"/>
    </row>
    <row r="119" spans="2:12" s="1" customFormat="1" ht="6.95" customHeight="1">
      <c r="B119" s="28"/>
      <c r="L119" s="28"/>
    </row>
    <row r="120" spans="2:12" s="1" customFormat="1" ht="15.2" customHeight="1">
      <c r="B120" s="28"/>
      <c r="C120" s="23" t="s">
        <v>24</v>
      </c>
      <c r="F120" s="21" t="str">
        <f>E15</f>
        <v>Město Petřvald</v>
      </c>
      <c r="I120" s="23" t="s">
        <v>31</v>
      </c>
      <c r="J120" s="26" t="str">
        <f>E21</f>
        <v xml:space="preserve"> </v>
      </c>
      <c r="L120" s="28"/>
    </row>
    <row r="121" spans="2:12" s="1" customFormat="1" ht="15.2" customHeight="1">
      <c r="B121" s="28"/>
      <c r="C121" s="23" t="s">
        <v>29</v>
      </c>
      <c r="F121" s="21" t="str">
        <f>IF(E18="","",E18)</f>
        <v>Vyplň údaj</v>
      </c>
      <c r="I121" s="23" t="s">
        <v>34</v>
      </c>
      <c r="J121" s="26" t="str">
        <f>E24</f>
        <v>Ing. Pavol Lipták</v>
      </c>
      <c r="L121" s="28"/>
    </row>
    <row r="122" spans="2:12" s="1" customFormat="1" ht="10.35" customHeight="1">
      <c r="B122" s="28"/>
      <c r="L122" s="28"/>
    </row>
    <row r="123" spans="2:20" s="10" customFormat="1" ht="29.25" customHeight="1">
      <c r="B123" s="108"/>
      <c r="C123" s="109" t="s">
        <v>120</v>
      </c>
      <c r="D123" s="110" t="s">
        <v>61</v>
      </c>
      <c r="E123" s="110" t="s">
        <v>57</v>
      </c>
      <c r="F123" s="110" t="s">
        <v>58</v>
      </c>
      <c r="G123" s="110" t="s">
        <v>121</v>
      </c>
      <c r="H123" s="110" t="s">
        <v>122</v>
      </c>
      <c r="I123" s="110" t="s">
        <v>123</v>
      </c>
      <c r="J123" s="111" t="s">
        <v>108</v>
      </c>
      <c r="K123" s="112" t="s">
        <v>124</v>
      </c>
      <c r="L123" s="108"/>
      <c r="M123" s="55" t="s">
        <v>1</v>
      </c>
      <c r="N123" s="56" t="s">
        <v>40</v>
      </c>
      <c r="O123" s="56" t="s">
        <v>125</v>
      </c>
      <c r="P123" s="56" t="s">
        <v>126</v>
      </c>
      <c r="Q123" s="56" t="s">
        <v>127</v>
      </c>
      <c r="R123" s="56" t="s">
        <v>128</v>
      </c>
      <c r="S123" s="56" t="s">
        <v>129</v>
      </c>
      <c r="T123" s="57" t="s">
        <v>130</v>
      </c>
    </row>
    <row r="124" spans="2:63" s="1" customFormat="1" ht="22.9" customHeight="1">
      <c r="B124" s="28"/>
      <c r="C124" s="60" t="s">
        <v>131</v>
      </c>
      <c r="J124" s="113">
        <f>BK124</f>
        <v>0</v>
      </c>
      <c r="L124" s="28"/>
      <c r="M124" s="58"/>
      <c r="N124" s="49"/>
      <c r="O124" s="49"/>
      <c r="P124" s="114">
        <f>P125+P172</f>
        <v>0</v>
      </c>
      <c r="Q124" s="49"/>
      <c r="R124" s="114">
        <f>R125+R172</f>
        <v>0.03568999999999999</v>
      </c>
      <c r="S124" s="49"/>
      <c r="T124" s="115">
        <f>T125+T172</f>
        <v>83.49</v>
      </c>
      <c r="AT124" s="13" t="s">
        <v>75</v>
      </c>
      <c r="AU124" s="13" t="s">
        <v>110</v>
      </c>
      <c r="BK124" s="116">
        <f>BK125+BK172</f>
        <v>0</v>
      </c>
    </row>
    <row r="125" spans="2:63" s="11" customFormat="1" ht="25.9" customHeight="1">
      <c r="B125" s="117"/>
      <c r="D125" s="118" t="s">
        <v>75</v>
      </c>
      <c r="E125" s="119" t="s">
        <v>132</v>
      </c>
      <c r="F125" s="119" t="s">
        <v>133</v>
      </c>
      <c r="I125" s="120"/>
      <c r="J125" s="121">
        <f>BK125</f>
        <v>0</v>
      </c>
      <c r="L125" s="117"/>
      <c r="M125" s="122"/>
      <c r="P125" s="123">
        <f>P126+P145+P148+P159+P169</f>
        <v>0</v>
      </c>
      <c r="R125" s="123">
        <f>R126+R145+R148+R159+R169</f>
        <v>0.03568999999999999</v>
      </c>
      <c r="T125" s="124">
        <f>T126+T145+T148+T159+T169</f>
        <v>83.49</v>
      </c>
      <c r="AR125" s="118" t="s">
        <v>83</v>
      </c>
      <c r="AT125" s="125" t="s">
        <v>75</v>
      </c>
      <c r="AU125" s="125" t="s">
        <v>76</v>
      </c>
      <c r="AY125" s="118" t="s">
        <v>134</v>
      </c>
      <c r="BK125" s="126">
        <f>BK126+BK145+BK148+BK159+BK169</f>
        <v>0</v>
      </c>
    </row>
    <row r="126" spans="2:63" s="11" customFormat="1" ht="22.9" customHeight="1">
      <c r="B126" s="117"/>
      <c r="D126" s="118" t="s">
        <v>75</v>
      </c>
      <c r="E126" s="127" t="s">
        <v>83</v>
      </c>
      <c r="F126" s="127" t="s">
        <v>135</v>
      </c>
      <c r="I126" s="120"/>
      <c r="J126" s="128">
        <f>BK126</f>
        <v>0</v>
      </c>
      <c r="L126" s="117"/>
      <c r="M126" s="122"/>
      <c r="P126" s="123">
        <f>SUM(P127:P144)</f>
        <v>0</v>
      </c>
      <c r="R126" s="123">
        <f>SUM(R127:R144)</f>
        <v>0.032889999999999996</v>
      </c>
      <c r="T126" s="124">
        <f>SUM(T127:T144)</f>
        <v>78.42999999999999</v>
      </c>
      <c r="AR126" s="118" t="s">
        <v>83</v>
      </c>
      <c r="AT126" s="125" t="s">
        <v>75</v>
      </c>
      <c r="AU126" s="125" t="s">
        <v>83</v>
      </c>
      <c r="AY126" s="118" t="s">
        <v>134</v>
      </c>
      <c r="BK126" s="126">
        <f>SUM(BK127:BK144)</f>
        <v>0</v>
      </c>
    </row>
    <row r="127" spans="2:65" s="1" customFormat="1" ht="16.5" customHeight="1">
      <c r="B127" s="28"/>
      <c r="C127" s="129" t="s">
        <v>83</v>
      </c>
      <c r="D127" s="129" t="s">
        <v>136</v>
      </c>
      <c r="E127" s="130" t="s">
        <v>137</v>
      </c>
      <c r="F127" s="131" t="s">
        <v>138</v>
      </c>
      <c r="G127" s="132" t="s">
        <v>139</v>
      </c>
      <c r="H127" s="133">
        <v>253</v>
      </c>
      <c r="I127" s="134"/>
      <c r="J127" s="135">
        <f>ROUND(I127*H127,2)</f>
        <v>0</v>
      </c>
      <c r="K127" s="136"/>
      <c r="L127" s="28"/>
      <c r="M127" s="137" t="s">
        <v>1</v>
      </c>
      <c r="N127" s="138" t="s">
        <v>41</v>
      </c>
      <c r="P127" s="139">
        <f>O127*H127</f>
        <v>0</v>
      </c>
      <c r="Q127" s="139">
        <v>0.00013</v>
      </c>
      <c r="R127" s="139">
        <f>Q127*H127</f>
        <v>0.032889999999999996</v>
      </c>
      <c r="S127" s="139">
        <v>0.31</v>
      </c>
      <c r="T127" s="140">
        <f>S127*H127</f>
        <v>78.42999999999999</v>
      </c>
      <c r="AR127" s="141" t="s">
        <v>140</v>
      </c>
      <c r="AT127" s="141" t="s">
        <v>136</v>
      </c>
      <c r="AU127" s="141" t="s">
        <v>85</v>
      </c>
      <c r="AY127" s="13" t="s">
        <v>134</v>
      </c>
      <c r="BE127" s="142">
        <f>IF(N127="základní",J127,0)</f>
        <v>0</v>
      </c>
      <c r="BF127" s="142">
        <f>IF(N127="snížená",J127,0)</f>
        <v>0</v>
      </c>
      <c r="BG127" s="142">
        <f>IF(N127="zákl. přenesená",J127,0)</f>
        <v>0</v>
      </c>
      <c r="BH127" s="142">
        <f>IF(N127="sníž. přenesená",J127,0)</f>
        <v>0</v>
      </c>
      <c r="BI127" s="142">
        <f>IF(N127="nulová",J127,0)</f>
        <v>0</v>
      </c>
      <c r="BJ127" s="13" t="s">
        <v>83</v>
      </c>
      <c r="BK127" s="142">
        <f>ROUND(I127*H127,2)</f>
        <v>0</v>
      </c>
      <c r="BL127" s="13" t="s">
        <v>140</v>
      </c>
      <c r="BM127" s="141" t="s">
        <v>361</v>
      </c>
    </row>
    <row r="128" spans="2:47" s="1" customFormat="1" ht="19.5">
      <c r="B128" s="28"/>
      <c r="D128" s="143" t="s">
        <v>142</v>
      </c>
      <c r="F128" s="144" t="s">
        <v>143</v>
      </c>
      <c r="I128" s="145"/>
      <c r="L128" s="28"/>
      <c r="M128" s="146"/>
      <c r="T128" s="52"/>
      <c r="AT128" s="13" t="s">
        <v>142</v>
      </c>
      <c r="AU128" s="13" t="s">
        <v>85</v>
      </c>
    </row>
    <row r="129" spans="2:65" s="1" customFormat="1" ht="21.75" customHeight="1">
      <c r="B129" s="28"/>
      <c r="C129" s="129" t="s">
        <v>85</v>
      </c>
      <c r="D129" s="129" t="s">
        <v>136</v>
      </c>
      <c r="E129" s="130" t="s">
        <v>262</v>
      </c>
      <c r="F129" s="131" t="s">
        <v>263</v>
      </c>
      <c r="G129" s="132" t="s">
        <v>259</v>
      </c>
      <c r="H129" s="133">
        <v>66</v>
      </c>
      <c r="I129" s="134"/>
      <c r="J129" s="135">
        <f>ROUND(I129*H129,2)</f>
        <v>0</v>
      </c>
      <c r="K129" s="136"/>
      <c r="L129" s="28"/>
      <c r="M129" s="137" t="s">
        <v>1</v>
      </c>
      <c r="N129" s="138" t="s">
        <v>41</v>
      </c>
      <c r="P129" s="139">
        <f>O129*H129</f>
        <v>0</v>
      </c>
      <c r="Q129" s="139">
        <v>0</v>
      </c>
      <c r="R129" s="139">
        <f>Q129*H129</f>
        <v>0</v>
      </c>
      <c r="S129" s="139">
        <v>0</v>
      </c>
      <c r="T129" s="140">
        <f>S129*H129</f>
        <v>0</v>
      </c>
      <c r="AR129" s="141" t="s">
        <v>140</v>
      </c>
      <c r="AT129" s="141" t="s">
        <v>136</v>
      </c>
      <c r="AU129" s="141" t="s">
        <v>85</v>
      </c>
      <c r="AY129" s="13" t="s">
        <v>134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83</v>
      </c>
      <c r="BK129" s="142">
        <f>ROUND(I129*H129,2)</f>
        <v>0</v>
      </c>
      <c r="BL129" s="13" t="s">
        <v>140</v>
      </c>
      <c r="BM129" s="141" t="s">
        <v>362</v>
      </c>
    </row>
    <row r="130" spans="2:47" s="1" customFormat="1" ht="11.25">
      <c r="B130" s="28"/>
      <c r="D130" s="143" t="s">
        <v>142</v>
      </c>
      <c r="F130" s="144" t="s">
        <v>265</v>
      </c>
      <c r="I130" s="145"/>
      <c r="L130" s="28"/>
      <c r="M130" s="146"/>
      <c r="T130" s="52"/>
      <c r="AT130" s="13" t="s">
        <v>142</v>
      </c>
      <c r="AU130" s="13" t="s">
        <v>85</v>
      </c>
    </row>
    <row r="131" spans="2:65" s="1" customFormat="1" ht="21.75" customHeight="1">
      <c r="B131" s="28"/>
      <c r="C131" s="129" t="s">
        <v>150</v>
      </c>
      <c r="D131" s="129" t="s">
        <v>136</v>
      </c>
      <c r="E131" s="130" t="s">
        <v>266</v>
      </c>
      <c r="F131" s="131" t="s">
        <v>267</v>
      </c>
      <c r="G131" s="132" t="s">
        <v>259</v>
      </c>
      <c r="H131" s="133">
        <v>66</v>
      </c>
      <c r="I131" s="134"/>
      <c r="J131" s="135">
        <f>ROUND(I131*H131,2)</f>
        <v>0</v>
      </c>
      <c r="K131" s="136"/>
      <c r="L131" s="28"/>
      <c r="M131" s="137" t="s">
        <v>1</v>
      </c>
      <c r="N131" s="138" t="s">
        <v>41</v>
      </c>
      <c r="P131" s="139">
        <f>O131*H131</f>
        <v>0</v>
      </c>
      <c r="Q131" s="139">
        <v>0</v>
      </c>
      <c r="R131" s="139">
        <f>Q131*H131</f>
        <v>0</v>
      </c>
      <c r="S131" s="139">
        <v>0</v>
      </c>
      <c r="T131" s="140">
        <f>S131*H131</f>
        <v>0</v>
      </c>
      <c r="AR131" s="141" t="s">
        <v>140</v>
      </c>
      <c r="AT131" s="141" t="s">
        <v>136</v>
      </c>
      <c r="AU131" s="141" t="s">
        <v>85</v>
      </c>
      <c r="AY131" s="13" t="s">
        <v>134</v>
      </c>
      <c r="BE131" s="142">
        <f>IF(N131="základní",J131,0)</f>
        <v>0</v>
      </c>
      <c r="BF131" s="142">
        <f>IF(N131="snížená",J131,0)</f>
        <v>0</v>
      </c>
      <c r="BG131" s="142">
        <f>IF(N131="zákl. přenesená",J131,0)</f>
        <v>0</v>
      </c>
      <c r="BH131" s="142">
        <f>IF(N131="sníž. přenesená",J131,0)</f>
        <v>0</v>
      </c>
      <c r="BI131" s="142">
        <f>IF(N131="nulová",J131,0)</f>
        <v>0</v>
      </c>
      <c r="BJ131" s="13" t="s">
        <v>83</v>
      </c>
      <c r="BK131" s="142">
        <f>ROUND(I131*H131,2)</f>
        <v>0</v>
      </c>
      <c r="BL131" s="13" t="s">
        <v>140</v>
      </c>
      <c r="BM131" s="141" t="s">
        <v>363</v>
      </c>
    </row>
    <row r="132" spans="2:47" s="1" customFormat="1" ht="19.5">
      <c r="B132" s="28"/>
      <c r="D132" s="143" t="s">
        <v>142</v>
      </c>
      <c r="F132" s="144" t="s">
        <v>269</v>
      </c>
      <c r="I132" s="145"/>
      <c r="L132" s="28"/>
      <c r="M132" s="146"/>
      <c r="T132" s="52"/>
      <c r="AT132" s="13" t="s">
        <v>142</v>
      </c>
      <c r="AU132" s="13" t="s">
        <v>85</v>
      </c>
    </row>
    <row r="133" spans="2:65" s="1" customFormat="1" ht="16.5" customHeight="1">
      <c r="B133" s="28"/>
      <c r="C133" s="129" t="s">
        <v>140</v>
      </c>
      <c r="D133" s="129" t="s">
        <v>136</v>
      </c>
      <c r="E133" s="130" t="s">
        <v>270</v>
      </c>
      <c r="F133" s="131" t="s">
        <v>271</v>
      </c>
      <c r="G133" s="132" t="s">
        <v>259</v>
      </c>
      <c r="H133" s="133">
        <v>66</v>
      </c>
      <c r="I133" s="134"/>
      <c r="J133" s="135">
        <f>ROUND(I133*H133,2)</f>
        <v>0</v>
      </c>
      <c r="K133" s="136"/>
      <c r="L133" s="28"/>
      <c r="M133" s="137" t="s">
        <v>1</v>
      </c>
      <c r="N133" s="138" t="s">
        <v>41</v>
      </c>
      <c r="P133" s="139">
        <f>O133*H133</f>
        <v>0</v>
      </c>
      <c r="Q133" s="139">
        <v>0</v>
      </c>
      <c r="R133" s="139">
        <f>Q133*H133</f>
        <v>0</v>
      </c>
      <c r="S133" s="139">
        <v>0</v>
      </c>
      <c r="T133" s="140">
        <f>S133*H133</f>
        <v>0</v>
      </c>
      <c r="AR133" s="141" t="s">
        <v>140</v>
      </c>
      <c r="AT133" s="141" t="s">
        <v>136</v>
      </c>
      <c r="AU133" s="141" t="s">
        <v>85</v>
      </c>
      <c r="AY133" s="13" t="s">
        <v>134</v>
      </c>
      <c r="BE133" s="142">
        <f>IF(N133="základní",J133,0)</f>
        <v>0</v>
      </c>
      <c r="BF133" s="142">
        <f>IF(N133="snížená",J133,0)</f>
        <v>0</v>
      </c>
      <c r="BG133" s="142">
        <f>IF(N133="zákl. přenesená",J133,0)</f>
        <v>0</v>
      </c>
      <c r="BH133" s="142">
        <f>IF(N133="sníž. přenesená",J133,0)</f>
        <v>0</v>
      </c>
      <c r="BI133" s="142">
        <f>IF(N133="nulová",J133,0)</f>
        <v>0</v>
      </c>
      <c r="BJ133" s="13" t="s">
        <v>83</v>
      </c>
      <c r="BK133" s="142">
        <f>ROUND(I133*H133,2)</f>
        <v>0</v>
      </c>
      <c r="BL133" s="13" t="s">
        <v>140</v>
      </c>
      <c r="BM133" s="141" t="s">
        <v>364</v>
      </c>
    </row>
    <row r="134" spans="2:47" s="1" customFormat="1" ht="19.5">
      <c r="B134" s="28"/>
      <c r="D134" s="143" t="s">
        <v>142</v>
      </c>
      <c r="F134" s="144" t="s">
        <v>273</v>
      </c>
      <c r="I134" s="145"/>
      <c r="L134" s="28"/>
      <c r="M134" s="146"/>
      <c r="T134" s="52"/>
      <c r="AT134" s="13" t="s">
        <v>142</v>
      </c>
      <c r="AU134" s="13" t="s">
        <v>85</v>
      </c>
    </row>
    <row r="135" spans="2:65" s="1" customFormat="1" ht="16.5" customHeight="1">
      <c r="B135" s="28"/>
      <c r="C135" s="129" t="s">
        <v>144</v>
      </c>
      <c r="D135" s="129" t="s">
        <v>136</v>
      </c>
      <c r="E135" s="130" t="s">
        <v>274</v>
      </c>
      <c r="F135" s="131" t="s">
        <v>275</v>
      </c>
      <c r="G135" s="132" t="s">
        <v>210</v>
      </c>
      <c r="H135" s="133">
        <v>132</v>
      </c>
      <c r="I135" s="134"/>
      <c r="J135" s="135">
        <f>ROUND(I135*H135,2)</f>
        <v>0</v>
      </c>
      <c r="K135" s="136"/>
      <c r="L135" s="28"/>
      <c r="M135" s="137" t="s">
        <v>1</v>
      </c>
      <c r="N135" s="138" t="s">
        <v>41</v>
      </c>
      <c r="P135" s="139">
        <f>O135*H135</f>
        <v>0</v>
      </c>
      <c r="Q135" s="139">
        <v>0</v>
      </c>
      <c r="R135" s="139">
        <f>Q135*H135</f>
        <v>0</v>
      </c>
      <c r="S135" s="139">
        <v>0</v>
      </c>
      <c r="T135" s="140">
        <f>S135*H135</f>
        <v>0</v>
      </c>
      <c r="AR135" s="141" t="s">
        <v>140</v>
      </c>
      <c r="AT135" s="141" t="s">
        <v>136</v>
      </c>
      <c r="AU135" s="141" t="s">
        <v>85</v>
      </c>
      <c r="AY135" s="13" t="s">
        <v>134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3" t="s">
        <v>83</v>
      </c>
      <c r="BK135" s="142">
        <f>ROUND(I135*H135,2)</f>
        <v>0</v>
      </c>
      <c r="BL135" s="13" t="s">
        <v>140</v>
      </c>
      <c r="BM135" s="141" t="s">
        <v>365</v>
      </c>
    </row>
    <row r="136" spans="2:47" s="1" customFormat="1" ht="19.5">
      <c r="B136" s="28"/>
      <c r="D136" s="143" t="s">
        <v>142</v>
      </c>
      <c r="F136" s="144" t="s">
        <v>224</v>
      </c>
      <c r="I136" s="145"/>
      <c r="L136" s="28"/>
      <c r="M136" s="146"/>
      <c r="T136" s="52"/>
      <c r="AT136" s="13" t="s">
        <v>142</v>
      </c>
      <c r="AU136" s="13" t="s">
        <v>85</v>
      </c>
    </row>
    <row r="137" spans="2:65" s="1" customFormat="1" ht="16.5" customHeight="1">
      <c r="B137" s="28"/>
      <c r="C137" s="129" t="s">
        <v>165</v>
      </c>
      <c r="D137" s="129" t="s">
        <v>136</v>
      </c>
      <c r="E137" s="130" t="s">
        <v>146</v>
      </c>
      <c r="F137" s="131" t="s">
        <v>147</v>
      </c>
      <c r="G137" s="132" t="s">
        <v>139</v>
      </c>
      <c r="H137" s="133">
        <v>253</v>
      </c>
      <c r="I137" s="134"/>
      <c r="J137" s="135">
        <f>ROUND(I137*H137,2)</f>
        <v>0</v>
      </c>
      <c r="K137" s="136"/>
      <c r="L137" s="28"/>
      <c r="M137" s="137" t="s">
        <v>1</v>
      </c>
      <c r="N137" s="138" t="s">
        <v>41</v>
      </c>
      <c r="P137" s="139">
        <f>O137*H137</f>
        <v>0</v>
      </c>
      <c r="Q137" s="139">
        <v>0</v>
      </c>
      <c r="R137" s="139">
        <f>Q137*H137</f>
        <v>0</v>
      </c>
      <c r="S137" s="139">
        <v>0</v>
      </c>
      <c r="T137" s="140">
        <f>S137*H137</f>
        <v>0</v>
      </c>
      <c r="AR137" s="141" t="s">
        <v>140</v>
      </c>
      <c r="AT137" s="141" t="s">
        <v>136</v>
      </c>
      <c r="AU137" s="141" t="s">
        <v>85</v>
      </c>
      <c r="AY137" s="13" t="s">
        <v>134</v>
      </c>
      <c r="BE137" s="142">
        <f>IF(N137="základní",J137,0)</f>
        <v>0</v>
      </c>
      <c r="BF137" s="142">
        <f>IF(N137="snížená",J137,0)</f>
        <v>0</v>
      </c>
      <c r="BG137" s="142">
        <f>IF(N137="zákl. přenesená",J137,0)</f>
        <v>0</v>
      </c>
      <c r="BH137" s="142">
        <f>IF(N137="sníž. přenesená",J137,0)</f>
        <v>0</v>
      </c>
      <c r="BI137" s="142">
        <f>IF(N137="nulová",J137,0)</f>
        <v>0</v>
      </c>
      <c r="BJ137" s="13" t="s">
        <v>83</v>
      </c>
      <c r="BK137" s="142">
        <f>ROUND(I137*H137,2)</f>
        <v>0</v>
      </c>
      <c r="BL137" s="13" t="s">
        <v>140</v>
      </c>
      <c r="BM137" s="141" t="s">
        <v>366</v>
      </c>
    </row>
    <row r="138" spans="2:47" s="1" customFormat="1" ht="11.25">
      <c r="B138" s="28"/>
      <c r="D138" s="143" t="s">
        <v>142</v>
      </c>
      <c r="F138" s="144" t="s">
        <v>149</v>
      </c>
      <c r="I138" s="145"/>
      <c r="L138" s="28"/>
      <c r="M138" s="146"/>
      <c r="T138" s="52"/>
      <c r="AT138" s="13" t="s">
        <v>142</v>
      </c>
      <c r="AU138" s="13" t="s">
        <v>85</v>
      </c>
    </row>
    <row r="139" spans="2:65" s="1" customFormat="1" ht="16.5" customHeight="1">
      <c r="B139" s="28"/>
      <c r="C139" s="129" t="s">
        <v>171</v>
      </c>
      <c r="D139" s="129" t="s">
        <v>136</v>
      </c>
      <c r="E139" s="130" t="s">
        <v>151</v>
      </c>
      <c r="F139" s="131" t="s">
        <v>152</v>
      </c>
      <c r="G139" s="132" t="s">
        <v>139</v>
      </c>
      <c r="H139" s="133">
        <v>253</v>
      </c>
      <c r="I139" s="134"/>
      <c r="J139" s="135">
        <f>ROUND(I139*H139,2)</f>
        <v>0</v>
      </c>
      <c r="K139" s="136"/>
      <c r="L139" s="28"/>
      <c r="M139" s="137" t="s">
        <v>1</v>
      </c>
      <c r="N139" s="138" t="s">
        <v>41</v>
      </c>
      <c r="P139" s="139">
        <f>O139*H139</f>
        <v>0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AR139" s="141" t="s">
        <v>140</v>
      </c>
      <c r="AT139" s="141" t="s">
        <v>136</v>
      </c>
      <c r="AU139" s="141" t="s">
        <v>85</v>
      </c>
      <c r="AY139" s="13" t="s">
        <v>134</v>
      </c>
      <c r="BE139" s="142">
        <f>IF(N139="základní",J139,0)</f>
        <v>0</v>
      </c>
      <c r="BF139" s="142">
        <f>IF(N139="snížená",J139,0)</f>
        <v>0</v>
      </c>
      <c r="BG139" s="142">
        <f>IF(N139="zákl. přenesená",J139,0)</f>
        <v>0</v>
      </c>
      <c r="BH139" s="142">
        <f>IF(N139="sníž. přenesená",J139,0)</f>
        <v>0</v>
      </c>
      <c r="BI139" s="142">
        <f>IF(N139="nulová",J139,0)</f>
        <v>0</v>
      </c>
      <c r="BJ139" s="13" t="s">
        <v>83</v>
      </c>
      <c r="BK139" s="142">
        <f>ROUND(I139*H139,2)</f>
        <v>0</v>
      </c>
      <c r="BL139" s="13" t="s">
        <v>140</v>
      </c>
      <c r="BM139" s="141" t="s">
        <v>367</v>
      </c>
    </row>
    <row r="140" spans="2:47" s="1" customFormat="1" ht="11.25">
      <c r="B140" s="28"/>
      <c r="D140" s="143" t="s">
        <v>142</v>
      </c>
      <c r="F140" s="144" t="s">
        <v>154</v>
      </c>
      <c r="I140" s="145"/>
      <c r="L140" s="28"/>
      <c r="M140" s="146"/>
      <c r="T140" s="52"/>
      <c r="AT140" s="13" t="s">
        <v>142</v>
      </c>
      <c r="AU140" s="13" t="s">
        <v>85</v>
      </c>
    </row>
    <row r="141" spans="2:65" s="1" customFormat="1" ht="21.75" customHeight="1">
      <c r="B141" s="28"/>
      <c r="C141" s="129" t="s">
        <v>163</v>
      </c>
      <c r="D141" s="129" t="s">
        <v>136</v>
      </c>
      <c r="E141" s="130" t="s">
        <v>155</v>
      </c>
      <c r="F141" s="131" t="s">
        <v>156</v>
      </c>
      <c r="G141" s="132" t="s">
        <v>139</v>
      </c>
      <c r="H141" s="133">
        <v>253</v>
      </c>
      <c r="I141" s="134"/>
      <c r="J141" s="135">
        <f>ROUND(I141*H141,2)</f>
        <v>0</v>
      </c>
      <c r="K141" s="136"/>
      <c r="L141" s="28"/>
      <c r="M141" s="137" t="s">
        <v>1</v>
      </c>
      <c r="N141" s="138" t="s">
        <v>41</v>
      </c>
      <c r="P141" s="139">
        <f>O141*H141</f>
        <v>0</v>
      </c>
      <c r="Q141" s="139">
        <v>0</v>
      </c>
      <c r="R141" s="139">
        <f>Q141*H141</f>
        <v>0</v>
      </c>
      <c r="S141" s="139">
        <v>0</v>
      </c>
      <c r="T141" s="140">
        <f>S141*H141</f>
        <v>0</v>
      </c>
      <c r="AR141" s="141" t="s">
        <v>140</v>
      </c>
      <c r="AT141" s="141" t="s">
        <v>136</v>
      </c>
      <c r="AU141" s="141" t="s">
        <v>85</v>
      </c>
      <c r="AY141" s="13" t="s">
        <v>134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83</v>
      </c>
      <c r="BK141" s="142">
        <f>ROUND(I141*H141,2)</f>
        <v>0</v>
      </c>
      <c r="BL141" s="13" t="s">
        <v>140</v>
      </c>
      <c r="BM141" s="141" t="s">
        <v>368</v>
      </c>
    </row>
    <row r="142" spans="2:47" s="1" customFormat="1" ht="19.5">
      <c r="B142" s="28"/>
      <c r="D142" s="143" t="s">
        <v>142</v>
      </c>
      <c r="F142" s="144" t="s">
        <v>158</v>
      </c>
      <c r="I142" s="145"/>
      <c r="L142" s="28"/>
      <c r="M142" s="146"/>
      <c r="T142" s="52"/>
      <c r="AT142" s="13" t="s">
        <v>142</v>
      </c>
      <c r="AU142" s="13" t="s">
        <v>85</v>
      </c>
    </row>
    <row r="143" spans="2:65" s="1" customFormat="1" ht="16.5" customHeight="1">
      <c r="B143" s="28"/>
      <c r="C143" s="129" t="s">
        <v>175</v>
      </c>
      <c r="D143" s="129" t="s">
        <v>136</v>
      </c>
      <c r="E143" s="130" t="s">
        <v>159</v>
      </c>
      <c r="F143" s="131" t="s">
        <v>160</v>
      </c>
      <c r="G143" s="132" t="s">
        <v>139</v>
      </c>
      <c r="H143" s="133">
        <v>253</v>
      </c>
      <c r="I143" s="134"/>
      <c r="J143" s="135">
        <f>ROUND(I143*H143,2)</f>
        <v>0</v>
      </c>
      <c r="K143" s="136"/>
      <c r="L143" s="28"/>
      <c r="M143" s="137" t="s">
        <v>1</v>
      </c>
      <c r="N143" s="138" t="s">
        <v>41</v>
      </c>
      <c r="P143" s="139">
        <f>O143*H143</f>
        <v>0</v>
      </c>
      <c r="Q143" s="139">
        <v>0</v>
      </c>
      <c r="R143" s="139">
        <f>Q143*H143</f>
        <v>0</v>
      </c>
      <c r="S143" s="139">
        <v>0</v>
      </c>
      <c r="T143" s="140">
        <f>S143*H143</f>
        <v>0</v>
      </c>
      <c r="AR143" s="141" t="s">
        <v>140</v>
      </c>
      <c r="AT143" s="141" t="s">
        <v>136</v>
      </c>
      <c r="AU143" s="141" t="s">
        <v>85</v>
      </c>
      <c r="AY143" s="13" t="s">
        <v>134</v>
      </c>
      <c r="BE143" s="142">
        <f>IF(N143="základní",J143,0)</f>
        <v>0</v>
      </c>
      <c r="BF143" s="142">
        <f>IF(N143="snížená",J143,0)</f>
        <v>0</v>
      </c>
      <c r="BG143" s="142">
        <f>IF(N143="zákl. přenesená",J143,0)</f>
        <v>0</v>
      </c>
      <c r="BH143" s="142">
        <f>IF(N143="sníž. přenesená",J143,0)</f>
        <v>0</v>
      </c>
      <c r="BI143" s="142">
        <f>IF(N143="nulová",J143,0)</f>
        <v>0</v>
      </c>
      <c r="BJ143" s="13" t="s">
        <v>83</v>
      </c>
      <c r="BK143" s="142">
        <f>ROUND(I143*H143,2)</f>
        <v>0</v>
      </c>
      <c r="BL143" s="13" t="s">
        <v>140</v>
      </c>
      <c r="BM143" s="141" t="s">
        <v>369</v>
      </c>
    </row>
    <row r="144" spans="2:47" s="1" customFormat="1" ht="19.5">
      <c r="B144" s="28"/>
      <c r="D144" s="143" t="s">
        <v>142</v>
      </c>
      <c r="F144" s="144" t="s">
        <v>162</v>
      </c>
      <c r="I144" s="145"/>
      <c r="L144" s="28"/>
      <c r="M144" s="146"/>
      <c r="T144" s="52"/>
      <c r="AT144" s="13" t="s">
        <v>142</v>
      </c>
      <c r="AU144" s="13" t="s">
        <v>85</v>
      </c>
    </row>
    <row r="145" spans="2:63" s="11" customFormat="1" ht="22.9" customHeight="1">
      <c r="B145" s="117"/>
      <c r="D145" s="118" t="s">
        <v>75</v>
      </c>
      <c r="E145" s="127" t="s">
        <v>144</v>
      </c>
      <c r="F145" s="127" t="s">
        <v>145</v>
      </c>
      <c r="I145" s="120"/>
      <c r="J145" s="128">
        <f>BK145</f>
        <v>0</v>
      </c>
      <c r="L145" s="117"/>
      <c r="M145" s="122"/>
      <c r="P145" s="123">
        <f>SUM(P146:P147)</f>
        <v>0</v>
      </c>
      <c r="R145" s="123">
        <f>SUM(R146:R147)</f>
        <v>0</v>
      </c>
      <c r="T145" s="124">
        <f>SUM(T146:T147)</f>
        <v>0</v>
      </c>
      <c r="AR145" s="118" t="s">
        <v>83</v>
      </c>
      <c r="AT145" s="125" t="s">
        <v>75</v>
      </c>
      <c r="AU145" s="125" t="s">
        <v>83</v>
      </c>
      <c r="AY145" s="118" t="s">
        <v>134</v>
      </c>
      <c r="BK145" s="126">
        <f>SUM(BK146:BK147)</f>
        <v>0</v>
      </c>
    </row>
    <row r="146" spans="2:65" s="1" customFormat="1" ht="16.5" customHeight="1">
      <c r="B146" s="28"/>
      <c r="C146" s="129" t="s">
        <v>186</v>
      </c>
      <c r="D146" s="129" t="s">
        <v>136</v>
      </c>
      <c r="E146" s="130" t="s">
        <v>370</v>
      </c>
      <c r="F146" s="131" t="s">
        <v>371</v>
      </c>
      <c r="G146" s="132" t="s">
        <v>139</v>
      </c>
      <c r="H146" s="133">
        <v>440</v>
      </c>
      <c r="I146" s="134"/>
      <c r="J146" s="135">
        <f>ROUND(I146*H146,2)</f>
        <v>0</v>
      </c>
      <c r="K146" s="136"/>
      <c r="L146" s="28"/>
      <c r="M146" s="137" t="s">
        <v>1</v>
      </c>
      <c r="N146" s="138" t="s">
        <v>41</v>
      </c>
      <c r="P146" s="139">
        <f>O146*H146</f>
        <v>0</v>
      </c>
      <c r="Q146" s="139">
        <v>0</v>
      </c>
      <c r="R146" s="139">
        <f>Q146*H146</f>
        <v>0</v>
      </c>
      <c r="S146" s="139">
        <v>0</v>
      </c>
      <c r="T146" s="140">
        <f>S146*H146</f>
        <v>0</v>
      </c>
      <c r="AR146" s="141" t="s">
        <v>140</v>
      </c>
      <c r="AT146" s="141" t="s">
        <v>136</v>
      </c>
      <c r="AU146" s="141" t="s">
        <v>85</v>
      </c>
      <c r="AY146" s="13" t="s">
        <v>134</v>
      </c>
      <c r="BE146" s="142">
        <f>IF(N146="základní",J146,0)</f>
        <v>0</v>
      </c>
      <c r="BF146" s="142">
        <f>IF(N146="snížená",J146,0)</f>
        <v>0</v>
      </c>
      <c r="BG146" s="142">
        <f>IF(N146="zákl. přenesená",J146,0)</f>
        <v>0</v>
      </c>
      <c r="BH146" s="142">
        <f>IF(N146="sníž. přenesená",J146,0)</f>
        <v>0</v>
      </c>
      <c r="BI146" s="142">
        <f>IF(N146="nulová",J146,0)</f>
        <v>0</v>
      </c>
      <c r="BJ146" s="13" t="s">
        <v>83</v>
      </c>
      <c r="BK146" s="142">
        <f>ROUND(I146*H146,2)</f>
        <v>0</v>
      </c>
      <c r="BL146" s="13" t="s">
        <v>140</v>
      </c>
      <c r="BM146" s="141" t="s">
        <v>372</v>
      </c>
    </row>
    <row r="147" spans="2:47" s="1" customFormat="1" ht="11.25">
      <c r="B147" s="28"/>
      <c r="D147" s="143" t="s">
        <v>142</v>
      </c>
      <c r="F147" s="144" t="s">
        <v>373</v>
      </c>
      <c r="I147" s="145"/>
      <c r="L147" s="28"/>
      <c r="M147" s="146"/>
      <c r="T147" s="52"/>
      <c r="AT147" s="13" t="s">
        <v>142</v>
      </c>
      <c r="AU147" s="13" t="s">
        <v>85</v>
      </c>
    </row>
    <row r="148" spans="2:63" s="11" customFormat="1" ht="22.9" customHeight="1">
      <c r="B148" s="117"/>
      <c r="D148" s="118" t="s">
        <v>75</v>
      </c>
      <c r="E148" s="127" t="s">
        <v>175</v>
      </c>
      <c r="F148" s="127" t="s">
        <v>176</v>
      </c>
      <c r="I148" s="120"/>
      <c r="J148" s="128">
        <f>BK148</f>
        <v>0</v>
      </c>
      <c r="L148" s="117"/>
      <c r="M148" s="122"/>
      <c r="P148" s="123">
        <f>SUM(P149:P158)</f>
        <v>0</v>
      </c>
      <c r="R148" s="123">
        <f>SUM(R149:R158)</f>
        <v>0.0027999999999999995</v>
      </c>
      <c r="T148" s="124">
        <f>SUM(T149:T158)</f>
        <v>5.0600000000000005</v>
      </c>
      <c r="AR148" s="118" t="s">
        <v>83</v>
      </c>
      <c r="AT148" s="125" t="s">
        <v>75</v>
      </c>
      <c r="AU148" s="125" t="s">
        <v>83</v>
      </c>
      <c r="AY148" s="118" t="s">
        <v>134</v>
      </c>
      <c r="BK148" s="126">
        <f>SUM(BK149:BK158)</f>
        <v>0</v>
      </c>
    </row>
    <row r="149" spans="2:65" s="1" customFormat="1" ht="16.5" customHeight="1">
      <c r="B149" s="28"/>
      <c r="C149" s="129" t="s">
        <v>191</v>
      </c>
      <c r="D149" s="129" t="s">
        <v>136</v>
      </c>
      <c r="E149" s="130" t="s">
        <v>177</v>
      </c>
      <c r="F149" s="131" t="s">
        <v>178</v>
      </c>
      <c r="G149" s="132" t="s">
        <v>179</v>
      </c>
      <c r="H149" s="133">
        <v>10</v>
      </c>
      <c r="I149" s="134"/>
      <c r="J149" s="135">
        <f>ROUND(I149*H149,2)</f>
        <v>0</v>
      </c>
      <c r="K149" s="136"/>
      <c r="L149" s="28"/>
      <c r="M149" s="137" t="s">
        <v>1</v>
      </c>
      <c r="N149" s="138" t="s">
        <v>41</v>
      </c>
      <c r="P149" s="139">
        <f>O149*H149</f>
        <v>0</v>
      </c>
      <c r="Q149" s="139">
        <v>0</v>
      </c>
      <c r="R149" s="139">
        <f>Q149*H149</f>
        <v>0</v>
      </c>
      <c r="S149" s="139">
        <v>0</v>
      </c>
      <c r="T149" s="140">
        <f>S149*H149</f>
        <v>0</v>
      </c>
      <c r="AR149" s="141" t="s">
        <v>140</v>
      </c>
      <c r="AT149" s="141" t="s">
        <v>136</v>
      </c>
      <c r="AU149" s="141" t="s">
        <v>85</v>
      </c>
      <c r="AY149" s="13" t="s">
        <v>134</v>
      </c>
      <c r="BE149" s="142">
        <f>IF(N149="základní",J149,0)</f>
        <v>0</v>
      </c>
      <c r="BF149" s="142">
        <f>IF(N149="snížená",J149,0)</f>
        <v>0</v>
      </c>
      <c r="BG149" s="142">
        <f>IF(N149="zákl. přenesená",J149,0)</f>
        <v>0</v>
      </c>
      <c r="BH149" s="142">
        <f>IF(N149="sníž. přenesená",J149,0)</f>
        <v>0</v>
      </c>
      <c r="BI149" s="142">
        <f>IF(N149="nulová",J149,0)</f>
        <v>0</v>
      </c>
      <c r="BJ149" s="13" t="s">
        <v>83</v>
      </c>
      <c r="BK149" s="142">
        <f>ROUND(I149*H149,2)</f>
        <v>0</v>
      </c>
      <c r="BL149" s="13" t="s">
        <v>140</v>
      </c>
      <c r="BM149" s="141" t="s">
        <v>374</v>
      </c>
    </row>
    <row r="150" spans="2:47" s="1" customFormat="1" ht="11.25">
      <c r="B150" s="28"/>
      <c r="D150" s="143" t="s">
        <v>142</v>
      </c>
      <c r="F150" s="144" t="s">
        <v>181</v>
      </c>
      <c r="I150" s="145"/>
      <c r="L150" s="28"/>
      <c r="M150" s="146"/>
      <c r="T150" s="52"/>
      <c r="AT150" s="13" t="s">
        <v>142</v>
      </c>
      <c r="AU150" s="13" t="s">
        <v>85</v>
      </c>
    </row>
    <row r="151" spans="2:65" s="1" customFormat="1" ht="16.5" customHeight="1">
      <c r="B151" s="28"/>
      <c r="C151" s="129" t="s">
        <v>8</v>
      </c>
      <c r="D151" s="129" t="s">
        <v>136</v>
      </c>
      <c r="E151" s="130" t="s">
        <v>182</v>
      </c>
      <c r="F151" s="131" t="s">
        <v>183</v>
      </c>
      <c r="G151" s="132" t="s">
        <v>179</v>
      </c>
      <c r="H151" s="133">
        <v>10</v>
      </c>
      <c r="I151" s="134"/>
      <c r="J151" s="135">
        <f>ROUND(I151*H151,2)</f>
        <v>0</v>
      </c>
      <c r="K151" s="136"/>
      <c r="L151" s="28"/>
      <c r="M151" s="137" t="s">
        <v>1</v>
      </c>
      <c r="N151" s="138" t="s">
        <v>41</v>
      </c>
      <c r="P151" s="139">
        <f>O151*H151</f>
        <v>0</v>
      </c>
      <c r="Q151" s="139">
        <v>0.00028</v>
      </c>
      <c r="R151" s="139">
        <f>Q151*H151</f>
        <v>0.0027999999999999995</v>
      </c>
      <c r="S151" s="139">
        <v>0</v>
      </c>
      <c r="T151" s="140">
        <f>S151*H151</f>
        <v>0</v>
      </c>
      <c r="AR151" s="141" t="s">
        <v>140</v>
      </c>
      <c r="AT151" s="141" t="s">
        <v>136</v>
      </c>
      <c r="AU151" s="141" t="s">
        <v>85</v>
      </c>
      <c r="AY151" s="13" t="s">
        <v>134</v>
      </c>
      <c r="BE151" s="142">
        <f>IF(N151="základní",J151,0)</f>
        <v>0</v>
      </c>
      <c r="BF151" s="142">
        <f>IF(N151="snížená",J151,0)</f>
        <v>0</v>
      </c>
      <c r="BG151" s="142">
        <f>IF(N151="zákl. přenesená",J151,0)</f>
        <v>0</v>
      </c>
      <c r="BH151" s="142">
        <f>IF(N151="sníž. přenesená",J151,0)</f>
        <v>0</v>
      </c>
      <c r="BI151" s="142">
        <f>IF(N151="nulová",J151,0)</f>
        <v>0</v>
      </c>
      <c r="BJ151" s="13" t="s">
        <v>83</v>
      </c>
      <c r="BK151" s="142">
        <f>ROUND(I151*H151,2)</f>
        <v>0</v>
      </c>
      <c r="BL151" s="13" t="s">
        <v>140</v>
      </c>
      <c r="BM151" s="141" t="s">
        <v>375</v>
      </c>
    </row>
    <row r="152" spans="2:47" s="1" customFormat="1" ht="19.5">
      <c r="B152" s="28"/>
      <c r="D152" s="143" t="s">
        <v>142</v>
      </c>
      <c r="F152" s="144" t="s">
        <v>185</v>
      </c>
      <c r="I152" s="145"/>
      <c r="L152" s="28"/>
      <c r="M152" s="146"/>
      <c r="T152" s="52"/>
      <c r="AT152" s="13" t="s">
        <v>142</v>
      </c>
      <c r="AU152" s="13" t="s">
        <v>85</v>
      </c>
    </row>
    <row r="153" spans="2:65" s="1" customFormat="1" ht="16.5" customHeight="1">
      <c r="B153" s="28"/>
      <c r="C153" s="129" t="s">
        <v>200</v>
      </c>
      <c r="D153" s="129" t="s">
        <v>136</v>
      </c>
      <c r="E153" s="130" t="s">
        <v>187</v>
      </c>
      <c r="F153" s="131" t="s">
        <v>188</v>
      </c>
      <c r="G153" s="132" t="s">
        <v>179</v>
      </c>
      <c r="H153" s="133">
        <v>10</v>
      </c>
      <c r="I153" s="134"/>
      <c r="J153" s="135">
        <f>ROUND(I153*H153,2)</f>
        <v>0</v>
      </c>
      <c r="K153" s="136"/>
      <c r="L153" s="28"/>
      <c r="M153" s="137" t="s">
        <v>1</v>
      </c>
      <c r="N153" s="138" t="s">
        <v>41</v>
      </c>
      <c r="P153" s="139">
        <f>O153*H153</f>
        <v>0</v>
      </c>
      <c r="Q153" s="139">
        <v>0</v>
      </c>
      <c r="R153" s="139">
        <f>Q153*H153</f>
        <v>0</v>
      </c>
      <c r="S153" s="139">
        <v>0</v>
      </c>
      <c r="T153" s="140">
        <f>S153*H153</f>
        <v>0</v>
      </c>
      <c r="AR153" s="141" t="s">
        <v>140</v>
      </c>
      <c r="AT153" s="141" t="s">
        <v>136</v>
      </c>
      <c r="AU153" s="141" t="s">
        <v>85</v>
      </c>
      <c r="AY153" s="13" t="s">
        <v>134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3" t="s">
        <v>83</v>
      </c>
      <c r="BK153" s="142">
        <f>ROUND(I153*H153,2)</f>
        <v>0</v>
      </c>
      <c r="BL153" s="13" t="s">
        <v>140</v>
      </c>
      <c r="BM153" s="141" t="s">
        <v>376</v>
      </c>
    </row>
    <row r="154" spans="2:47" s="1" customFormat="1" ht="11.25">
      <c r="B154" s="28"/>
      <c r="D154" s="143" t="s">
        <v>142</v>
      </c>
      <c r="F154" s="144" t="s">
        <v>190</v>
      </c>
      <c r="I154" s="145"/>
      <c r="L154" s="28"/>
      <c r="M154" s="146"/>
      <c r="T154" s="52"/>
      <c r="AT154" s="13" t="s">
        <v>142</v>
      </c>
      <c r="AU154" s="13" t="s">
        <v>85</v>
      </c>
    </row>
    <row r="155" spans="2:65" s="1" customFormat="1" ht="16.5" customHeight="1">
      <c r="B155" s="28"/>
      <c r="C155" s="129" t="s">
        <v>207</v>
      </c>
      <c r="D155" s="129" t="s">
        <v>136</v>
      </c>
      <c r="E155" s="130" t="s">
        <v>192</v>
      </c>
      <c r="F155" s="131" t="s">
        <v>193</v>
      </c>
      <c r="G155" s="132" t="s">
        <v>179</v>
      </c>
      <c r="H155" s="133">
        <v>10</v>
      </c>
      <c r="I155" s="134"/>
      <c r="J155" s="135">
        <f>ROUND(I155*H155,2)</f>
        <v>0</v>
      </c>
      <c r="K155" s="136"/>
      <c r="L155" s="28"/>
      <c r="M155" s="137" t="s">
        <v>1</v>
      </c>
      <c r="N155" s="138" t="s">
        <v>41</v>
      </c>
      <c r="P155" s="139">
        <f>O155*H155</f>
        <v>0</v>
      </c>
      <c r="Q155" s="139">
        <v>0</v>
      </c>
      <c r="R155" s="139">
        <f>Q155*H155</f>
        <v>0</v>
      </c>
      <c r="S155" s="139">
        <v>0</v>
      </c>
      <c r="T155" s="140">
        <f>S155*H155</f>
        <v>0</v>
      </c>
      <c r="AR155" s="141" t="s">
        <v>140</v>
      </c>
      <c r="AT155" s="141" t="s">
        <v>136</v>
      </c>
      <c r="AU155" s="141" t="s">
        <v>85</v>
      </c>
      <c r="AY155" s="13" t="s">
        <v>134</v>
      </c>
      <c r="BE155" s="142">
        <f>IF(N155="základní",J155,0)</f>
        <v>0</v>
      </c>
      <c r="BF155" s="142">
        <f>IF(N155="snížená",J155,0)</f>
        <v>0</v>
      </c>
      <c r="BG155" s="142">
        <f>IF(N155="zákl. přenesená",J155,0)</f>
        <v>0</v>
      </c>
      <c r="BH155" s="142">
        <f>IF(N155="sníž. přenesená",J155,0)</f>
        <v>0</v>
      </c>
      <c r="BI155" s="142">
        <f>IF(N155="nulová",J155,0)</f>
        <v>0</v>
      </c>
      <c r="BJ155" s="13" t="s">
        <v>83</v>
      </c>
      <c r="BK155" s="142">
        <f>ROUND(I155*H155,2)</f>
        <v>0</v>
      </c>
      <c r="BL155" s="13" t="s">
        <v>140</v>
      </c>
      <c r="BM155" s="141" t="s">
        <v>377</v>
      </c>
    </row>
    <row r="156" spans="2:47" s="1" customFormat="1" ht="11.25">
      <c r="B156" s="28"/>
      <c r="D156" s="143" t="s">
        <v>142</v>
      </c>
      <c r="F156" s="144" t="s">
        <v>195</v>
      </c>
      <c r="I156" s="145"/>
      <c r="L156" s="28"/>
      <c r="M156" s="146"/>
      <c r="T156" s="52"/>
      <c r="AT156" s="13" t="s">
        <v>142</v>
      </c>
      <c r="AU156" s="13" t="s">
        <v>85</v>
      </c>
    </row>
    <row r="157" spans="2:65" s="1" customFormat="1" ht="16.5" customHeight="1">
      <c r="B157" s="28"/>
      <c r="C157" s="129" t="s">
        <v>213</v>
      </c>
      <c r="D157" s="129" t="s">
        <v>136</v>
      </c>
      <c r="E157" s="130" t="s">
        <v>201</v>
      </c>
      <c r="F157" s="131" t="s">
        <v>202</v>
      </c>
      <c r="G157" s="132" t="s">
        <v>139</v>
      </c>
      <c r="H157" s="133">
        <v>253</v>
      </c>
      <c r="I157" s="134"/>
      <c r="J157" s="135">
        <f>ROUND(I157*H157,2)</f>
        <v>0</v>
      </c>
      <c r="K157" s="136"/>
      <c r="L157" s="28"/>
      <c r="M157" s="137" t="s">
        <v>1</v>
      </c>
      <c r="N157" s="138" t="s">
        <v>41</v>
      </c>
      <c r="P157" s="139">
        <f>O157*H157</f>
        <v>0</v>
      </c>
      <c r="Q157" s="139">
        <v>0</v>
      </c>
      <c r="R157" s="139">
        <f>Q157*H157</f>
        <v>0</v>
      </c>
      <c r="S157" s="139">
        <v>0.02</v>
      </c>
      <c r="T157" s="140">
        <f>S157*H157</f>
        <v>5.0600000000000005</v>
      </c>
      <c r="AR157" s="141" t="s">
        <v>140</v>
      </c>
      <c r="AT157" s="141" t="s">
        <v>136</v>
      </c>
      <c r="AU157" s="141" t="s">
        <v>85</v>
      </c>
      <c r="AY157" s="13" t="s">
        <v>134</v>
      </c>
      <c r="BE157" s="142">
        <f>IF(N157="základní",J157,0)</f>
        <v>0</v>
      </c>
      <c r="BF157" s="142">
        <f>IF(N157="snížená",J157,0)</f>
        <v>0</v>
      </c>
      <c r="BG157" s="142">
        <f>IF(N157="zákl. přenesená",J157,0)</f>
        <v>0</v>
      </c>
      <c r="BH157" s="142">
        <f>IF(N157="sníž. přenesená",J157,0)</f>
        <v>0</v>
      </c>
      <c r="BI157" s="142">
        <f>IF(N157="nulová",J157,0)</f>
        <v>0</v>
      </c>
      <c r="BJ157" s="13" t="s">
        <v>83</v>
      </c>
      <c r="BK157" s="142">
        <f>ROUND(I157*H157,2)</f>
        <v>0</v>
      </c>
      <c r="BL157" s="13" t="s">
        <v>140</v>
      </c>
      <c r="BM157" s="141" t="s">
        <v>378</v>
      </c>
    </row>
    <row r="158" spans="2:47" s="1" customFormat="1" ht="19.5">
      <c r="B158" s="28"/>
      <c r="D158" s="143" t="s">
        <v>142</v>
      </c>
      <c r="F158" s="144" t="s">
        <v>204</v>
      </c>
      <c r="I158" s="145"/>
      <c r="L158" s="28"/>
      <c r="M158" s="146"/>
      <c r="T158" s="52"/>
      <c r="AT158" s="13" t="s">
        <v>142</v>
      </c>
      <c r="AU158" s="13" t="s">
        <v>85</v>
      </c>
    </row>
    <row r="159" spans="2:63" s="11" customFormat="1" ht="22.9" customHeight="1">
      <c r="B159" s="117"/>
      <c r="D159" s="118" t="s">
        <v>75</v>
      </c>
      <c r="E159" s="127" t="s">
        <v>205</v>
      </c>
      <c r="F159" s="127" t="s">
        <v>206</v>
      </c>
      <c r="I159" s="120"/>
      <c r="J159" s="128">
        <f>BK159</f>
        <v>0</v>
      </c>
      <c r="L159" s="117"/>
      <c r="M159" s="122"/>
      <c r="P159" s="123">
        <f>SUM(P160:P168)</f>
        <v>0</v>
      </c>
      <c r="R159" s="123">
        <f>SUM(R160:R168)</f>
        <v>0</v>
      </c>
      <c r="T159" s="124">
        <f>SUM(T160:T168)</f>
        <v>0</v>
      </c>
      <c r="AR159" s="118" t="s">
        <v>83</v>
      </c>
      <c r="AT159" s="125" t="s">
        <v>75</v>
      </c>
      <c r="AU159" s="125" t="s">
        <v>83</v>
      </c>
      <c r="AY159" s="118" t="s">
        <v>134</v>
      </c>
      <c r="BK159" s="126">
        <f>SUM(BK160:BK168)</f>
        <v>0</v>
      </c>
    </row>
    <row r="160" spans="2:65" s="1" customFormat="1" ht="16.5" customHeight="1">
      <c r="B160" s="28"/>
      <c r="C160" s="129" t="s">
        <v>220</v>
      </c>
      <c r="D160" s="129" t="s">
        <v>136</v>
      </c>
      <c r="E160" s="130" t="s">
        <v>208</v>
      </c>
      <c r="F160" s="131" t="s">
        <v>209</v>
      </c>
      <c r="G160" s="132" t="s">
        <v>210</v>
      </c>
      <c r="H160" s="133">
        <v>83.49</v>
      </c>
      <c r="I160" s="134"/>
      <c r="J160" s="135">
        <f>ROUND(I160*H160,2)</f>
        <v>0</v>
      </c>
      <c r="K160" s="136"/>
      <c r="L160" s="28"/>
      <c r="M160" s="137" t="s">
        <v>1</v>
      </c>
      <c r="N160" s="138" t="s">
        <v>41</v>
      </c>
      <c r="P160" s="139">
        <f>O160*H160</f>
        <v>0</v>
      </c>
      <c r="Q160" s="139">
        <v>0</v>
      </c>
      <c r="R160" s="139">
        <f>Q160*H160</f>
        <v>0</v>
      </c>
      <c r="S160" s="139">
        <v>0</v>
      </c>
      <c r="T160" s="140">
        <f>S160*H160</f>
        <v>0</v>
      </c>
      <c r="AR160" s="141" t="s">
        <v>140</v>
      </c>
      <c r="AT160" s="141" t="s">
        <v>136</v>
      </c>
      <c r="AU160" s="141" t="s">
        <v>85</v>
      </c>
      <c r="AY160" s="13" t="s">
        <v>134</v>
      </c>
      <c r="BE160" s="142">
        <f>IF(N160="základní",J160,0)</f>
        <v>0</v>
      </c>
      <c r="BF160" s="142">
        <f>IF(N160="snížená",J160,0)</f>
        <v>0</v>
      </c>
      <c r="BG160" s="142">
        <f>IF(N160="zákl. přenesená",J160,0)</f>
        <v>0</v>
      </c>
      <c r="BH160" s="142">
        <f>IF(N160="sníž. přenesená",J160,0)</f>
        <v>0</v>
      </c>
      <c r="BI160" s="142">
        <f>IF(N160="nulová",J160,0)</f>
        <v>0</v>
      </c>
      <c r="BJ160" s="13" t="s">
        <v>83</v>
      </c>
      <c r="BK160" s="142">
        <f>ROUND(I160*H160,2)</f>
        <v>0</v>
      </c>
      <c r="BL160" s="13" t="s">
        <v>140</v>
      </c>
      <c r="BM160" s="141" t="s">
        <v>379</v>
      </c>
    </row>
    <row r="161" spans="2:47" s="1" customFormat="1" ht="11.25">
      <c r="B161" s="28"/>
      <c r="D161" s="143" t="s">
        <v>142</v>
      </c>
      <c r="F161" s="144" t="s">
        <v>212</v>
      </c>
      <c r="I161" s="145"/>
      <c r="L161" s="28"/>
      <c r="M161" s="146"/>
      <c r="T161" s="52"/>
      <c r="AT161" s="13" t="s">
        <v>142</v>
      </c>
      <c r="AU161" s="13" t="s">
        <v>85</v>
      </c>
    </row>
    <row r="162" spans="2:65" s="1" customFormat="1" ht="16.5" customHeight="1">
      <c r="B162" s="28"/>
      <c r="C162" s="129" t="s">
        <v>225</v>
      </c>
      <c r="D162" s="129" t="s">
        <v>136</v>
      </c>
      <c r="E162" s="130" t="s">
        <v>214</v>
      </c>
      <c r="F162" s="131" t="s">
        <v>215</v>
      </c>
      <c r="G162" s="132" t="s">
        <v>210</v>
      </c>
      <c r="H162" s="133">
        <v>751.41</v>
      </c>
      <c r="I162" s="134"/>
      <c r="J162" s="135">
        <f>ROUND(I162*H162,2)</f>
        <v>0</v>
      </c>
      <c r="K162" s="136"/>
      <c r="L162" s="28"/>
      <c r="M162" s="137" t="s">
        <v>1</v>
      </c>
      <c r="N162" s="138" t="s">
        <v>41</v>
      </c>
      <c r="P162" s="139">
        <f>O162*H162</f>
        <v>0</v>
      </c>
      <c r="Q162" s="139">
        <v>0</v>
      </c>
      <c r="R162" s="139">
        <f>Q162*H162</f>
        <v>0</v>
      </c>
      <c r="S162" s="139">
        <v>0</v>
      </c>
      <c r="T162" s="140">
        <f>S162*H162</f>
        <v>0</v>
      </c>
      <c r="AR162" s="141" t="s">
        <v>140</v>
      </c>
      <c r="AT162" s="141" t="s">
        <v>136</v>
      </c>
      <c r="AU162" s="141" t="s">
        <v>85</v>
      </c>
      <c r="AY162" s="13" t="s">
        <v>134</v>
      </c>
      <c r="BE162" s="142">
        <f>IF(N162="základní",J162,0)</f>
        <v>0</v>
      </c>
      <c r="BF162" s="142">
        <f>IF(N162="snížená",J162,0)</f>
        <v>0</v>
      </c>
      <c r="BG162" s="142">
        <f>IF(N162="zákl. přenesená",J162,0)</f>
        <v>0</v>
      </c>
      <c r="BH162" s="142">
        <f>IF(N162="sníž. přenesená",J162,0)</f>
        <v>0</v>
      </c>
      <c r="BI162" s="142">
        <f>IF(N162="nulová",J162,0)</f>
        <v>0</v>
      </c>
      <c r="BJ162" s="13" t="s">
        <v>83</v>
      </c>
      <c r="BK162" s="142">
        <f>ROUND(I162*H162,2)</f>
        <v>0</v>
      </c>
      <c r="BL162" s="13" t="s">
        <v>140</v>
      </c>
      <c r="BM162" s="141" t="s">
        <v>380</v>
      </c>
    </row>
    <row r="163" spans="2:47" s="1" customFormat="1" ht="11.25">
      <c r="B163" s="28"/>
      <c r="D163" s="143" t="s">
        <v>142</v>
      </c>
      <c r="F163" s="144" t="s">
        <v>217</v>
      </c>
      <c r="I163" s="145"/>
      <c r="L163" s="28"/>
      <c r="M163" s="146"/>
      <c r="T163" s="52"/>
      <c r="AT163" s="13" t="s">
        <v>142</v>
      </c>
      <c r="AU163" s="13" t="s">
        <v>85</v>
      </c>
    </row>
    <row r="164" spans="2:47" s="1" customFormat="1" ht="19.5">
      <c r="B164" s="28"/>
      <c r="D164" s="143" t="s">
        <v>218</v>
      </c>
      <c r="F164" s="147" t="s">
        <v>219</v>
      </c>
      <c r="I164" s="145"/>
      <c r="L164" s="28"/>
      <c r="M164" s="146"/>
      <c r="T164" s="52"/>
      <c r="AT164" s="13" t="s">
        <v>218</v>
      </c>
      <c r="AU164" s="13" t="s">
        <v>85</v>
      </c>
    </row>
    <row r="165" spans="2:65" s="1" customFormat="1" ht="24.2" customHeight="1">
      <c r="B165" s="28"/>
      <c r="C165" s="129" t="s">
        <v>232</v>
      </c>
      <c r="D165" s="129" t="s">
        <v>136</v>
      </c>
      <c r="E165" s="130" t="s">
        <v>221</v>
      </c>
      <c r="F165" s="131" t="s">
        <v>222</v>
      </c>
      <c r="G165" s="132" t="s">
        <v>210</v>
      </c>
      <c r="H165" s="133">
        <v>5.06</v>
      </c>
      <c r="I165" s="134"/>
      <c r="J165" s="135">
        <f>ROUND(I165*H165,2)</f>
        <v>0</v>
      </c>
      <c r="K165" s="136"/>
      <c r="L165" s="28"/>
      <c r="M165" s="137" t="s">
        <v>1</v>
      </c>
      <c r="N165" s="138" t="s">
        <v>41</v>
      </c>
      <c r="P165" s="139">
        <f>O165*H165</f>
        <v>0</v>
      </c>
      <c r="Q165" s="139">
        <v>0</v>
      </c>
      <c r="R165" s="139">
        <f>Q165*H165</f>
        <v>0</v>
      </c>
      <c r="S165" s="139">
        <v>0</v>
      </c>
      <c r="T165" s="140">
        <f>S165*H165</f>
        <v>0</v>
      </c>
      <c r="AR165" s="141" t="s">
        <v>140</v>
      </c>
      <c r="AT165" s="141" t="s">
        <v>136</v>
      </c>
      <c r="AU165" s="141" t="s">
        <v>85</v>
      </c>
      <c r="AY165" s="13" t="s">
        <v>134</v>
      </c>
      <c r="BE165" s="142">
        <f>IF(N165="základní",J165,0)</f>
        <v>0</v>
      </c>
      <c r="BF165" s="142">
        <f>IF(N165="snížená",J165,0)</f>
        <v>0</v>
      </c>
      <c r="BG165" s="142">
        <f>IF(N165="zákl. přenesená",J165,0)</f>
        <v>0</v>
      </c>
      <c r="BH165" s="142">
        <f>IF(N165="sníž. přenesená",J165,0)</f>
        <v>0</v>
      </c>
      <c r="BI165" s="142">
        <f>IF(N165="nulová",J165,0)</f>
        <v>0</v>
      </c>
      <c r="BJ165" s="13" t="s">
        <v>83</v>
      </c>
      <c r="BK165" s="142">
        <f>ROUND(I165*H165,2)</f>
        <v>0</v>
      </c>
      <c r="BL165" s="13" t="s">
        <v>140</v>
      </c>
      <c r="BM165" s="141" t="s">
        <v>381</v>
      </c>
    </row>
    <row r="166" spans="2:47" s="1" customFormat="1" ht="19.5">
      <c r="B166" s="28"/>
      <c r="D166" s="143" t="s">
        <v>142</v>
      </c>
      <c r="F166" s="144" t="s">
        <v>224</v>
      </c>
      <c r="I166" s="145"/>
      <c r="L166" s="28"/>
      <c r="M166" s="146"/>
      <c r="T166" s="52"/>
      <c r="AT166" s="13" t="s">
        <v>142</v>
      </c>
      <c r="AU166" s="13" t="s">
        <v>85</v>
      </c>
    </row>
    <row r="167" spans="2:65" s="1" customFormat="1" ht="24.2" customHeight="1">
      <c r="B167" s="28"/>
      <c r="C167" s="129" t="s">
        <v>239</v>
      </c>
      <c r="D167" s="129" t="s">
        <v>136</v>
      </c>
      <c r="E167" s="130" t="s">
        <v>226</v>
      </c>
      <c r="F167" s="131" t="s">
        <v>227</v>
      </c>
      <c r="G167" s="132" t="s">
        <v>210</v>
      </c>
      <c r="H167" s="133">
        <v>78.43</v>
      </c>
      <c r="I167" s="134"/>
      <c r="J167" s="135">
        <f>ROUND(I167*H167,2)</f>
        <v>0</v>
      </c>
      <c r="K167" s="136"/>
      <c r="L167" s="28"/>
      <c r="M167" s="137" t="s">
        <v>1</v>
      </c>
      <c r="N167" s="138" t="s">
        <v>41</v>
      </c>
      <c r="P167" s="139">
        <f>O167*H167</f>
        <v>0</v>
      </c>
      <c r="Q167" s="139">
        <v>0</v>
      </c>
      <c r="R167" s="139">
        <f>Q167*H167</f>
        <v>0</v>
      </c>
      <c r="S167" s="139">
        <v>0</v>
      </c>
      <c r="T167" s="140">
        <f>S167*H167</f>
        <v>0</v>
      </c>
      <c r="AR167" s="141" t="s">
        <v>140</v>
      </c>
      <c r="AT167" s="141" t="s">
        <v>136</v>
      </c>
      <c r="AU167" s="141" t="s">
        <v>85</v>
      </c>
      <c r="AY167" s="13" t="s">
        <v>134</v>
      </c>
      <c r="BE167" s="142">
        <f>IF(N167="základní",J167,0)</f>
        <v>0</v>
      </c>
      <c r="BF167" s="142">
        <f>IF(N167="snížená",J167,0)</f>
        <v>0</v>
      </c>
      <c r="BG167" s="142">
        <f>IF(N167="zákl. přenesená",J167,0)</f>
        <v>0</v>
      </c>
      <c r="BH167" s="142">
        <f>IF(N167="sníž. přenesená",J167,0)</f>
        <v>0</v>
      </c>
      <c r="BI167" s="142">
        <f>IF(N167="nulová",J167,0)</f>
        <v>0</v>
      </c>
      <c r="BJ167" s="13" t="s">
        <v>83</v>
      </c>
      <c r="BK167" s="142">
        <f>ROUND(I167*H167,2)</f>
        <v>0</v>
      </c>
      <c r="BL167" s="13" t="s">
        <v>140</v>
      </c>
      <c r="BM167" s="141" t="s">
        <v>382</v>
      </c>
    </row>
    <row r="168" spans="2:47" s="1" customFormat="1" ht="19.5">
      <c r="B168" s="28"/>
      <c r="D168" s="143" t="s">
        <v>142</v>
      </c>
      <c r="F168" s="144" t="s">
        <v>229</v>
      </c>
      <c r="I168" s="145"/>
      <c r="L168" s="28"/>
      <c r="M168" s="146"/>
      <c r="T168" s="52"/>
      <c r="AT168" s="13" t="s">
        <v>142</v>
      </c>
      <c r="AU168" s="13" t="s">
        <v>85</v>
      </c>
    </row>
    <row r="169" spans="2:63" s="11" customFormat="1" ht="22.9" customHeight="1">
      <c r="B169" s="117"/>
      <c r="D169" s="118" t="s">
        <v>75</v>
      </c>
      <c r="E169" s="127" t="s">
        <v>230</v>
      </c>
      <c r="F169" s="127" t="s">
        <v>231</v>
      </c>
      <c r="I169" s="120"/>
      <c r="J169" s="128">
        <f>BK169</f>
        <v>0</v>
      </c>
      <c r="L169" s="117"/>
      <c r="M169" s="122"/>
      <c r="P169" s="123">
        <f>SUM(P170:P171)</f>
        <v>0</v>
      </c>
      <c r="R169" s="123">
        <f>SUM(R170:R171)</f>
        <v>0</v>
      </c>
      <c r="T169" s="124">
        <f>SUM(T170:T171)</f>
        <v>0</v>
      </c>
      <c r="AR169" s="118" t="s">
        <v>83</v>
      </c>
      <c r="AT169" s="125" t="s">
        <v>75</v>
      </c>
      <c r="AU169" s="125" t="s">
        <v>83</v>
      </c>
      <c r="AY169" s="118" t="s">
        <v>134</v>
      </c>
      <c r="BK169" s="126">
        <f>SUM(BK170:BK171)</f>
        <v>0</v>
      </c>
    </row>
    <row r="170" spans="2:65" s="1" customFormat="1" ht="21.75" customHeight="1">
      <c r="B170" s="28"/>
      <c r="C170" s="129" t="s">
        <v>301</v>
      </c>
      <c r="D170" s="129" t="s">
        <v>136</v>
      </c>
      <c r="E170" s="130" t="s">
        <v>233</v>
      </c>
      <c r="F170" s="131" t="s">
        <v>234</v>
      </c>
      <c r="G170" s="132" t="s">
        <v>210</v>
      </c>
      <c r="H170" s="133">
        <v>0.036</v>
      </c>
      <c r="I170" s="134"/>
      <c r="J170" s="135">
        <f>ROUND(I170*H170,2)</f>
        <v>0</v>
      </c>
      <c r="K170" s="136"/>
      <c r="L170" s="28"/>
      <c r="M170" s="137" t="s">
        <v>1</v>
      </c>
      <c r="N170" s="138" t="s">
        <v>41</v>
      </c>
      <c r="P170" s="139">
        <f>O170*H170</f>
        <v>0</v>
      </c>
      <c r="Q170" s="139">
        <v>0</v>
      </c>
      <c r="R170" s="139">
        <f>Q170*H170</f>
        <v>0</v>
      </c>
      <c r="S170" s="139">
        <v>0</v>
      </c>
      <c r="T170" s="140">
        <f>S170*H170</f>
        <v>0</v>
      </c>
      <c r="AR170" s="141" t="s">
        <v>140</v>
      </c>
      <c r="AT170" s="141" t="s">
        <v>136</v>
      </c>
      <c r="AU170" s="141" t="s">
        <v>85</v>
      </c>
      <c r="AY170" s="13" t="s">
        <v>134</v>
      </c>
      <c r="BE170" s="142">
        <f>IF(N170="základní",J170,0)</f>
        <v>0</v>
      </c>
      <c r="BF170" s="142">
        <f>IF(N170="snížená",J170,0)</f>
        <v>0</v>
      </c>
      <c r="BG170" s="142">
        <f>IF(N170="zákl. přenesená",J170,0)</f>
        <v>0</v>
      </c>
      <c r="BH170" s="142">
        <f>IF(N170="sníž. přenesená",J170,0)</f>
        <v>0</v>
      </c>
      <c r="BI170" s="142">
        <f>IF(N170="nulová",J170,0)</f>
        <v>0</v>
      </c>
      <c r="BJ170" s="13" t="s">
        <v>83</v>
      </c>
      <c r="BK170" s="142">
        <f>ROUND(I170*H170,2)</f>
        <v>0</v>
      </c>
      <c r="BL170" s="13" t="s">
        <v>140</v>
      </c>
      <c r="BM170" s="141" t="s">
        <v>383</v>
      </c>
    </row>
    <row r="171" spans="2:47" s="1" customFormat="1" ht="19.5">
      <c r="B171" s="28"/>
      <c r="D171" s="143" t="s">
        <v>142</v>
      </c>
      <c r="F171" s="144" t="s">
        <v>236</v>
      </c>
      <c r="I171" s="145"/>
      <c r="L171" s="28"/>
      <c r="M171" s="146"/>
      <c r="T171" s="52"/>
      <c r="AT171" s="13" t="s">
        <v>142</v>
      </c>
      <c r="AU171" s="13" t="s">
        <v>85</v>
      </c>
    </row>
    <row r="172" spans="2:63" s="11" customFormat="1" ht="25.9" customHeight="1">
      <c r="B172" s="117"/>
      <c r="D172" s="118" t="s">
        <v>75</v>
      </c>
      <c r="E172" s="119" t="s">
        <v>384</v>
      </c>
      <c r="F172" s="119" t="s">
        <v>385</v>
      </c>
      <c r="I172" s="120"/>
      <c r="J172" s="121">
        <f>BK172</f>
        <v>0</v>
      </c>
      <c r="L172" s="117"/>
      <c r="M172" s="122"/>
      <c r="P172" s="123">
        <f>P173</f>
        <v>0</v>
      </c>
      <c r="R172" s="123">
        <f>R173</f>
        <v>0</v>
      </c>
      <c r="T172" s="124">
        <f>T173</f>
        <v>0</v>
      </c>
      <c r="AR172" s="118" t="s">
        <v>144</v>
      </c>
      <c r="AT172" s="125" t="s">
        <v>75</v>
      </c>
      <c r="AU172" s="125" t="s">
        <v>76</v>
      </c>
      <c r="AY172" s="118" t="s">
        <v>134</v>
      </c>
      <c r="BK172" s="126">
        <f>BK173</f>
        <v>0</v>
      </c>
    </row>
    <row r="173" spans="2:63" s="11" customFormat="1" ht="22.9" customHeight="1">
      <c r="B173" s="117"/>
      <c r="D173" s="118" t="s">
        <v>75</v>
      </c>
      <c r="E173" s="127" t="s">
        <v>237</v>
      </c>
      <c r="F173" s="127" t="s">
        <v>238</v>
      </c>
      <c r="I173" s="120"/>
      <c r="J173" s="128">
        <f>BK173</f>
        <v>0</v>
      </c>
      <c r="L173" s="117"/>
      <c r="M173" s="122"/>
      <c r="P173" s="123">
        <f>SUM(P174:P175)</f>
        <v>0</v>
      </c>
      <c r="R173" s="123">
        <f>SUM(R174:R175)</f>
        <v>0</v>
      </c>
      <c r="T173" s="124">
        <f>SUM(T174:T175)</f>
        <v>0</v>
      </c>
      <c r="AR173" s="118" t="s">
        <v>144</v>
      </c>
      <c r="AT173" s="125" t="s">
        <v>75</v>
      </c>
      <c r="AU173" s="125" t="s">
        <v>83</v>
      </c>
      <c r="AY173" s="118" t="s">
        <v>134</v>
      </c>
      <c r="BK173" s="126">
        <f>SUM(BK174:BK175)</f>
        <v>0</v>
      </c>
    </row>
    <row r="174" spans="2:65" s="1" customFormat="1" ht="16.5" customHeight="1">
      <c r="B174" s="28"/>
      <c r="C174" s="129" t="s">
        <v>7</v>
      </c>
      <c r="D174" s="129" t="s">
        <v>136</v>
      </c>
      <c r="E174" s="130" t="s">
        <v>240</v>
      </c>
      <c r="F174" s="131" t="s">
        <v>241</v>
      </c>
      <c r="G174" s="132" t="s">
        <v>242</v>
      </c>
      <c r="H174" s="133">
        <v>1</v>
      </c>
      <c r="I174" s="134"/>
      <c r="J174" s="135">
        <f>ROUND(I174*H174,2)</f>
        <v>0</v>
      </c>
      <c r="K174" s="136"/>
      <c r="L174" s="28"/>
      <c r="M174" s="137" t="s">
        <v>1</v>
      </c>
      <c r="N174" s="138" t="s">
        <v>41</v>
      </c>
      <c r="P174" s="139">
        <f>O174*H174</f>
        <v>0</v>
      </c>
      <c r="Q174" s="139">
        <v>0</v>
      </c>
      <c r="R174" s="139">
        <f>Q174*H174</f>
        <v>0</v>
      </c>
      <c r="S174" s="139">
        <v>0</v>
      </c>
      <c r="T174" s="140">
        <f>S174*H174</f>
        <v>0</v>
      </c>
      <c r="AR174" s="141" t="s">
        <v>243</v>
      </c>
      <c r="AT174" s="141" t="s">
        <v>136</v>
      </c>
      <c r="AU174" s="141" t="s">
        <v>85</v>
      </c>
      <c r="AY174" s="13" t="s">
        <v>134</v>
      </c>
      <c r="BE174" s="142">
        <f>IF(N174="základní",J174,0)</f>
        <v>0</v>
      </c>
      <c r="BF174" s="142">
        <f>IF(N174="snížená",J174,0)</f>
        <v>0</v>
      </c>
      <c r="BG174" s="142">
        <f>IF(N174="zákl. přenesená",J174,0)</f>
        <v>0</v>
      </c>
      <c r="BH174" s="142">
        <f>IF(N174="sníž. přenesená",J174,0)</f>
        <v>0</v>
      </c>
      <c r="BI174" s="142">
        <f>IF(N174="nulová",J174,0)</f>
        <v>0</v>
      </c>
      <c r="BJ174" s="13" t="s">
        <v>83</v>
      </c>
      <c r="BK174" s="142">
        <f>ROUND(I174*H174,2)</f>
        <v>0</v>
      </c>
      <c r="BL174" s="13" t="s">
        <v>243</v>
      </c>
      <c r="BM174" s="141" t="s">
        <v>386</v>
      </c>
    </row>
    <row r="175" spans="2:47" s="1" customFormat="1" ht="11.25">
      <c r="B175" s="28"/>
      <c r="D175" s="143" t="s">
        <v>142</v>
      </c>
      <c r="F175" s="144" t="s">
        <v>245</v>
      </c>
      <c r="I175" s="145"/>
      <c r="L175" s="28"/>
      <c r="M175" s="148"/>
      <c r="N175" s="149"/>
      <c r="O175" s="149"/>
      <c r="P175" s="149"/>
      <c r="Q175" s="149"/>
      <c r="R175" s="149"/>
      <c r="S175" s="149"/>
      <c r="T175" s="150"/>
      <c r="AT175" s="13" t="s">
        <v>142</v>
      </c>
      <c r="AU175" s="13" t="s">
        <v>85</v>
      </c>
    </row>
    <row r="176" spans="2:12" s="1" customFormat="1" ht="6.95" customHeight="1">
      <c r="B176" s="40"/>
      <c r="C176" s="41"/>
      <c r="D176" s="41"/>
      <c r="E176" s="41"/>
      <c r="F176" s="41"/>
      <c r="G176" s="41"/>
      <c r="H176" s="41"/>
      <c r="I176" s="41"/>
      <c r="J176" s="41"/>
      <c r="K176" s="41"/>
      <c r="L176" s="28"/>
    </row>
  </sheetData>
  <sheetProtection algorithmName="SHA-512" hashValue="TyYubIxfbitHnggkpk0qhnrlr1BGC8nLCPkVTUP2HJPFgutcYa6kKLic6f/FuoIr+9mYjMpbeE5ZJlB4USrSag==" saltValue="13c5dg0epu24l3IYv8qUUuxhHspPFmRSbdvQ1pnFiXLbKi1PtURNRncYiEYlKcIbeqbtO2lI5j10NJ0q5wgLtQ==" spinCount="100000" sheet="1" objects="1" scenarios="1" formatColumns="0" formatRows="0" autoFilter="0"/>
  <autoFilter ref="C123:K17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Hybner Radek</dc:creator>
  <cp:keywords/>
  <dc:description/>
  <cp:lastModifiedBy>Šopová Marcela</cp:lastModifiedBy>
  <cp:lastPrinted>2024-03-12T06:15:08Z</cp:lastPrinted>
  <dcterms:created xsi:type="dcterms:W3CDTF">2024-03-07T10:41:30Z</dcterms:created>
  <dcterms:modified xsi:type="dcterms:W3CDTF">2024-03-12T06:15:14Z</dcterms:modified>
  <cp:category/>
  <cp:version/>
  <cp:contentType/>
  <cp:contentStatus/>
</cp:coreProperties>
</file>