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codeName="ThisWorkbook" defaultThemeVersion="124226"/>
  <mc:AlternateContent xmlns:mc="http://schemas.openxmlformats.org/markup-compatibility/2006">
    <mc:Choice Requires="x15">
      <x15ac:absPath xmlns:x15ac="http://schemas.microsoft.com/office/spreadsheetml/2010/11/ac" url="D:\Projekt\X19-007-balkony Šenovská 1\03-DPS\00-expedice\"/>
    </mc:Choice>
  </mc:AlternateContent>
  <xr:revisionPtr revIDLastSave="0" documentId="13_ncr:1_{E4EFFAF4-BDDE-4BA9-8430-D4863A922C81}" xr6:coauthVersionLast="45" xr6:coauthVersionMax="45" xr10:uidLastSave="{00000000-0000-0000-0000-000000000000}"/>
  <bookViews>
    <workbookView xWindow="-120" yWindow="-120" windowWidth="29040" windowHeight="15840" activeTab="1" xr2:uid="{00000000-000D-0000-FFFF-FFFF00000000}"/>
  </bookViews>
  <sheets>
    <sheet name="Pokyny pro vyplnění" sheetId="11" r:id="rId1"/>
    <sheet name="Stavba" sheetId="1" r:id="rId2"/>
    <sheet name="VzorPolozky" sheetId="10" state="hidden" r:id="rId3"/>
    <sheet name="SO01 1 Pol" sheetId="12" r:id="rId4"/>
  </sheets>
  <externalReferences>
    <externalReference r:id="rId5"/>
  </externalReferences>
  <definedNames>
    <definedName name="CelkemDPHVypocet" localSheetId="1">Stavba!$H$43</definedName>
    <definedName name="CenaCelkem">Stavba!$G$29</definedName>
    <definedName name="CenaCelkemBezDPH">Stavba!$G$28</definedName>
    <definedName name="CenaCelkemVypocet" localSheetId="1">Stavba!$I$43</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'SO01 1 Pol'!$1:$7</definedName>
    <definedName name="oadresa">Stavba!$D$6</definedName>
    <definedName name="Objednatel" localSheetId="1">Stavba!$D$5</definedName>
    <definedName name="Objekt" localSheetId="1">Stavba!$B$38</definedName>
    <definedName name="_xlnm.Print_Area" localSheetId="3">'SO01 1 Pol'!$A$1:$X$140</definedName>
    <definedName name="_xlnm.Print_Area" localSheetId="1">Stavba!$A$1:$J$61</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Stavba!$F$43</definedName>
    <definedName name="ZakladDPHZakl">Stavba!$G$25</definedName>
    <definedName name="ZakladDPHZaklVypocet" localSheetId="1">Stavba!$G$43</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2" i="1" l="1"/>
  <c r="G39" i="1"/>
  <c r="BA79" i="12"/>
  <c r="BA24" i="12"/>
  <c r="BA20" i="12"/>
  <c r="V8" i="12"/>
  <c r="G9" i="12"/>
  <c r="I9" i="12"/>
  <c r="I8" i="12" s="1"/>
  <c r="K9" i="12"/>
  <c r="K8" i="12" s="1"/>
  <c r="O9" i="12"/>
  <c r="O8" i="12" s="1"/>
  <c r="Q9" i="12"/>
  <c r="Q8" i="12" s="1"/>
  <c r="V9" i="12"/>
  <c r="G15" i="12"/>
  <c r="I15" i="12"/>
  <c r="K15" i="12"/>
  <c r="M15" i="12"/>
  <c r="O15" i="12"/>
  <c r="Q15" i="12"/>
  <c r="V15" i="12"/>
  <c r="V14" i="12" s="1"/>
  <c r="G19" i="12"/>
  <c r="I19" i="12"/>
  <c r="K19" i="12"/>
  <c r="M19" i="12"/>
  <c r="O19" i="12"/>
  <c r="Q19" i="12"/>
  <c r="V19" i="12"/>
  <c r="G23" i="12"/>
  <c r="M23" i="12" s="1"/>
  <c r="I23" i="12"/>
  <c r="K23" i="12"/>
  <c r="O23" i="12"/>
  <c r="Q23" i="12"/>
  <c r="V23" i="12"/>
  <c r="G27" i="12"/>
  <c r="M27" i="12" s="1"/>
  <c r="I27" i="12"/>
  <c r="I14" i="12" s="1"/>
  <c r="K27" i="12"/>
  <c r="O27" i="12"/>
  <c r="Q27" i="12"/>
  <c r="V27" i="12"/>
  <c r="G30" i="12"/>
  <c r="M30" i="12" s="1"/>
  <c r="I30" i="12"/>
  <c r="K30" i="12"/>
  <c r="O30" i="12"/>
  <c r="Q30" i="12"/>
  <c r="V30" i="12"/>
  <c r="G35" i="12"/>
  <c r="I35" i="12"/>
  <c r="K35" i="12"/>
  <c r="K34" i="12" s="1"/>
  <c r="O35" i="12"/>
  <c r="O34" i="12" s="1"/>
  <c r="Q35" i="12"/>
  <c r="V35" i="12"/>
  <c r="G38" i="12"/>
  <c r="M38" i="12" s="1"/>
  <c r="I38" i="12"/>
  <c r="K38" i="12"/>
  <c r="O38" i="12"/>
  <c r="Q38" i="12"/>
  <c r="V38" i="12"/>
  <c r="V34" i="12" s="1"/>
  <c r="G45" i="12"/>
  <c r="I45" i="12"/>
  <c r="K45" i="12"/>
  <c r="M45" i="12"/>
  <c r="O45" i="12"/>
  <c r="Q45" i="12"/>
  <c r="V45" i="12"/>
  <c r="G49" i="12"/>
  <c r="M49" i="12" s="1"/>
  <c r="I49" i="12"/>
  <c r="K49" i="12"/>
  <c r="O49" i="12"/>
  <c r="Q49" i="12"/>
  <c r="V49" i="12"/>
  <c r="G53" i="12"/>
  <c r="M53" i="12" s="1"/>
  <c r="I53" i="12"/>
  <c r="I44" i="12" s="1"/>
  <c r="K53" i="12"/>
  <c r="O53" i="12"/>
  <c r="Q53" i="12"/>
  <c r="V53" i="12"/>
  <c r="G56" i="12"/>
  <c r="M56" i="12" s="1"/>
  <c r="I56" i="12"/>
  <c r="K56" i="12"/>
  <c r="O56" i="12"/>
  <c r="Q56" i="12"/>
  <c r="V56" i="12"/>
  <c r="G60" i="12"/>
  <c r="M60" i="12" s="1"/>
  <c r="I60" i="12"/>
  <c r="K60" i="12"/>
  <c r="O60" i="12"/>
  <c r="Q60" i="12"/>
  <c r="V60" i="12"/>
  <c r="G63" i="12"/>
  <c r="M63" i="12" s="1"/>
  <c r="I63" i="12"/>
  <c r="K63" i="12"/>
  <c r="O63" i="12"/>
  <c r="Q63" i="12"/>
  <c r="V63" i="12"/>
  <c r="G66" i="12"/>
  <c r="M66" i="12" s="1"/>
  <c r="I66" i="12"/>
  <c r="K66" i="12"/>
  <c r="O66" i="12"/>
  <c r="Q66" i="12"/>
  <c r="V66" i="12"/>
  <c r="G70" i="12"/>
  <c r="M70" i="12" s="1"/>
  <c r="I70" i="12"/>
  <c r="K70" i="12"/>
  <c r="O70" i="12"/>
  <c r="Q70" i="12"/>
  <c r="V70" i="12"/>
  <c r="G72" i="12"/>
  <c r="M72" i="12" s="1"/>
  <c r="I72" i="12"/>
  <c r="K72" i="12"/>
  <c r="O72" i="12"/>
  <c r="Q72" i="12"/>
  <c r="V72" i="12"/>
  <c r="G75" i="12"/>
  <c r="M75" i="12" s="1"/>
  <c r="I75" i="12"/>
  <c r="K75" i="12"/>
  <c r="O75" i="12"/>
  <c r="Q75" i="12"/>
  <c r="V75" i="12"/>
  <c r="Q77" i="12"/>
  <c r="V77" i="12"/>
  <c r="G78" i="12"/>
  <c r="G77" i="12" s="1"/>
  <c r="I55" i="1" s="1"/>
  <c r="I78" i="12"/>
  <c r="I77" i="12" s="1"/>
  <c r="K78" i="12"/>
  <c r="K77" i="12" s="1"/>
  <c r="M78" i="12"/>
  <c r="M77" i="12" s="1"/>
  <c r="O78" i="12"/>
  <c r="O77" i="12" s="1"/>
  <c r="Q78" i="12"/>
  <c r="V78" i="12"/>
  <c r="G80" i="12"/>
  <c r="I56" i="1" s="1"/>
  <c r="G81" i="12"/>
  <c r="M81" i="12" s="1"/>
  <c r="I81" i="12"/>
  <c r="K81" i="12"/>
  <c r="O81" i="12"/>
  <c r="Q81" i="12"/>
  <c r="V81" i="12"/>
  <c r="G83" i="12"/>
  <c r="M83" i="12" s="1"/>
  <c r="I83" i="12"/>
  <c r="K83" i="12"/>
  <c r="O83" i="12"/>
  <c r="Q83" i="12"/>
  <c r="V83" i="12"/>
  <c r="G86" i="12"/>
  <c r="M86" i="12" s="1"/>
  <c r="I86" i="12"/>
  <c r="K86" i="12"/>
  <c r="O86" i="12"/>
  <c r="Q86" i="12"/>
  <c r="V86" i="12"/>
  <c r="G88" i="12"/>
  <c r="M88" i="12" s="1"/>
  <c r="I88" i="12"/>
  <c r="K88" i="12"/>
  <c r="O88" i="12"/>
  <c r="O80" i="12" s="1"/>
  <c r="Q88" i="12"/>
  <c r="V88" i="12"/>
  <c r="G91" i="12"/>
  <c r="M91" i="12" s="1"/>
  <c r="M90" i="12" s="1"/>
  <c r="I91" i="12"/>
  <c r="K91" i="12"/>
  <c r="O91" i="12"/>
  <c r="Q91" i="12"/>
  <c r="V91" i="12"/>
  <c r="G93" i="12"/>
  <c r="M93" i="12" s="1"/>
  <c r="I93" i="12"/>
  <c r="K93" i="12"/>
  <c r="O93" i="12"/>
  <c r="Q93" i="12"/>
  <c r="V93" i="12"/>
  <c r="G95" i="12"/>
  <c r="M95" i="12" s="1"/>
  <c r="I95" i="12"/>
  <c r="K95" i="12"/>
  <c r="O95" i="12"/>
  <c r="Q95" i="12"/>
  <c r="V95" i="12"/>
  <c r="G97" i="12"/>
  <c r="M97" i="12" s="1"/>
  <c r="I97" i="12"/>
  <c r="I90" i="12" s="1"/>
  <c r="K97" i="12"/>
  <c r="O97" i="12"/>
  <c r="Q97" i="12"/>
  <c r="V97" i="12"/>
  <c r="G99" i="12"/>
  <c r="I99" i="12"/>
  <c r="K99" i="12"/>
  <c r="M99" i="12"/>
  <c r="O99" i="12"/>
  <c r="Q99" i="12"/>
  <c r="V99" i="12"/>
  <c r="G100" i="12"/>
  <c r="M100" i="12" s="1"/>
  <c r="I100" i="12"/>
  <c r="K100" i="12"/>
  <c r="O100" i="12"/>
  <c r="Q100" i="12"/>
  <c r="V100" i="12"/>
  <c r="G103" i="12"/>
  <c r="M103" i="12" s="1"/>
  <c r="I103" i="12"/>
  <c r="K103" i="12"/>
  <c r="O103" i="12"/>
  <c r="Q103" i="12"/>
  <c r="V103" i="12"/>
  <c r="G104" i="12"/>
  <c r="I104" i="12"/>
  <c r="K104" i="12"/>
  <c r="M104" i="12"/>
  <c r="O104" i="12"/>
  <c r="Q104" i="12"/>
  <c r="V104" i="12"/>
  <c r="G105" i="12"/>
  <c r="M105" i="12" s="1"/>
  <c r="I105" i="12"/>
  <c r="K105" i="12"/>
  <c r="O105" i="12"/>
  <c r="Q105" i="12"/>
  <c r="V105" i="12"/>
  <c r="G106" i="12"/>
  <c r="M106" i="12" s="1"/>
  <c r="I106" i="12"/>
  <c r="K106" i="12"/>
  <c r="O106" i="12"/>
  <c r="Q106" i="12"/>
  <c r="V106" i="12"/>
  <c r="G107" i="12"/>
  <c r="M107" i="12" s="1"/>
  <c r="I107" i="12"/>
  <c r="K107" i="12"/>
  <c r="O107" i="12"/>
  <c r="Q107" i="12"/>
  <c r="V107" i="12"/>
  <c r="G108" i="12"/>
  <c r="M108" i="12" s="1"/>
  <c r="I108" i="12"/>
  <c r="K108" i="12"/>
  <c r="O108" i="12"/>
  <c r="Q108" i="12"/>
  <c r="V108" i="12"/>
  <c r="G111" i="12"/>
  <c r="M111" i="12" s="1"/>
  <c r="I111" i="12"/>
  <c r="K111" i="12"/>
  <c r="O111" i="12"/>
  <c r="Q111" i="12"/>
  <c r="V111" i="12"/>
  <c r="G113" i="12"/>
  <c r="M113" i="12" s="1"/>
  <c r="I113" i="12"/>
  <c r="K113" i="12"/>
  <c r="O113" i="12"/>
  <c r="Q113" i="12"/>
  <c r="V113" i="12"/>
  <c r="G115" i="12"/>
  <c r="M115" i="12" s="1"/>
  <c r="I115" i="12"/>
  <c r="K115" i="12"/>
  <c r="O115" i="12"/>
  <c r="Q115" i="12"/>
  <c r="V115" i="12"/>
  <c r="V110" i="12" s="1"/>
  <c r="G117" i="12"/>
  <c r="I117" i="12"/>
  <c r="K117" i="12"/>
  <c r="M117" i="12"/>
  <c r="O117" i="12"/>
  <c r="Q117" i="12"/>
  <c r="V117" i="12"/>
  <c r="G119" i="12"/>
  <c r="M119" i="12" s="1"/>
  <c r="I119" i="12"/>
  <c r="K119" i="12"/>
  <c r="O119" i="12"/>
  <c r="Q119" i="12"/>
  <c r="V119" i="12"/>
  <c r="G121" i="12"/>
  <c r="M121" i="12" s="1"/>
  <c r="I121" i="12"/>
  <c r="K121" i="12"/>
  <c r="O121" i="12"/>
  <c r="Q121" i="12"/>
  <c r="V121" i="12"/>
  <c r="G123" i="12"/>
  <c r="M123" i="12" s="1"/>
  <c r="I123" i="12"/>
  <c r="K123" i="12"/>
  <c r="O123" i="12"/>
  <c r="Q123" i="12"/>
  <c r="V123" i="12"/>
  <c r="G124" i="12"/>
  <c r="M124" i="12" s="1"/>
  <c r="I124" i="12"/>
  <c r="K124" i="12"/>
  <c r="O124" i="12"/>
  <c r="Q124" i="12"/>
  <c r="V124" i="12"/>
  <c r="G127" i="12"/>
  <c r="M127" i="12" s="1"/>
  <c r="I127" i="12"/>
  <c r="K127" i="12"/>
  <c r="O127" i="12"/>
  <c r="Q127" i="12"/>
  <c r="V127" i="12"/>
  <c r="G130" i="12"/>
  <c r="M130" i="12" s="1"/>
  <c r="I130" i="12"/>
  <c r="K130" i="12"/>
  <c r="O130" i="12"/>
  <c r="Q130" i="12"/>
  <c r="V130" i="12"/>
  <c r="G131" i="12"/>
  <c r="M131" i="12" s="1"/>
  <c r="I131" i="12"/>
  <c r="K131" i="12"/>
  <c r="O131" i="12"/>
  <c r="Q131" i="12"/>
  <c r="V131" i="12"/>
  <c r="G132" i="12"/>
  <c r="M132" i="12" s="1"/>
  <c r="I132" i="12"/>
  <c r="K132" i="12"/>
  <c r="O132" i="12"/>
  <c r="Q132" i="12"/>
  <c r="V132" i="12"/>
  <c r="G133" i="12"/>
  <c r="M133" i="12" s="1"/>
  <c r="I133" i="12"/>
  <c r="K133" i="12"/>
  <c r="O133" i="12"/>
  <c r="Q133" i="12"/>
  <c r="V133" i="12"/>
  <c r="G134" i="12"/>
  <c r="M134" i="12" s="1"/>
  <c r="I134" i="12"/>
  <c r="K134" i="12"/>
  <c r="O134" i="12"/>
  <c r="Q134" i="12"/>
  <c r="V134" i="12"/>
  <c r="G135" i="12"/>
  <c r="I135" i="12"/>
  <c r="K135" i="12"/>
  <c r="M135" i="12"/>
  <c r="O135" i="12"/>
  <c r="Q135" i="12"/>
  <c r="V135" i="12"/>
  <c r="G136" i="12"/>
  <c r="M136" i="12" s="1"/>
  <c r="I136" i="12"/>
  <c r="K136" i="12"/>
  <c r="O136" i="12"/>
  <c r="Q136" i="12"/>
  <c r="V136" i="12"/>
  <c r="AF139" i="12"/>
  <c r="G41" i="1" s="1"/>
  <c r="I20" i="1"/>
  <c r="I19" i="1"/>
  <c r="I18" i="1"/>
  <c r="G43" i="1"/>
  <c r="G25" i="1" s="1"/>
  <c r="A25" i="1" s="1"/>
  <c r="A26" i="1" s="1"/>
  <c r="G26" i="1" s="1"/>
  <c r="H40" i="1"/>
  <c r="I40" i="1" s="1"/>
  <c r="V102" i="12" l="1"/>
  <c r="I102" i="12"/>
  <c r="O90" i="12"/>
  <c r="I110" i="12"/>
  <c r="Q102" i="12"/>
  <c r="Q90" i="12"/>
  <c r="K80" i="12"/>
  <c r="Q59" i="12"/>
  <c r="O14" i="12"/>
  <c r="V129" i="12"/>
  <c r="K129" i="12"/>
  <c r="Q110" i="12"/>
  <c r="O102" i="12"/>
  <c r="V80" i="12"/>
  <c r="I80" i="12"/>
  <c r="O59" i="12"/>
  <c r="V44" i="12"/>
  <c r="K44" i="12"/>
  <c r="Q44" i="12"/>
  <c r="I34" i="12"/>
  <c r="Q14" i="12"/>
  <c r="Q129" i="12"/>
  <c r="K110" i="12"/>
  <c r="I59" i="12"/>
  <c r="K14" i="12"/>
  <c r="AE139" i="12"/>
  <c r="I129" i="12"/>
  <c r="O129" i="12"/>
  <c r="O110" i="12"/>
  <c r="K102" i="12"/>
  <c r="V90" i="12"/>
  <c r="K90" i="12"/>
  <c r="Q80" i="12"/>
  <c r="V59" i="12"/>
  <c r="K59" i="12"/>
  <c r="O44" i="12"/>
  <c r="G44" i="12"/>
  <c r="I53" i="1" s="1"/>
  <c r="Q34" i="12"/>
  <c r="G34" i="12"/>
  <c r="I52" i="1" s="1"/>
  <c r="M80" i="12"/>
  <c r="M44" i="12"/>
  <c r="M110" i="12"/>
  <c r="M14" i="12"/>
  <c r="M129" i="12"/>
  <c r="M102" i="12"/>
  <c r="M59" i="12"/>
  <c r="G102" i="12"/>
  <c r="I58" i="1" s="1"/>
  <c r="G129" i="12"/>
  <c r="I60" i="1" s="1"/>
  <c r="G90" i="12"/>
  <c r="I57" i="1" s="1"/>
  <c r="I17" i="1" s="1"/>
  <c r="M35" i="12"/>
  <c r="M34" i="12" s="1"/>
  <c r="G14" i="12"/>
  <c r="I51" i="1" s="1"/>
  <c r="M9" i="12"/>
  <c r="M8" i="12" s="1"/>
  <c r="G110" i="12"/>
  <c r="I59" i="1" s="1"/>
  <c r="G59" i="12"/>
  <c r="I54" i="1" s="1"/>
  <c r="G8" i="12"/>
  <c r="J28" i="1"/>
  <c r="J26" i="1"/>
  <c r="G38" i="1"/>
  <c r="F38" i="1"/>
  <c r="J23" i="1"/>
  <c r="J24" i="1"/>
  <c r="J25" i="1"/>
  <c r="J27" i="1"/>
  <c r="E24" i="1"/>
  <c r="E26" i="1"/>
  <c r="G139" i="12" l="1"/>
  <c r="I50" i="1"/>
  <c r="F42" i="1"/>
  <c r="H42" i="1" s="1"/>
  <c r="I42" i="1" s="1"/>
  <c r="F39" i="1"/>
  <c r="F41" i="1"/>
  <c r="H41" i="1" s="1"/>
  <c r="I41" i="1" s="1"/>
  <c r="F43" i="1" l="1"/>
  <c r="H39" i="1"/>
  <c r="H43" i="1" s="1"/>
  <c r="I39" i="1"/>
  <c r="I43" i="1" s="1"/>
  <c r="I61" i="1"/>
  <c r="I16" i="1"/>
  <c r="I21" i="1" s="1"/>
  <c r="J60" i="1" l="1"/>
  <c r="J53" i="1"/>
  <c r="J58" i="1"/>
  <c r="J55" i="1"/>
  <c r="J50" i="1"/>
  <c r="J52" i="1"/>
  <c r="J54" i="1"/>
  <c r="J56" i="1"/>
  <c r="J57" i="1"/>
  <c r="J59" i="1"/>
  <c r="J51" i="1"/>
  <c r="J42" i="1"/>
  <c r="J39" i="1"/>
  <c r="J43" i="1" s="1"/>
  <c r="J40" i="1"/>
  <c r="J41" i="1"/>
  <c r="G28" i="1"/>
  <c r="G23" i="1"/>
  <c r="A23" i="1" s="1"/>
  <c r="A24" i="1" s="1"/>
  <c r="G24" i="1" s="1"/>
  <c r="A27" i="1" s="1"/>
  <c r="A29" i="1" s="1"/>
  <c r="G29" i="1" s="1"/>
  <c r="G27" i="1" s="1"/>
  <c r="J6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Stavba</author>
  </authors>
  <commentList>
    <comment ref="S6" authorId="0" shapeId="0" xr:uid="{76DB184E-F3BD-4454-83BD-12FF173B6C07}">
      <text>
        <r>
          <rPr>
            <sz val="9"/>
            <color indexed="81"/>
            <rFont val="Tahoma"/>
            <family val="2"/>
            <charset val="238"/>
          </rPr>
          <t>Jedná se o informaci, zda se jedná o položku, která je do rozpočtu zadána z cenové soustavy RTS, nebo vlastní.</t>
        </r>
      </text>
    </comment>
    <comment ref="T6" authorId="0" shapeId="0" xr:uid="{C4D5A746-01D3-4172-9C5A-376153DEEBED}">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<sst xmlns="http://schemas.openxmlformats.org/spreadsheetml/2006/main" count="748" uniqueCount="301">
  <si>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</si>
  <si>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</si>
  <si>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</si>
  <si>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</si>
  <si>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</si>
  <si>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</si>
  <si>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</si>
  <si>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</si>
  <si>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</si>
  <si>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</si>
  <si>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</si>
  <si>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</si>
  <si>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</si>
  <si>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</si>
  <si>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</si>
  <si>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</si>
  <si>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</si>
  <si>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</si>
  <si>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</si>
  <si>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</si>
  <si>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</si>
  <si>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</si>
  <si>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</si>
  <si>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</si>
  <si>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</si>
  <si>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</si>
  <si>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</si>
  <si>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</si>
  <si>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</si>
  <si>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</si>
  <si>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</si>
  <si>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</si>
  <si>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</si>
  <si>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</si>
  <si>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</si>
  <si>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</si>
  <si>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</si>
  <si>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</si>
  <si>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</si>
  <si>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</si>
  <si>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</si>
  <si>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</si>
  <si>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</si>
  <si>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1</t>
  </si>
  <si>
    <t>Oprava balkónů</t>
  </si>
  <si>
    <t>SO01</t>
  </si>
  <si>
    <t>Objekt:</t>
  </si>
  <si>
    <t>Rozpočet:</t>
  </si>
  <si>
    <t xml:space="preserve">Ing. Lukáš Kosub </t>
  </si>
  <si>
    <t>B0014/2019</t>
  </si>
  <si>
    <t>Oprava balkónů BD, ul. Šenovská 1, Petřvald</t>
  </si>
  <si>
    <t>Město Petřvald</t>
  </si>
  <si>
    <t>náměstí Gen. Vicherka 2511</t>
  </si>
  <si>
    <t>Petřvald</t>
  </si>
  <si>
    <t>73541</t>
  </si>
  <si>
    <t>00297593</t>
  </si>
  <si>
    <t>CZ00297593</t>
  </si>
  <si>
    <t>OVAPROX s.r.o.</t>
  </si>
  <si>
    <t>U Cementárny 1303/16</t>
  </si>
  <si>
    <t>Ostrava-Vítkovice</t>
  </si>
  <si>
    <t>70300</t>
  </si>
  <si>
    <t>07855150</t>
  </si>
  <si>
    <t>CZ07855150</t>
  </si>
  <si>
    <t>Stavba</t>
  </si>
  <si>
    <t>Stavební objekt</t>
  </si>
  <si>
    <t>Celkem za stavbu</t>
  </si>
  <si>
    <t>CZK</t>
  </si>
  <si>
    <t>Rekapitulace dílů</t>
  </si>
  <si>
    <t>Typ dílu</t>
  </si>
  <si>
    <t>61</t>
  </si>
  <si>
    <t>Úpravy povrchů vnitřní</t>
  </si>
  <si>
    <t>62</t>
  </si>
  <si>
    <t>Úpravy povrchů vnější</t>
  </si>
  <si>
    <t>63</t>
  </si>
  <si>
    <t>Podlahy a podlahové konstrukce</t>
  </si>
  <si>
    <t>94</t>
  </si>
  <si>
    <t>Lešení a stavební výtahy</t>
  </si>
  <si>
    <t>96</t>
  </si>
  <si>
    <t>Bourání konstrukcí</t>
  </si>
  <si>
    <t>99</t>
  </si>
  <si>
    <t>Staveništní přesun hmot</t>
  </si>
  <si>
    <t>711</t>
  </si>
  <si>
    <t>Izolace proti vodě</t>
  </si>
  <si>
    <t>764</t>
  </si>
  <si>
    <t>Konstrukce klempířské</t>
  </si>
  <si>
    <t>767</t>
  </si>
  <si>
    <t>Konstrukce zámečnické</t>
  </si>
  <si>
    <t>771</t>
  </si>
  <si>
    <t>Podlahy z dlaždic a obklady</t>
  </si>
  <si>
    <t>D96</t>
  </si>
  <si>
    <t>Přesuny suti a vybouraných hmot</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</si>
  <si>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</si>
  <si>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</si>
  <si>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</si>
  <si>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</si>
  <si>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</si>
  <si>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</si>
  <si>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</si>
  <si>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</si>
  <si>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</si>
  <si>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</si>
  <si>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</si>
  <si>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</si>
  <si>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</si>
  <si>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</si>
  <si>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</si>
  <si>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</si>
  <si>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</si>
  <si>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</si>
  <si>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</si>
  <si>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</si>
  <si>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</si>
  <si>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</si>
  <si>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</si>
  <si>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</si>
  <si>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</si>
  <si>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</si>
  <si>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</si>
  <si>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</si>
  <si>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</si>
  <si>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</si>
  <si>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</si>
  <si>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614472101RV3</t>
  </si>
  <si>
    <t>Antikorozní ochranný nátěr výztuže, včetně dodávky weber.rep ochrana</t>
  </si>
  <si>
    <t>m2</t>
  </si>
  <si>
    <t>Vlastní</t>
  </si>
  <si>
    <t>RTS 19/ II</t>
  </si>
  <si>
    <t>Práce</t>
  </si>
  <si>
    <t>POL1_</t>
  </si>
  <si>
    <t>Začátek provozního součtu</t>
  </si>
  <si>
    <t>VV</t>
  </si>
  <si>
    <t xml:space="preserve">  (2*12,5+2*7,7243)*2</t>
  </si>
  <si>
    <t>Konec provozního součtu</t>
  </si>
  <si>
    <t>(80,9872/100)*33</t>
  </si>
  <si>
    <t>602015187RT7</t>
  </si>
  <si>
    <t xml:space="preserve">Omítka stěn z hotových směsí vrchní tenkovrstvá, silikonová, zatřená, tloušťka vrstvy 2 mm,  </t>
  </si>
  <si>
    <t>801-1</t>
  </si>
  <si>
    <t>po jednotlivých vrstvách</t>
  </si>
  <si>
    <t>SPI</t>
  </si>
  <si>
    <t>2*0,3*(1,43+9,1+1,43)</t>
  </si>
  <si>
    <t>2*0,3*(1,43+6,035)</t>
  </si>
  <si>
    <t>622319137RT3</t>
  </si>
  <si>
    <t>Zateplení fasády  , expandovaným polystyrénem, tloušťky 200 mm, kontaktní nátěr a silikonová omítka, hlazená, zrnitost 2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</si>
  <si>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t>
  </si>
  <si>
    <t>Včetně rohových lišt na hranách budov.</t>
  </si>
  <si>
    <t>2*(1,43*9,1)+2*(1,43*6,35)</t>
  </si>
  <si>
    <t>622319553RT1</t>
  </si>
  <si>
    <t>Zateplení ostění extrudovaným polystyrénem, tloušťky 30 mm, kontaktní nátěr a akrylátová omítka</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</si>
  <si>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</si>
  <si>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(2*9,16+2*1,5)*0,1</t>
  </si>
  <si>
    <t>(2*6,035+1,5)*0,1</t>
  </si>
  <si>
    <t>622421491R00</t>
  </si>
  <si>
    <t>Doplňky zateplovacích systémů rohová lišta</t>
  </si>
  <si>
    <t>m</t>
  </si>
  <si>
    <t>Kompletační prvky nad rámec obsahu položek zateplovacích systémů.</t>
  </si>
  <si>
    <t>2*(1,43+1,43+9,1)+2*(1,43+6,35)</t>
  </si>
  <si>
    <t>622481113R00</t>
  </si>
  <si>
    <t>Potažení vnějších ploch pletivem výztužnou  tkaninou_x000D_
 skelnou</t>
  </si>
  <si>
    <t>v ploše nebo pruzích na plném podkladě (pod omítku),</t>
  </si>
  <si>
    <t>632421140RU1</t>
  </si>
  <si>
    <t>Potěr ze suchých směsí cementová vyrovnávací podlahová hmota, tloušťky 30 mm, včetně penetrace</t>
  </si>
  <si>
    <t>s rozprostřením a uhlazením</t>
  </si>
  <si>
    <t>2*12,5+2*7,7243</t>
  </si>
  <si>
    <t>632478122RT1</t>
  </si>
  <si>
    <t>Reprofilace vodorovných betonových povrchů opravná cementová malta, tloušťky  do 5 mm</t>
  </si>
  <si>
    <t>801-4</t>
  </si>
  <si>
    <t>rozmíchání směsi s vodou, nanesení stěrky</t>
  </si>
  <si>
    <t>941941032R00</t>
  </si>
  <si>
    <t>Montáž lešení lehkého pracovního řadového s podlahami šířky od 0,80 do 1,00 m, výšky přes 10 do 30 m</t>
  </si>
  <si>
    <t>800-3</t>
  </si>
  <si>
    <t>včetně kotvení</t>
  </si>
  <si>
    <t>10,42*(10,5+1,5+1,5)</t>
  </si>
  <si>
    <t>10,42*(6,7+1,5)</t>
  </si>
  <si>
    <t>941941192R00</t>
  </si>
  <si>
    <t>Montáž lešení lehkého pracovního řadového s podlahami příplatek za každý další i započatý měsíc použití lešení_x000D_
 šířky šířky od 0,80 do 1,00 m a výšky přes 10 do 30 m</t>
  </si>
  <si>
    <t>941941832R00</t>
  </si>
  <si>
    <t>Demontáž lešení lehkého řadového s podlahami šířky od 0,8 do 1 m, výšky přes 10 do 30 m</t>
  </si>
  <si>
    <t>941955002R00</t>
  </si>
  <si>
    <t>Lešení lehké pracovní pomocné pomocné, o výšce lešeňové podlahy přes 1,2 do 1,9 m</t>
  </si>
  <si>
    <t>2*1,5*9,1</t>
  </si>
  <si>
    <t>2*6,1*1,5</t>
  </si>
  <si>
    <t>965042131R00</t>
  </si>
  <si>
    <t>Bourání podkladů pod dlažby nebo litých celistvých dlažeb a mazanin  betonových nebo z litého asfaltu, tloušťky do 100 mm, plochy do 4 m2</t>
  </si>
  <si>
    <t>m3</t>
  </si>
  <si>
    <t>801-3</t>
  </si>
  <si>
    <t>(2*1,35*9,1-0,3*3,5*2)*0,04</t>
  </si>
  <si>
    <t>(2*1,35*5,905-0,35*3,45*2)*0,04</t>
  </si>
  <si>
    <t>965048150R00</t>
  </si>
  <si>
    <t>Dočištění povrchu po vybourání dlažeb do tmele, plochy do 50%</t>
  </si>
  <si>
    <t>2*1,35*9,1-0,3*3,5*2</t>
  </si>
  <si>
    <t>2*1,35*5,905-0,35*3,45*2</t>
  </si>
  <si>
    <t>965081713RT1</t>
  </si>
  <si>
    <t>Bourání podlah z keramických dlaždic, tloušťky do 10 mm, plochy přes 1 m2</t>
  </si>
  <si>
    <t>bez podkladního lože, s jakoukoliv výplní spár</t>
  </si>
  <si>
    <t>965081702R00</t>
  </si>
  <si>
    <t>Soklíků z dlažeb keramických tloušťky do 10 mm, výšky do 100 mm</t>
  </si>
  <si>
    <t>2*(9,1+0,3+0,3+5,905+0,35+1,15)</t>
  </si>
  <si>
    <t>976071111R00</t>
  </si>
  <si>
    <t>Vybourání kovových doplňkových konstrukcí madel a zábradlí_x000D_
 v jakémkoliv zdivu</t>
  </si>
  <si>
    <t>2*9+2*6+6*1,35</t>
  </si>
  <si>
    <t>4*1,13</t>
  </si>
  <si>
    <t>978015341R00</t>
  </si>
  <si>
    <t>Otlučení omítek vápenných nebo vápenocementových vnějších s vyškrabáním spár, s očištěním zdiva_x000D_
 5. až 7. stupni složitosti, v rozsahu do 30 %</t>
  </si>
  <si>
    <t>1,35*(28*0,34+2*9,1+2*6,005)</t>
  </si>
  <si>
    <t>998011002R00</t>
  </si>
  <si>
    <t>Přesun hmot pro budovy s nosnou konstrukcí zděnou výšky přes 6 do 12 m</t>
  </si>
  <si>
    <t>t</t>
  </si>
  <si>
    <t>Přesun hmot</t>
  </si>
  <si>
    <t>POL7_</t>
  </si>
  <si>
    <t>přesun hmot pro budovy občanské výstavby (JKSO 801), budovy pro bydlení (JKSO 803) budovy pro výrobu a služby (JKSO 812) s nosnou svislou konstrukcí zděnou z cihel nebo tvárnic nebo kovovou</t>
  </si>
  <si>
    <t>711401111R00</t>
  </si>
  <si>
    <t xml:space="preserve">Izolace balkonů a teras rohož separační a izolační pod dlažby na balkonech,  </t>
  </si>
  <si>
    <t>800-711</t>
  </si>
  <si>
    <t>711401112R00</t>
  </si>
  <si>
    <t>Izolace balkonů a teras páska k přelepení spojů rohože, tloušťky 0,3 mm</t>
  </si>
  <si>
    <t>2*9,2+2*(6,035+1,13)</t>
  </si>
  <si>
    <t>2*(1,5+9,2+1,5+6,055)</t>
  </si>
  <si>
    <t>711401119R00</t>
  </si>
  <si>
    <t>Izolace balkonů a teras napojení izolace na podlahovou vpusť</t>
  </si>
  <si>
    <t>bm</t>
  </si>
  <si>
    <t>998711202R00</t>
  </si>
  <si>
    <t>Přesun hmot pro izolace proti vodě svisle do 12 m</t>
  </si>
  <si>
    <t>50 m vodorovně měřeno od těžiště půdorysné plochy skládky do těžiště půdorysné plochy objektu</t>
  </si>
  <si>
    <t>764326391R00</t>
  </si>
  <si>
    <t>Oplechování z hliníkového plechu montáž_x000D_
 hliníkové okapnice na balkony</t>
  </si>
  <si>
    <t>800-764</t>
  </si>
  <si>
    <t>764430840R00</t>
  </si>
  <si>
    <t>Demontáž oplechování zdí a nadezdívek rš od 330 do 500 mm</t>
  </si>
  <si>
    <t>5534365010R</t>
  </si>
  <si>
    <t>profil ukončovací s okapničkou; lakovaný hliník; h = 30,0 mm; l = 2,5 m</t>
  </si>
  <si>
    <t>SPCM</t>
  </si>
  <si>
    <t>Specifikace</t>
  </si>
  <si>
    <t>POL3_</t>
  </si>
  <si>
    <t>5534365011R</t>
  </si>
  <si>
    <t>profil ukončovací vnější roh 90°, s okapničkou; lakovaný hliník; h = 30,0 mm</t>
  </si>
  <si>
    <t>kus</t>
  </si>
  <si>
    <t>2+2+2</t>
  </si>
  <si>
    <t>5534365014R</t>
  </si>
  <si>
    <t>profil ukončovací spojka; lakovaný hliník; h = 30,0 mm</t>
  </si>
  <si>
    <t>998764202R00</t>
  </si>
  <si>
    <t>Přesun hmot pro konstrukce klempířské v objektech výšky do 12 m</t>
  </si>
  <si>
    <t>50 m vodorovně</t>
  </si>
  <si>
    <t>767-01</t>
  </si>
  <si>
    <t>D+M balkónového zábradlí dle projektové dokumentace, vč. spoj. materiálů dl. 9,09+2x1,57m</t>
  </si>
  <si>
    <t>ks</t>
  </si>
  <si>
    <t>Kalkul</t>
  </si>
  <si>
    <t>767-02</t>
  </si>
  <si>
    <t>D+M balkónového zábradlí dle projektové dokumentace, vč. spoj. materiálů dl. 6,0+1,57m</t>
  </si>
  <si>
    <t>767-03</t>
  </si>
  <si>
    <t>D+M  rozdělovací stěna dle projektové dokumentace 1,95x1,13m</t>
  </si>
  <si>
    <t>767-04</t>
  </si>
  <si>
    <t>D+M sušáku na prádlo dle projektové dokumentace balk 1+2  vč. spoj materiálů</t>
  </si>
  <si>
    <t>kpl</t>
  </si>
  <si>
    <t>767-05</t>
  </si>
  <si>
    <t>D+M sušáku na prádlo dle projektové dokumentace balk 3+4  vč. spoj materiálů</t>
  </si>
  <si>
    <t>998767202R00</t>
  </si>
  <si>
    <t>Přesun hmot pro kovové stavební doplňk. konstrukce v objektech výšky do 12 m</t>
  </si>
  <si>
    <t>800-767</t>
  </si>
  <si>
    <t>771475014RU7</t>
  </si>
  <si>
    <t>Montáž soklíků z dlaždic keramických výšky 100 mm, soklíků vodorovných, kladených do flexibilního tmele</t>
  </si>
  <si>
    <t>800-771</t>
  </si>
  <si>
    <t>2*9,16+4*0,3+2*6,035+2*0,35+2*1,13</t>
  </si>
  <si>
    <t>771479001R00</t>
  </si>
  <si>
    <t>Řezání dlaždic pro soklíky</t>
  </si>
  <si>
    <t>771577843R00</t>
  </si>
  <si>
    <t>Hrany schodů, dilatační, koutové, ukončovací a přechodové profily profily dilatační s bočními díly z tvrdého PVC, horní dilatační zóna je z měkké plastické hmoty a tvoří 10 mm širokou pohledovou plochu, výšky 10 mm</t>
  </si>
  <si>
    <t>1,2+1,2+1,2+1,2+1,2+1,2</t>
  </si>
  <si>
    <t>771577942R00</t>
  </si>
  <si>
    <t>Hrany schodů, dilatační, koutové, ukončovací a přechodové profily profily koutové z tvrdého PVC s dutým požlábkem z měkké plastické hmoty pro styk podlaha/stěna pro potravinářský průmysl, výška pro podlahu 11 mm, výška pro stěnu 10 mm, šířka profilu 5 mm</t>
  </si>
  <si>
    <t>771577976R00</t>
  </si>
  <si>
    <t>Hrany schodů, dilatační, koutové, ukončovací a přechodové profily profily ukončovací balkonové,terasové a soklové. z ušlechtilé oceli s povrchovou úpravou, výšky 10 mm</t>
  </si>
  <si>
    <t>771775107RT1</t>
  </si>
  <si>
    <t>Montáž podlah vnějších z dlaždic keramických 20 x 20 cm, režných nebo glazovaných, hladkých, kladených do flexibilního tmele</t>
  </si>
  <si>
    <t>771578011RV1</t>
  </si>
  <si>
    <t>Spára podlaha - stěna</t>
  </si>
  <si>
    <t>59764202R</t>
  </si>
  <si>
    <t>dlažba keramická š = 200 mm; l = 200 mm; h = 9,0 mm; povrch matný; pro interiér i exteriér</t>
  </si>
  <si>
    <t>Odkaz na mn. položky pořadí 41 : 40,44860*1,15</t>
  </si>
  <si>
    <t>(2*9,16+4*0,3+2*6,035+2*0,35+2*1,13)*0,1*1,5</t>
  </si>
  <si>
    <t>998771202R00</t>
  </si>
  <si>
    <t>Přesun hmot pro podlahy z dlaždic v objektech výšky do 12 m</t>
  </si>
  <si>
    <t>979011111R00</t>
  </si>
  <si>
    <t>Svislá doprava suti a vybouraných hmot za prvé podlaží nad nebo pod základním podlažím</t>
  </si>
  <si>
    <t>Přesun suti</t>
  </si>
  <si>
    <t>POL8_</t>
  </si>
  <si>
    <t>979011121R00</t>
  </si>
  <si>
    <t>Svislá doprava suti a vybouraných hmot příplatek za každé další podlaží</t>
  </si>
  <si>
    <t>979081111R00</t>
  </si>
  <si>
    <t>Odvoz suti a vybouraných hmot na skládku do 1 km</t>
  </si>
  <si>
    <t>979081121R00</t>
  </si>
  <si>
    <t>Odvoz suti a vybouraných hmot na skládku příplatek za každý další 1 km</t>
  </si>
  <si>
    <t>979082111R00</t>
  </si>
  <si>
    <t>Vnitrostaveništní doprava suti a vybouraných hmot do 10 m</t>
  </si>
  <si>
    <t>979990001R00</t>
  </si>
  <si>
    <t>Poplatek za skládku stavební suti</t>
  </si>
  <si>
    <t>979093111R00</t>
  </si>
  <si>
    <t>Uložení suti na skládku bez zhutnění</t>
  </si>
  <si>
    <t>800-6</t>
  </si>
  <si>
    <t>s hrubým urovnáním,</t>
  </si>
  <si>
    <t>SUM</t>
  </si>
  <si>
    <t>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</si>
</sst>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0"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21"/>
      <name val="Arial CE"/>
      <charset val="238"/>
    </font>
    <font>
      <sz val="8"/>
      <color indexed="12"/>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6">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4" fontId="0" fillId="0" borderId="1" xfId="0" applyNumberFormat="1" applyBorder="1"/>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49" fontId="8" fillId="3" borderId="0" xfId="0" applyNumberFormat="1"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49" fontId="8" fillId="3" borderId="6" xfId="0" applyNumberFormat="1" applyFont="1" applyFill="1" applyBorder="1" applyAlignment="1">
      <alignment horizontal="left" vertical="center" wrapText="1"/>
    </xf>
    <xf numFmtId="49" fontId="8" fillId="0" borderId="0" xfId="0" applyNumberFormat="1" applyFont="1" applyAlignment="1">
      <alignment horizontal="left" vertical="center"/>
    </xf>
    <xf numFmtId="49" fontId="0" fillId="0" borderId="6" xfId="0" applyNumberFormat="1" applyBorder="1" applyAlignment="1">
      <alignment vertical="center" wrapText="1"/>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0" fontId="16" fillId="0" borderId="0" xfId="0" applyFont="1" applyBorder="1" applyAlignment="1">
      <alignment horizontal="center" vertical="top" shrinkToFit="1"/>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164" fontId="17" fillId="0" borderId="0" xfId="0" applyNumberFormat="1" applyFont="1" applyBorder="1" applyAlignment="1">
      <alignment horizontal="center" vertical="top" wrapText="1" shrinkToFit="1"/>
    </xf>
    <xf numFmtId="164" fontId="17" fillId="0" borderId="0" xfId="0" applyNumberFormat="1" applyFont="1" applyBorder="1" applyAlignment="1">
      <alignment vertical="top" wrapText="1" shrinkToFit="1"/>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9" fillId="0" borderId="0" xfId="0" applyNumberFormat="1" applyFont="1" applyAlignment="1">
      <alignment wrapText="1"/>
    </xf>
    <xf numFmtId="164" fontId="16" fillId="4" borderId="0" xfId="0" applyNumberFormat="1" applyFont="1" applyFill="1" applyBorder="1" applyAlignment="1" applyProtection="1">
      <alignment vertical="top" shrinkToFit="1"/>
      <protection locked="0"/>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4"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164" fontId="17" fillId="0" borderId="0" xfId="0" applyNumberFormat="1" applyFont="1" applyBorder="1" applyAlignment="1">
      <alignment horizontal="left" vertical="top" wrapText="1"/>
    </xf>
    <xf numFmtId="164" fontId="17" fillId="0" borderId="0" xfId="0" quotePrefix="1"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49" fontId="16" fillId="0" borderId="0" xfId="0" applyNumberFormat="1" applyFont="1" applyBorder="1" applyAlignment="1">
      <alignment horizontal="left" vertical="top" wrapText="1"/>
    </xf>
    <xf numFmtId="49" fontId="16"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3" fillId="2" borderId="0" xfId="0" applyFont="1" applyFill="1" applyAlignment="1">
      <alignment horizontal="left" wrapText="1"/>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4" fontId="0" fillId="0" borderId="32" xfId="0" applyNumberFormat="1" applyBorder="1" applyAlignment="1">
      <alignment vertical="center" wrapText="1"/>
    </xf>
    <xf numFmtId="4" fontId="8" fillId="0" borderId="32" xfId="0" applyNumberFormat="1" applyFon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49" fontId="8" fillId="3" borderId="6" xfId="0" applyNumberFormat="1"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49" fontId="8" fillId="3" borderId="0" xfId="0" applyNumberFormat="1"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6" fillId="0" borderId="0" xfId="0" applyNumberFormat="1" applyFont="1" applyBorder="1" applyAlignment="1">
      <alignment horizontal="left" vertical="top" wrapText="1"/>
    </xf>
    <xf numFmtId="0" fontId="16" fillId="0" borderId="0" xfId="0" applyNumberFormat="1" applyFont="1" applyBorder="1" applyAlignment="1">
      <alignment vertical="top" wrapText="1"/>
    </xf>
    <xf numFmtId="0" fontId="16" fillId="0" borderId="18" xfId="0" applyNumberFormat="1" applyFont="1" applyBorder="1" applyAlignment="1">
      <alignment horizontal="left" vertical="top" wrapText="1"/>
    </xf>
    <xf numFmtId="0" fontId="16" fillId="0" borderId="18" xfId="0" applyNumberFormat="1" applyFont="1" applyBorder="1" applyAlignment="1">
      <alignment vertical="top" wrapTex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198" t="s">
        <v>39</v>
      </c>
      <c r="B2" s="198"/>
      <c r="C2" s="198"/>
      <c r="D2" s="198"/>
      <c r="E2" s="198"/>
      <c r="F2" s="198"/>
      <c r="G2" s="198"/>
    </row>
  </sheetData>
  <sheetProtection algorithmName="SHA-512" hashValue="dxhqdjysktJQC97q8pamAgA5Ra7n59kf1OB0MCPX/+Gh4QwflXQzsk+L53xHr52QfucevsNQ1cZsnPvU1RC2ig==" saltValue="jSGg8PkKjcBGEIe1iqnmGg=="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64"/>
  <sheetViews>
    <sheetView showGridLines="0" tabSelected="1" topLeftCell="B1"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0" customWidth="1"/>
    <col min="4" max="4" width="13" style="50" customWidth="1"/>
    <col min="5" max="5" width="9.7109375" style="50"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6" t="s">
        <v>36</v>
      </c>
      <c r="B1" s="234" t="s">
        <v>41</v>
      </c>
      <c r="C1" s="235"/>
      <c r="D1" s="235"/>
      <c r="E1" s="235"/>
      <c r="F1" s="235"/>
      <c r="G1" s="235"/>
      <c r="H1" s="235"/>
      <c r="I1" s="235"/>
      <c r="J1" s="236"/>
    </row>
    <row r="2" spans="1:15" ht="36" customHeight="1" x14ac:dyDescent="0.2">
      <c r="A2" s="2"/>
      <c r="B2" s="75" t="s">
        <v>22</v>
      </c>
      <c r="C2" s="76"/>
      <c r="D2" s="77" t="s">
        <v>49</v>
      </c>
      <c r="E2" s="240" t="s">
        <v>50</v>
      </c>
      <c r="F2" s="241"/>
      <c r="G2" s="241"/>
      <c r="H2" s="241"/>
      <c r="I2" s="241"/>
      <c r="J2" s="242"/>
      <c r="O2" s="1"/>
    </row>
    <row r="3" spans="1:15" ht="27" customHeight="1" x14ac:dyDescent="0.2">
      <c r="A3" s="2"/>
      <c r="B3" s="78" t="s">
        <v>46</v>
      </c>
      <c r="C3" s="76"/>
      <c r="D3" s="79" t="s">
        <v>45</v>
      </c>
      <c r="E3" s="243" t="s">
        <v>44</v>
      </c>
      <c r="F3" s="244"/>
      <c r="G3" s="244"/>
      <c r="H3" s="244"/>
      <c r="I3" s="244"/>
      <c r="J3" s="245"/>
    </row>
    <row r="4" spans="1:15" ht="23.25" customHeight="1" x14ac:dyDescent="0.2">
      <c r="A4" s="72">
        <v>1985</v>
      </c>
      <c r="B4" s="80" t="s">
        <v>47</v>
      </c>
      <c r="C4" s="81"/>
      <c r="D4" s="82" t="s">
        <v>43</v>
      </c>
      <c r="E4" s="223" t="s">
        <v>44</v>
      </c>
      <c r="F4" s="224"/>
      <c r="G4" s="224"/>
      <c r="H4" s="224"/>
      <c r="I4" s="224"/>
      <c r="J4" s="225"/>
    </row>
    <row r="5" spans="1:15" ht="24" customHeight="1" x14ac:dyDescent="0.2">
      <c r="A5" s="2"/>
      <c r="B5" s="30" t="s">
        <v>42</v>
      </c>
      <c r="D5" s="228" t="s">
        <v>51</v>
      </c>
      <c r="E5" s="229"/>
      <c r="F5" s="229"/>
      <c r="G5" s="229"/>
      <c r="H5" s="18" t="s">
        <v>40</v>
      </c>
      <c r="I5" s="83" t="s">
        <v>55</v>
      </c>
      <c r="J5" s="8"/>
    </row>
    <row r="6" spans="1:15" ht="15.75" customHeight="1" x14ac:dyDescent="0.2">
      <c r="A6" s="2"/>
      <c r="B6" s="27"/>
      <c r="C6" s="52"/>
      <c r="D6" s="230" t="s">
        <v>52</v>
      </c>
      <c r="E6" s="231"/>
      <c r="F6" s="231"/>
      <c r="G6" s="231"/>
      <c r="H6" s="18" t="s">
        <v>34</v>
      </c>
      <c r="I6" s="83" t="s">
        <v>56</v>
      </c>
      <c r="J6" s="8"/>
    </row>
    <row r="7" spans="1:15" ht="15.75" customHeight="1" x14ac:dyDescent="0.2">
      <c r="A7" s="2"/>
      <c r="B7" s="28"/>
      <c r="C7" s="53"/>
      <c r="D7" s="73" t="s">
        <v>54</v>
      </c>
      <c r="E7" s="232" t="s">
        <v>53</v>
      </c>
      <c r="F7" s="233"/>
      <c r="G7" s="233"/>
      <c r="H7" s="23"/>
      <c r="I7" s="22"/>
      <c r="J7" s="33"/>
    </row>
    <row r="8" spans="1:15" ht="24" hidden="1" customHeight="1" x14ac:dyDescent="0.2">
      <c r="A8" s="2"/>
      <c r="B8" s="30" t="s">
        <v>20</v>
      </c>
      <c r="D8" s="74" t="s">
        <v>57</v>
      </c>
      <c r="H8" s="18" t="s">
        <v>40</v>
      </c>
      <c r="I8" s="83" t="s">
        <v>61</v>
      </c>
      <c r="J8" s="8"/>
    </row>
    <row r="9" spans="1:15" ht="15.75" hidden="1" customHeight="1" x14ac:dyDescent="0.2">
      <c r="A9" s="2"/>
      <c r="B9" s="2"/>
      <c r="D9" s="74" t="s">
        <v>58</v>
      </c>
      <c r="H9" s="18" t="s">
        <v>34</v>
      </c>
      <c r="I9" s="83" t="s">
        <v>62</v>
      </c>
      <c r="J9" s="8"/>
    </row>
    <row r="10" spans="1:15" ht="15.75" hidden="1" customHeight="1" x14ac:dyDescent="0.2">
      <c r="A10" s="2"/>
      <c r="B10" s="34"/>
      <c r="C10" s="53"/>
      <c r="D10" s="73" t="s">
        <v>60</v>
      </c>
      <c r="E10" s="84" t="s">
        <v>59</v>
      </c>
      <c r="F10" s="23"/>
      <c r="G10" s="14"/>
      <c r="H10" s="14"/>
      <c r="I10" s="35"/>
      <c r="J10" s="33"/>
    </row>
    <row r="11" spans="1:15" ht="24" customHeight="1" x14ac:dyDescent="0.2">
      <c r="A11" s="2"/>
      <c r="B11" s="30" t="s">
        <v>19</v>
      </c>
      <c r="D11" s="247"/>
      <c r="E11" s="247"/>
      <c r="F11" s="247"/>
      <c r="G11" s="247"/>
      <c r="H11" s="18" t="s">
        <v>40</v>
      </c>
      <c r="I11" s="86"/>
      <c r="J11" s="8"/>
    </row>
    <row r="12" spans="1:15" ht="15.75" customHeight="1" x14ac:dyDescent="0.2">
      <c r="A12" s="2"/>
      <c r="B12" s="27"/>
      <c r="C12" s="52"/>
      <c r="D12" s="222"/>
      <c r="E12" s="222"/>
      <c r="F12" s="222"/>
      <c r="G12" s="222"/>
      <c r="H12" s="18" t="s">
        <v>34</v>
      </c>
      <c r="I12" s="86"/>
      <c r="J12" s="8"/>
    </row>
    <row r="13" spans="1:15" ht="15.75" customHeight="1" x14ac:dyDescent="0.2">
      <c r="A13" s="2"/>
      <c r="B13" s="28"/>
      <c r="C13" s="53"/>
      <c r="D13" s="85"/>
      <c r="E13" s="226"/>
      <c r="F13" s="227"/>
      <c r="G13" s="227"/>
      <c r="H13" s="19"/>
      <c r="I13" s="22"/>
      <c r="J13" s="33"/>
    </row>
    <row r="14" spans="1:15" ht="24" customHeight="1" x14ac:dyDescent="0.2">
      <c r="A14" s="2"/>
      <c r="B14" s="42" t="s">
        <v>21</v>
      </c>
      <c r="C14" s="54"/>
      <c r="D14" s="55" t="s">
        <v>48</v>
      </c>
      <c r="E14" s="56"/>
      <c r="F14" s="43"/>
      <c r="G14" s="43"/>
      <c r="H14" s="44"/>
      <c r="I14" s="43"/>
      <c r="J14" s="45"/>
    </row>
    <row r="15" spans="1:15" ht="32.25" customHeight="1" x14ac:dyDescent="0.2">
      <c r="A15" s="2"/>
      <c r="B15" s="34" t="s">
        <v>32</v>
      </c>
      <c r="C15" s="57"/>
      <c r="D15" s="51"/>
      <c r="E15" s="246"/>
      <c r="F15" s="246"/>
      <c r="G15" s="248"/>
      <c r="H15" s="248"/>
      <c r="I15" s="248" t="s">
        <v>29</v>
      </c>
      <c r="J15" s="249"/>
    </row>
    <row r="16" spans="1:15" ht="23.25" customHeight="1" x14ac:dyDescent="0.2">
      <c r="A16" s="139" t="s">
        <v>24</v>
      </c>
      <c r="B16" s="37" t="s">
        <v>24</v>
      </c>
      <c r="C16" s="58"/>
      <c r="D16" s="59"/>
      <c r="E16" s="211"/>
      <c r="F16" s="212"/>
      <c r="G16" s="211"/>
      <c r="H16" s="212"/>
      <c r="I16" s="211">
        <f>SUMIF(F50:F60,A16,I50:I60)+SUMIF(F50:F60,"PSU",I50:I60)</f>
        <v>0</v>
      </c>
      <c r="J16" s="213"/>
    </row>
    <row r="17" spans="1:10" ht="23.25" customHeight="1" x14ac:dyDescent="0.2">
      <c r="A17" s="139" t="s">
        <v>25</v>
      </c>
      <c r="B17" s="37" t="s">
        <v>25</v>
      </c>
      <c r="C17" s="58"/>
      <c r="D17" s="59"/>
      <c r="E17" s="211"/>
      <c r="F17" s="212"/>
      <c r="G17" s="211"/>
      <c r="H17" s="212"/>
      <c r="I17" s="211">
        <f>SUMIF(F50:F60,A17,I50:I60)</f>
        <v>0</v>
      </c>
      <c r="J17" s="213"/>
    </row>
    <row r="18" spans="1:10" ht="23.25" customHeight="1" x14ac:dyDescent="0.2">
      <c r="A18" s="139" t="s">
        <v>26</v>
      </c>
      <c r="B18" s="37" t="s">
        <v>26</v>
      </c>
      <c r="C18" s="58"/>
      <c r="D18" s="59"/>
      <c r="E18" s="211"/>
      <c r="F18" s="212"/>
      <c r="G18" s="211"/>
      <c r="H18" s="212"/>
      <c r="I18" s="211">
        <f>SUMIF(F50:F60,A18,I50:I60)</f>
        <v>0</v>
      </c>
      <c r="J18" s="213"/>
    </row>
    <row r="19" spans="1:10" ht="23.25" customHeight="1" x14ac:dyDescent="0.2">
      <c r="A19" s="139" t="s">
        <v>92</v>
      </c>
      <c r="B19" s="37" t="s">
        <v>27</v>
      </c>
      <c r="C19" s="58"/>
      <c r="D19" s="59"/>
      <c r="E19" s="211"/>
      <c r="F19" s="212"/>
      <c r="G19" s="211"/>
      <c r="H19" s="212"/>
      <c r="I19" s="211">
        <f>SUMIF(F50:F60,A19,I50:I60)</f>
        <v>0</v>
      </c>
      <c r="J19" s="213"/>
    </row>
    <row r="20" spans="1:10" ht="23.25" customHeight="1" x14ac:dyDescent="0.2">
      <c r="A20" s="139" t="s">
        <v>93</v>
      </c>
      <c r="B20" s="37" t="s">
        <v>28</v>
      </c>
      <c r="C20" s="58"/>
      <c r="D20" s="59"/>
      <c r="E20" s="211"/>
      <c r="F20" s="212"/>
      <c r="G20" s="211"/>
      <c r="H20" s="212"/>
      <c r="I20" s="211">
        <f>SUMIF(F50:F60,A20,I50:I60)</f>
        <v>0</v>
      </c>
      <c r="J20" s="213"/>
    </row>
    <row r="21" spans="1:10" ht="23.25" customHeight="1" x14ac:dyDescent="0.2">
      <c r="A21" s="2"/>
      <c r="B21" s="47" t="s">
        <v>29</v>
      </c>
      <c r="C21" s="60"/>
      <c r="D21" s="61"/>
      <c r="E21" s="214"/>
      <c r="F21" s="250"/>
      <c r="G21" s="214"/>
      <c r="H21" s="250"/>
      <c r="I21" s="214">
        <f>SUM(I16:J20)</f>
        <v>0</v>
      </c>
      <c r="J21" s="215"/>
    </row>
    <row r="22" spans="1:10" ht="33" customHeight="1" x14ac:dyDescent="0.2">
      <c r="A22" s="2"/>
      <c r="B22" s="41" t="s">
        <v>33</v>
      </c>
      <c r="C22" s="58"/>
      <c r="D22" s="59"/>
      <c r="E22" s="62"/>
      <c r="F22" s="38"/>
      <c r="G22" s="32"/>
      <c r="H22" s="32"/>
      <c r="I22" s="32"/>
      <c r="J22" s="39"/>
    </row>
    <row r="23" spans="1:10" ht="23.25" customHeight="1" x14ac:dyDescent="0.2">
      <c r="A23" s="2">
        <f>ZakladDPHSni*SazbaDPH1/100</f>
        <v>0</v>
      </c>
      <c r="B23" s="37" t="s">
        <v>12</v>
      </c>
      <c r="C23" s="58"/>
      <c r="D23" s="59"/>
      <c r="E23" s="63">
        <v>15</v>
      </c>
      <c r="F23" s="38" t="s">
        <v>0</v>
      </c>
      <c r="G23" s="209">
        <f>ZakladDPHSniVypocet</f>
        <v>0</v>
      </c>
      <c r="H23" s="210"/>
      <c r="I23" s="210"/>
      <c r="J23" s="39" t="str">
        <f t="shared" ref="J23:J28" si="0">Mena</f>
        <v>CZK</v>
      </c>
    </row>
    <row r="24" spans="1:10" ht="23.25" customHeight="1" x14ac:dyDescent="0.2">
      <c r="A24" s="2">
        <f>(A23-INT(A23))*100</f>
        <v>0</v>
      </c>
      <c r="B24" s="37" t="s">
        <v>13</v>
      </c>
      <c r="C24" s="58"/>
      <c r="D24" s="59"/>
      <c r="E24" s="63">
        <f>SazbaDPH1</f>
        <v>15</v>
      </c>
      <c r="F24" s="38" t="s">
        <v>0</v>
      </c>
      <c r="G24" s="207">
        <f>IF(A24&gt;50, ROUNDUP(A23, 0), ROUNDDOWN(A23, 0))</f>
        <v>0</v>
      </c>
      <c r="H24" s="208"/>
      <c r="I24" s="208"/>
      <c r="J24" s="39" t="str">
        <f t="shared" si="0"/>
        <v>CZK</v>
      </c>
    </row>
    <row r="25" spans="1:10" ht="23.25" customHeight="1" x14ac:dyDescent="0.2">
      <c r="A25" s="2">
        <f>ZakladDPHZakl*SazbaDPH2/100</f>
        <v>0</v>
      </c>
      <c r="B25" s="37" t="s">
        <v>14</v>
      </c>
      <c r="C25" s="58"/>
      <c r="D25" s="59"/>
      <c r="E25" s="63">
        <v>21</v>
      </c>
      <c r="F25" s="38" t="s">
        <v>0</v>
      </c>
      <c r="G25" s="209">
        <f>ZakladDPHZaklVypocet</f>
        <v>0</v>
      </c>
      <c r="H25" s="210"/>
      <c r="I25" s="210"/>
      <c r="J25" s="39" t="str">
        <f t="shared" si="0"/>
        <v>CZK</v>
      </c>
    </row>
    <row r="26" spans="1:10" ht="23.25" customHeight="1" x14ac:dyDescent="0.2">
      <c r="A26" s="2">
        <f>(A25-INT(A25))*100</f>
        <v>0</v>
      </c>
      <c r="B26" s="31" t="s">
        <v>15</v>
      </c>
      <c r="C26" s="64"/>
      <c r="D26" s="51"/>
      <c r="E26" s="65">
        <f>SazbaDPH2</f>
        <v>21</v>
      </c>
      <c r="F26" s="29" t="s">
        <v>0</v>
      </c>
      <c r="G26" s="237">
        <f>IF(A26&gt;50, ROUNDUP(A25, 0), ROUNDDOWN(A25, 0))</f>
        <v>0</v>
      </c>
      <c r="H26" s="238"/>
      <c r="I26" s="238"/>
      <c r="J26" s="36" t="str">
        <f t="shared" si="0"/>
        <v>CZK</v>
      </c>
    </row>
    <row r="27" spans="1:10" ht="23.25" customHeight="1" thickBot="1" x14ac:dyDescent="0.25">
      <c r="A27" s="2">
        <f>ZakladDPHSni+DPHSni+ZakladDPHZakl+DPHZakl</f>
        <v>0</v>
      </c>
      <c r="B27" s="30" t="s">
        <v>4</v>
      </c>
      <c r="C27" s="66"/>
      <c r="D27" s="67"/>
      <c r="E27" s="66"/>
      <c r="F27" s="16"/>
      <c r="G27" s="239">
        <f>CenaCelkem-(ZakladDPHSni+DPHSni+ZakladDPHZakl+DPHZakl)</f>
        <v>0</v>
      </c>
      <c r="H27" s="239"/>
      <c r="I27" s="239"/>
      <c r="J27" s="40" t="str">
        <f t="shared" si="0"/>
        <v>CZK</v>
      </c>
    </row>
    <row r="28" spans="1:10" ht="27.75" hidden="1" customHeight="1" thickBot="1" x14ac:dyDescent="0.25">
      <c r="A28" s="2"/>
      <c r="B28" s="113" t="s">
        <v>23</v>
      </c>
      <c r="C28" s="114"/>
      <c r="D28" s="114"/>
      <c r="E28" s="115"/>
      <c r="F28" s="116"/>
      <c r="G28" s="217">
        <f>ZakladDPHSniVypocet+ZakladDPHZaklVypocet</f>
        <v>0</v>
      </c>
      <c r="H28" s="217"/>
      <c r="I28" s="217"/>
      <c r="J28" s="117" t="str">
        <f t="shared" si="0"/>
        <v>CZK</v>
      </c>
    </row>
    <row r="29" spans="1:10" ht="27.75" customHeight="1" thickBot="1" x14ac:dyDescent="0.25">
      <c r="A29" s="2">
        <f>(A27-INT(A27))*100</f>
        <v>0</v>
      </c>
      <c r="B29" s="113" t="s">
        <v>35</v>
      </c>
      <c r="C29" s="118"/>
      <c r="D29" s="118"/>
      <c r="E29" s="118"/>
      <c r="F29" s="119"/>
      <c r="G29" s="216">
        <f>IF(A29&gt;50, ROUNDUP(A27, 0), ROUNDDOWN(A27, 0))</f>
        <v>0</v>
      </c>
      <c r="H29" s="216"/>
      <c r="I29" s="216"/>
      <c r="J29" s="120" t="s">
        <v>66</v>
      </c>
    </row>
    <row r="30" spans="1:10" ht="12.75" customHeight="1" x14ac:dyDescent="0.2">
      <c r="A30" s="2"/>
      <c r="B30" s="2"/>
      <c r="J30" s="9"/>
    </row>
    <row r="31" spans="1:10" ht="30" customHeight="1" x14ac:dyDescent="0.2">
      <c r="A31" s="2"/>
      <c r="B31" s="2"/>
      <c r="J31" s="9"/>
    </row>
    <row r="32" spans="1:10" ht="18.75" customHeight="1" x14ac:dyDescent="0.2">
      <c r="A32" s="2"/>
      <c r="B32" s="17"/>
      <c r="C32" s="68" t="s">
        <v>11</v>
      </c>
      <c r="D32" s="69"/>
      <c r="E32" s="69"/>
      <c r="F32" s="15" t="s">
        <v>10</v>
      </c>
      <c r="G32" s="25"/>
      <c r="H32" s="26"/>
      <c r="I32" s="25"/>
      <c r="J32" s="9"/>
    </row>
    <row r="33" spans="1:10" ht="47.25" customHeight="1" x14ac:dyDescent="0.2">
      <c r="A33" s="2"/>
      <c r="B33" s="2"/>
      <c r="J33" s="9"/>
    </row>
    <row r="34" spans="1:10" s="21" customFormat="1" ht="18.75" customHeight="1" x14ac:dyDescent="0.2">
      <c r="A34" s="20"/>
      <c r="B34" s="20"/>
      <c r="C34" s="70"/>
      <c r="D34" s="218"/>
      <c r="E34" s="219"/>
      <c r="G34" s="220"/>
      <c r="H34" s="221"/>
      <c r="I34" s="221"/>
      <c r="J34" s="24"/>
    </row>
    <row r="35" spans="1:10" ht="12.75" customHeight="1" x14ac:dyDescent="0.2">
      <c r="A35" s="2"/>
      <c r="B35" s="2"/>
      <c r="D35" s="206" t="s">
        <v>2</v>
      </c>
      <c r="E35" s="206"/>
      <c r="H35" s="10" t="s">
        <v>3</v>
      </c>
      <c r="J35" s="9"/>
    </row>
    <row r="36" spans="1:10" ht="13.5" customHeight="1" thickBot="1" x14ac:dyDescent="0.25">
      <c r="A36" s="11"/>
      <c r="B36" s="11"/>
      <c r="C36" s="71"/>
      <c r="D36" s="71"/>
      <c r="E36" s="71"/>
      <c r="F36" s="12"/>
      <c r="G36" s="12"/>
      <c r="H36" s="12"/>
      <c r="I36" s="12"/>
      <c r="J36" s="13"/>
    </row>
    <row r="37" spans="1:10" ht="27" hidden="1" customHeight="1" x14ac:dyDescent="0.2">
      <c r="B37" s="90" t="s">
        <v>16</v>
      </c>
      <c r="C37" s="91"/>
      <c r="D37" s="91"/>
      <c r="E37" s="91"/>
      <c r="F37" s="92"/>
      <c r="G37" s="92"/>
      <c r="H37" s="92"/>
      <c r="I37" s="92"/>
      <c r="J37" s="93"/>
    </row>
    <row r="38" spans="1:10" ht="25.5" hidden="1" customHeight="1" x14ac:dyDescent="0.2">
      <c r="A38" s="89" t="s">
        <v>37</v>
      </c>
      <c r="B38" s="94" t="s">
        <v>17</v>
      </c>
      <c r="C38" s="95" t="s">
        <v>5</v>
      </c>
      <c r="D38" s="95"/>
      <c r="E38" s="95"/>
      <c r="F38" s="96" t="str">
        <f>B23</f>
        <v>Základ pro sníženou DPH</v>
      </c>
      <c r="G38" s="96" t="str">
        <f>B25</f>
        <v>Základ pro základní DPH</v>
      </c>
      <c r="H38" s="97" t="s">
        <v>18</v>
      </c>
      <c r="I38" s="97" t="s">
        <v>1</v>
      </c>
      <c r="J38" s="98" t="s">
        <v>0</v>
      </c>
    </row>
    <row r="39" spans="1:10" ht="25.5" hidden="1" customHeight="1" x14ac:dyDescent="0.2">
      <c r="A39" s="89">
        <v>1</v>
      </c>
      <c r="B39" s="99" t="s">
        <v>63</v>
      </c>
      <c r="C39" s="201"/>
      <c r="D39" s="201"/>
      <c r="E39" s="201"/>
      <c r="F39" s="100">
        <f>'SO01 1 Pol'!AE139</f>
        <v>0</v>
      </c>
      <c r="G39" s="101">
        <f>'SO01 1 Pol'!AF139</f>
        <v>0</v>
      </c>
      <c r="H39" s="102">
        <f>(F39*SazbaDPH1/100)+(G39*SazbaDPH2/100)</f>
        <v>0</v>
      </c>
      <c r="I39" s="102">
        <f>F39+G39+H39</f>
        <v>0</v>
      </c>
      <c r="J39" s="103" t="str">
        <f>IF(CenaCelkemVypocet=0,"",I39/CenaCelkemVypocet*100)</f>
        <v/>
      </c>
    </row>
    <row r="40" spans="1:10" ht="25.5" hidden="1" customHeight="1" x14ac:dyDescent="0.2">
      <c r="A40" s="89">
        <v>2</v>
      </c>
      <c r="B40" s="104"/>
      <c r="C40" s="202" t="s">
        <v>64</v>
      </c>
      <c r="D40" s="202"/>
      <c r="E40" s="202"/>
      <c r="F40" s="105"/>
      <c r="G40" s="106"/>
      <c r="H40" s="106">
        <f>(F40*SazbaDPH1/100)+(G40*SazbaDPH2/100)</f>
        <v>0</v>
      </c>
      <c r="I40" s="106">
        <f>F40+G40+H40</f>
        <v>0</v>
      </c>
      <c r="J40" s="107" t="str">
        <f>IF(CenaCelkemVypocet=0,"",I40/CenaCelkemVypocet*100)</f>
        <v/>
      </c>
    </row>
    <row r="41" spans="1:10" ht="25.5" hidden="1" customHeight="1" x14ac:dyDescent="0.2">
      <c r="A41" s="89">
        <v>2</v>
      </c>
      <c r="B41" s="104" t="s">
        <v>45</v>
      </c>
      <c r="C41" s="202" t="s">
        <v>44</v>
      </c>
      <c r="D41" s="202"/>
      <c r="E41" s="202"/>
      <c r="F41" s="105">
        <f>'SO01 1 Pol'!AE139</f>
        <v>0</v>
      </c>
      <c r="G41" s="106">
        <f>'SO01 1 Pol'!AF139</f>
        <v>0</v>
      </c>
      <c r="H41" s="106">
        <f>(F41*SazbaDPH1/100)+(G41*SazbaDPH2/100)</f>
        <v>0</v>
      </c>
      <c r="I41" s="106">
        <f>F41+G41+H41</f>
        <v>0</v>
      </c>
      <c r="J41" s="107" t="str">
        <f>IF(CenaCelkemVypocet=0,"",I41/CenaCelkemVypocet*100)</f>
        <v/>
      </c>
    </row>
    <row r="42" spans="1:10" ht="25.5" hidden="1" customHeight="1" x14ac:dyDescent="0.2">
      <c r="A42" s="89">
        <v>3</v>
      </c>
      <c r="B42" s="108" t="s">
        <v>43</v>
      </c>
      <c r="C42" s="201" t="s">
        <v>44</v>
      </c>
      <c r="D42" s="201"/>
      <c r="E42" s="201"/>
      <c r="F42" s="109">
        <f>'SO01 1 Pol'!AE139</f>
        <v>0</v>
      </c>
      <c r="G42" s="102">
        <f>'SO01 1 Pol'!AF139</f>
        <v>0</v>
      </c>
      <c r="H42" s="102">
        <f>(F42*SazbaDPH1/100)+(G42*SazbaDPH2/100)</f>
        <v>0</v>
      </c>
      <c r="I42" s="102">
        <f>F42+G42+H42</f>
        <v>0</v>
      </c>
      <c r="J42" s="103" t="str">
        <f>IF(CenaCelkemVypocet=0,"",I42/CenaCelkemVypocet*100)</f>
        <v/>
      </c>
    </row>
    <row r="43" spans="1:10" ht="25.5" hidden="1" customHeight="1" x14ac:dyDescent="0.2">
      <c r="A43" s="89"/>
      <c r="B43" s="203" t="s">
        <v>65</v>
      </c>
      <c r="C43" s="204"/>
      <c r="D43" s="204"/>
      <c r="E43" s="205"/>
      <c r="F43" s="110">
        <f>SUMIF(A39:A42,"=1",F39:F42)</f>
        <v>0</v>
      </c>
      <c r="G43" s="111">
        <f>SUMIF(A39:A42,"=1",G39:G42)</f>
        <v>0</v>
      </c>
      <c r="H43" s="111">
        <f>SUMIF(A39:A42,"=1",H39:H42)</f>
        <v>0</v>
      </c>
      <c r="I43" s="111">
        <f>SUMIF(A39:A42,"=1",I39:I42)</f>
        <v>0</v>
      </c>
      <c r="J43" s="112">
        <f>SUMIF(A39:A42,"=1",J39:J42)</f>
        <v>0</v>
      </c>
    </row>
    <row r="47" spans="1:10" ht="15.75" x14ac:dyDescent="0.25">
      <c r="B47" s="121" t="s">
        <v>67</v>
      </c>
    </row>
    <row r="49" spans="1:10" ht="25.5" customHeight="1" x14ac:dyDescent="0.2">
      <c r="A49" s="123"/>
      <c r="B49" s="126" t="s">
        <v>17</v>
      </c>
      <c r="C49" s="126" t="s">
        <v>5</v>
      </c>
      <c r="D49" s="127"/>
      <c r="E49" s="127"/>
      <c r="F49" s="128" t="s">
        <v>68</v>
      </c>
      <c r="G49" s="128"/>
      <c r="H49" s="128"/>
      <c r="I49" s="128" t="s">
        <v>29</v>
      </c>
      <c r="J49" s="128" t="s">
        <v>0</v>
      </c>
    </row>
    <row r="50" spans="1:10" ht="36.75" customHeight="1" x14ac:dyDescent="0.2">
      <c r="A50" s="124"/>
      <c r="B50" s="129" t="s">
        <v>69</v>
      </c>
      <c r="C50" s="199" t="s">
        <v>70</v>
      </c>
      <c r="D50" s="200"/>
      <c r="E50" s="200"/>
      <c r="F50" s="135" t="s">
        <v>24</v>
      </c>
      <c r="G50" s="136"/>
      <c r="H50" s="136"/>
      <c r="I50" s="136">
        <f>'SO01 1 Pol'!G8</f>
        <v>0</v>
      </c>
      <c r="J50" s="133" t="str">
        <f>IF(I61=0,"",I50/I61*100)</f>
        <v/>
      </c>
    </row>
    <row r="51" spans="1:10" ht="36.75" customHeight="1" x14ac:dyDescent="0.2">
      <c r="A51" s="124"/>
      <c r="B51" s="129" t="s">
        <v>71</v>
      </c>
      <c r="C51" s="199" t="s">
        <v>72</v>
      </c>
      <c r="D51" s="200"/>
      <c r="E51" s="200"/>
      <c r="F51" s="135" t="s">
        <v>24</v>
      </c>
      <c r="G51" s="136"/>
      <c r="H51" s="136"/>
      <c r="I51" s="136">
        <f>'SO01 1 Pol'!G14</f>
        <v>0</v>
      </c>
      <c r="J51" s="133" t="str">
        <f>IF(I61=0,"",I51/I61*100)</f>
        <v/>
      </c>
    </row>
    <row r="52" spans="1:10" ht="36.75" customHeight="1" x14ac:dyDescent="0.2">
      <c r="A52" s="124"/>
      <c r="B52" s="129" t="s">
        <v>73</v>
      </c>
      <c r="C52" s="199" t="s">
        <v>74</v>
      </c>
      <c r="D52" s="200"/>
      <c r="E52" s="200"/>
      <c r="F52" s="135" t="s">
        <v>24</v>
      </c>
      <c r="G52" s="136"/>
      <c r="H52" s="136"/>
      <c r="I52" s="136">
        <f>'SO01 1 Pol'!G34</f>
        <v>0</v>
      </c>
      <c r="J52" s="133" t="str">
        <f>IF(I61=0,"",I52/I61*100)</f>
        <v/>
      </c>
    </row>
    <row r="53" spans="1:10" ht="36.75" customHeight="1" x14ac:dyDescent="0.2">
      <c r="A53" s="124"/>
      <c r="B53" s="129" t="s">
        <v>75</v>
      </c>
      <c r="C53" s="199" t="s">
        <v>76</v>
      </c>
      <c r="D53" s="200"/>
      <c r="E53" s="200"/>
      <c r="F53" s="135" t="s">
        <v>24</v>
      </c>
      <c r="G53" s="136"/>
      <c r="H53" s="136"/>
      <c r="I53" s="136">
        <f>'SO01 1 Pol'!G44</f>
        <v>0</v>
      </c>
      <c r="J53" s="133" t="str">
        <f>IF(I61=0,"",I53/I61*100)</f>
        <v/>
      </c>
    </row>
    <row r="54" spans="1:10" ht="36.75" customHeight="1" x14ac:dyDescent="0.2">
      <c r="A54" s="124"/>
      <c r="B54" s="129" t="s">
        <v>77</v>
      </c>
      <c r="C54" s="199" t="s">
        <v>78</v>
      </c>
      <c r="D54" s="200"/>
      <c r="E54" s="200"/>
      <c r="F54" s="135" t="s">
        <v>24</v>
      </c>
      <c r="G54" s="136"/>
      <c r="H54" s="136"/>
      <c r="I54" s="136">
        <f>'SO01 1 Pol'!G59</f>
        <v>0</v>
      </c>
      <c r="J54" s="133" t="str">
        <f>IF(I61=0,"",I54/I61*100)</f>
        <v/>
      </c>
    </row>
    <row r="55" spans="1:10" ht="36.75" customHeight="1" x14ac:dyDescent="0.2">
      <c r="A55" s="124"/>
      <c r="B55" s="129" t="s">
        <v>79</v>
      </c>
      <c r="C55" s="199" t="s">
        <v>80</v>
      </c>
      <c r="D55" s="200"/>
      <c r="E55" s="200"/>
      <c r="F55" s="135" t="s">
        <v>24</v>
      </c>
      <c r="G55" s="136"/>
      <c r="H55" s="136"/>
      <c r="I55" s="136">
        <f>'SO01 1 Pol'!G77</f>
        <v>0</v>
      </c>
      <c r="J55" s="133" t="str">
        <f>IF(I61=0,"",I55/I61*100)</f>
        <v/>
      </c>
    </row>
    <row r="56" spans="1:10" ht="36.75" customHeight="1" x14ac:dyDescent="0.2">
      <c r="A56" s="124"/>
      <c r="B56" s="129" t="s">
        <v>81</v>
      </c>
      <c r="C56" s="199" t="s">
        <v>82</v>
      </c>
      <c r="D56" s="200"/>
      <c r="E56" s="200"/>
      <c r="F56" s="135" t="s">
        <v>25</v>
      </c>
      <c r="G56" s="136"/>
      <c r="H56" s="136"/>
      <c r="I56" s="136">
        <f>'SO01 1 Pol'!G80</f>
        <v>0</v>
      </c>
      <c r="J56" s="133" t="str">
        <f>IF(I61=0,"",I56/I61*100)</f>
        <v/>
      </c>
    </row>
    <row r="57" spans="1:10" ht="36.75" customHeight="1" x14ac:dyDescent="0.2">
      <c r="A57" s="124"/>
      <c r="B57" s="129" t="s">
        <v>83</v>
      </c>
      <c r="C57" s="199" t="s">
        <v>84</v>
      </c>
      <c r="D57" s="200"/>
      <c r="E57" s="200"/>
      <c r="F57" s="135" t="s">
        <v>25</v>
      </c>
      <c r="G57" s="136"/>
      <c r="H57" s="136"/>
      <c r="I57" s="136">
        <f>'SO01 1 Pol'!G90</f>
        <v>0</v>
      </c>
      <c r="J57" s="133" t="str">
        <f>IF(I61=0,"",I57/I61*100)</f>
        <v/>
      </c>
    </row>
    <row r="58" spans="1:10" ht="36.75" customHeight="1" x14ac:dyDescent="0.2">
      <c r="A58" s="124"/>
      <c r="B58" s="129" t="s">
        <v>85</v>
      </c>
      <c r="C58" s="199" t="s">
        <v>86</v>
      </c>
      <c r="D58" s="200"/>
      <c r="E58" s="200"/>
      <c r="F58" s="135" t="s">
        <v>25</v>
      </c>
      <c r="G58" s="136"/>
      <c r="H58" s="136"/>
      <c r="I58" s="136">
        <f>'SO01 1 Pol'!G102</f>
        <v>0</v>
      </c>
      <c r="J58" s="133" t="str">
        <f>IF(I61=0,"",I58/I61*100)</f>
        <v/>
      </c>
    </row>
    <row r="59" spans="1:10" ht="36.75" customHeight="1" x14ac:dyDescent="0.2">
      <c r="A59" s="124"/>
      <c r="B59" s="129" t="s">
        <v>87</v>
      </c>
      <c r="C59" s="199" t="s">
        <v>88</v>
      </c>
      <c r="D59" s="200"/>
      <c r="E59" s="200"/>
      <c r="F59" s="135" t="s">
        <v>25</v>
      </c>
      <c r="G59" s="136"/>
      <c r="H59" s="136"/>
      <c r="I59" s="136">
        <f>'SO01 1 Pol'!G110</f>
        <v>0</v>
      </c>
      <c r="J59" s="133" t="str">
        <f>IF(I61=0,"",I59/I61*100)</f>
        <v/>
      </c>
    </row>
    <row r="60" spans="1:10" ht="36.75" customHeight="1" x14ac:dyDescent="0.2">
      <c r="A60" s="124"/>
      <c r="B60" s="129" t="s">
        <v>89</v>
      </c>
      <c r="C60" s="199" t="s">
        <v>90</v>
      </c>
      <c r="D60" s="200"/>
      <c r="E60" s="200"/>
      <c r="F60" s="135" t="s">
        <v>91</v>
      </c>
      <c r="G60" s="136"/>
      <c r="H60" s="136"/>
      <c r="I60" s="136">
        <f>'SO01 1 Pol'!G129</f>
        <v>0</v>
      </c>
      <c r="J60" s="133" t="str">
        <f>IF(I61=0,"",I60/I61*100)</f>
        <v/>
      </c>
    </row>
    <row r="61" spans="1:10" ht="25.5" customHeight="1" x14ac:dyDescent="0.2">
      <c r="A61" s="125"/>
      <c r="B61" s="130" t="s">
        <v>1</v>
      </c>
      <c r="C61" s="131"/>
      <c r="D61" s="132"/>
      <c r="E61" s="132"/>
      <c r="F61" s="137"/>
      <c r="G61" s="138"/>
      <c r="H61" s="138"/>
      <c r="I61" s="138">
        <f>SUM(I50:I60)</f>
        <v>0</v>
      </c>
      <c r="J61" s="134">
        <f>SUM(J50:J60)</f>
        <v>0</v>
      </c>
    </row>
    <row r="62" spans="1:10" x14ac:dyDescent="0.2">
      <c r="F62" s="87"/>
      <c r="G62" s="87"/>
      <c r="H62" s="87"/>
      <c r="I62" s="87"/>
      <c r="J62" s="88"/>
    </row>
    <row r="63" spans="1:10" x14ac:dyDescent="0.2">
      <c r="F63" s="87"/>
      <c r="G63" s="87"/>
      <c r="H63" s="87"/>
      <c r="I63" s="87"/>
      <c r="J63" s="88"/>
    </row>
    <row r="64" spans="1:10" x14ac:dyDescent="0.2">
      <c r="F64" s="87"/>
      <c r="G64" s="87"/>
      <c r="H64" s="87"/>
      <c r="I64" s="87"/>
      <c r="J64" s="88"/>
    </row>
  </sheetData>
  <sheetProtection algorithmName="SHA-512" hashValue="gDt79ISU3NqFp0S2d0WWFgXP0oKnw/y69Bmzk3GmAwN8LmMzJpKrVFZCMFzjTyXWIQMbur8P2psvo2i/+dnL4g==" saltValue="hlKgMwM0mYre5tQADS8ZFA=="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5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39:E39"/>
    <mergeCell ref="C40:E40"/>
    <mergeCell ref="C41:E41"/>
    <mergeCell ref="C42:E42"/>
    <mergeCell ref="B43:E43"/>
    <mergeCell ref="C50:E50"/>
    <mergeCell ref="C51:E51"/>
    <mergeCell ref="C52:E52"/>
    <mergeCell ref="C53:E53"/>
    <mergeCell ref="C54:E54"/>
    <mergeCell ref="C60:E60"/>
    <mergeCell ref="C55:E55"/>
    <mergeCell ref="C56:E56"/>
    <mergeCell ref="C57:E57"/>
    <mergeCell ref="C58:E58"/>
    <mergeCell ref="C59:E59"/>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40625"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51" t="s">
        <v>6</v>
      </c>
      <c r="B1" s="251"/>
      <c r="C1" s="252"/>
      <c r="D1" s="251"/>
      <c r="E1" s="251"/>
      <c r="F1" s="251"/>
      <c r="G1" s="251"/>
    </row>
    <row r="2" spans="1:7" ht="24.95" customHeight="1" x14ac:dyDescent="0.2">
      <c r="A2" s="49" t="s">
        <v>7</v>
      </c>
      <c r="B2" s="48"/>
      <c r="C2" s="253"/>
      <c r="D2" s="253"/>
      <c r="E2" s="253"/>
      <c r="F2" s="253"/>
      <c r="G2" s="254"/>
    </row>
    <row r="3" spans="1:7" ht="24.95" customHeight="1" x14ac:dyDescent="0.2">
      <c r="A3" s="49" t="s">
        <v>8</v>
      </c>
      <c r="B3" s="48"/>
      <c r="C3" s="253"/>
      <c r="D3" s="253"/>
      <c r="E3" s="253"/>
      <c r="F3" s="253"/>
      <c r="G3" s="254"/>
    </row>
    <row r="4" spans="1:7" ht="24.95" customHeight="1" x14ac:dyDescent="0.2">
      <c r="A4" s="49" t="s">
        <v>9</v>
      </c>
      <c r="B4" s="48"/>
      <c r="C4" s="253"/>
      <c r="D4" s="253"/>
      <c r="E4" s="253"/>
      <c r="F4" s="253"/>
      <c r="G4" s="254"/>
    </row>
    <row r="5" spans="1:7" x14ac:dyDescent="0.2">
      <c r="B5" s="4"/>
      <c r="C5" s="5"/>
      <c r="D5" s="6"/>
    </row>
  </sheetData>
  <sheetProtection algorithmName="SHA-512" hashValue="MCjhG9BeP2zdtjYhAKQsiT/qJa61ilJ7bx06jvr+P5q0+zGwi53VVSQdZcK+kU0zjD+gv06BDtr3TcS9BezbPA==" saltValue="W1E7KEA/Hn91PCGrmGJ5Ow=="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780BE-3093-452F-A3EB-1B87D5157967}">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7109375" style="122" customWidth="1"/>
    <col min="3" max="3" width="63.28515625" style="122"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59" t="s">
        <v>94</v>
      </c>
      <c r="B1" s="259"/>
      <c r="C1" s="259"/>
      <c r="D1" s="259"/>
      <c r="E1" s="259"/>
      <c r="F1" s="259"/>
      <c r="G1" s="259"/>
      <c r="AG1" t="s">
        <v>95</v>
      </c>
    </row>
    <row r="2" spans="1:60" ht="25.15" customHeight="1" x14ac:dyDescent="0.2">
      <c r="A2" s="140" t="s">
        <v>7</v>
      </c>
      <c r="B2" s="48" t="s">
        <v>49</v>
      </c>
      <c r="C2" s="260" t="s">
        <v>50</v>
      </c>
      <c r="D2" s="261"/>
      <c r="E2" s="261"/>
      <c r="F2" s="261"/>
      <c r="G2" s="262"/>
      <c r="AG2" t="s">
        <v>96</v>
      </c>
    </row>
    <row r="3" spans="1:60" ht="25.15" customHeight="1" x14ac:dyDescent="0.2">
      <c r="A3" s="140" t="s">
        <v>8</v>
      </c>
      <c r="B3" s="48" t="s">
        <v>45</v>
      </c>
      <c r="C3" s="260" t="s">
        <v>44</v>
      </c>
      <c r="D3" s="261"/>
      <c r="E3" s="261"/>
      <c r="F3" s="261"/>
      <c r="G3" s="262"/>
      <c r="AC3" s="122" t="s">
        <v>96</v>
      </c>
      <c r="AG3" t="s">
        <v>97</v>
      </c>
    </row>
    <row r="4" spans="1:60" ht="25.15" customHeight="1" x14ac:dyDescent="0.2">
      <c r="A4" s="141" t="s">
        <v>9</v>
      </c>
      <c r="B4" s="142" t="s">
        <v>43</v>
      </c>
      <c r="C4" s="263" t="s">
        <v>44</v>
      </c>
      <c r="D4" s="264"/>
      <c r="E4" s="264"/>
      <c r="F4" s="264"/>
      <c r="G4" s="265"/>
      <c r="AG4" t="s">
        <v>98</v>
      </c>
    </row>
    <row r="5" spans="1:60" x14ac:dyDescent="0.2">
      <c r="D5" s="10"/>
    </row>
    <row r="6" spans="1:60" ht="38.25" x14ac:dyDescent="0.2">
      <c r="A6" s="144" t="s">
        <v>99</v>
      </c>
      <c r="B6" s="146" t="s">
        <v>100</v>
      </c>
      <c r="C6" s="146" t="s">
        <v>101</v>
      </c>
      <c r="D6" s="145" t="s">
        <v>102</v>
      </c>
      <c r="E6" s="144" t="s">
        <v>103</v>
      </c>
      <c r="F6" s="143" t="s">
        <v>104</v>
      </c>
      <c r="G6" s="144" t="s">
        <v>29</v>
      </c>
      <c r="H6" s="147" t="s">
        <v>30</v>
      </c>
      <c r="I6" s="147" t="s">
        <v>105</v>
      </c>
      <c r="J6" s="147" t="s">
        <v>31</v>
      </c>
      <c r="K6" s="147" t="s">
        <v>106</v>
      </c>
      <c r="L6" s="147" t="s">
        <v>107</v>
      </c>
      <c r="M6" s="147" t="s">
        <v>108</v>
      </c>
      <c r="N6" s="147" t="s">
        <v>109</v>
      </c>
      <c r="O6" s="147" t="s">
        <v>110</v>
      </c>
      <c r="P6" s="147" t="s">
        <v>111</v>
      </c>
      <c r="Q6" s="147" t="s">
        <v>112</v>
      </c>
      <c r="R6" s="147" t="s">
        <v>113</v>
      </c>
      <c r="S6" s="147" t="s">
        <v>114</v>
      </c>
      <c r="T6" s="147" t="s">
        <v>115</v>
      </c>
      <c r="U6" s="147" t="s">
        <v>116</v>
      </c>
      <c r="V6" s="147" t="s">
        <v>117</v>
      </c>
      <c r="W6" s="147" t="s">
        <v>118</v>
      </c>
      <c r="X6" s="147" t="s">
        <v>119</v>
      </c>
    </row>
    <row r="7" spans="1:60" hidden="1" x14ac:dyDescent="0.2">
      <c r="A7" s="3"/>
      <c r="B7" s="4"/>
      <c r="C7" s="4"/>
      <c r="D7" s="6"/>
      <c r="E7" s="149"/>
      <c r="F7" s="150"/>
      <c r="G7" s="150"/>
      <c r="H7" s="150"/>
      <c r="I7" s="150"/>
      <c r="J7" s="150"/>
      <c r="K7" s="150"/>
      <c r="L7" s="150"/>
      <c r="M7" s="150"/>
      <c r="N7" s="150"/>
      <c r="O7" s="150"/>
      <c r="P7" s="150"/>
      <c r="Q7" s="150"/>
      <c r="R7" s="150"/>
      <c r="S7" s="150"/>
      <c r="T7" s="150"/>
      <c r="U7" s="150"/>
      <c r="V7" s="150"/>
      <c r="W7" s="150"/>
      <c r="X7" s="150"/>
    </row>
    <row r="8" spans="1:60" x14ac:dyDescent="0.2">
      <c r="A8" s="165" t="s">
        <v>120</v>
      </c>
      <c r="B8" s="166" t="s">
        <v>69</v>
      </c>
      <c r="C8" s="188" t="s">
        <v>70</v>
      </c>
      <c r="D8" s="167"/>
      <c r="E8" s="168"/>
      <c r="F8" s="169"/>
      <c r="G8" s="169">
        <f>SUMIF(AG9:AG13,"&lt;&gt;NOR",G9:G13)</f>
        <v>0</v>
      </c>
      <c r="H8" s="169"/>
      <c r="I8" s="169">
        <f>SUM(I9:I13)</f>
        <v>0</v>
      </c>
      <c r="J8" s="169"/>
      <c r="K8" s="169">
        <f>SUM(K9:K13)</f>
        <v>0</v>
      </c>
      <c r="L8" s="169"/>
      <c r="M8" s="169">
        <f>SUM(M9:M13)</f>
        <v>0</v>
      </c>
      <c r="N8" s="169"/>
      <c r="O8" s="169">
        <f>SUM(O9:O13)</f>
        <v>0.05</v>
      </c>
      <c r="P8" s="169"/>
      <c r="Q8" s="169">
        <f>SUM(Q9:Q13)</f>
        <v>0</v>
      </c>
      <c r="R8" s="169"/>
      <c r="S8" s="169"/>
      <c r="T8" s="170"/>
      <c r="U8" s="164"/>
      <c r="V8" s="164">
        <f>SUM(V9:V13)</f>
        <v>6.95</v>
      </c>
      <c r="W8" s="164"/>
      <c r="X8" s="164"/>
      <c r="AG8" t="s">
        <v>121</v>
      </c>
    </row>
    <row r="9" spans="1:60" outlineLevel="1" x14ac:dyDescent="0.2">
      <c r="A9" s="171">
        <v>1</v>
      </c>
      <c r="B9" s="172" t="s">
        <v>122</v>
      </c>
      <c r="C9" s="189" t="s">
        <v>123</v>
      </c>
      <c r="D9" s="173" t="s">
        <v>124</v>
      </c>
      <c r="E9" s="174">
        <v>26.72578</v>
      </c>
      <c r="F9" s="175"/>
      <c r="G9" s="176">
        <f>ROUND(E9*F9,2)</f>
        <v>0</v>
      </c>
      <c r="H9" s="175"/>
      <c r="I9" s="176">
        <f>ROUND(E9*H9,2)</f>
        <v>0</v>
      </c>
      <c r="J9" s="175"/>
      <c r="K9" s="176">
        <f>ROUND(E9*J9,2)</f>
        <v>0</v>
      </c>
      <c r="L9" s="176">
        <v>15</v>
      </c>
      <c r="M9" s="176">
        <f>G9*(1+L9/100)</f>
        <v>0</v>
      </c>
      <c r="N9" s="176">
        <v>1.9300000000000001E-3</v>
      </c>
      <c r="O9" s="176">
        <f>ROUND(E9*N9,2)</f>
        <v>0.05</v>
      </c>
      <c r="P9" s="176">
        <v>0</v>
      </c>
      <c r="Q9" s="176">
        <f>ROUND(E9*P9,2)</f>
        <v>0</v>
      </c>
      <c r="R9" s="176"/>
      <c r="S9" s="176" t="s">
        <v>125</v>
      </c>
      <c r="T9" s="177" t="s">
        <v>126</v>
      </c>
      <c r="U9" s="158">
        <v>0.26</v>
      </c>
      <c r="V9" s="158">
        <f>ROUND(E9*U9,2)</f>
        <v>6.95</v>
      </c>
      <c r="W9" s="158"/>
      <c r="X9" s="158" t="s">
        <v>127</v>
      </c>
      <c r="Y9" s="148"/>
      <c r="Z9" s="148"/>
      <c r="AA9" s="148"/>
      <c r="AB9" s="148"/>
      <c r="AC9" s="148"/>
      <c r="AD9" s="148"/>
      <c r="AE9" s="148"/>
      <c r="AF9" s="148"/>
      <c r="AG9" s="148" t="s">
        <v>128</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1" x14ac:dyDescent="0.2">
      <c r="A10" s="155"/>
      <c r="B10" s="156"/>
      <c r="C10" s="190" t="s">
        <v>129</v>
      </c>
      <c r="D10" s="160"/>
      <c r="E10" s="161"/>
      <c r="F10" s="158"/>
      <c r="G10" s="158"/>
      <c r="H10" s="158"/>
      <c r="I10" s="158"/>
      <c r="J10" s="158"/>
      <c r="K10" s="158"/>
      <c r="L10" s="158"/>
      <c r="M10" s="158"/>
      <c r="N10" s="158"/>
      <c r="O10" s="158"/>
      <c r="P10" s="158"/>
      <c r="Q10" s="158"/>
      <c r="R10" s="158"/>
      <c r="S10" s="158"/>
      <c r="T10" s="158"/>
      <c r="U10" s="158"/>
      <c r="V10" s="158"/>
      <c r="W10" s="158"/>
      <c r="X10" s="158"/>
      <c r="Y10" s="148"/>
      <c r="Z10" s="148"/>
      <c r="AA10" s="148"/>
      <c r="AB10" s="148"/>
      <c r="AC10" s="148"/>
      <c r="AD10" s="148"/>
      <c r="AE10" s="148"/>
      <c r="AF10" s="148"/>
      <c r="AG10" s="148" t="s">
        <v>130</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
      <c r="A11" s="155"/>
      <c r="B11" s="156"/>
      <c r="C11" s="191" t="s">
        <v>131</v>
      </c>
      <c r="D11" s="160"/>
      <c r="E11" s="161">
        <v>80.897199999999998</v>
      </c>
      <c r="F11" s="158"/>
      <c r="G11" s="158"/>
      <c r="H11" s="158"/>
      <c r="I11" s="158"/>
      <c r="J11" s="158"/>
      <c r="K11" s="158"/>
      <c r="L11" s="158"/>
      <c r="M11" s="158"/>
      <c r="N11" s="158"/>
      <c r="O11" s="158"/>
      <c r="P11" s="158"/>
      <c r="Q11" s="158"/>
      <c r="R11" s="158"/>
      <c r="S11" s="158"/>
      <c r="T11" s="158"/>
      <c r="U11" s="158"/>
      <c r="V11" s="158"/>
      <c r="W11" s="158"/>
      <c r="X11" s="158"/>
      <c r="Y11" s="148"/>
      <c r="Z11" s="148"/>
      <c r="AA11" s="148"/>
      <c r="AB11" s="148"/>
      <c r="AC11" s="148"/>
      <c r="AD11" s="148"/>
      <c r="AE11" s="148"/>
      <c r="AF11" s="148"/>
      <c r="AG11" s="148" t="s">
        <v>130</v>
      </c>
      <c r="AH11" s="148">
        <v>2</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55"/>
      <c r="B12" s="156"/>
      <c r="C12" s="190" t="s">
        <v>132</v>
      </c>
      <c r="D12" s="160"/>
      <c r="E12" s="161"/>
      <c r="F12" s="158"/>
      <c r="G12" s="158"/>
      <c r="H12" s="158"/>
      <c r="I12" s="158"/>
      <c r="J12" s="158"/>
      <c r="K12" s="158"/>
      <c r="L12" s="158"/>
      <c r="M12" s="158"/>
      <c r="N12" s="158"/>
      <c r="O12" s="158"/>
      <c r="P12" s="158"/>
      <c r="Q12" s="158"/>
      <c r="R12" s="158"/>
      <c r="S12" s="158"/>
      <c r="T12" s="158"/>
      <c r="U12" s="158"/>
      <c r="V12" s="158"/>
      <c r="W12" s="158"/>
      <c r="X12" s="158"/>
      <c r="Y12" s="148"/>
      <c r="Z12" s="148"/>
      <c r="AA12" s="148"/>
      <c r="AB12" s="148"/>
      <c r="AC12" s="148"/>
      <c r="AD12" s="148"/>
      <c r="AE12" s="148"/>
      <c r="AF12" s="148"/>
      <c r="AG12" s="148" t="s">
        <v>130</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55"/>
      <c r="B13" s="156"/>
      <c r="C13" s="192" t="s">
        <v>133</v>
      </c>
      <c r="D13" s="162"/>
      <c r="E13" s="163">
        <v>26.72578</v>
      </c>
      <c r="F13" s="158"/>
      <c r="G13" s="158"/>
      <c r="H13" s="158"/>
      <c r="I13" s="158"/>
      <c r="J13" s="158"/>
      <c r="K13" s="158"/>
      <c r="L13" s="158"/>
      <c r="M13" s="158"/>
      <c r="N13" s="158"/>
      <c r="O13" s="158"/>
      <c r="P13" s="158"/>
      <c r="Q13" s="158"/>
      <c r="R13" s="158"/>
      <c r="S13" s="158"/>
      <c r="T13" s="158"/>
      <c r="U13" s="158"/>
      <c r="V13" s="158"/>
      <c r="W13" s="158"/>
      <c r="X13" s="158"/>
      <c r="Y13" s="148"/>
      <c r="Z13" s="148"/>
      <c r="AA13" s="148"/>
      <c r="AB13" s="148"/>
      <c r="AC13" s="148"/>
      <c r="AD13" s="148"/>
      <c r="AE13" s="148"/>
      <c r="AF13" s="148"/>
      <c r="AG13" s="148" t="s">
        <v>130</v>
      </c>
      <c r="AH13" s="148">
        <v>0</v>
      </c>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x14ac:dyDescent="0.2">
      <c r="A14" s="165" t="s">
        <v>120</v>
      </c>
      <c r="B14" s="166" t="s">
        <v>71</v>
      </c>
      <c r="C14" s="188" t="s">
        <v>72</v>
      </c>
      <c r="D14" s="167"/>
      <c r="E14" s="168"/>
      <c r="F14" s="169"/>
      <c r="G14" s="169">
        <f>SUMIF(AG15:AG33,"&lt;&gt;NOR",G15:G33)</f>
        <v>0</v>
      </c>
      <c r="H14" s="169"/>
      <c r="I14" s="169">
        <f>SUM(I15:I33)</f>
        <v>0</v>
      </c>
      <c r="J14" s="169"/>
      <c r="K14" s="169">
        <f>SUM(K15:K33)</f>
        <v>0</v>
      </c>
      <c r="L14" s="169"/>
      <c r="M14" s="169">
        <f>SUM(M15:M33)</f>
        <v>0</v>
      </c>
      <c r="N14" s="169"/>
      <c r="O14" s="169">
        <f>SUM(O15:O33)</f>
        <v>0.76000000000000012</v>
      </c>
      <c r="P14" s="169"/>
      <c r="Q14" s="169">
        <f>SUM(Q15:Q33)</f>
        <v>0</v>
      </c>
      <c r="R14" s="169"/>
      <c r="S14" s="169"/>
      <c r="T14" s="170"/>
      <c r="U14" s="164"/>
      <c r="V14" s="164">
        <f>SUM(V15:V33)</f>
        <v>77.240000000000009</v>
      </c>
      <c r="W14" s="164"/>
      <c r="X14" s="164"/>
      <c r="AG14" t="s">
        <v>121</v>
      </c>
    </row>
    <row r="15" spans="1:60" ht="22.5" outlineLevel="1" x14ac:dyDescent="0.2">
      <c r="A15" s="171">
        <v>2</v>
      </c>
      <c r="B15" s="172" t="s">
        <v>134</v>
      </c>
      <c r="C15" s="189" t="s">
        <v>135</v>
      </c>
      <c r="D15" s="173" t="s">
        <v>124</v>
      </c>
      <c r="E15" s="174">
        <v>11.654999999999999</v>
      </c>
      <c r="F15" s="175"/>
      <c r="G15" s="176">
        <f>ROUND(E15*F15,2)</f>
        <v>0</v>
      </c>
      <c r="H15" s="175"/>
      <c r="I15" s="176">
        <f>ROUND(E15*H15,2)</f>
        <v>0</v>
      </c>
      <c r="J15" s="175"/>
      <c r="K15" s="176">
        <f>ROUND(E15*J15,2)</f>
        <v>0</v>
      </c>
      <c r="L15" s="176">
        <v>15</v>
      </c>
      <c r="M15" s="176">
        <f>G15*(1+L15/100)</f>
        <v>0</v>
      </c>
      <c r="N15" s="176">
        <v>3.47E-3</v>
      </c>
      <c r="O15" s="176">
        <f>ROUND(E15*N15,2)</f>
        <v>0.04</v>
      </c>
      <c r="P15" s="176">
        <v>0</v>
      </c>
      <c r="Q15" s="176">
        <f>ROUND(E15*P15,2)</f>
        <v>0</v>
      </c>
      <c r="R15" s="176" t="s">
        <v>136</v>
      </c>
      <c r="S15" s="176" t="s">
        <v>126</v>
      </c>
      <c r="T15" s="177" t="s">
        <v>126</v>
      </c>
      <c r="U15" s="158">
        <v>0.22400999999999999</v>
      </c>
      <c r="V15" s="158">
        <f>ROUND(E15*U15,2)</f>
        <v>2.61</v>
      </c>
      <c r="W15" s="158"/>
      <c r="X15" s="158" t="s">
        <v>127</v>
      </c>
      <c r="Y15" s="148"/>
      <c r="Z15" s="148"/>
      <c r="AA15" s="148"/>
      <c r="AB15" s="148"/>
      <c r="AC15" s="148"/>
      <c r="AD15" s="148"/>
      <c r="AE15" s="148"/>
      <c r="AF15" s="148"/>
      <c r="AG15" s="148" t="s">
        <v>128</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x14ac:dyDescent="0.2">
      <c r="A16" s="155"/>
      <c r="B16" s="156"/>
      <c r="C16" s="257" t="s">
        <v>137</v>
      </c>
      <c r="D16" s="258"/>
      <c r="E16" s="258"/>
      <c r="F16" s="258"/>
      <c r="G16" s="258"/>
      <c r="H16" s="158"/>
      <c r="I16" s="158"/>
      <c r="J16" s="158"/>
      <c r="K16" s="158"/>
      <c r="L16" s="158"/>
      <c r="M16" s="158"/>
      <c r="N16" s="158"/>
      <c r="O16" s="158"/>
      <c r="P16" s="158"/>
      <c r="Q16" s="158"/>
      <c r="R16" s="158"/>
      <c r="S16" s="158"/>
      <c r="T16" s="158"/>
      <c r="U16" s="158"/>
      <c r="V16" s="158"/>
      <c r="W16" s="158"/>
      <c r="X16" s="158"/>
      <c r="Y16" s="148"/>
      <c r="Z16" s="148"/>
      <c r="AA16" s="148"/>
      <c r="AB16" s="148"/>
      <c r="AC16" s="148"/>
      <c r="AD16" s="148"/>
      <c r="AE16" s="148"/>
      <c r="AF16" s="148"/>
      <c r="AG16" s="148" t="s">
        <v>138</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55"/>
      <c r="B17" s="156"/>
      <c r="C17" s="192" t="s">
        <v>139</v>
      </c>
      <c r="D17" s="162"/>
      <c r="E17" s="163">
        <v>7.1760000000000002</v>
      </c>
      <c r="F17" s="158"/>
      <c r="G17" s="158"/>
      <c r="H17" s="158"/>
      <c r="I17" s="158"/>
      <c r="J17" s="158"/>
      <c r="K17" s="158"/>
      <c r="L17" s="158"/>
      <c r="M17" s="158"/>
      <c r="N17" s="158"/>
      <c r="O17" s="158"/>
      <c r="P17" s="158"/>
      <c r="Q17" s="158"/>
      <c r="R17" s="158"/>
      <c r="S17" s="158"/>
      <c r="T17" s="158"/>
      <c r="U17" s="158"/>
      <c r="V17" s="158"/>
      <c r="W17" s="158"/>
      <c r="X17" s="158"/>
      <c r="Y17" s="148"/>
      <c r="Z17" s="148"/>
      <c r="AA17" s="148"/>
      <c r="AB17" s="148"/>
      <c r="AC17" s="148"/>
      <c r="AD17" s="148"/>
      <c r="AE17" s="148"/>
      <c r="AF17" s="148"/>
      <c r="AG17" s="148" t="s">
        <v>130</v>
      </c>
      <c r="AH17" s="148">
        <v>0</v>
      </c>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55"/>
      <c r="B18" s="156"/>
      <c r="C18" s="192" t="s">
        <v>140</v>
      </c>
      <c r="D18" s="162"/>
      <c r="E18" s="163">
        <v>4.4790000000000001</v>
      </c>
      <c r="F18" s="158"/>
      <c r="G18" s="158"/>
      <c r="H18" s="158"/>
      <c r="I18" s="158"/>
      <c r="J18" s="158"/>
      <c r="K18" s="158"/>
      <c r="L18" s="158"/>
      <c r="M18" s="158"/>
      <c r="N18" s="158"/>
      <c r="O18" s="158"/>
      <c r="P18" s="158"/>
      <c r="Q18" s="158"/>
      <c r="R18" s="158"/>
      <c r="S18" s="158"/>
      <c r="T18" s="158"/>
      <c r="U18" s="158"/>
      <c r="V18" s="158"/>
      <c r="W18" s="158"/>
      <c r="X18" s="158"/>
      <c r="Y18" s="148"/>
      <c r="Z18" s="148"/>
      <c r="AA18" s="148"/>
      <c r="AB18" s="148"/>
      <c r="AC18" s="148"/>
      <c r="AD18" s="148"/>
      <c r="AE18" s="148"/>
      <c r="AF18" s="148"/>
      <c r="AG18" s="148" t="s">
        <v>130</v>
      </c>
      <c r="AH18" s="148">
        <v>0</v>
      </c>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ht="22.5" outlineLevel="1" x14ac:dyDescent="0.2">
      <c r="A19" s="171">
        <v>3</v>
      </c>
      <c r="B19" s="172" t="s">
        <v>141</v>
      </c>
      <c r="C19" s="189" t="s">
        <v>142</v>
      </c>
      <c r="D19" s="173" t="s">
        <v>124</v>
      </c>
      <c r="E19" s="174">
        <v>44.186999999999998</v>
      </c>
      <c r="F19" s="175"/>
      <c r="G19" s="176">
        <f>ROUND(E19*F19,2)</f>
        <v>0</v>
      </c>
      <c r="H19" s="175"/>
      <c r="I19" s="176">
        <f>ROUND(E19*H19,2)</f>
        <v>0</v>
      </c>
      <c r="J19" s="175"/>
      <c r="K19" s="176">
        <f>ROUND(E19*J19,2)</f>
        <v>0</v>
      </c>
      <c r="L19" s="176">
        <v>15</v>
      </c>
      <c r="M19" s="176">
        <f>G19*(1+L19/100)</f>
        <v>0</v>
      </c>
      <c r="N19" s="176">
        <v>1.498E-2</v>
      </c>
      <c r="O19" s="176">
        <f>ROUND(E19*N19,2)</f>
        <v>0.66</v>
      </c>
      <c r="P19" s="176">
        <v>0</v>
      </c>
      <c r="Q19" s="176">
        <f>ROUND(E19*P19,2)</f>
        <v>0</v>
      </c>
      <c r="R19" s="176" t="s">
        <v>136</v>
      </c>
      <c r="S19" s="176" t="s">
        <v>126</v>
      </c>
      <c r="T19" s="177" t="s">
        <v>126</v>
      </c>
      <c r="U19" s="158">
        <v>1.2558</v>
      </c>
      <c r="V19" s="158">
        <f>ROUND(E19*U19,2)</f>
        <v>55.49</v>
      </c>
      <c r="W19" s="158"/>
      <c r="X19" s="158" t="s">
        <v>127</v>
      </c>
      <c r="Y19" s="148"/>
      <c r="Z19" s="148"/>
      <c r="AA19" s="148"/>
      <c r="AB19" s="148"/>
      <c r="AC19" s="148"/>
      <c r="AD19" s="148"/>
      <c r="AE19" s="148"/>
      <c r="AF19" s="148"/>
      <c r="AG19" s="148" t="s">
        <v>128</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ht="22.5" outlineLevel="1" x14ac:dyDescent="0.2">
      <c r="A20" s="155"/>
      <c r="B20" s="156"/>
      <c r="C20" s="257" t="s">
        <v>143</v>
      </c>
      <c r="D20" s="258"/>
      <c r="E20" s="258"/>
      <c r="F20" s="258"/>
      <c r="G20" s="258"/>
      <c r="H20" s="158"/>
      <c r="I20" s="158"/>
      <c r="J20" s="158"/>
      <c r="K20" s="158"/>
      <c r="L20" s="158"/>
      <c r="M20" s="158"/>
      <c r="N20" s="158"/>
      <c r="O20" s="158"/>
      <c r="P20" s="158"/>
      <c r="Q20" s="158"/>
      <c r="R20" s="158"/>
      <c r="S20" s="158"/>
      <c r="T20" s="158"/>
      <c r="U20" s="158"/>
      <c r="V20" s="158"/>
      <c r="W20" s="158"/>
      <c r="X20" s="158"/>
      <c r="Y20" s="148"/>
      <c r="Z20" s="148"/>
      <c r="AA20" s="148"/>
      <c r="AB20" s="148"/>
      <c r="AC20" s="148"/>
      <c r="AD20" s="148"/>
      <c r="AE20" s="148"/>
      <c r="AF20" s="148"/>
      <c r="AG20" s="148" t="s">
        <v>138</v>
      </c>
      <c r="AH20" s="148"/>
      <c r="AI20" s="148"/>
      <c r="AJ20" s="148"/>
      <c r="AK20" s="148"/>
      <c r="AL20" s="148"/>
      <c r="AM20" s="148"/>
      <c r="AN20" s="148"/>
      <c r="AO20" s="148"/>
      <c r="AP20" s="148"/>
      <c r="AQ20" s="148"/>
      <c r="AR20" s="148"/>
      <c r="AS20" s="148"/>
      <c r="AT20" s="148"/>
      <c r="AU20" s="148"/>
      <c r="AV20" s="148"/>
      <c r="AW20" s="148"/>
      <c r="AX20" s="148"/>
      <c r="AY20" s="148"/>
      <c r="AZ20" s="148"/>
      <c r="BA20" s="178" t="str">
        <f>C20</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0" s="148"/>
      <c r="BC20" s="148"/>
      <c r="BD20" s="148"/>
      <c r="BE20" s="148"/>
      <c r="BF20" s="148"/>
      <c r="BG20" s="148"/>
      <c r="BH20" s="148"/>
    </row>
    <row r="21" spans="1:60" outlineLevel="1" x14ac:dyDescent="0.2">
      <c r="A21" s="155"/>
      <c r="B21" s="156"/>
      <c r="C21" s="255" t="s">
        <v>144</v>
      </c>
      <c r="D21" s="256"/>
      <c r="E21" s="256"/>
      <c r="F21" s="256"/>
      <c r="G21" s="256"/>
      <c r="H21" s="158"/>
      <c r="I21" s="158"/>
      <c r="J21" s="158"/>
      <c r="K21" s="158"/>
      <c r="L21" s="158"/>
      <c r="M21" s="158"/>
      <c r="N21" s="158"/>
      <c r="O21" s="158"/>
      <c r="P21" s="158"/>
      <c r="Q21" s="158"/>
      <c r="R21" s="158"/>
      <c r="S21" s="158"/>
      <c r="T21" s="158"/>
      <c r="U21" s="158"/>
      <c r="V21" s="158"/>
      <c r="W21" s="158"/>
      <c r="X21" s="158"/>
      <c r="Y21" s="148"/>
      <c r="Z21" s="148"/>
      <c r="AA21" s="148"/>
      <c r="AB21" s="148"/>
      <c r="AC21" s="148"/>
      <c r="AD21" s="148"/>
      <c r="AE21" s="148"/>
      <c r="AF21" s="148"/>
      <c r="AG21" s="148" t="s">
        <v>138</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1" x14ac:dyDescent="0.2">
      <c r="A22" s="155"/>
      <c r="B22" s="156"/>
      <c r="C22" s="192" t="s">
        <v>145</v>
      </c>
      <c r="D22" s="162"/>
      <c r="E22" s="163">
        <v>44.186999999999998</v>
      </c>
      <c r="F22" s="158"/>
      <c r="G22" s="158"/>
      <c r="H22" s="158"/>
      <c r="I22" s="158"/>
      <c r="J22" s="158"/>
      <c r="K22" s="158"/>
      <c r="L22" s="158"/>
      <c r="M22" s="158"/>
      <c r="N22" s="158"/>
      <c r="O22" s="158"/>
      <c r="P22" s="158"/>
      <c r="Q22" s="158"/>
      <c r="R22" s="158"/>
      <c r="S22" s="158"/>
      <c r="T22" s="158"/>
      <c r="U22" s="158"/>
      <c r="V22" s="158"/>
      <c r="W22" s="158"/>
      <c r="X22" s="158"/>
      <c r="Y22" s="148"/>
      <c r="Z22" s="148"/>
      <c r="AA22" s="148"/>
      <c r="AB22" s="148"/>
      <c r="AC22" s="148"/>
      <c r="AD22" s="148"/>
      <c r="AE22" s="148"/>
      <c r="AF22" s="148"/>
      <c r="AG22" s="148" t="s">
        <v>130</v>
      </c>
      <c r="AH22" s="148">
        <v>0</v>
      </c>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ht="22.5" outlineLevel="1" x14ac:dyDescent="0.2">
      <c r="A23" s="171">
        <v>4</v>
      </c>
      <c r="B23" s="172" t="s">
        <v>146</v>
      </c>
      <c r="C23" s="189" t="s">
        <v>147</v>
      </c>
      <c r="D23" s="173" t="s">
        <v>124</v>
      </c>
      <c r="E23" s="174">
        <v>3.4889999999999999</v>
      </c>
      <c r="F23" s="175"/>
      <c r="G23" s="176">
        <f>ROUND(E23*F23,2)</f>
        <v>0</v>
      </c>
      <c r="H23" s="175"/>
      <c r="I23" s="176">
        <f>ROUND(E23*H23,2)</f>
        <v>0</v>
      </c>
      <c r="J23" s="175"/>
      <c r="K23" s="176">
        <f>ROUND(E23*J23,2)</f>
        <v>0</v>
      </c>
      <c r="L23" s="176">
        <v>15</v>
      </c>
      <c r="M23" s="176">
        <f>G23*(1+L23/100)</f>
        <v>0</v>
      </c>
      <c r="N23" s="176">
        <v>1.4160000000000001E-2</v>
      </c>
      <c r="O23" s="176">
        <f>ROUND(E23*N23,2)</f>
        <v>0.05</v>
      </c>
      <c r="P23" s="176">
        <v>0</v>
      </c>
      <c r="Q23" s="176">
        <f>ROUND(E23*P23,2)</f>
        <v>0</v>
      </c>
      <c r="R23" s="176" t="s">
        <v>136</v>
      </c>
      <c r="S23" s="176" t="s">
        <v>126</v>
      </c>
      <c r="T23" s="177" t="s">
        <v>126</v>
      </c>
      <c r="U23" s="158">
        <v>2.9020000000000001</v>
      </c>
      <c r="V23" s="158">
        <f>ROUND(E23*U23,2)</f>
        <v>10.130000000000001</v>
      </c>
      <c r="W23" s="158"/>
      <c r="X23" s="158" t="s">
        <v>127</v>
      </c>
      <c r="Y23" s="148"/>
      <c r="Z23" s="148"/>
      <c r="AA23" s="148"/>
      <c r="AB23" s="148"/>
      <c r="AC23" s="148"/>
      <c r="AD23" s="148"/>
      <c r="AE23" s="148"/>
      <c r="AF23" s="148"/>
      <c r="AG23" s="148" t="s">
        <v>128</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ht="33.75" outlineLevel="1" x14ac:dyDescent="0.2">
      <c r="A24" s="155"/>
      <c r="B24" s="156"/>
      <c r="C24" s="257" t="s">
        <v>148</v>
      </c>
      <c r="D24" s="258"/>
      <c r="E24" s="258"/>
      <c r="F24" s="258"/>
      <c r="G24" s="258"/>
      <c r="H24" s="158"/>
      <c r="I24" s="158"/>
      <c r="J24" s="158"/>
      <c r="K24" s="158"/>
      <c r="L24" s="158"/>
      <c r="M24" s="158"/>
      <c r="N24" s="158"/>
      <c r="O24" s="158"/>
      <c r="P24" s="158"/>
      <c r="Q24" s="158"/>
      <c r="R24" s="158"/>
      <c r="S24" s="158"/>
      <c r="T24" s="158"/>
      <c r="U24" s="158"/>
      <c r="V24" s="158"/>
      <c r="W24" s="158"/>
      <c r="X24" s="158"/>
      <c r="Y24" s="148"/>
      <c r="Z24" s="148"/>
      <c r="AA24" s="148"/>
      <c r="AB24" s="148"/>
      <c r="AC24" s="148"/>
      <c r="AD24" s="148"/>
      <c r="AE24" s="148"/>
      <c r="AF24" s="148"/>
      <c r="AG24" s="148" t="s">
        <v>138</v>
      </c>
      <c r="AH24" s="148"/>
      <c r="AI24" s="148"/>
      <c r="AJ24" s="148"/>
      <c r="AK24" s="148"/>
      <c r="AL24" s="148"/>
      <c r="AM24" s="148"/>
      <c r="AN24" s="148"/>
      <c r="AO24" s="148"/>
      <c r="AP24" s="148"/>
      <c r="AQ24" s="148"/>
      <c r="AR24" s="148"/>
      <c r="AS24" s="148"/>
      <c r="AT24" s="148"/>
      <c r="AU24" s="148"/>
      <c r="AV24" s="148"/>
      <c r="AW24" s="148"/>
      <c r="AX24" s="148"/>
      <c r="AY24" s="148"/>
      <c r="AZ24" s="148"/>
      <c r="BA24" s="178" t="str">
        <f>C24</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24" s="148"/>
      <c r="BC24" s="148"/>
      <c r="BD24" s="148"/>
      <c r="BE24" s="148"/>
      <c r="BF24" s="148"/>
      <c r="BG24" s="148"/>
      <c r="BH24" s="148"/>
    </row>
    <row r="25" spans="1:60" outlineLevel="1" x14ac:dyDescent="0.2">
      <c r="A25" s="155"/>
      <c r="B25" s="156"/>
      <c r="C25" s="192" t="s">
        <v>149</v>
      </c>
      <c r="D25" s="162"/>
      <c r="E25" s="163">
        <v>2.1320000000000001</v>
      </c>
      <c r="F25" s="158"/>
      <c r="G25" s="158"/>
      <c r="H25" s="158"/>
      <c r="I25" s="158"/>
      <c r="J25" s="158"/>
      <c r="K25" s="158"/>
      <c r="L25" s="158"/>
      <c r="M25" s="158"/>
      <c r="N25" s="158"/>
      <c r="O25" s="158"/>
      <c r="P25" s="158"/>
      <c r="Q25" s="158"/>
      <c r="R25" s="158"/>
      <c r="S25" s="158"/>
      <c r="T25" s="158"/>
      <c r="U25" s="158"/>
      <c r="V25" s="158"/>
      <c r="W25" s="158"/>
      <c r="X25" s="158"/>
      <c r="Y25" s="148"/>
      <c r="Z25" s="148"/>
      <c r="AA25" s="148"/>
      <c r="AB25" s="148"/>
      <c r="AC25" s="148"/>
      <c r="AD25" s="148"/>
      <c r="AE25" s="148"/>
      <c r="AF25" s="148"/>
      <c r="AG25" s="148" t="s">
        <v>130</v>
      </c>
      <c r="AH25" s="148">
        <v>0</v>
      </c>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55"/>
      <c r="B26" s="156"/>
      <c r="C26" s="192" t="s">
        <v>150</v>
      </c>
      <c r="D26" s="162"/>
      <c r="E26" s="163">
        <v>1.357</v>
      </c>
      <c r="F26" s="158"/>
      <c r="G26" s="158"/>
      <c r="H26" s="158"/>
      <c r="I26" s="158"/>
      <c r="J26" s="158"/>
      <c r="K26" s="158"/>
      <c r="L26" s="158"/>
      <c r="M26" s="158"/>
      <c r="N26" s="158"/>
      <c r="O26" s="158"/>
      <c r="P26" s="158"/>
      <c r="Q26" s="158"/>
      <c r="R26" s="158"/>
      <c r="S26" s="158"/>
      <c r="T26" s="158"/>
      <c r="U26" s="158"/>
      <c r="V26" s="158"/>
      <c r="W26" s="158"/>
      <c r="X26" s="158"/>
      <c r="Y26" s="148"/>
      <c r="Z26" s="148"/>
      <c r="AA26" s="148"/>
      <c r="AB26" s="148"/>
      <c r="AC26" s="148"/>
      <c r="AD26" s="148"/>
      <c r="AE26" s="148"/>
      <c r="AF26" s="148"/>
      <c r="AG26" s="148" t="s">
        <v>130</v>
      </c>
      <c r="AH26" s="148">
        <v>0</v>
      </c>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71">
        <v>5</v>
      </c>
      <c r="B27" s="172" t="s">
        <v>151</v>
      </c>
      <c r="C27" s="189" t="s">
        <v>152</v>
      </c>
      <c r="D27" s="173" t="s">
        <v>153</v>
      </c>
      <c r="E27" s="174">
        <v>39.479999999999997</v>
      </c>
      <c r="F27" s="175"/>
      <c r="G27" s="176">
        <f>ROUND(E27*F27,2)</f>
        <v>0</v>
      </c>
      <c r="H27" s="175"/>
      <c r="I27" s="176">
        <f>ROUND(E27*H27,2)</f>
        <v>0</v>
      </c>
      <c r="J27" s="175"/>
      <c r="K27" s="176">
        <f>ROUND(E27*J27,2)</f>
        <v>0</v>
      </c>
      <c r="L27" s="176">
        <v>15</v>
      </c>
      <c r="M27" s="176">
        <f>G27*(1+L27/100)</f>
        <v>0</v>
      </c>
      <c r="N27" s="176">
        <v>2.0000000000000002E-5</v>
      </c>
      <c r="O27" s="176">
        <f>ROUND(E27*N27,2)</f>
        <v>0</v>
      </c>
      <c r="P27" s="176">
        <v>0</v>
      </c>
      <c r="Q27" s="176">
        <f>ROUND(E27*P27,2)</f>
        <v>0</v>
      </c>
      <c r="R27" s="176" t="s">
        <v>136</v>
      </c>
      <c r="S27" s="176" t="s">
        <v>126</v>
      </c>
      <c r="T27" s="177" t="s">
        <v>126</v>
      </c>
      <c r="U27" s="158">
        <v>0.16</v>
      </c>
      <c r="V27" s="158">
        <f>ROUND(E27*U27,2)</f>
        <v>6.32</v>
      </c>
      <c r="W27" s="158"/>
      <c r="X27" s="158" t="s">
        <v>127</v>
      </c>
      <c r="Y27" s="148"/>
      <c r="Z27" s="148"/>
      <c r="AA27" s="148"/>
      <c r="AB27" s="148"/>
      <c r="AC27" s="148"/>
      <c r="AD27" s="148"/>
      <c r="AE27" s="148"/>
      <c r="AF27" s="148"/>
      <c r="AG27" s="148" t="s">
        <v>128</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1" x14ac:dyDescent="0.2">
      <c r="A28" s="155"/>
      <c r="B28" s="156"/>
      <c r="C28" s="257" t="s">
        <v>154</v>
      </c>
      <c r="D28" s="258"/>
      <c r="E28" s="258"/>
      <c r="F28" s="258"/>
      <c r="G28" s="258"/>
      <c r="H28" s="158"/>
      <c r="I28" s="158"/>
      <c r="J28" s="158"/>
      <c r="K28" s="158"/>
      <c r="L28" s="158"/>
      <c r="M28" s="158"/>
      <c r="N28" s="158"/>
      <c r="O28" s="158"/>
      <c r="P28" s="158"/>
      <c r="Q28" s="158"/>
      <c r="R28" s="158"/>
      <c r="S28" s="158"/>
      <c r="T28" s="158"/>
      <c r="U28" s="158"/>
      <c r="V28" s="158"/>
      <c r="W28" s="158"/>
      <c r="X28" s="158"/>
      <c r="Y28" s="148"/>
      <c r="Z28" s="148"/>
      <c r="AA28" s="148"/>
      <c r="AB28" s="148"/>
      <c r="AC28" s="148"/>
      <c r="AD28" s="148"/>
      <c r="AE28" s="148"/>
      <c r="AF28" s="148"/>
      <c r="AG28" s="148" t="s">
        <v>138</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55"/>
      <c r="B29" s="156"/>
      <c r="C29" s="192" t="s">
        <v>155</v>
      </c>
      <c r="D29" s="162"/>
      <c r="E29" s="163">
        <v>39.479999999999997</v>
      </c>
      <c r="F29" s="158"/>
      <c r="G29" s="158"/>
      <c r="H29" s="158"/>
      <c r="I29" s="158"/>
      <c r="J29" s="158"/>
      <c r="K29" s="158"/>
      <c r="L29" s="158"/>
      <c r="M29" s="158"/>
      <c r="N29" s="158"/>
      <c r="O29" s="158"/>
      <c r="P29" s="158"/>
      <c r="Q29" s="158"/>
      <c r="R29" s="158"/>
      <c r="S29" s="158"/>
      <c r="T29" s="158"/>
      <c r="U29" s="158"/>
      <c r="V29" s="158"/>
      <c r="W29" s="158"/>
      <c r="X29" s="158"/>
      <c r="Y29" s="148"/>
      <c r="Z29" s="148"/>
      <c r="AA29" s="148"/>
      <c r="AB29" s="148"/>
      <c r="AC29" s="148"/>
      <c r="AD29" s="148"/>
      <c r="AE29" s="148"/>
      <c r="AF29" s="148"/>
      <c r="AG29" s="148" t="s">
        <v>130</v>
      </c>
      <c r="AH29" s="148">
        <v>0</v>
      </c>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ht="22.5" outlineLevel="1" x14ac:dyDescent="0.2">
      <c r="A30" s="171">
        <v>6</v>
      </c>
      <c r="B30" s="172" t="s">
        <v>156</v>
      </c>
      <c r="C30" s="189" t="s">
        <v>157</v>
      </c>
      <c r="D30" s="173" t="s">
        <v>124</v>
      </c>
      <c r="E30" s="174">
        <v>11.654999999999999</v>
      </c>
      <c r="F30" s="175"/>
      <c r="G30" s="176">
        <f>ROUND(E30*F30,2)</f>
        <v>0</v>
      </c>
      <c r="H30" s="175"/>
      <c r="I30" s="176">
        <f>ROUND(E30*H30,2)</f>
        <v>0</v>
      </c>
      <c r="J30" s="175"/>
      <c r="K30" s="176">
        <f>ROUND(E30*J30,2)</f>
        <v>0</v>
      </c>
      <c r="L30" s="176">
        <v>15</v>
      </c>
      <c r="M30" s="176">
        <f>G30*(1+L30/100)</f>
        <v>0</v>
      </c>
      <c r="N30" s="176">
        <v>4.8999999999999998E-4</v>
      </c>
      <c r="O30" s="176">
        <f>ROUND(E30*N30,2)</f>
        <v>0.01</v>
      </c>
      <c r="P30" s="176">
        <v>0</v>
      </c>
      <c r="Q30" s="176">
        <f>ROUND(E30*P30,2)</f>
        <v>0</v>
      </c>
      <c r="R30" s="176" t="s">
        <v>136</v>
      </c>
      <c r="S30" s="176" t="s">
        <v>126</v>
      </c>
      <c r="T30" s="177" t="s">
        <v>126</v>
      </c>
      <c r="U30" s="158">
        <v>0.23100000000000001</v>
      </c>
      <c r="V30" s="158">
        <f>ROUND(E30*U30,2)</f>
        <v>2.69</v>
      </c>
      <c r="W30" s="158"/>
      <c r="X30" s="158" t="s">
        <v>127</v>
      </c>
      <c r="Y30" s="148"/>
      <c r="Z30" s="148"/>
      <c r="AA30" s="148"/>
      <c r="AB30" s="148"/>
      <c r="AC30" s="148"/>
      <c r="AD30" s="148"/>
      <c r="AE30" s="148"/>
      <c r="AF30" s="148"/>
      <c r="AG30" s="148" t="s">
        <v>128</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x14ac:dyDescent="0.2">
      <c r="A31" s="155"/>
      <c r="B31" s="156"/>
      <c r="C31" s="257" t="s">
        <v>158</v>
      </c>
      <c r="D31" s="258"/>
      <c r="E31" s="258"/>
      <c r="F31" s="258"/>
      <c r="G31" s="258"/>
      <c r="H31" s="158"/>
      <c r="I31" s="158"/>
      <c r="J31" s="158"/>
      <c r="K31" s="158"/>
      <c r="L31" s="158"/>
      <c r="M31" s="158"/>
      <c r="N31" s="158"/>
      <c r="O31" s="158"/>
      <c r="P31" s="158"/>
      <c r="Q31" s="158"/>
      <c r="R31" s="158"/>
      <c r="S31" s="158"/>
      <c r="T31" s="158"/>
      <c r="U31" s="158"/>
      <c r="V31" s="158"/>
      <c r="W31" s="158"/>
      <c r="X31" s="158"/>
      <c r="Y31" s="148"/>
      <c r="Z31" s="148"/>
      <c r="AA31" s="148"/>
      <c r="AB31" s="148"/>
      <c r="AC31" s="148"/>
      <c r="AD31" s="148"/>
      <c r="AE31" s="148"/>
      <c r="AF31" s="148"/>
      <c r="AG31" s="148" t="s">
        <v>138</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x14ac:dyDescent="0.2">
      <c r="A32" s="155"/>
      <c r="B32" s="156"/>
      <c r="C32" s="192" t="s">
        <v>139</v>
      </c>
      <c r="D32" s="162"/>
      <c r="E32" s="163">
        <v>7.1760000000000002</v>
      </c>
      <c r="F32" s="158"/>
      <c r="G32" s="158"/>
      <c r="H32" s="158"/>
      <c r="I32" s="158"/>
      <c r="J32" s="158"/>
      <c r="K32" s="158"/>
      <c r="L32" s="158"/>
      <c r="M32" s="158"/>
      <c r="N32" s="158"/>
      <c r="O32" s="158"/>
      <c r="P32" s="158"/>
      <c r="Q32" s="158"/>
      <c r="R32" s="158"/>
      <c r="S32" s="158"/>
      <c r="T32" s="158"/>
      <c r="U32" s="158"/>
      <c r="V32" s="158"/>
      <c r="W32" s="158"/>
      <c r="X32" s="158"/>
      <c r="Y32" s="148"/>
      <c r="Z32" s="148"/>
      <c r="AA32" s="148"/>
      <c r="AB32" s="148"/>
      <c r="AC32" s="148"/>
      <c r="AD32" s="148"/>
      <c r="AE32" s="148"/>
      <c r="AF32" s="148"/>
      <c r="AG32" s="148" t="s">
        <v>130</v>
      </c>
      <c r="AH32" s="148">
        <v>0</v>
      </c>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55"/>
      <c r="B33" s="156"/>
      <c r="C33" s="192" t="s">
        <v>140</v>
      </c>
      <c r="D33" s="162"/>
      <c r="E33" s="163">
        <v>4.4790000000000001</v>
      </c>
      <c r="F33" s="158"/>
      <c r="G33" s="158"/>
      <c r="H33" s="158"/>
      <c r="I33" s="158"/>
      <c r="J33" s="158"/>
      <c r="K33" s="158"/>
      <c r="L33" s="158"/>
      <c r="M33" s="158"/>
      <c r="N33" s="158"/>
      <c r="O33" s="158"/>
      <c r="P33" s="158"/>
      <c r="Q33" s="158"/>
      <c r="R33" s="158"/>
      <c r="S33" s="158"/>
      <c r="T33" s="158"/>
      <c r="U33" s="158"/>
      <c r="V33" s="158"/>
      <c r="W33" s="158"/>
      <c r="X33" s="158"/>
      <c r="Y33" s="148"/>
      <c r="Z33" s="148"/>
      <c r="AA33" s="148"/>
      <c r="AB33" s="148"/>
      <c r="AC33" s="148"/>
      <c r="AD33" s="148"/>
      <c r="AE33" s="148"/>
      <c r="AF33" s="148"/>
      <c r="AG33" s="148" t="s">
        <v>130</v>
      </c>
      <c r="AH33" s="148">
        <v>0</v>
      </c>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x14ac:dyDescent="0.2">
      <c r="A34" s="165" t="s">
        <v>120</v>
      </c>
      <c r="B34" s="166" t="s">
        <v>73</v>
      </c>
      <c r="C34" s="188" t="s">
        <v>74</v>
      </c>
      <c r="D34" s="167"/>
      <c r="E34" s="168"/>
      <c r="F34" s="169"/>
      <c r="G34" s="169">
        <f>SUMIF(AG35:AG43,"&lt;&gt;NOR",G35:G43)</f>
        <v>0</v>
      </c>
      <c r="H34" s="169"/>
      <c r="I34" s="169">
        <f>SUM(I35:I43)</f>
        <v>0</v>
      </c>
      <c r="J34" s="169"/>
      <c r="K34" s="169">
        <f>SUM(K35:K43)</f>
        <v>0</v>
      </c>
      <c r="L34" s="169"/>
      <c r="M34" s="169">
        <f>SUM(M35:M43)</f>
        <v>0</v>
      </c>
      <c r="N34" s="169"/>
      <c r="O34" s="169">
        <f>SUM(O35:O43)</f>
        <v>2.68</v>
      </c>
      <c r="P34" s="169"/>
      <c r="Q34" s="169">
        <f>SUM(Q35:Q43)</f>
        <v>0</v>
      </c>
      <c r="R34" s="169"/>
      <c r="S34" s="169"/>
      <c r="T34" s="170"/>
      <c r="U34" s="164"/>
      <c r="V34" s="164">
        <f>SUM(V35:V43)</f>
        <v>29.49</v>
      </c>
      <c r="W34" s="164"/>
      <c r="X34" s="164"/>
      <c r="AG34" t="s">
        <v>121</v>
      </c>
    </row>
    <row r="35" spans="1:60" ht="22.5" outlineLevel="1" x14ac:dyDescent="0.2">
      <c r="A35" s="171">
        <v>7</v>
      </c>
      <c r="B35" s="172" t="s">
        <v>159</v>
      </c>
      <c r="C35" s="189" t="s">
        <v>160</v>
      </c>
      <c r="D35" s="173" t="s">
        <v>124</v>
      </c>
      <c r="E35" s="174">
        <v>40.448599999999999</v>
      </c>
      <c r="F35" s="175"/>
      <c r="G35" s="176">
        <f>ROUND(E35*F35,2)</f>
        <v>0</v>
      </c>
      <c r="H35" s="175"/>
      <c r="I35" s="176">
        <f>ROUND(E35*H35,2)</f>
        <v>0</v>
      </c>
      <c r="J35" s="175"/>
      <c r="K35" s="176">
        <f>ROUND(E35*J35,2)</f>
        <v>0</v>
      </c>
      <c r="L35" s="176">
        <v>15</v>
      </c>
      <c r="M35" s="176">
        <f>G35*(1+L35/100)</f>
        <v>0</v>
      </c>
      <c r="N35" s="176">
        <v>6.1460000000000001E-2</v>
      </c>
      <c r="O35" s="176">
        <f>ROUND(E35*N35,2)</f>
        <v>2.4900000000000002</v>
      </c>
      <c r="P35" s="176">
        <v>0</v>
      </c>
      <c r="Q35" s="176">
        <f>ROUND(E35*P35,2)</f>
        <v>0</v>
      </c>
      <c r="R35" s="176" t="s">
        <v>136</v>
      </c>
      <c r="S35" s="176" t="s">
        <v>126</v>
      </c>
      <c r="T35" s="177" t="s">
        <v>126</v>
      </c>
      <c r="U35" s="158">
        <v>0.47799999999999998</v>
      </c>
      <c r="V35" s="158">
        <f>ROUND(E35*U35,2)</f>
        <v>19.329999999999998</v>
      </c>
      <c r="W35" s="158"/>
      <c r="X35" s="158" t="s">
        <v>127</v>
      </c>
      <c r="Y35" s="148"/>
      <c r="Z35" s="148"/>
      <c r="AA35" s="148"/>
      <c r="AB35" s="148"/>
      <c r="AC35" s="148"/>
      <c r="AD35" s="148"/>
      <c r="AE35" s="148"/>
      <c r="AF35" s="148"/>
      <c r="AG35" s="148" t="s">
        <v>128</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1" x14ac:dyDescent="0.2">
      <c r="A36" s="155"/>
      <c r="B36" s="156"/>
      <c r="C36" s="257" t="s">
        <v>161</v>
      </c>
      <c r="D36" s="258"/>
      <c r="E36" s="258"/>
      <c r="F36" s="258"/>
      <c r="G36" s="258"/>
      <c r="H36" s="158"/>
      <c r="I36" s="158"/>
      <c r="J36" s="158"/>
      <c r="K36" s="158"/>
      <c r="L36" s="158"/>
      <c r="M36" s="158"/>
      <c r="N36" s="158"/>
      <c r="O36" s="158"/>
      <c r="P36" s="158"/>
      <c r="Q36" s="158"/>
      <c r="R36" s="158"/>
      <c r="S36" s="158"/>
      <c r="T36" s="158"/>
      <c r="U36" s="158"/>
      <c r="V36" s="158"/>
      <c r="W36" s="158"/>
      <c r="X36" s="158"/>
      <c r="Y36" s="148"/>
      <c r="Z36" s="148"/>
      <c r="AA36" s="148"/>
      <c r="AB36" s="148"/>
      <c r="AC36" s="148"/>
      <c r="AD36" s="148"/>
      <c r="AE36" s="148"/>
      <c r="AF36" s="148"/>
      <c r="AG36" s="148" t="s">
        <v>138</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x14ac:dyDescent="0.2">
      <c r="A37" s="155"/>
      <c r="B37" s="156"/>
      <c r="C37" s="192" t="s">
        <v>162</v>
      </c>
      <c r="D37" s="162"/>
      <c r="E37" s="163">
        <v>40.448599999999999</v>
      </c>
      <c r="F37" s="158"/>
      <c r="G37" s="158"/>
      <c r="H37" s="158"/>
      <c r="I37" s="158"/>
      <c r="J37" s="158"/>
      <c r="K37" s="158"/>
      <c r="L37" s="158"/>
      <c r="M37" s="158"/>
      <c r="N37" s="158"/>
      <c r="O37" s="158"/>
      <c r="P37" s="158"/>
      <c r="Q37" s="158"/>
      <c r="R37" s="158"/>
      <c r="S37" s="158"/>
      <c r="T37" s="158"/>
      <c r="U37" s="158"/>
      <c r="V37" s="158"/>
      <c r="W37" s="158"/>
      <c r="X37" s="158"/>
      <c r="Y37" s="148"/>
      <c r="Z37" s="148"/>
      <c r="AA37" s="148"/>
      <c r="AB37" s="148"/>
      <c r="AC37" s="148"/>
      <c r="AD37" s="148"/>
      <c r="AE37" s="148"/>
      <c r="AF37" s="148"/>
      <c r="AG37" s="148" t="s">
        <v>130</v>
      </c>
      <c r="AH37" s="148">
        <v>0</v>
      </c>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ht="22.5" outlineLevel="1" x14ac:dyDescent="0.2">
      <c r="A38" s="171">
        <v>8</v>
      </c>
      <c r="B38" s="172" t="s">
        <v>163</v>
      </c>
      <c r="C38" s="189" t="s">
        <v>164</v>
      </c>
      <c r="D38" s="173" t="s">
        <v>124</v>
      </c>
      <c r="E38" s="174">
        <v>26.72578</v>
      </c>
      <c r="F38" s="175"/>
      <c r="G38" s="176">
        <f>ROUND(E38*F38,2)</f>
        <v>0</v>
      </c>
      <c r="H38" s="175"/>
      <c r="I38" s="176">
        <f>ROUND(E38*H38,2)</f>
        <v>0</v>
      </c>
      <c r="J38" s="175"/>
      <c r="K38" s="176">
        <f>ROUND(E38*J38,2)</f>
        <v>0</v>
      </c>
      <c r="L38" s="176">
        <v>15</v>
      </c>
      <c r="M38" s="176">
        <f>G38*(1+L38/100)</f>
        <v>0</v>
      </c>
      <c r="N38" s="176">
        <v>6.9300000000000004E-3</v>
      </c>
      <c r="O38" s="176">
        <f>ROUND(E38*N38,2)</f>
        <v>0.19</v>
      </c>
      <c r="P38" s="176">
        <v>0</v>
      </c>
      <c r="Q38" s="176">
        <f>ROUND(E38*P38,2)</f>
        <v>0</v>
      </c>
      <c r="R38" s="176" t="s">
        <v>165</v>
      </c>
      <c r="S38" s="176" t="s">
        <v>126</v>
      </c>
      <c r="T38" s="177" t="s">
        <v>126</v>
      </c>
      <c r="U38" s="158">
        <v>0.38</v>
      </c>
      <c r="V38" s="158">
        <f>ROUND(E38*U38,2)</f>
        <v>10.16</v>
      </c>
      <c r="W38" s="158"/>
      <c r="X38" s="158" t="s">
        <v>127</v>
      </c>
      <c r="Y38" s="148"/>
      <c r="Z38" s="148"/>
      <c r="AA38" s="148"/>
      <c r="AB38" s="148"/>
      <c r="AC38" s="148"/>
      <c r="AD38" s="148"/>
      <c r="AE38" s="148"/>
      <c r="AF38" s="148"/>
      <c r="AG38" s="148" t="s">
        <v>128</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1" x14ac:dyDescent="0.2">
      <c r="A39" s="155"/>
      <c r="B39" s="156"/>
      <c r="C39" s="257" t="s">
        <v>166</v>
      </c>
      <c r="D39" s="258"/>
      <c r="E39" s="258"/>
      <c r="F39" s="258"/>
      <c r="G39" s="258"/>
      <c r="H39" s="158"/>
      <c r="I39" s="158"/>
      <c r="J39" s="158"/>
      <c r="K39" s="158"/>
      <c r="L39" s="158"/>
      <c r="M39" s="158"/>
      <c r="N39" s="158"/>
      <c r="O39" s="158"/>
      <c r="P39" s="158"/>
      <c r="Q39" s="158"/>
      <c r="R39" s="158"/>
      <c r="S39" s="158"/>
      <c r="T39" s="158"/>
      <c r="U39" s="158"/>
      <c r="V39" s="158"/>
      <c r="W39" s="158"/>
      <c r="X39" s="158"/>
      <c r="Y39" s="148"/>
      <c r="Z39" s="148"/>
      <c r="AA39" s="148"/>
      <c r="AB39" s="148"/>
      <c r="AC39" s="148"/>
      <c r="AD39" s="148"/>
      <c r="AE39" s="148"/>
      <c r="AF39" s="148"/>
      <c r="AG39" s="148" t="s">
        <v>138</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1" x14ac:dyDescent="0.2">
      <c r="A40" s="155"/>
      <c r="B40" s="156"/>
      <c r="C40" s="190" t="s">
        <v>129</v>
      </c>
      <c r="D40" s="160"/>
      <c r="E40" s="161"/>
      <c r="F40" s="158"/>
      <c r="G40" s="158"/>
      <c r="H40" s="158"/>
      <c r="I40" s="158"/>
      <c r="J40" s="158"/>
      <c r="K40" s="158"/>
      <c r="L40" s="158"/>
      <c r="M40" s="158"/>
      <c r="N40" s="158"/>
      <c r="O40" s="158"/>
      <c r="P40" s="158"/>
      <c r="Q40" s="158"/>
      <c r="R40" s="158"/>
      <c r="S40" s="158"/>
      <c r="T40" s="158"/>
      <c r="U40" s="158"/>
      <c r="V40" s="158"/>
      <c r="W40" s="158"/>
      <c r="X40" s="158"/>
      <c r="Y40" s="148"/>
      <c r="Z40" s="148"/>
      <c r="AA40" s="148"/>
      <c r="AB40" s="148"/>
      <c r="AC40" s="148"/>
      <c r="AD40" s="148"/>
      <c r="AE40" s="148"/>
      <c r="AF40" s="148"/>
      <c r="AG40" s="148" t="s">
        <v>130</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x14ac:dyDescent="0.2">
      <c r="A41" s="155"/>
      <c r="B41" s="156"/>
      <c r="C41" s="191" t="s">
        <v>131</v>
      </c>
      <c r="D41" s="160"/>
      <c r="E41" s="161">
        <v>80.897199999999998</v>
      </c>
      <c r="F41" s="158"/>
      <c r="G41" s="158"/>
      <c r="H41" s="158"/>
      <c r="I41" s="158"/>
      <c r="J41" s="158"/>
      <c r="K41" s="158"/>
      <c r="L41" s="158"/>
      <c r="M41" s="158"/>
      <c r="N41" s="158"/>
      <c r="O41" s="158"/>
      <c r="P41" s="158"/>
      <c r="Q41" s="158"/>
      <c r="R41" s="158"/>
      <c r="S41" s="158"/>
      <c r="T41" s="158"/>
      <c r="U41" s="158"/>
      <c r="V41" s="158"/>
      <c r="W41" s="158"/>
      <c r="X41" s="158"/>
      <c r="Y41" s="148"/>
      <c r="Z41" s="148"/>
      <c r="AA41" s="148"/>
      <c r="AB41" s="148"/>
      <c r="AC41" s="148"/>
      <c r="AD41" s="148"/>
      <c r="AE41" s="148"/>
      <c r="AF41" s="148"/>
      <c r="AG41" s="148" t="s">
        <v>130</v>
      </c>
      <c r="AH41" s="148">
        <v>2</v>
      </c>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1" x14ac:dyDescent="0.2">
      <c r="A42" s="155"/>
      <c r="B42" s="156"/>
      <c r="C42" s="190" t="s">
        <v>132</v>
      </c>
      <c r="D42" s="160"/>
      <c r="E42" s="161"/>
      <c r="F42" s="158"/>
      <c r="G42" s="158"/>
      <c r="H42" s="158"/>
      <c r="I42" s="158"/>
      <c r="J42" s="158"/>
      <c r="K42" s="158"/>
      <c r="L42" s="158"/>
      <c r="M42" s="158"/>
      <c r="N42" s="158"/>
      <c r="O42" s="158"/>
      <c r="P42" s="158"/>
      <c r="Q42" s="158"/>
      <c r="R42" s="158"/>
      <c r="S42" s="158"/>
      <c r="T42" s="158"/>
      <c r="U42" s="158"/>
      <c r="V42" s="158"/>
      <c r="W42" s="158"/>
      <c r="X42" s="158"/>
      <c r="Y42" s="148"/>
      <c r="Z42" s="148"/>
      <c r="AA42" s="148"/>
      <c r="AB42" s="148"/>
      <c r="AC42" s="148"/>
      <c r="AD42" s="148"/>
      <c r="AE42" s="148"/>
      <c r="AF42" s="148"/>
      <c r="AG42" s="148" t="s">
        <v>130</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1" x14ac:dyDescent="0.2">
      <c r="A43" s="155"/>
      <c r="B43" s="156"/>
      <c r="C43" s="192" t="s">
        <v>133</v>
      </c>
      <c r="D43" s="162"/>
      <c r="E43" s="163">
        <v>26.72578</v>
      </c>
      <c r="F43" s="158"/>
      <c r="G43" s="158"/>
      <c r="H43" s="158"/>
      <c r="I43" s="158"/>
      <c r="J43" s="158"/>
      <c r="K43" s="158"/>
      <c r="L43" s="158"/>
      <c r="M43" s="158"/>
      <c r="N43" s="158"/>
      <c r="O43" s="158"/>
      <c r="P43" s="158"/>
      <c r="Q43" s="158"/>
      <c r="R43" s="158"/>
      <c r="S43" s="158"/>
      <c r="T43" s="158"/>
      <c r="U43" s="158"/>
      <c r="V43" s="158"/>
      <c r="W43" s="158"/>
      <c r="X43" s="158"/>
      <c r="Y43" s="148"/>
      <c r="Z43" s="148"/>
      <c r="AA43" s="148"/>
      <c r="AB43" s="148"/>
      <c r="AC43" s="148"/>
      <c r="AD43" s="148"/>
      <c r="AE43" s="148"/>
      <c r="AF43" s="148"/>
      <c r="AG43" s="148" t="s">
        <v>130</v>
      </c>
      <c r="AH43" s="148">
        <v>0</v>
      </c>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x14ac:dyDescent="0.2">
      <c r="A44" s="165" t="s">
        <v>120</v>
      </c>
      <c r="B44" s="166" t="s">
        <v>75</v>
      </c>
      <c r="C44" s="188" t="s">
        <v>76</v>
      </c>
      <c r="D44" s="167"/>
      <c r="E44" s="168"/>
      <c r="F44" s="169"/>
      <c r="G44" s="169">
        <f>SUMIF(AG45:AG58,"&lt;&gt;NOR",G45:G58)</f>
        <v>0</v>
      </c>
      <c r="H44" s="169"/>
      <c r="I44" s="169">
        <f>SUM(I45:I58)</f>
        <v>0</v>
      </c>
      <c r="J44" s="169"/>
      <c r="K44" s="169">
        <f>SUM(K45:K58)</f>
        <v>0</v>
      </c>
      <c r="L44" s="169"/>
      <c r="M44" s="169">
        <f>SUM(M45:M58)</f>
        <v>0</v>
      </c>
      <c r="N44" s="169"/>
      <c r="O44" s="169">
        <f>SUM(O45:O58)</f>
        <v>4.4200000000000008</v>
      </c>
      <c r="P44" s="169"/>
      <c r="Q44" s="169">
        <f>SUM(Q45:Q58)</f>
        <v>0</v>
      </c>
      <c r="R44" s="169"/>
      <c r="S44" s="169"/>
      <c r="T44" s="170"/>
      <c r="U44" s="164"/>
      <c r="V44" s="164">
        <f>SUM(V45:V58)</f>
        <v>62.669999999999995</v>
      </c>
      <c r="W44" s="164"/>
      <c r="X44" s="164"/>
      <c r="AG44" t="s">
        <v>121</v>
      </c>
    </row>
    <row r="45" spans="1:60" ht="22.5" outlineLevel="1" x14ac:dyDescent="0.2">
      <c r="A45" s="171">
        <v>9</v>
      </c>
      <c r="B45" s="172" t="s">
        <v>167</v>
      </c>
      <c r="C45" s="189" t="s">
        <v>168</v>
      </c>
      <c r="D45" s="173" t="s">
        <v>124</v>
      </c>
      <c r="E45" s="174">
        <v>226.114</v>
      </c>
      <c r="F45" s="175"/>
      <c r="G45" s="176">
        <f>ROUND(E45*F45,2)</f>
        <v>0</v>
      </c>
      <c r="H45" s="175"/>
      <c r="I45" s="176">
        <f>ROUND(E45*H45,2)</f>
        <v>0</v>
      </c>
      <c r="J45" s="175"/>
      <c r="K45" s="176">
        <f>ROUND(E45*J45,2)</f>
        <v>0</v>
      </c>
      <c r="L45" s="176">
        <v>15</v>
      </c>
      <c r="M45" s="176">
        <f>G45*(1+L45/100)</f>
        <v>0</v>
      </c>
      <c r="N45" s="176">
        <v>1.8380000000000001E-2</v>
      </c>
      <c r="O45" s="176">
        <f>ROUND(E45*N45,2)</f>
        <v>4.16</v>
      </c>
      <c r="P45" s="176">
        <v>0</v>
      </c>
      <c r="Q45" s="176">
        <f>ROUND(E45*P45,2)</f>
        <v>0</v>
      </c>
      <c r="R45" s="176" t="s">
        <v>169</v>
      </c>
      <c r="S45" s="176" t="s">
        <v>126</v>
      </c>
      <c r="T45" s="177" t="s">
        <v>126</v>
      </c>
      <c r="U45" s="158">
        <v>0.123</v>
      </c>
      <c r="V45" s="158">
        <f>ROUND(E45*U45,2)</f>
        <v>27.81</v>
      </c>
      <c r="W45" s="158"/>
      <c r="X45" s="158" t="s">
        <v>127</v>
      </c>
      <c r="Y45" s="148"/>
      <c r="Z45" s="148"/>
      <c r="AA45" s="148"/>
      <c r="AB45" s="148"/>
      <c r="AC45" s="148"/>
      <c r="AD45" s="148"/>
      <c r="AE45" s="148"/>
      <c r="AF45" s="148"/>
      <c r="AG45" s="148" t="s">
        <v>128</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1" x14ac:dyDescent="0.2">
      <c r="A46" s="155"/>
      <c r="B46" s="156"/>
      <c r="C46" s="257" t="s">
        <v>170</v>
      </c>
      <c r="D46" s="258"/>
      <c r="E46" s="258"/>
      <c r="F46" s="258"/>
      <c r="G46" s="258"/>
      <c r="H46" s="158"/>
      <c r="I46" s="158"/>
      <c r="J46" s="158"/>
      <c r="K46" s="158"/>
      <c r="L46" s="158"/>
      <c r="M46" s="158"/>
      <c r="N46" s="158"/>
      <c r="O46" s="158"/>
      <c r="P46" s="158"/>
      <c r="Q46" s="158"/>
      <c r="R46" s="158"/>
      <c r="S46" s="158"/>
      <c r="T46" s="158"/>
      <c r="U46" s="158"/>
      <c r="V46" s="158"/>
      <c r="W46" s="158"/>
      <c r="X46" s="158"/>
      <c r="Y46" s="148"/>
      <c r="Z46" s="148"/>
      <c r="AA46" s="148"/>
      <c r="AB46" s="148"/>
      <c r="AC46" s="148"/>
      <c r="AD46" s="148"/>
      <c r="AE46" s="148"/>
      <c r="AF46" s="148"/>
      <c r="AG46" s="148" t="s">
        <v>138</v>
      </c>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x14ac:dyDescent="0.2">
      <c r="A47" s="155"/>
      <c r="B47" s="156"/>
      <c r="C47" s="192" t="s">
        <v>171</v>
      </c>
      <c r="D47" s="162"/>
      <c r="E47" s="163">
        <v>140.66999999999999</v>
      </c>
      <c r="F47" s="158"/>
      <c r="G47" s="158"/>
      <c r="H47" s="158"/>
      <c r="I47" s="158"/>
      <c r="J47" s="158"/>
      <c r="K47" s="158"/>
      <c r="L47" s="158"/>
      <c r="M47" s="158"/>
      <c r="N47" s="158"/>
      <c r="O47" s="158"/>
      <c r="P47" s="158"/>
      <c r="Q47" s="158"/>
      <c r="R47" s="158"/>
      <c r="S47" s="158"/>
      <c r="T47" s="158"/>
      <c r="U47" s="158"/>
      <c r="V47" s="158"/>
      <c r="W47" s="158"/>
      <c r="X47" s="158"/>
      <c r="Y47" s="148"/>
      <c r="Z47" s="148"/>
      <c r="AA47" s="148"/>
      <c r="AB47" s="148"/>
      <c r="AC47" s="148"/>
      <c r="AD47" s="148"/>
      <c r="AE47" s="148"/>
      <c r="AF47" s="148"/>
      <c r="AG47" s="148" t="s">
        <v>130</v>
      </c>
      <c r="AH47" s="148">
        <v>0</v>
      </c>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1" x14ac:dyDescent="0.2">
      <c r="A48" s="155"/>
      <c r="B48" s="156"/>
      <c r="C48" s="192" t="s">
        <v>172</v>
      </c>
      <c r="D48" s="162"/>
      <c r="E48" s="163">
        <v>85.444000000000003</v>
      </c>
      <c r="F48" s="158"/>
      <c r="G48" s="158"/>
      <c r="H48" s="158"/>
      <c r="I48" s="158"/>
      <c r="J48" s="158"/>
      <c r="K48" s="158"/>
      <c r="L48" s="158"/>
      <c r="M48" s="158"/>
      <c r="N48" s="158"/>
      <c r="O48" s="158"/>
      <c r="P48" s="158"/>
      <c r="Q48" s="158"/>
      <c r="R48" s="158"/>
      <c r="S48" s="158"/>
      <c r="T48" s="158"/>
      <c r="U48" s="158"/>
      <c r="V48" s="158"/>
      <c r="W48" s="158"/>
      <c r="X48" s="158"/>
      <c r="Y48" s="148"/>
      <c r="Z48" s="148"/>
      <c r="AA48" s="148"/>
      <c r="AB48" s="148"/>
      <c r="AC48" s="148"/>
      <c r="AD48" s="148"/>
      <c r="AE48" s="148"/>
      <c r="AF48" s="148"/>
      <c r="AG48" s="148" t="s">
        <v>130</v>
      </c>
      <c r="AH48" s="148">
        <v>0</v>
      </c>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ht="33.75" outlineLevel="1" x14ac:dyDescent="0.2">
      <c r="A49" s="171">
        <v>10</v>
      </c>
      <c r="B49" s="172" t="s">
        <v>173</v>
      </c>
      <c r="C49" s="189" t="s">
        <v>174</v>
      </c>
      <c r="D49" s="173" t="s">
        <v>124</v>
      </c>
      <c r="E49" s="174">
        <v>226.114</v>
      </c>
      <c r="F49" s="175"/>
      <c r="G49" s="176">
        <f>ROUND(E49*F49,2)</f>
        <v>0</v>
      </c>
      <c r="H49" s="175"/>
      <c r="I49" s="176">
        <f>ROUND(E49*H49,2)</f>
        <v>0</v>
      </c>
      <c r="J49" s="175"/>
      <c r="K49" s="176">
        <f>ROUND(E49*J49,2)</f>
        <v>0</v>
      </c>
      <c r="L49" s="176">
        <v>15</v>
      </c>
      <c r="M49" s="176">
        <f>G49*(1+L49/100)</f>
        <v>0</v>
      </c>
      <c r="N49" s="176">
        <v>8.1999999999999998E-4</v>
      </c>
      <c r="O49" s="176">
        <f>ROUND(E49*N49,2)</f>
        <v>0.19</v>
      </c>
      <c r="P49" s="176">
        <v>0</v>
      </c>
      <c r="Q49" s="176">
        <f>ROUND(E49*P49,2)</f>
        <v>0</v>
      </c>
      <c r="R49" s="176" t="s">
        <v>169</v>
      </c>
      <c r="S49" s="176" t="s">
        <v>126</v>
      </c>
      <c r="T49" s="177" t="s">
        <v>126</v>
      </c>
      <c r="U49" s="158">
        <v>6.0000000000000001E-3</v>
      </c>
      <c r="V49" s="158">
        <f>ROUND(E49*U49,2)</f>
        <v>1.36</v>
      </c>
      <c r="W49" s="158"/>
      <c r="X49" s="158" t="s">
        <v>127</v>
      </c>
      <c r="Y49" s="148"/>
      <c r="Z49" s="148"/>
      <c r="AA49" s="148"/>
      <c r="AB49" s="148"/>
      <c r="AC49" s="148"/>
      <c r="AD49" s="148"/>
      <c r="AE49" s="148"/>
      <c r="AF49" s="148"/>
      <c r="AG49" s="148" t="s">
        <v>128</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1" x14ac:dyDescent="0.2">
      <c r="A50" s="155"/>
      <c r="B50" s="156"/>
      <c r="C50" s="257" t="s">
        <v>170</v>
      </c>
      <c r="D50" s="258"/>
      <c r="E50" s="258"/>
      <c r="F50" s="258"/>
      <c r="G50" s="258"/>
      <c r="H50" s="158"/>
      <c r="I50" s="158"/>
      <c r="J50" s="158"/>
      <c r="K50" s="158"/>
      <c r="L50" s="158"/>
      <c r="M50" s="158"/>
      <c r="N50" s="158"/>
      <c r="O50" s="158"/>
      <c r="P50" s="158"/>
      <c r="Q50" s="158"/>
      <c r="R50" s="158"/>
      <c r="S50" s="158"/>
      <c r="T50" s="158"/>
      <c r="U50" s="158"/>
      <c r="V50" s="158"/>
      <c r="W50" s="158"/>
      <c r="X50" s="158"/>
      <c r="Y50" s="148"/>
      <c r="Z50" s="148"/>
      <c r="AA50" s="148"/>
      <c r="AB50" s="148"/>
      <c r="AC50" s="148"/>
      <c r="AD50" s="148"/>
      <c r="AE50" s="148"/>
      <c r="AF50" s="148"/>
      <c r="AG50" s="148" t="s">
        <v>138</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1" x14ac:dyDescent="0.2">
      <c r="A51" s="155"/>
      <c r="B51" s="156"/>
      <c r="C51" s="192" t="s">
        <v>171</v>
      </c>
      <c r="D51" s="162"/>
      <c r="E51" s="163">
        <v>140.66999999999999</v>
      </c>
      <c r="F51" s="158"/>
      <c r="G51" s="158"/>
      <c r="H51" s="158"/>
      <c r="I51" s="158"/>
      <c r="J51" s="158"/>
      <c r="K51" s="158"/>
      <c r="L51" s="158"/>
      <c r="M51" s="158"/>
      <c r="N51" s="158"/>
      <c r="O51" s="158"/>
      <c r="P51" s="158"/>
      <c r="Q51" s="158"/>
      <c r="R51" s="158"/>
      <c r="S51" s="158"/>
      <c r="T51" s="158"/>
      <c r="U51" s="158"/>
      <c r="V51" s="158"/>
      <c r="W51" s="158"/>
      <c r="X51" s="158"/>
      <c r="Y51" s="148"/>
      <c r="Z51" s="148"/>
      <c r="AA51" s="148"/>
      <c r="AB51" s="148"/>
      <c r="AC51" s="148"/>
      <c r="AD51" s="148"/>
      <c r="AE51" s="148"/>
      <c r="AF51" s="148"/>
      <c r="AG51" s="148" t="s">
        <v>130</v>
      </c>
      <c r="AH51" s="148">
        <v>0</v>
      </c>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1" x14ac:dyDescent="0.2">
      <c r="A52" s="155"/>
      <c r="B52" s="156"/>
      <c r="C52" s="192" t="s">
        <v>172</v>
      </c>
      <c r="D52" s="162"/>
      <c r="E52" s="163">
        <v>85.444000000000003</v>
      </c>
      <c r="F52" s="158"/>
      <c r="G52" s="158"/>
      <c r="H52" s="158"/>
      <c r="I52" s="158"/>
      <c r="J52" s="158"/>
      <c r="K52" s="158"/>
      <c r="L52" s="158"/>
      <c r="M52" s="158"/>
      <c r="N52" s="158"/>
      <c r="O52" s="158"/>
      <c r="P52" s="158"/>
      <c r="Q52" s="158"/>
      <c r="R52" s="158"/>
      <c r="S52" s="158"/>
      <c r="T52" s="158"/>
      <c r="U52" s="158"/>
      <c r="V52" s="158"/>
      <c r="W52" s="158"/>
      <c r="X52" s="158"/>
      <c r="Y52" s="148"/>
      <c r="Z52" s="148"/>
      <c r="AA52" s="148"/>
      <c r="AB52" s="148"/>
      <c r="AC52" s="148"/>
      <c r="AD52" s="148"/>
      <c r="AE52" s="148"/>
      <c r="AF52" s="148"/>
      <c r="AG52" s="148" t="s">
        <v>130</v>
      </c>
      <c r="AH52" s="148">
        <v>0</v>
      </c>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ht="22.5" outlineLevel="1" x14ac:dyDescent="0.2">
      <c r="A53" s="171">
        <v>11</v>
      </c>
      <c r="B53" s="172" t="s">
        <v>175</v>
      </c>
      <c r="C53" s="189" t="s">
        <v>176</v>
      </c>
      <c r="D53" s="173" t="s">
        <v>124</v>
      </c>
      <c r="E53" s="174">
        <v>226.114</v>
      </c>
      <c r="F53" s="175"/>
      <c r="G53" s="176">
        <f>ROUND(E53*F53,2)</f>
        <v>0</v>
      </c>
      <c r="H53" s="175"/>
      <c r="I53" s="176">
        <f>ROUND(E53*H53,2)</f>
        <v>0</v>
      </c>
      <c r="J53" s="175"/>
      <c r="K53" s="176">
        <f>ROUND(E53*J53,2)</f>
        <v>0</v>
      </c>
      <c r="L53" s="176">
        <v>15</v>
      </c>
      <c r="M53" s="176">
        <f>G53*(1+L53/100)</f>
        <v>0</v>
      </c>
      <c r="N53" s="176">
        <v>0</v>
      </c>
      <c r="O53" s="176">
        <f>ROUND(E53*N53,2)</f>
        <v>0</v>
      </c>
      <c r="P53" s="176">
        <v>0</v>
      </c>
      <c r="Q53" s="176">
        <f>ROUND(E53*P53,2)</f>
        <v>0</v>
      </c>
      <c r="R53" s="176" t="s">
        <v>169</v>
      </c>
      <c r="S53" s="176" t="s">
        <v>126</v>
      </c>
      <c r="T53" s="177" t="s">
        <v>126</v>
      </c>
      <c r="U53" s="158">
        <v>0.105</v>
      </c>
      <c r="V53" s="158">
        <f>ROUND(E53*U53,2)</f>
        <v>23.74</v>
      </c>
      <c r="W53" s="158"/>
      <c r="X53" s="158" t="s">
        <v>127</v>
      </c>
      <c r="Y53" s="148"/>
      <c r="Z53" s="148"/>
      <c r="AA53" s="148"/>
      <c r="AB53" s="148"/>
      <c r="AC53" s="148"/>
      <c r="AD53" s="148"/>
      <c r="AE53" s="148"/>
      <c r="AF53" s="148"/>
      <c r="AG53" s="148" t="s">
        <v>128</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1" x14ac:dyDescent="0.2">
      <c r="A54" s="155"/>
      <c r="B54" s="156"/>
      <c r="C54" s="192" t="s">
        <v>171</v>
      </c>
      <c r="D54" s="162"/>
      <c r="E54" s="163">
        <v>140.66999999999999</v>
      </c>
      <c r="F54" s="158"/>
      <c r="G54" s="158"/>
      <c r="H54" s="158"/>
      <c r="I54" s="158"/>
      <c r="J54" s="158"/>
      <c r="K54" s="158"/>
      <c r="L54" s="158"/>
      <c r="M54" s="158"/>
      <c r="N54" s="158"/>
      <c r="O54" s="158"/>
      <c r="P54" s="158"/>
      <c r="Q54" s="158"/>
      <c r="R54" s="158"/>
      <c r="S54" s="158"/>
      <c r="T54" s="158"/>
      <c r="U54" s="158"/>
      <c r="V54" s="158"/>
      <c r="W54" s="158"/>
      <c r="X54" s="158"/>
      <c r="Y54" s="148"/>
      <c r="Z54" s="148"/>
      <c r="AA54" s="148"/>
      <c r="AB54" s="148"/>
      <c r="AC54" s="148"/>
      <c r="AD54" s="148"/>
      <c r="AE54" s="148"/>
      <c r="AF54" s="148"/>
      <c r="AG54" s="148" t="s">
        <v>130</v>
      </c>
      <c r="AH54" s="148">
        <v>0</v>
      </c>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1" x14ac:dyDescent="0.2">
      <c r="A55" s="155"/>
      <c r="B55" s="156"/>
      <c r="C55" s="192" t="s">
        <v>172</v>
      </c>
      <c r="D55" s="162"/>
      <c r="E55" s="163">
        <v>85.444000000000003</v>
      </c>
      <c r="F55" s="158"/>
      <c r="G55" s="158"/>
      <c r="H55" s="158"/>
      <c r="I55" s="158"/>
      <c r="J55" s="158"/>
      <c r="K55" s="158"/>
      <c r="L55" s="158"/>
      <c r="M55" s="158"/>
      <c r="N55" s="158"/>
      <c r="O55" s="158"/>
      <c r="P55" s="158"/>
      <c r="Q55" s="158"/>
      <c r="R55" s="158"/>
      <c r="S55" s="158"/>
      <c r="T55" s="158"/>
      <c r="U55" s="158"/>
      <c r="V55" s="158"/>
      <c r="W55" s="158"/>
      <c r="X55" s="158"/>
      <c r="Y55" s="148"/>
      <c r="Z55" s="148"/>
      <c r="AA55" s="148"/>
      <c r="AB55" s="148"/>
      <c r="AC55" s="148"/>
      <c r="AD55" s="148"/>
      <c r="AE55" s="148"/>
      <c r="AF55" s="148"/>
      <c r="AG55" s="148" t="s">
        <v>130</v>
      </c>
      <c r="AH55" s="148">
        <v>0</v>
      </c>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1" x14ac:dyDescent="0.2">
      <c r="A56" s="171">
        <v>12</v>
      </c>
      <c r="B56" s="172" t="s">
        <v>177</v>
      </c>
      <c r="C56" s="189" t="s">
        <v>178</v>
      </c>
      <c r="D56" s="173" t="s">
        <v>124</v>
      </c>
      <c r="E56" s="174">
        <v>45.6</v>
      </c>
      <c r="F56" s="175"/>
      <c r="G56" s="176">
        <f>ROUND(E56*F56,2)</f>
        <v>0</v>
      </c>
      <c r="H56" s="175"/>
      <c r="I56" s="176">
        <f>ROUND(E56*H56,2)</f>
        <v>0</v>
      </c>
      <c r="J56" s="175"/>
      <c r="K56" s="176">
        <f>ROUND(E56*J56,2)</f>
        <v>0</v>
      </c>
      <c r="L56" s="176">
        <v>15</v>
      </c>
      <c r="M56" s="176">
        <f>G56*(1+L56/100)</f>
        <v>0</v>
      </c>
      <c r="N56" s="176">
        <v>1.58E-3</v>
      </c>
      <c r="O56" s="176">
        <f>ROUND(E56*N56,2)</f>
        <v>7.0000000000000007E-2</v>
      </c>
      <c r="P56" s="176">
        <v>0</v>
      </c>
      <c r="Q56" s="176">
        <f>ROUND(E56*P56,2)</f>
        <v>0</v>
      </c>
      <c r="R56" s="176" t="s">
        <v>169</v>
      </c>
      <c r="S56" s="176" t="s">
        <v>126</v>
      </c>
      <c r="T56" s="177" t="s">
        <v>126</v>
      </c>
      <c r="U56" s="158">
        <v>0.214</v>
      </c>
      <c r="V56" s="158">
        <f>ROUND(E56*U56,2)</f>
        <v>9.76</v>
      </c>
      <c r="W56" s="158"/>
      <c r="X56" s="158" t="s">
        <v>127</v>
      </c>
      <c r="Y56" s="148"/>
      <c r="Z56" s="148"/>
      <c r="AA56" s="148"/>
      <c r="AB56" s="148"/>
      <c r="AC56" s="148"/>
      <c r="AD56" s="148"/>
      <c r="AE56" s="148"/>
      <c r="AF56" s="148"/>
      <c r="AG56" s="148" t="s">
        <v>128</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1" x14ac:dyDescent="0.2">
      <c r="A57" s="155"/>
      <c r="B57" s="156"/>
      <c r="C57" s="192" t="s">
        <v>179</v>
      </c>
      <c r="D57" s="162"/>
      <c r="E57" s="163">
        <v>27.3</v>
      </c>
      <c r="F57" s="158"/>
      <c r="G57" s="158"/>
      <c r="H57" s="158"/>
      <c r="I57" s="158"/>
      <c r="J57" s="158"/>
      <c r="K57" s="158"/>
      <c r="L57" s="158"/>
      <c r="M57" s="158"/>
      <c r="N57" s="158"/>
      <c r="O57" s="158"/>
      <c r="P57" s="158"/>
      <c r="Q57" s="158"/>
      <c r="R57" s="158"/>
      <c r="S57" s="158"/>
      <c r="T57" s="158"/>
      <c r="U57" s="158"/>
      <c r="V57" s="158"/>
      <c r="W57" s="158"/>
      <c r="X57" s="158"/>
      <c r="Y57" s="148"/>
      <c r="Z57" s="148"/>
      <c r="AA57" s="148"/>
      <c r="AB57" s="148"/>
      <c r="AC57" s="148"/>
      <c r="AD57" s="148"/>
      <c r="AE57" s="148"/>
      <c r="AF57" s="148"/>
      <c r="AG57" s="148" t="s">
        <v>130</v>
      </c>
      <c r="AH57" s="148">
        <v>0</v>
      </c>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1" x14ac:dyDescent="0.2">
      <c r="A58" s="155"/>
      <c r="B58" s="156"/>
      <c r="C58" s="192" t="s">
        <v>180</v>
      </c>
      <c r="D58" s="162"/>
      <c r="E58" s="163">
        <v>18.3</v>
      </c>
      <c r="F58" s="158"/>
      <c r="G58" s="158"/>
      <c r="H58" s="158"/>
      <c r="I58" s="158"/>
      <c r="J58" s="158"/>
      <c r="K58" s="158"/>
      <c r="L58" s="158"/>
      <c r="M58" s="158"/>
      <c r="N58" s="158"/>
      <c r="O58" s="158"/>
      <c r="P58" s="158"/>
      <c r="Q58" s="158"/>
      <c r="R58" s="158"/>
      <c r="S58" s="158"/>
      <c r="T58" s="158"/>
      <c r="U58" s="158"/>
      <c r="V58" s="158"/>
      <c r="W58" s="158"/>
      <c r="X58" s="158"/>
      <c r="Y58" s="148"/>
      <c r="Z58" s="148"/>
      <c r="AA58" s="148"/>
      <c r="AB58" s="148"/>
      <c r="AC58" s="148"/>
      <c r="AD58" s="148"/>
      <c r="AE58" s="148"/>
      <c r="AF58" s="148"/>
      <c r="AG58" s="148" t="s">
        <v>130</v>
      </c>
      <c r="AH58" s="148">
        <v>0</v>
      </c>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x14ac:dyDescent="0.2">
      <c r="A59" s="165" t="s">
        <v>120</v>
      </c>
      <c r="B59" s="166" t="s">
        <v>77</v>
      </c>
      <c r="C59" s="188" t="s">
        <v>78</v>
      </c>
      <c r="D59" s="167"/>
      <c r="E59" s="168"/>
      <c r="F59" s="169"/>
      <c r="G59" s="169">
        <f>SUMIF(AG60:AG76,"&lt;&gt;NOR",G60:G76)</f>
        <v>0</v>
      </c>
      <c r="H59" s="169"/>
      <c r="I59" s="169">
        <f>SUM(I60:I76)</f>
        <v>0</v>
      </c>
      <c r="J59" s="169"/>
      <c r="K59" s="169">
        <f>SUM(K60:K76)</f>
        <v>0</v>
      </c>
      <c r="L59" s="169"/>
      <c r="M59" s="169">
        <f>SUM(M60:M76)</f>
        <v>0</v>
      </c>
      <c r="N59" s="169"/>
      <c r="O59" s="169">
        <f>SUM(O60:O76)</f>
        <v>0</v>
      </c>
      <c r="P59" s="169"/>
      <c r="Q59" s="169">
        <f>SUM(Q60:Q76)</f>
        <v>6.93</v>
      </c>
      <c r="R59" s="169"/>
      <c r="S59" s="169"/>
      <c r="T59" s="170"/>
      <c r="U59" s="164"/>
      <c r="V59" s="164">
        <f>SUM(V60:V76)</f>
        <v>60.01</v>
      </c>
      <c r="W59" s="164"/>
      <c r="X59" s="164"/>
      <c r="AG59" t="s">
        <v>121</v>
      </c>
    </row>
    <row r="60" spans="1:60" ht="22.5" outlineLevel="1" x14ac:dyDescent="0.2">
      <c r="A60" s="171">
        <v>13</v>
      </c>
      <c r="B60" s="172" t="s">
        <v>181</v>
      </c>
      <c r="C60" s="189" t="s">
        <v>182</v>
      </c>
      <c r="D60" s="173" t="s">
        <v>183</v>
      </c>
      <c r="E60" s="174">
        <v>1.43994</v>
      </c>
      <c r="F60" s="175"/>
      <c r="G60" s="176">
        <f>ROUND(E60*F60,2)</f>
        <v>0</v>
      </c>
      <c r="H60" s="175"/>
      <c r="I60" s="176">
        <f>ROUND(E60*H60,2)</f>
        <v>0</v>
      </c>
      <c r="J60" s="175"/>
      <c r="K60" s="176">
        <f>ROUND(E60*J60,2)</f>
        <v>0</v>
      </c>
      <c r="L60" s="176">
        <v>15</v>
      </c>
      <c r="M60" s="176">
        <f>G60*(1+L60/100)</f>
        <v>0</v>
      </c>
      <c r="N60" s="176">
        <v>0</v>
      </c>
      <c r="O60" s="176">
        <f>ROUND(E60*N60,2)</f>
        <v>0</v>
      </c>
      <c r="P60" s="176">
        <v>2.2000000000000002</v>
      </c>
      <c r="Q60" s="176">
        <f>ROUND(E60*P60,2)</f>
        <v>3.17</v>
      </c>
      <c r="R60" s="176" t="s">
        <v>184</v>
      </c>
      <c r="S60" s="176" t="s">
        <v>126</v>
      </c>
      <c r="T60" s="177" t="s">
        <v>126</v>
      </c>
      <c r="U60" s="158">
        <v>10.88</v>
      </c>
      <c r="V60" s="158">
        <f>ROUND(E60*U60,2)</f>
        <v>15.67</v>
      </c>
      <c r="W60" s="158"/>
      <c r="X60" s="158" t="s">
        <v>127</v>
      </c>
      <c r="Y60" s="148"/>
      <c r="Z60" s="148"/>
      <c r="AA60" s="148"/>
      <c r="AB60" s="148"/>
      <c r="AC60" s="148"/>
      <c r="AD60" s="148"/>
      <c r="AE60" s="148"/>
      <c r="AF60" s="148"/>
      <c r="AG60" s="148" t="s">
        <v>128</v>
      </c>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1" x14ac:dyDescent="0.2">
      <c r="A61" s="155"/>
      <c r="B61" s="156"/>
      <c r="C61" s="192" t="s">
        <v>185</v>
      </c>
      <c r="D61" s="162"/>
      <c r="E61" s="163">
        <v>0.89880000000000004</v>
      </c>
      <c r="F61" s="158"/>
      <c r="G61" s="158"/>
      <c r="H61" s="158"/>
      <c r="I61" s="158"/>
      <c r="J61" s="158"/>
      <c r="K61" s="158"/>
      <c r="L61" s="158"/>
      <c r="M61" s="158"/>
      <c r="N61" s="158"/>
      <c r="O61" s="158"/>
      <c r="P61" s="158"/>
      <c r="Q61" s="158"/>
      <c r="R61" s="158"/>
      <c r="S61" s="158"/>
      <c r="T61" s="158"/>
      <c r="U61" s="158"/>
      <c r="V61" s="158"/>
      <c r="W61" s="158"/>
      <c r="X61" s="158"/>
      <c r="Y61" s="148"/>
      <c r="Z61" s="148"/>
      <c r="AA61" s="148"/>
      <c r="AB61" s="148"/>
      <c r="AC61" s="148"/>
      <c r="AD61" s="148"/>
      <c r="AE61" s="148"/>
      <c r="AF61" s="148"/>
      <c r="AG61" s="148" t="s">
        <v>130</v>
      </c>
      <c r="AH61" s="148">
        <v>0</v>
      </c>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1" x14ac:dyDescent="0.2">
      <c r="A62" s="155"/>
      <c r="B62" s="156"/>
      <c r="C62" s="192" t="s">
        <v>186</v>
      </c>
      <c r="D62" s="162"/>
      <c r="E62" s="163">
        <v>0.54113999999999995</v>
      </c>
      <c r="F62" s="158"/>
      <c r="G62" s="158"/>
      <c r="H62" s="158"/>
      <c r="I62" s="158"/>
      <c r="J62" s="158"/>
      <c r="K62" s="158"/>
      <c r="L62" s="158"/>
      <c r="M62" s="158"/>
      <c r="N62" s="158"/>
      <c r="O62" s="158"/>
      <c r="P62" s="158"/>
      <c r="Q62" s="158"/>
      <c r="R62" s="158"/>
      <c r="S62" s="158"/>
      <c r="T62" s="158"/>
      <c r="U62" s="158"/>
      <c r="V62" s="158"/>
      <c r="W62" s="158"/>
      <c r="X62" s="158"/>
      <c r="Y62" s="148"/>
      <c r="Z62" s="148"/>
      <c r="AA62" s="148"/>
      <c r="AB62" s="148"/>
      <c r="AC62" s="148"/>
      <c r="AD62" s="148"/>
      <c r="AE62" s="148"/>
      <c r="AF62" s="148"/>
      <c r="AG62" s="148" t="s">
        <v>130</v>
      </c>
      <c r="AH62" s="148">
        <v>0</v>
      </c>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1" x14ac:dyDescent="0.2">
      <c r="A63" s="171">
        <v>14</v>
      </c>
      <c r="B63" s="172" t="s">
        <v>187</v>
      </c>
      <c r="C63" s="189" t="s">
        <v>188</v>
      </c>
      <c r="D63" s="173" t="s">
        <v>124</v>
      </c>
      <c r="E63" s="174">
        <v>35.9985</v>
      </c>
      <c r="F63" s="175"/>
      <c r="G63" s="176">
        <f>ROUND(E63*F63,2)</f>
        <v>0</v>
      </c>
      <c r="H63" s="175"/>
      <c r="I63" s="176">
        <f>ROUND(E63*H63,2)</f>
        <v>0</v>
      </c>
      <c r="J63" s="175"/>
      <c r="K63" s="176">
        <f>ROUND(E63*J63,2)</f>
        <v>0</v>
      </c>
      <c r="L63" s="176">
        <v>15</v>
      </c>
      <c r="M63" s="176">
        <f>G63*(1+L63/100)</f>
        <v>0</v>
      </c>
      <c r="N63" s="176">
        <v>0</v>
      </c>
      <c r="O63" s="176">
        <f>ROUND(E63*N63,2)</f>
        <v>0</v>
      </c>
      <c r="P63" s="176">
        <v>1.75E-3</v>
      </c>
      <c r="Q63" s="176">
        <f>ROUND(E63*P63,2)</f>
        <v>0.06</v>
      </c>
      <c r="R63" s="176" t="s">
        <v>184</v>
      </c>
      <c r="S63" s="176" t="s">
        <v>126</v>
      </c>
      <c r="T63" s="177" t="s">
        <v>126</v>
      </c>
      <c r="U63" s="158">
        <v>0.16500000000000001</v>
      </c>
      <c r="V63" s="158">
        <f>ROUND(E63*U63,2)</f>
        <v>5.94</v>
      </c>
      <c r="W63" s="158"/>
      <c r="X63" s="158" t="s">
        <v>127</v>
      </c>
      <c r="Y63" s="148"/>
      <c r="Z63" s="148"/>
      <c r="AA63" s="148"/>
      <c r="AB63" s="148"/>
      <c r="AC63" s="148"/>
      <c r="AD63" s="148"/>
      <c r="AE63" s="148"/>
      <c r="AF63" s="148"/>
      <c r="AG63" s="148" t="s">
        <v>128</v>
      </c>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1" x14ac:dyDescent="0.2">
      <c r="A64" s="155"/>
      <c r="B64" s="156"/>
      <c r="C64" s="192" t="s">
        <v>189</v>
      </c>
      <c r="D64" s="162"/>
      <c r="E64" s="163">
        <v>22.47</v>
      </c>
      <c r="F64" s="158"/>
      <c r="G64" s="158"/>
      <c r="H64" s="158"/>
      <c r="I64" s="158"/>
      <c r="J64" s="158"/>
      <c r="K64" s="158"/>
      <c r="L64" s="158"/>
      <c r="M64" s="158"/>
      <c r="N64" s="158"/>
      <c r="O64" s="158"/>
      <c r="P64" s="158"/>
      <c r="Q64" s="158"/>
      <c r="R64" s="158"/>
      <c r="S64" s="158"/>
      <c r="T64" s="158"/>
      <c r="U64" s="158"/>
      <c r="V64" s="158"/>
      <c r="W64" s="158"/>
      <c r="X64" s="158"/>
      <c r="Y64" s="148"/>
      <c r="Z64" s="148"/>
      <c r="AA64" s="148"/>
      <c r="AB64" s="148"/>
      <c r="AC64" s="148"/>
      <c r="AD64" s="148"/>
      <c r="AE64" s="148"/>
      <c r="AF64" s="148"/>
      <c r="AG64" s="148" t="s">
        <v>130</v>
      </c>
      <c r="AH64" s="148">
        <v>0</v>
      </c>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1" x14ac:dyDescent="0.2">
      <c r="A65" s="155"/>
      <c r="B65" s="156"/>
      <c r="C65" s="192" t="s">
        <v>190</v>
      </c>
      <c r="D65" s="162"/>
      <c r="E65" s="163">
        <v>13.528499999999999</v>
      </c>
      <c r="F65" s="158"/>
      <c r="G65" s="158"/>
      <c r="H65" s="158"/>
      <c r="I65" s="158"/>
      <c r="J65" s="158"/>
      <c r="K65" s="158"/>
      <c r="L65" s="158"/>
      <c r="M65" s="158"/>
      <c r="N65" s="158"/>
      <c r="O65" s="158"/>
      <c r="P65" s="158"/>
      <c r="Q65" s="158"/>
      <c r="R65" s="158"/>
      <c r="S65" s="158"/>
      <c r="T65" s="158"/>
      <c r="U65" s="158"/>
      <c r="V65" s="158"/>
      <c r="W65" s="158"/>
      <c r="X65" s="158"/>
      <c r="Y65" s="148"/>
      <c r="Z65" s="148"/>
      <c r="AA65" s="148"/>
      <c r="AB65" s="148"/>
      <c r="AC65" s="148"/>
      <c r="AD65" s="148"/>
      <c r="AE65" s="148"/>
      <c r="AF65" s="148"/>
      <c r="AG65" s="148" t="s">
        <v>130</v>
      </c>
      <c r="AH65" s="148">
        <v>0</v>
      </c>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1" x14ac:dyDescent="0.2">
      <c r="A66" s="171">
        <v>15</v>
      </c>
      <c r="B66" s="172" t="s">
        <v>191</v>
      </c>
      <c r="C66" s="189" t="s">
        <v>192</v>
      </c>
      <c r="D66" s="173" t="s">
        <v>124</v>
      </c>
      <c r="E66" s="174">
        <v>35.9985</v>
      </c>
      <c r="F66" s="175"/>
      <c r="G66" s="176">
        <f>ROUND(E66*F66,2)</f>
        <v>0</v>
      </c>
      <c r="H66" s="175"/>
      <c r="I66" s="176">
        <f>ROUND(E66*H66,2)</f>
        <v>0</v>
      </c>
      <c r="J66" s="175"/>
      <c r="K66" s="176">
        <f>ROUND(E66*J66,2)</f>
        <v>0</v>
      </c>
      <c r="L66" s="176">
        <v>15</v>
      </c>
      <c r="M66" s="176">
        <f>G66*(1+L66/100)</f>
        <v>0</v>
      </c>
      <c r="N66" s="176">
        <v>0</v>
      </c>
      <c r="O66" s="176">
        <f>ROUND(E66*N66,2)</f>
        <v>0</v>
      </c>
      <c r="P66" s="176">
        <v>0.02</v>
      </c>
      <c r="Q66" s="176">
        <f>ROUND(E66*P66,2)</f>
        <v>0.72</v>
      </c>
      <c r="R66" s="176" t="s">
        <v>184</v>
      </c>
      <c r="S66" s="176" t="s">
        <v>126</v>
      </c>
      <c r="T66" s="177" t="s">
        <v>126</v>
      </c>
      <c r="U66" s="158">
        <v>0.23</v>
      </c>
      <c r="V66" s="158">
        <f>ROUND(E66*U66,2)</f>
        <v>8.2799999999999994</v>
      </c>
      <c r="W66" s="158"/>
      <c r="X66" s="158" t="s">
        <v>127</v>
      </c>
      <c r="Y66" s="148"/>
      <c r="Z66" s="148"/>
      <c r="AA66" s="148"/>
      <c r="AB66" s="148"/>
      <c r="AC66" s="148"/>
      <c r="AD66" s="148"/>
      <c r="AE66" s="148"/>
      <c r="AF66" s="148"/>
      <c r="AG66" s="148" t="s">
        <v>128</v>
      </c>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1" x14ac:dyDescent="0.2">
      <c r="A67" s="155"/>
      <c r="B67" s="156"/>
      <c r="C67" s="257" t="s">
        <v>193</v>
      </c>
      <c r="D67" s="258"/>
      <c r="E67" s="258"/>
      <c r="F67" s="258"/>
      <c r="G67" s="258"/>
      <c r="H67" s="158"/>
      <c r="I67" s="158"/>
      <c r="J67" s="158"/>
      <c r="K67" s="158"/>
      <c r="L67" s="158"/>
      <c r="M67" s="158"/>
      <c r="N67" s="158"/>
      <c r="O67" s="158"/>
      <c r="P67" s="158"/>
      <c r="Q67" s="158"/>
      <c r="R67" s="158"/>
      <c r="S67" s="158"/>
      <c r="T67" s="158"/>
      <c r="U67" s="158"/>
      <c r="V67" s="158"/>
      <c r="W67" s="158"/>
      <c r="X67" s="158"/>
      <c r="Y67" s="148"/>
      <c r="Z67" s="148"/>
      <c r="AA67" s="148"/>
      <c r="AB67" s="148"/>
      <c r="AC67" s="148"/>
      <c r="AD67" s="148"/>
      <c r="AE67" s="148"/>
      <c r="AF67" s="148"/>
      <c r="AG67" s="148" t="s">
        <v>138</v>
      </c>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1" x14ac:dyDescent="0.2">
      <c r="A68" s="155"/>
      <c r="B68" s="156"/>
      <c r="C68" s="192" t="s">
        <v>189</v>
      </c>
      <c r="D68" s="162"/>
      <c r="E68" s="163">
        <v>22.47</v>
      </c>
      <c r="F68" s="158"/>
      <c r="G68" s="158"/>
      <c r="H68" s="158"/>
      <c r="I68" s="158"/>
      <c r="J68" s="158"/>
      <c r="K68" s="158"/>
      <c r="L68" s="158"/>
      <c r="M68" s="158"/>
      <c r="N68" s="158"/>
      <c r="O68" s="158"/>
      <c r="P68" s="158"/>
      <c r="Q68" s="158"/>
      <c r="R68" s="158"/>
      <c r="S68" s="158"/>
      <c r="T68" s="158"/>
      <c r="U68" s="158"/>
      <c r="V68" s="158"/>
      <c r="W68" s="158"/>
      <c r="X68" s="158"/>
      <c r="Y68" s="148"/>
      <c r="Z68" s="148"/>
      <c r="AA68" s="148"/>
      <c r="AB68" s="148"/>
      <c r="AC68" s="148"/>
      <c r="AD68" s="148"/>
      <c r="AE68" s="148"/>
      <c r="AF68" s="148"/>
      <c r="AG68" s="148" t="s">
        <v>130</v>
      </c>
      <c r="AH68" s="148">
        <v>0</v>
      </c>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1" x14ac:dyDescent="0.2">
      <c r="A69" s="155"/>
      <c r="B69" s="156"/>
      <c r="C69" s="192" t="s">
        <v>190</v>
      </c>
      <c r="D69" s="162"/>
      <c r="E69" s="163">
        <v>13.528499999999999</v>
      </c>
      <c r="F69" s="158"/>
      <c r="G69" s="158"/>
      <c r="H69" s="158"/>
      <c r="I69" s="158"/>
      <c r="J69" s="158"/>
      <c r="K69" s="158"/>
      <c r="L69" s="158"/>
      <c r="M69" s="158"/>
      <c r="N69" s="158"/>
      <c r="O69" s="158"/>
      <c r="P69" s="158"/>
      <c r="Q69" s="158"/>
      <c r="R69" s="158"/>
      <c r="S69" s="158"/>
      <c r="T69" s="158"/>
      <c r="U69" s="158"/>
      <c r="V69" s="158"/>
      <c r="W69" s="158"/>
      <c r="X69" s="158"/>
      <c r="Y69" s="148"/>
      <c r="Z69" s="148"/>
      <c r="AA69" s="148"/>
      <c r="AB69" s="148"/>
      <c r="AC69" s="148"/>
      <c r="AD69" s="148"/>
      <c r="AE69" s="148"/>
      <c r="AF69" s="148"/>
      <c r="AG69" s="148" t="s">
        <v>130</v>
      </c>
      <c r="AH69" s="148">
        <v>0</v>
      </c>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1" x14ac:dyDescent="0.2">
      <c r="A70" s="171">
        <v>16</v>
      </c>
      <c r="B70" s="172" t="s">
        <v>194</v>
      </c>
      <c r="C70" s="189" t="s">
        <v>195</v>
      </c>
      <c r="D70" s="173" t="s">
        <v>153</v>
      </c>
      <c r="E70" s="174">
        <v>34.21</v>
      </c>
      <c r="F70" s="175"/>
      <c r="G70" s="176">
        <f>ROUND(E70*F70,2)</f>
        <v>0</v>
      </c>
      <c r="H70" s="175"/>
      <c r="I70" s="176">
        <f>ROUND(E70*H70,2)</f>
        <v>0</v>
      </c>
      <c r="J70" s="175"/>
      <c r="K70" s="176">
        <f>ROUND(E70*J70,2)</f>
        <v>0</v>
      </c>
      <c r="L70" s="176">
        <v>15</v>
      </c>
      <c r="M70" s="176">
        <f>G70*(1+L70/100)</f>
        <v>0</v>
      </c>
      <c r="N70" s="176">
        <v>0</v>
      </c>
      <c r="O70" s="176">
        <f>ROUND(E70*N70,2)</f>
        <v>0</v>
      </c>
      <c r="P70" s="176">
        <v>4.0000000000000002E-4</v>
      </c>
      <c r="Q70" s="176">
        <f>ROUND(E70*P70,2)</f>
        <v>0.01</v>
      </c>
      <c r="R70" s="176" t="s">
        <v>184</v>
      </c>
      <c r="S70" s="176" t="s">
        <v>126</v>
      </c>
      <c r="T70" s="177" t="s">
        <v>126</v>
      </c>
      <c r="U70" s="158">
        <v>7.0000000000000007E-2</v>
      </c>
      <c r="V70" s="158">
        <f>ROUND(E70*U70,2)</f>
        <v>2.39</v>
      </c>
      <c r="W70" s="158"/>
      <c r="X70" s="158" t="s">
        <v>127</v>
      </c>
      <c r="Y70" s="148"/>
      <c r="Z70" s="148"/>
      <c r="AA70" s="148"/>
      <c r="AB70" s="148"/>
      <c r="AC70" s="148"/>
      <c r="AD70" s="148"/>
      <c r="AE70" s="148"/>
      <c r="AF70" s="148"/>
      <c r="AG70" s="148" t="s">
        <v>128</v>
      </c>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1" x14ac:dyDescent="0.2">
      <c r="A71" s="155"/>
      <c r="B71" s="156"/>
      <c r="C71" s="192" t="s">
        <v>196</v>
      </c>
      <c r="D71" s="162"/>
      <c r="E71" s="163">
        <v>34.21</v>
      </c>
      <c r="F71" s="158"/>
      <c r="G71" s="158"/>
      <c r="H71" s="158"/>
      <c r="I71" s="158"/>
      <c r="J71" s="158"/>
      <c r="K71" s="158"/>
      <c r="L71" s="158"/>
      <c r="M71" s="158"/>
      <c r="N71" s="158"/>
      <c r="O71" s="158"/>
      <c r="P71" s="158"/>
      <c r="Q71" s="158"/>
      <c r="R71" s="158"/>
      <c r="S71" s="158"/>
      <c r="T71" s="158"/>
      <c r="U71" s="158"/>
      <c r="V71" s="158"/>
      <c r="W71" s="158"/>
      <c r="X71" s="158"/>
      <c r="Y71" s="148"/>
      <c r="Z71" s="148"/>
      <c r="AA71" s="148"/>
      <c r="AB71" s="148"/>
      <c r="AC71" s="148"/>
      <c r="AD71" s="148"/>
      <c r="AE71" s="148"/>
      <c r="AF71" s="148"/>
      <c r="AG71" s="148" t="s">
        <v>130</v>
      </c>
      <c r="AH71" s="148">
        <v>0</v>
      </c>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ht="22.5" outlineLevel="1" x14ac:dyDescent="0.2">
      <c r="A72" s="171">
        <v>17</v>
      </c>
      <c r="B72" s="172" t="s">
        <v>197</v>
      </c>
      <c r="C72" s="189" t="s">
        <v>198</v>
      </c>
      <c r="D72" s="173" t="s">
        <v>153</v>
      </c>
      <c r="E72" s="174">
        <v>42.62</v>
      </c>
      <c r="F72" s="175"/>
      <c r="G72" s="176">
        <f>ROUND(E72*F72,2)</f>
        <v>0</v>
      </c>
      <c r="H72" s="175"/>
      <c r="I72" s="176">
        <f>ROUND(E72*H72,2)</f>
        <v>0</v>
      </c>
      <c r="J72" s="175"/>
      <c r="K72" s="176">
        <f>ROUND(E72*J72,2)</f>
        <v>0</v>
      </c>
      <c r="L72" s="176">
        <v>15</v>
      </c>
      <c r="M72" s="176">
        <f>G72*(1+L72/100)</f>
        <v>0</v>
      </c>
      <c r="N72" s="176">
        <v>0</v>
      </c>
      <c r="O72" s="176">
        <f>ROUND(E72*N72,2)</f>
        <v>0</v>
      </c>
      <c r="P72" s="176">
        <v>3.6999999999999998E-2</v>
      </c>
      <c r="Q72" s="176">
        <f>ROUND(E72*P72,2)</f>
        <v>1.58</v>
      </c>
      <c r="R72" s="176" t="s">
        <v>184</v>
      </c>
      <c r="S72" s="176" t="s">
        <v>126</v>
      </c>
      <c r="T72" s="177" t="s">
        <v>126</v>
      </c>
      <c r="U72" s="158">
        <v>0.55000000000000004</v>
      </c>
      <c r="V72" s="158">
        <f>ROUND(E72*U72,2)</f>
        <v>23.44</v>
      </c>
      <c r="W72" s="158"/>
      <c r="X72" s="158" t="s">
        <v>127</v>
      </c>
      <c r="Y72" s="148"/>
      <c r="Z72" s="148"/>
      <c r="AA72" s="148"/>
      <c r="AB72" s="148"/>
      <c r="AC72" s="148"/>
      <c r="AD72" s="148"/>
      <c r="AE72" s="148"/>
      <c r="AF72" s="148"/>
      <c r="AG72" s="148" t="s">
        <v>128</v>
      </c>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1" x14ac:dyDescent="0.2">
      <c r="A73" s="155"/>
      <c r="B73" s="156"/>
      <c r="C73" s="192" t="s">
        <v>199</v>
      </c>
      <c r="D73" s="162"/>
      <c r="E73" s="163">
        <v>38.1</v>
      </c>
      <c r="F73" s="158"/>
      <c r="G73" s="158"/>
      <c r="H73" s="158"/>
      <c r="I73" s="158"/>
      <c r="J73" s="158"/>
      <c r="K73" s="158"/>
      <c r="L73" s="158"/>
      <c r="M73" s="158"/>
      <c r="N73" s="158"/>
      <c r="O73" s="158"/>
      <c r="P73" s="158"/>
      <c r="Q73" s="158"/>
      <c r="R73" s="158"/>
      <c r="S73" s="158"/>
      <c r="T73" s="158"/>
      <c r="U73" s="158"/>
      <c r="V73" s="158"/>
      <c r="W73" s="158"/>
      <c r="X73" s="158"/>
      <c r="Y73" s="148"/>
      <c r="Z73" s="148"/>
      <c r="AA73" s="148"/>
      <c r="AB73" s="148"/>
      <c r="AC73" s="148"/>
      <c r="AD73" s="148"/>
      <c r="AE73" s="148"/>
      <c r="AF73" s="148"/>
      <c r="AG73" s="148" t="s">
        <v>130</v>
      </c>
      <c r="AH73" s="148">
        <v>0</v>
      </c>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1" x14ac:dyDescent="0.2">
      <c r="A74" s="155"/>
      <c r="B74" s="156"/>
      <c r="C74" s="192" t="s">
        <v>200</v>
      </c>
      <c r="D74" s="162"/>
      <c r="E74" s="163">
        <v>4.5199999999999996</v>
      </c>
      <c r="F74" s="158"/>
      <c r="G74" s="158"/>
      <c r="H74" s="158"/>
      <c r="I74" s="158"/>
      <c r="J74" s="158"/>
      <c r="K74" s="158"/>
      <c r="L74" s="158"/>
      <c r="M74" s="158"/>
      <c r="N74" s="158"/>
      <c r="O74" s="158"/>
      <c r="P74" s="158"/>
      <c r="Q74" s="158"/>
      <c r="R74" s="158"/>
      <c r="S74" s="158"/>
      <c r="T74" s="158"/>
      <c r="U74" s="158"/>
      <c r="V74" s="158"/>
      <c r="W74" s="158"/>
      <c r="X74" s="158"/>
      <c r="Y74" s="148"/>
      <c r="Z74" s="148"/>
      <c r="AA74" s="148"/>
      <c r="AB74" s="148"/>
      <c r="AC74" s="148"/>
      <c r="AD74" s="148"/>
      <c r="AE74" s="148"/>
      <c r="AF74" s="148"/>
      <c r="AG74" s="148" t="s">
        <v>130</v>
      </c>
      <c r="AH74" s="148">
        <v>0</v>
      </c>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ht="33.75" outlineLevel="1" x14ac:dyDescent="0.2">
      <c r="A75" s="171">
        <v>18</v>
      </c>
      <c r="B75" s="172" t="s">
        <v>201</v>
      </c>
      <c r="C75" s="189" t="s">
        <v>202</v>
      </c>
      <c r="D75" s="173" t="s">
        <v>124</v>
      </c>
      <c r="E75" s="174">
        <v>53.6355</v>
      </c>
      <c r="F75" s="175"/>
      <c r="G75" s="176">
        <f>ROUND(E75*F75,2)</f>
        <v>0</v>
      </c>
      <c r="H75" s="175"/>
      <c r="I75" s="176">
        <f>ROUND(E75*H75,2)</f>
        <v>0</v>
      </c>
      <c r="J75" s="175"/>
      <c r="K75" s="176">
        <f>ROUND(E75*J75,2)</f>
        <v>0</v>
      </c>
      <c r="L75" s="176">
        <v>15</v>
      </c>
      <c r="M75" s="176">
        <f>G75*(1+L75/100)</f>
        <v>0</v>
      </c>
      <c r="N75" s="176">
        <v>0</v>
      </c>
      <c r="O75" s="176">
        <f>ROUND(E75*N75,2)</f>
        <v>0</v>
      </c>
      <c r="P75" s="176">
        <v>2.5999999999999999E-2</v>
      </c>
      <c r="Q75" s="176">
        <f>ROUND(E75*P75,2)</f>
        <v>1.39</v>
      </c>
      <c r="R75" s="176" t="s">
        <v>184</v>
      </c>
      <c r="S75" s="176" t="s">
        <v>126</v>
      </c>
      <c r="T75" s="177" t="s">
        <v>126</v>
      </c>
      <c r="U75" s="158">
        <v>0.08</v>
      </c>
      <c r="V75" s="158">
        <f>ROUND(E75*U75,2)</f>
        <v>4.29</v>
      </c>
      <c r="W75" s="158"/>
      <c r="X75" s="158" t="s">
        <v>127</v>
      </c>
      <c r="Y75" s="148"/>
      <c r="Z75" s="148"/>
      <c r="AA75" s="148"/>
      <c r="AB75" s="148"/>
      <c r="AC75" s="148"/>
      <c r="AD75" s="148"/>
      <c r="AE75" s="148"/>
      <c r="AF75" s="148"/>
      <c r="AG75" s="148" t="s">
        <v>128</v>
      </c>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1" x14ac:dyDescent="0.2">
      <c r="A76" s="155"/>
      <c r="B76" s="156"/>
      <c r="C76" s="192" t="s">
        <v>203</v>
      </c>
      <c r="D76" s="162"/>
      <c r="E76" s="163">
        <v>53.6355</v>
      </c>
      <c r="F76" s="158"/>
      <c r="G76" s="158"/>
      <c r="H76" s="158"/>
      <c r="I76" s="158"/>
      <c r="J76" s="158"/>
      <c r="K76" s="158"/>
      <c r="L76" s="158"/>
      <c r="M76" s="158"/>
      <c r="N76" s="158"/>
      <c r="O76" s="158"/>
      <c r="P76" s="158"/>
      <c r="Q76" s="158"/>
      <c r="R76" s="158"/>
      <c r="S76" s="158"/>
      <c r="T76" s="158"/>
      <c r="U76" s="158"/>
      <c r="V76" s="158"/>
      <c r="W76" s="158"/>
      <c r="X76" s="158"/>
      <c r="Y76" s="148"/>
      <c r="Z76" s="148"/>
      <c r="AA76" s="148"/>
      <c r="AB76" s="148"/>
      <c r="AC76" s="148"/>
      <c r="AD76" s="148"/>
      <c r="AE76" s="148"/>
      <c r="AF76" s="148"/>
      <c r="AG76" s="148" t="s">
        <v>130</v>
      </c>
      <c r="AH76" s="148">
        <v>0</v>
      </c>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x14ac:dyDescent="0.2">
      <c r="A77" s="165" t="s">
        <v>120</v>
      </c>
      <c r="B77" s="166" t="s">
        <v>79</v>
      </c>
      <c r="C77" s="188" t="s">
        <v>80</v>
      </c>
      <c r="D77" s="167"/>
      <c r="E77" s="168"/>
      <c r="F77" s="169"/>
      <c r="G77" s="169">
        <f>SUMIF(AG78:AG79,"&lt;&gt;NOR",G78:G79)</f>
        <v>0</v>
      </c>
      <c r="H77" s="169"/>
      <c r="I77" s="169">
        <f>SUM(I78:I79)</f>
        <v>0</v>
      </c>
      <c r="J77" s="169"/>
      <c r="K77" s="169">
        <f>SUM(K78:K79)</f>
        <v>0</v>
      </c>
      <c r="L77" s="169"/>
      <c r="M77" s="169">
        <f>SUM(M78:M79)</f>
        <v>0</v>
      </c>
      <c r="N77" s="169"/>
      <c r="O77" s="169">
        <f>SUM(O78:O79)</f>
        <v>0</v>
      </c>
      <c r="P77" s="169"/>
      <c r="Q77" s="169">
        <f>SUM(Q78:Q79)</f>
        <v>0</v>
      </c>
      <c r="R77" s="169"/>
      <c r="S77" s="169"/>
      <c r="T77" s="170"/>
      <c r="U77" s="164"/>
      <c r="V77" s="164">
        <f>SUM(V78:V79)</f>
        <v>2.42</v>
      </c>
      <c r="W77" s="164"/>
      <c r="X77" s="164"/>
      <c r="AG77" t="s">
        <v>121</v>
      </c>
    </row>
    <row r="78" spans="1:60" outlineLevel="1" x14ac:dyDescent="0.2">
      <c r="A78" s="171">
        <v>19</v>
      </c>
      <c r="B78" s="172" t="s">
        <v>204</v>
      </c>
      <c r="C78" s="189" t="s">
        <v>205</v>
      </c>
      <c r="D78" s="173" t="s">
        <v>206</v>
      </c>
      <c r="E78" s="174">
        <v>7.8944700000000001</v>
      </c>
      <c r="F78" s="175"/>
      <c r="G78" s="176">
        <f>ROUND(E78*F78,2)</f>
        <v>0</v>
      </c>
      <c r="H78" s="175"/>
      <c r="I78" s="176">
        <f>ROUND(E78*H78,2)</f>
        <v>0</v>
      </c>
      <c r="J78" s="175"/>
      <c r="K78" s="176">
        <f>ROUND(E78*J78,2)</f>
        <v>0</v>
      </c>
      <c r="L78" s="176">
        <v>15</v>
      </c>
      <c r="M78" s="176">
        <f>G78*(1+L78/100)</f>
        <v>0</v>
      </c>
      <c r="N78" s="176">
        <v>0</v>
      </c>
      <c r="O78" s="176">
        <f>ROUND(E78*N78,2)</f>
        <v>0</v>
      </c>
      <c r="P78" s="176">
        <v>0</v>
      </c>
      <c r="Q78" s="176">
        <f>ROUND(E78*P78,2)</f>
        <v>0</v>
      </c>
      <c r="R78" s="176" t="s">
        <v>136</v>
      </c>
      <c r="S78" s="176" t="s">
        <v>126</v>
      </c>
      <c r="T78" s="177" t="s">
        <v>126</v>
      </c>
      <c r="U78" s="158">
        <v>0.307</v>
      </c>
      <c r="V78" s="158">
        <f>ROUND(E78*U78,2)</f>
        <v>2.42</v>
      </c>
      <c r="W78" s="158"/>
      <c r="X78" s="158" t="s">
        <v>207</v>
      </c>
      <c r="Y78" s="148"/>
      <c r="Z78" s="148"/>
      <c r="AA78" s="148"/>
      <c r="AB78" s="148"/>
      <c r="AC78" s="148"/>
      <c r="AD78" s="148"/>
      <c r="AE78" s="148"/>
      <c r="AF78" s="148"/>
      <c r="AG78" s="148" t="s">
        <v>208</v>
      </c>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ht="22.5" outlineLevel="1" x14ac:dyDescent="0.2">
      <c r="A79" s="155"/>
      <c r="B79" s="156"/>
      <c r="C79" s="257" t="s">
        <v>209</v>
      </c>
      <c r="D79" s="258"/>
      <c r="E79" s="258"/>
      <c r="F79" s="258"/>
      <c r="G79" s="258"/>
      <c r="H79" s="158"/>
      <c r="I79" s="158"/>
      <c r="J79" s="158"/>
      <c r="K79" s="158"/>
      <c r="L79" s="158"/>
      <c r="M79" s="158"/>
      <c r="N79" s="158"/>
      <c r="O79" s="158"/>
      <c r="P79" s="158"/>
      <c r="Q79" s="158"/>
      <c r="R79" s="158"/>
      <c r="S79" s="158"/>
      <c r="T79" s="158"/>
      <c r="U79" s="158"/>
      <c r="V79" s="158"/>
      <c r="W79" s="158"/>
      <c r="X79" s="158"/>
      <c r="Y79" s="148"/>
      <c r="Z79" s="148"/>
      <c r="AA79" s="148"/>
      <c r="AB79" s="148"/>
      <c r="AC79" s="148"/>
      <c r="AD79" s="148"/>
      <c r="AE79" s="148"/>
      <c r="AF79" s="148"/>
      <c r="AG79" s="148" t="s">
        <v>138</v>
      </c>
      <c r="AH79" s="148"/>
      <c r="AI79" s="148"/>
      <c r="AJ79" s="148"/>
      <c r="AK79" s="148"/>
      <c r="AL79" s="148"/>
      <c r="AM79" s="148"/>
      <c r="AN79" s="148"/>
      <c r="AO79" s="148"/>
      <c r="AP79" s="148"/>
      <c r="AQ79" s="148"/>
      <c r="AR79" s="148"/>
      <c r="AS79" s="148"/>
      <c r="AT79" s="148"/>
      <c r="AU79" s="148"/>
      <c r="AV79" s="148"/>
      <c r="AW79" s="148"/>
      <c r="AX79" s="148"/>
      <c r="AY79" s="148"/>
      <c r="AZ79" s="148"/>
      <c r="BA79" s="178" t="str">
        <f>C79</f>
        <v>přesun hmot pro budovy občanské výstavby (JKSO 801), budovy pro bydlení (JKSO 803) budovy pro výrobu a služby (JKSO 812) s nosnou svislou konstrukcí zděnou z cihel nebo tvárnic nebo kovovou</v>
      </c>
      <c r="BB79" s="148"/>
      <c r="BC79" s="148"/>
      <c r="BD79" s="148"/>
      <c r="BE79" s="148"/>
      <c r="BF79" s="148"/>
      <c r="BG79" s="148"/>
      <c r="BH79" s="148"/>
    </row>
    <row r="80" spans="1:60" x14ac:dyDescent="0.2">
      <c r="A80" s="165" t="s">
        <v>120</v>
      </c>
      <c r="B80" s="166" t="s">
        <v>81</v>
      </c>
      <c r="C80" s="188" t="s">
        <v>82</v>
      </c>
      <c r="D80" s="167"/>
      <c r="E80" s="168"/>
      <c r="F80" s="169"/>
      <c r="G80" s="169">
        <f>SUMIF(AG81:AG89,"&lt;&gt;NOR",G81:G89)</f>
        <v>0</v>
      </c>
      <c r="H80" s="169"/>
      <c r="I80" s="169">
        <f>SUM(I81:I89)</f>
        <v>0</v>
      </c>
      <c r="J80" s="169"/>
      <c r="K80" s="169">
        <f>SUM(K81:K89)</f>
        <v>0</v>
      </c>
      <c r="L80" s="169"/>
      <c r="M80" s="169">
        <f>SUM(M81:M89)</f>
        <v>0</v>
      </c>
      <c r="N80" s="169"/>
      <c r="O80" s="169">
        <f>SUM(O81:O89)</f>
        <v>0.15</v>
      </c>
      <c r="P80" s="169"/>
      <c r="Q80" s="169">
        <f>SUM(Q81:Q89)</f>
        <v>0</v>
      </c>
      <c r="R80" s="169"/>
      <c r="S80" s="169"/>
      <c r="T80" s="170"/>
      <c r="U80" s="164"/>
      <c r="V80" s="164">
        <f>SUM(V81:V89)</f>
        <v>36.769999999999996</v>
      </c>
      <c r="W80" s="164"/>
      <c r="X80" s="164"/>
      <c r="AG80" t="s">
        <v>121</v>
      </c>
    </row>
    <row r="81" spans="1:60" outlineLevel="1" x14ac:dyDescent="0.2">
      <c r="A81" s="171">
        <v>20</v>
      </c>
      <c r="B81" s="172" t="s">
        <v>210</v>
      </c>
      <c r="C81" s="189" t="s">
        <v>211</v>
      </c>
      <c r="D81" s="173" t="s">
        <v>124</v>
      </c>
      <c r="E81" s="174">
        <v>40.448599999999999</v>
      </c>
      <c r="F81" s="175"/>
      <c r="G81" s="176">
        <f>ROUND(E81*F81,2)</f>
        <v>0</v>
      </c>
      <c r="H81" s="175"/>
      <c r="I81" s="176">
        <f>ROUND(E81*H81,2)</f>
        <v>0</v>
      </c>
      <c r="J81" s="175"/>
      <c r="K81" s="176">
        <f>ROUND(E81*J81,2)</f>
        <v>0</v>
      </c>
      <c r="L81" s="176">
        <v>15</v>
      </c>
      <c r="M81" s="176">
        <f>G81*(1+L81/100)</f>
        <v>0</v>
      </c>
      <c r="N81" s="176">
        <v>2.7200000000000002E-3</v>
      </c>
      <c r="O81" s="176">
        <f>ROUND(E81*N81,2)</f>
        <v>0.11</v>
      </c>
      <c r="P81" s="176">
        <v>0</v>
      </c>
      <c r="Q81" s="176">
        <f>ROUND(E81*P81,2)</f>
        <v>0</v>
      </c>
      <c r="R81" s="176" t="s">
        <v>212</v>
      </c>
      <c r="S81" s="176" t="s">
        <v>126</v>
      </c>
      <c r="T81" s="177" t="s">
        <v>126</v>
      </c>
      <c r="U81" s="158">
        <v>0.25</v>
      </c>
      <c r="V81" s="158">
        <f>ROUND(E81*U81,2)</f>
        <v>10.11</v>
      </c>
      <c r="W81" s="158"/>
      <c r="X81" s="158" t="s">
        <v>127</v>
      </c>
      <c r="Y81" s="148"/>
      <c r="Z81" s="148"/>
      <c r="AA81" s="148"/>
      <c r="AB81" s="148"/>
      <c r="AC81" s="148"/>
      <c r="AD81" s="148"/>
      <c r="AE81" s="148"/>
      <c r="AF81" s="148"/>
      <c r="AG81" s="148" t="s">
        <v>128</v>
      </c>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1" x14ac:dyDescent="0.2">
      <c r="A82" s="155"/>
      <c r="B82" s="156"/>
      <c r="C82" s="192" t="s">
        <v>162</v>
      </c>
      <c r="D82" s="162"/>
      <c r="E82" s="163">
        <v>40.448599999999999</v>
      </c>
      <c r="F82" s="158"/>
      <c r="G82" s="158"/>
      <c r="H82" s="158"/>
      <c r="I82" s="158"/>
      <c r="J82" s="158"/>
      <c r="K82" s="158"/>
      <c r="L82" s="158"/>
      <c r="M82" s="158"/>
      <c r="N82" s="158"/>
      <c r="O82" s="158"/>
      <c r="P82" s="158"/>
      <c r="Q82" s="158"/>
      <c r="R82" s="158"/>
      <c r="S82" s="158"/>
      <c r="T82" s="158"/>
      <c r="U82" s="158"/>
      <c r="V82" s="158"/>
      <c r="W82" s="158"/>
      <c r="X82" s="158"/>
      <c r="Y82" s="148"/>
      <c r="Z82" s="148"/>
      <c r="AA82" s="148"/>
      <c r="AB82" s="148"/>
      <c r="AC82" s="148"/>
      <c r="AD82" s="148"/>
      <c r="AE82" s="148"/>
      <c r="AF82" s="148"/>
      <c r="AG82" s="148" t="s">
        <v>130</v>
      </c>
      <c r="AH82" s="148">
        <v>0</v>
      </c>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1" x14ac:dyDescent="0.2">
      <c r="A83" s="171">
        <v>21</v>
      </c>
      <c r="B83" s="172" t="s">
        <v>213</v>
      </c>
      <c r="C83" s="189" t="s">
        <v>214</v>
      </c>
      <c r="D83" s="173" t="s">
        <v>153</v>
      </c>
      <c r="E83" s="174">
        <v>69.239999999999995</v>
      </c>
      <c r="F83" s="175"/>
      <c r="G83" s="176">
        <f>ROUND(E83*F83,2)</f>
        <v>0</v>
      </c>
      <c r="H83" s="175"/>
      <c r="I83" s="176">
        <f>ROUND(E83*H83,2)</f>
        <v>0</v>
      </c>
      <c r="J83" s="175"/>
      <c r="K83" s="176">
        <f>ROUND(E83*J83,2)</f>
        <v>0</v>
      </c>
      <c r="L83" s="176">
        <v>15</v>
      </c>
      <c r="M83" s="176">
        <f>G83*(1+L83/100)</f>
        <v>0</v>
      </c>
      <c r="N83" s="176">
        <v>1.8000000000000001E-4</v>
      </c>
      <c r="O83" s="176">
        <f>ROUND(E83*N83,2)</f>
        <v>0.01</v>
      </c>
      <c r="P83" s="176">
        <v>0</v>
      </c>
      <c r="Q83" s="176">
        <f>ROUND(E83*P83,2)</f>
        <v>0</v>
      </c>
      <c r="R83" s="176" t="s">
        <v>212</v>
      </c>
      <c r="S83" s="176" t="s">
        <v>126</v>
      </c>
      <c r="T83" s="177" t="s">
        <v>126</v>
      </c>
      <c r="U83" s="158">
        <v>0.1</v>
      </c>
      <c r="V83" s="158">
        <f>ROUND(E83*U83,2)</f>
        <v>6.92</v>
      </c>
      <c r="W83" s="158"/>
      <c r="X83" s="158" t="s">
        <v>127</v>
      </c>
      <c r="Y83" s="148"/>
      <c r="Z83" s="148"/>
      <c r="AA83" s="148"/>
      <c r="AB83" s="148"/>
      <c r="AC83" s="148"/>
      <c r="AD83" s="148"/>
      <c r="AE83" s="148"/>
      <c r="AF83" s="148"/>
      <c r="AG83" s="148" t="s">
        <v>128</v>
      </c>
      <c r="AH83" s="148"/>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1" x14ac:dyDescent="0.2">
      <c r="A84" s="155"/>
      <c r="B84" s="156"/>
      <c r="C84" s="192" t="s">
        <v>215</v>
      </c>
      <c r="D84" s="162"/>
      <c r="E84" s="163">
        <v>32.729999999999997</v>
      </c>
      <c r="F84" s="158"/>
      <c r="G84" s="158"/>
      <c r="H84" s="158"/>
      <c r="I84" s="158"/>
      <c r="J84" s="158"/>
      <c r="K84" s="158"/>
      <c r="L84" s="158"/>
      <c r="M84" s="158"/>
      <c r="N84" s="158"/>
      <c r="O84" s="158"/>
      <c r="P84" s="158"/>
      <c r="Q84" s="158"/>
      <c r="R84" s="158"/>
      <c r="S84" s="158"/>
      <c r="T84" s="158"/>
      <c r="U84" s="158"/>
      <c r="V84" s="158"/>
      <c r="W84" s="158"/>
      <c r="X84" s="158"/>
      <c r="Y84" s="148"/>
      <c r="Z84" s="148"/>
      <c r="AA84" s="148"/>
      <c r="AB84" s="148"/>
      <c r="AC84" s="148"/>
      <c r="AD84" s="148"/>
      <c r="AE84" s="148"/>
      <c r="AF84" s="148"/>
      <c r="AG84" s="148" t="s">
        <v>130</v>
      </c>
      <c r="AH84" s="148">
        <v>0</v>
      </c>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1" x14ac:dyDescent="0.2">
      <c r="A85" s="155"/>
      <c r="B85" s="156"/>
      <c r="C85" s="192" t="s">
        <v>216</v>
      </c>
      <c r="D85" s="162"/>
      <c r="E85" s="163">
        <v>36.51</v>
      </c>
      <c r="F85" s="158"/>
      <c r="G85" s="158"/>
      <c r="H85" s="158"/>
      <c r="I85" s="158"/>
      <c r="J85" s="158"/>
      <c r="K85" s="158"/>
      <c r="L85" s="158"/>
      <c r="M85" s="158"/>
      <c r="N85" s="158"/>
      <c r="O85" s="158"/>
      <c r="P85" s="158"/>
      <c r="Q85" s="158"/>
      <c r="R85" s="158"/>
      <c r="S85" s="158"/>
      <c r="T85" s="158"/>
      <c r="U85" s="158"/>
      <c r="V85" s="158"/>
      <c r="W85" s="158"/>
      <c r="X85" s="158"/>
      <c r="Y85" s="148"/>
      <c r="Z85" s="148"/>
      <c r="AA85" s="148"/>
      <c r="AB85" s="148"/>
      <c r="AC85" s="148"/>
      <c r="AD85" s="148"/>
      <c r="AE85" s="148"/>
      <c r="AF85" s="148"/>
      <c r="AG85" s="148" t="s">
        <v>130</v>
      </c>
      <c r="AH85" s="148">
        <v>0</v>
      </c>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1" x14ac:dyDescent="0.2">
      <c r="A86" s="171">
        <v>22</v>
      </c>
      <c r="B86" s="172" t="s">
        <v>217</v>
      </c>
      <c r="C86" s="189" t="s">
        <v>218</v>
      </c>
      <c r="D86" s="173" t="s">
        <v>219</v>
      </c>
      <c r="E86" s="174">
        <v>39.479999999999997</v>
      </c>
      <c r="F86" s="175"/>
      <c r="G86" s="176">
        <f>ROUND(E86*F86,2)</f>
        <v>0</v>
      </c>
      <c r="H86" s="175"/>
      <c r="I86" s="176">
        <f>ROUND(E86*H86,2)</f>
        <v>0</v>
      </c>
      <c r="J86" s="175"/>
      <c r="K86" s="176">
        <f>ROUND(E86*J86,2)</f>
        <v>0</v>
      </c>
      <c r="L86" s="176">
        <v>15</v>
      </c>
      <c r="M86" s="176">
        <f>G86*(1+L86/100)</f>
        <v>0</v>
      </c>
      <c r="N86" s="176">
        <v>6.8000000000000005E-4</v>
      </c>
      <c r="O86" s="176">
        <f>ROUND(E86*N86,2)</f>
        <v>0.03</v>
      </c>
      <c r="P86" s="176">
        <v>0</v>
      </c>
      <c r="Q86" s="176">
        <f>ROUND(E86*P86,2)</f>
        <v>0</v>
      </c>
      <c r="R86" s="176" t="s">
        <v>212</v>
      </c>
      <c r="S86" s="176" t="s">
        <v>126</v>
      </c>
      <c r="T86" s="177" t="s">
        <v>126</v>
      </c>
      <c r="U86" s="158">
        <v>0.5</v>
      </c>
      <c r="V86" s="158">
        <f>ROUND(E86*U86,2)</f>
        <v>19.739999999999998</v>
      </c>
      <c r="W86" s="158"/>
      <c r="X86" s="158" t="s">
        <v>127</v>
      </c>
      <c r="Y86" s="148"/>
      <c r="Z86" s="148"/>
      <c r="AA86" s="148"/>
      <c r="AB86" s="148"/>
      <c r="AC86" s="148"/>
      <c r="AD86" s="148"/>
      <c r="AE86" s="148"/>
      <c r="AF86" s="148"/>
      <c r="AG86" s="148" t="s">
        <v>128</v>
      </c>
      <c r="AH86" s="148"/>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1" x14ac:dyDescent="0.2">
      <c r="A87" s="155"/>
      <c r="B87" s="156"/>
      <c r="C87" s="192" t="s">
        <v>155</v>
      </c>
      <c r="D87" s="162"/>
      <c r="E87" s="163">
        <v>39.479999999999997</v>
      </c>
      <c r="F87" s="158"/>
      <c r="G87" s="158"/>
      <c r="H87" s="158"/>
      <c r="I87" s="158"/>
      <c r="J87" s="158"/>
      <c r="K87" s="158"/>
      <c r="L87" s="158"/>
      <c r="M87" s="158"/>
      <c r="N87" s="158"/>
      <c r="O87" s="158"/>
      <c r="P87" s="158"/>
      <c r="Q87" s="158"/>
      <c r="R87" s="158"/>
      <c r="S87" s="158"/>
      <c r="T87" s="158"/>
      <c r="U87" s="158"/>
      <c r="V87" s="158"/>
      <c r="W87" s="158"/>
      <c r="X87" s="158"/>
      <c r="Y87" s="148"/>
      <c r="Z87" s="148"/>
      <c r="AA87" s="148"/>
      <c r="AB87" s="148"/>
      <c r="AC87" s="148"/>
      <c r="AD87" s="148"/>
      <c r="AE87" s="148"/>
      <c r="AF87" s="148"/>
      <c r="AG87" s="148" t="s">
        <v>130</v>
      </c>
      <c r="AH87" s="148">
        <v>0</v>
      </c>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1" x14ac:dyDescent="0.2">
      <c r="A88" s="155">
        <v>23</v>
      </c>
      <c r="B88" s="156" t="s">
        <v>220</v>
      </c>
      <c r="C88" s="193" t="s">
        <v>221</v>
      </c>
      <c r="D88" s="157" t="s">
        <v>0</v>
      </c>
      <c r="E88" s="179"/>
      <c r="F88" s="159"/>
      <c r="G88" s="158">
        <f>ROUND(E88*F88,2)</f>
        <v>0</v>
      </c>
      <c r="H88" s="159"/>
      <c r="I88" s="158">
        <f>ROUND(E88*H88,2)</f>
        <v>0</v>
      </c>
      <c r="J88" s="159"/>
      <c r="K88" s="158">
        <f>ROUND(E88*J88,2)</f>
        <v>0</v>
      </c>
      <c r="L88" s="158">
        <v>15</v>
      </c>
      <c r="M88" s="158">
        <f>G88*(1+L88/100)</f>
        <v>0</v>
      </c>
      <c r="N88" s="158">
        <v>0</v>
      </c>
      <c r="O88" s="158">
        <f>ROUND(E88*N88,2)</f>
        <v>0</v>
      </c>
      <c r="P88" s="158">
        <v>0</v>
      </c>
      <c r="Q88" s="158">
        <f>ROUND(E88*P88,2)</f>
        <v>0</v>
      </c>
      <c r="R88" s="158" t="s">
        <v>212</v>
      </c>
      <c r="S88" s="158" t="s">
        <v>126</v>
      </c>
      <c r="T88" s="158" t="s">
        <v>126</v>
      </c>
      <c r="U88" s="158">
        <v>0</v>
      </c>
      <c r="V88" s="158">
        <f>ROUND(E88*U88,2)</f>
        <v>0</v>
      </c>
      <c r="W88" s="158"/>
      <c r="X88" s="158" t="s">
        <v>207</v>
      </c>
      <c r="Y88" s="148"/>
      <c r="Z88" s="148"/>
      <c r="AA88" s="148"/>
      <c r="AB88" s="148"/>
      <c r="AC88" s="148"/>
      <c r="AD88" s="148"/>
      <c r="AE88" s="148"/>
      <c r="AF88" s="148"/>
      <c r="AG88" s="148" t="s">
        <v>208</v>
      </c>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1" x14ac:dyDescent="0.2">
      <c r="A89" s="155"/>
      <c r="B89" s="156"/>
      <c r="C89" s="255" t="s">
        <v>222</v>
      </c>
      <c r="D89" s="256"/>
      <c r="E89" s="256"/>
      <c r="F89" s="256"/>
      <c r="G89" s="256"/>
      <c r="H89" s="158"/>
      <c r="I89" s="158"/>
      <c r="J89" s="158"/>
      <c r="K89" s="158"/>
      <c r="L89" s="158"/>
      <c r="M89" s="158"/>
      <c r="N89" s="158"/>
      <c r="O89" s="158"/>
      <c r="P89" s="158"/>
      <c r="Q89" s="158"/>
      <c r="R89" s="158"/>
      <c r="S89" s="158"/>
      <c r="T89" s="158"/>
      <c r="U89" s="158"/>
      <c r="V89" s="158"/>
      <c r="W89" s="158"/>
      <c r="X89" s="158"/>
      <c r="Y89" s="148"/>
      <c r="Z89" s="148"/>
      <c r="AA89" s="148"/>
      <c r="AB89" s="148"/>
      <c r="AC89" s="148"/>
      <c r="AD89" s="148"/>
      <c r="AE89" s="148"/>
      <c r="AF89" s="148"/>
      <c r="AG89" s="148" t="s">
        <v>138</v>
      </c>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x14ac:dyDescent="0.2">
      <c r="A90" s="165" t="s">
        <v>120</v>
      </c>
      <c r="B90" s="166" t="s">
        <v>83</v>
      </c>
      <c r="C90" s="188" t="s">
        <v>84</v>
      </c>
      <c r="D90" s="167"/>
      <c r="E90" s="168"/>
      <c r="F90" s="169"/>
      <c r="G90" s="169">
        <f>SUMIF(AG91:AG101,"&lt;&gt;NOR",G91:G101)</f>
        <v>0</v>
      </c>
      <c r="H90" s="169"/>
      <c r="I90" s="169">
        <f>SUM(I91:I101)</f>
        <v>0</v>
      </c>
      <c r="J90" s="169"/>
      <c r="K90" s="169">
        <f>SUM(K91:K101)</f>
        <v>0</v>
      </c>
      <c r="L90" s="169"/>
      <c r="M90" s="169">
        <f>SUM(M91:M101)</f>
        <v>0</v>
      </c>
      <c r="N90" s="169"/>
      <c r="O90" s="169">
        <f>SUM(O91:O101)</f>
        <v>0</v>
      </c>
      <c r="P90" s="169"/>
      <c r="Q90" s="169">
        <f>SUM(Q91:Q101)</f>
        <v>0.08</v>
      </c>
      <c r="R90" s="169"/>
      <c r="S90" s="169"/>
      <c r="T90" s="170"/>
      <c r="U90" s="164"/>
      <c r="V90" s="164">
        <f>SUM(V91:V101)</f>
        <v>18.13</v>
      </c>
      <c r="W90" s="164"/>
      <c r="X90" s="164"/>
      <c r="AG90" t="s">
        <v>121</v>
      </c>
    </row>
    <row r="91" spans="1:60" ht="22.5" outlineLevel="1" x14ac:dyDescent="0.2">
      <c r="A91" s="171">
        <v>24</v>
      </c>
      <c r="B91" s="172" t="s">
        <v>223</v>
      </c>
      <c r="C91" s="189" t="s">
        <v>224</v>
      </c>
      <c r="D91" s="173" t="s">
        <v>153</v>
      </c>
      <c r="E91" s="174">
        <v>39.479999999999997</v>
      </c>
      <c r="F91" s="175"/>
      <c r="G91" s="176">
        <f>ROUND(E91*F91,2)</f>
        <v>0</v>
      </c>
      <c r="H91" s="175"/>
      <c r="I91" s="176">
        <f>ROUND(E91*H91,2)</f>
        <v>0</v>
      </c>
      <c r="J91" s="175"/>
      <c r="K91" s="176">
        <f>ROUND(E91*J91,2)</f>
        <v>0</v>
      </c>
      <c r="L91" s="176">
        <v>15</v>
      </c>
      <c r="M91" s="176">
        <f>G91*(1+L91/100)</f>
        <v>0</v>
      </c>
      <c r="N91" s="176">
        <v>0</v>
      </c>
      <c r="O91" s="176">
        <f>ROUND(E91*N91,2)</f>
        <v>0</v>
      </c>
      <c r="P91" s="176">
        <v>0</v>
      </c>
      <c r="Q91" s="176">
        <f>ROUND(E91*P91,2)</f>
        <v>0</v>
      </c>
      <c r="R91" s="176" t="s">
        <v>225</v>
      </c>
      <c r="S91" s="176" t="s">
        <v>126</v>
      </c>
      <c r="T91" s="177" t="s">
        <v>126</v>
      </c>
      <c r="U91" s="158">
        <v>0.3634</v>
      </c>
      <c r="V91" s="158">
        <f>ROUND(E91*U91,2)</f>
        <v>14.35</v>
      </c>
      <c r="W91" s="158"/>
      <c r="X91" s="158" t="s">
        <v>127</v>
      </c>
      <c r="Y91" s="148"/>
      <c r="Z91" s="148"/>
      <c r="AA91" s="148"/>
      <c r="AB91" s="148"/>
      <c r="AC91" s="148"/>
      <c r="AD91" s="148"/>
      <c r="AE91" s="148"/>
      <c r="AF91" s="148"/>
      <c r="AG91" s="148" t="s">
        <v>128</v>
      </c>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1" x14ac:dyDescent="0.2">
      <c r="A92" s="155"/>
      <c r="B92" s="156"/>
      <c r="C92" s="192" t="s">
        <v>155</v>
      </c>
      <c r="D92" s="162"/>
      <c r="E92" s="163">
        <v>39.479999999999997</v>
      </c>
      <c r="F92" s="158"/>
      <c r="G92" s="158"/>
      <c r="H92" s="158"/>
      <c r="I92" s="158"/>
      <c r="J92" s="158"/>
      <c r="K92" s="158"/>
      <c r="L92" s="158"/>
      <c r="M92" s="158"/>
      <c r="N92" s="158"/>
      <c r="O92" s="158"/>
      <c r="P92" s="158"/>
      <c r="Q92" s="158"/>
      <c r="R92" s="158"/>
      <c r="S92" s="158"/>
      <c r="T92" s="158"/>
      <c r="U92" s="158"/>
      <c r="V92" s="158"/>
      <c r="W92" s="158"/>
      <c r="X92" s="158"/>
      <c r="Y92" s="148"/>
      <c r="Z92" s="148"/>
      <c r="AA92" s="148"/>
      <c r="AB92" s="148"/>
      <c r="AC92" s="148"/>
      <c r="AD92" s="148"/>
      <c r="AE92" s="148"/>
      <c r="AF92" s="148"/>
      <c r="AG92" s="148" t="s">
        <v>130</v>
      </c>
      <c r="AH92" s="148">
        <v>0</v>
      </c>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1" x14ac:dyDescent="0.2">
      <c r="A93" s="171">
        <v>25</v>
      </c>
      <c r="B93" s="172" t="s">
        <v>226</v>
      </c>
      <c r="C93" s="189" t="s">
        <v>227</v>
      </c>
      <c r="D93" s="173" t="s">
        <v>153</v>
      </c>
      <c r="E93" s="174">
        <v>36.51</v>
      </c>
      <c r="F93" s="175"/>
      <c r="G93" s="176">
        <f>ROUND(E93*F93,2)</f>
        <v>0</v>
      </c>
      <c r="H93" s="175"/>
      <c r="I93" s="176">
        <f>ROUND(E93*H93,2)</f>
        <v>0</v>
      </c>
      <c r="J93" s="175"/>
      <c r="K93" s="176">
        <f>ROUND(E93*J93,2)</f>
        <v>0</v>
      </c>
      <c r="L93" s="176">
        <v>15</v>
      </c>
      <c r="M93" s="176">
        <f>G93*(1+L93/100)</f>
        <v>0</v>
      </c>
      <c r="N93" s="176">
        <v>0</v>
      </c>
      <c r="O93" s="176">
        <f>ROUND(E93*N93,2)</f>
        <v>0</v>
      </c>
      <c r="P93" s="176">
        <v>2.3E-3</v>
      </c>
      <c r="Q93" s="176">
        <f>ROUND(E93*P93,2)</f>
        <v>0.08</v>
      </c>
      <c r="R93" s="176" t="s">
        <v>225</v>
      </c>
      <c r="S93" s="176" t="s">
        <v>126</v>
      </c>
      <c r="T93" s="177" t="s">
        <v>126</v>
      </c>
      <c r="U93" s="158">
        <v>0.10349999999999999</v>
      </c>
      <c r="V93" s="158">
        <f>ROUND(E93*U93,2)</f>
        <v>3.78</v>
      </c>
      <c r="W93" s="158"/>
      <c r="X93" s="158" t="s">
        <v>127</v>
      </c>
      <c r="Y93" s="148"/>
      <c r="Z93" s="148"/>
      <c r="AA93" s="148"/>
      <c r="AB93" s="148"/>
      <c r="AC93" s="148"/>
      <c r="AD93" s="148"/>
      <c r="AE93" s="148"/>
      <c r="AF93" s="148"/>
      <c r="AG93" s="148" t="s">
        <v>128</v>
      </c>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1" x14ac:dyDescent="0.2">
      <c r="A94" s="155"/>
      <c r="B94" s="156"/>
      <c r="C94" s="192" t="s">
        <v>216</v>
      </c>
      <c r="D94" s="162"/>
      <c r="E94" s="163">
        <v>36.51</v>
      </c>
      <c r="F94" s="158"/>
      <c r="G94" s="158"/>
      <c r="H94" s="158"/>
      <c r="I94" s="158"/>
      <c r="J94" s="158"/>
      <c r="K94" s="158"/>
      <c r="L94" s="158"/>
      <c r="M94" s="158"/>
      <c r="N94" s="158"/>
      <c r="O94" s="158"/>
      <c r="P94" s="158"/>
      <c r="Q94" s="158"/>
      <c r="R94" s="158"/>
      <c r="S94" s="158"/>
      <c r="T94" s="158"/>
      <c r="U94" s="158"/>
      <c r="V94" s="158"/>
      <c r="W94" s="158"/>
      <c r="X94" s="158"/>
      <c r="Y94" s="148"/>
      <c r="Z94" s="148"/>
      <c r="AA94" s="148"/>
      <c r="AB94" s="148"/>
      <c r="AC94" s="148"/>
      <c r="AD94" s="148"/>
      <c r="AE94" s="148"/>
      <c r="AF94" s="148"/>
      <c r="AG94" s="148" t="s">
        <v>130</v>
      </c>
      <c r="AH94" s="148">
        <v>0</v>
      </c>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1" x14ac:dyDescent="0.2">
      <c r="A95" s="171">
        <v>26</v>
      </c>
      <c r="B95" s="172" t="s">
        <v>228</v>
      </c>
      <c r="C95" s="189" t="s">
        <v>229</v>
      </c>
      <c r="D95" s="173" t="s">
        <v>153</v>
      </c>
      <c r="E95" s="174">
        <v>39.479999999999997</v>
      </c>
      <c r="F95" s="175"/>
      <c r="G95" s="176">
        <f>ROUND(E95*F95,2)</f>
        <v>0</v>
      </c>
      <c r="H95" s="175"/>
      <c r="I95" s="176">
        <f>ROUND(E95*H95,2)</f>
        <v>0</v>
      </c>
      <c r="J95" s="175"/>
      <c r="K95" s="176">
        <f>ROUND(E95*J95,2)</f>
        <v>0</v>
      </c>
      <c r="L95" s="176">
        <v>15</v>
      </c>
      <c r="M95" s="176">
        <f>G95*(1+L95/100)</f>
        <v>0</v>
      </c>
      <c r="N95" s="176">
        <v>0</v>
      </c>
      <c r="O95" s="176">
        <f>ROUND(E95*N95,2)</f>
        <v>0</v>
      </c>
      <c r="P95" s="176">
        <v>0</v>
      </c>
      <c r="Q95" s="176">
        <f>ROUND(E95*P95,2)</f>
        <v>0</v>
      </c>
      <c r="R95" s="176" t="s">
        <v>230</v>
      </c>
      <c r="S95" s="176" t="s">
        <v>126</v>
      </c>
      <c r="T95" s="177" t="s">
        <v>126</v>
      </c>
      <c r="U95" s="158">
        <v>0</v>
      </c>
      <c r="V95" s="158">
        <f>ROUND(E95*U95,2)</f>
        <v>0</v>
      </c>
      <c r="W95" s="158"/>
      <c r="X95" s="158" t="s">
        <v>231</v>
      </c>
      <c r="Y95" s="148"/>
      <c r="Z95" s="148"/>
      <c r="AA95" s="148"/>
      <c r="AB95" s="148"/>
      <c r="AC95" s="148"/>
      <c r="AD95" s="148"/>
      <c r="AE95" s="148"/>
      <c r="AF95" s="148"/>
      <c r="AG95" s="148" t="s">
        <v>232</v>
      </c>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1" x14ac:dyDescent="0.2">
      <c r="A96" s="155"/>
      <c r="B96" s="156"/>
      <c r="C96" s="192" t="s">
        <v>155</v>
      </c>
      <c r="D96" s="162"/>
      <c r="E96" s="163">
        <v>39.479999999999997</v>
      </c>
      <c r="F96" s="158"/>
      <c r="G96" s="158"/>
      <c r="H96" s="158"/>
      <c r="I96" s="158"/>
      <c r="J96" s="158"/>
      <c r="K96" s="158"/>
      <c r="L96" s="158"/>
      <c r="M96" s="158"/>
      <c r="N96" s="158"/>
      <c r="O96" s="158"/>
      <c r="P96" s="158"/>
      <c r="Q96" s="158"/>
      <c r="R96" s="158"/>
      <c r="S96" s="158"/>
      <c r="T96" s="158"/>
      <c r="U96" s="158"/>
      <c r="V96" s="158"/>
      <c r="W96" s="158"/>
      <c r="X96" s="158"/>
      <c r="Y96" s="148"/>
      <c r="Z96" s="148"/>
      <c r="AA96" s="148"/>
      <c r="AB96" s="148"/>
      <c r="AC96" s="148"/>
      <c r="AD96" s="148"/>
      <c r="AE96" s="148"/>
      <c r="AF96" s="148"/>
      <c r="AG96" s="148" t="s">
        <v>130</v>
      </c>
      <c r="AH96" s="148">
        <v>0</v>
      </c>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1" x14ac:dyDescent="0.2">
      <c r="A97" s="171">
        <v>27</v>
      </c>
      <c r="B97" s="172" t="s">
        <v>233</v>
      </c>
      <c r="C97" s="189" t="s">
        <v>234</v>
      </c>
      <c r="D97" s="173" t="s">
        <v>235</v>
      </c>
      <c r="E97" s="174">
        <v>6</v>
      </c>
      <c r="F97" s="175"/>
      <c r="G97" s="176">
        <f>ROUND(E97*F97,2)</f>
        <v>0</v>
      </c>
      <c r="H97" s="175"/>
      <c r="I97" s="176">
        <f>ROUND(E97*H97,2)</f>
        <v>0</v>
      </c>
      <c r="J97" s="175"/>
      <c r="K97" s="176">
        <f>ROUND(E97*J97,2)</f>
        <v>0</v>
      </c>
      <c r="L97" s="176">
        <v>15</v>
      </c>
      <c r="M97" s="176">
        <f>G97*(1+L97/100)</f>
        <v>0</v>
      </c>
      <c r="N97" s="176">
        <v>0</v>
      </c>
      <c r="O97" s="176">
        <f>ROUND(E97*N97,2)</f>
        <v>0</v>
      </c>
      <c r="P97" s="176">
        <v>0</v>
      </c>
      <c r="Q97" s="176">
        <f>ROUND(E97*P97,2)</f>
        <v>0</v>
      </c>
      <c r="R97" s="176" t="s">
        <v>230</v>
      </c>
      <c r="S97" s="176" t="s">
        <v>126</v>
      </c>
      <c r="T97" s="177" t="s">
        <v>126</v>
      </c>
      <c r="U97" s="158">
        <v>0</v>
      </c>
      <c r="V97" s="158">
        <f>ROUND(E97*U97,2)</f>
        <v>0</v>
      </c>
      <c r="W97" s="158"/>
      <c r="X97" s="158" t="s">
        <v>231</v>
      </c>
      <c r="Y97" s="148"/>
      <c r="Z97" s="148"/>
      <c r="AA97" s="148"/>
      <c r="AB97" s="148"/>
      <c r="AC97" s="148"/>
      <c r="AD97" s="148"/>
      <c r="AE97" s="148"/>
      <c r="AF97" s="148"/>
      <c r="AG97" s="148" t="s">
        <v>232</v>
      </c>
      <c r="AH97" s="148"/>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1" x14ac:dyDescent="0.2">
      <c r="A98" s="155"/>
      <c r="B98" s="156"/>
      <c r="C98" s="192" t="s">
        <v>236</v>
      </c>
      <c r="D98" s="162"/>
      <c r="E98" s="163">
        <v>6</v>
      </c>
      <c r="F98" s="158"/>
      <c r="G98" s="158"/>
      <c r="H98" s="158"/>
      <c r="I98" s="158"/>
      <c r="J98" s="158"/>
      <c r="K98" s="158"/>
      <c r="L98" s="158"/>
      <c r="M98" s="158"/>
      <c r="N98" s="158"/>
      <c r="O98" s="158"/>
      <c r="P98" s="158"/>
      <c r="Q98" s="158"/>
      <c r="R98" s="158"/>
      <c r="S98" s="158"/>
      <c r="T98" s="158"/>
      <c r="U98" s="158"/>
      <c r="V98" s="158"/>
      <c r="W98" s="158"/>
      <c r="X98" s="158"/>
      <c r="Y98" s="148"/>
      <c r="Z98" s="148"/>
      <c r="AA98" s="148"/>
      <c r="AB98" s="148"/>
      <c r="AC98" s="148"/>
      <c r="AD98" s="148"/>
      <c r="AE98" s="148"/>
      <c r="AF98" s="148"/>
      <c r="AG98" s="148" t="s">
        <v>130</v>
      </c>
      <c r="AH98" s="148">
        <v>0</v>
      </c>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1" x14ac:dyDescent="0.2">
      <c r="A99" s="171">
        <v>28</v>
      </c>
      <c r="B99" s="172" t="s">
        <v>237</v>
      </c>
      <c r="C99" s="189" t="s">
        <v>238</v>
      </c>
      <c r="D99" s="173" t="s">
        <v>235</v>
      </c>
      <c r="E99" s="174">
        <v>20</v>
      </c>
      <c r="F99" s="175"/>
      <c r="G99" s="176">
        <f>ROUND(E99*F99,2)</f>
        <v>0</v>
      </c>
      <c r="H99" s="175"/>
      <c r="I99" s="176">
        <f>ROUND(E99*H99,2)</f>
        <v>0</v>
      </c>
      <c r="J99" s="175"/>
      <c r="K99" s="176">
        <f>ROUND(E99*J99,2)</f>
        <v>0</v>
      </c>
      <c r="L99" s="176">
        <v>15</v>
      </c>
      <c r="M99" s="176">
        <f>G99*(1+L99/100)</f>
        <v>0</v>
      </c>
      <c r="N99" s="176">
        <v>0</v>
      </c>
      <c r="O99" s="176">
        <f>ROUND(E99*N99,2)</f>
        <v>0</v>
      </c>
      <c r="P99" s="176">
        <v>0</v>
      </c>
      <c r="Q99" s="176">
        <f>ROUND(E99*P99,2)</f>
        <v>0</v>
      </c>
      <c r="R99" s="176" t="s">
        <v>230</v>
      </c>
      <c r="S99" s="176" t="s">
        <v>126</v>
      </c>
      <c r="T99" s="177" t="s">
        <v>126</v>
      </c>
      <c r="U99" s="158">
        <v>0</v>
      </c>
      <c r="V99" s="158">
        <f>ROUND(E99*U99,2)</f>
        <v>0</v>
      </c>
      <c r="W99" s="158"/>
      <c r="X99" s="158" t="s">
        <v>231</v>
      </c>
      <c r="Y99" s="148"/>
      <c r="Z99" s="148"/>
      <c r="AA99" s="148"/>
      <c r="AB99" s="148"/>
      <c r="AC99" s="148"/>
      <c r="AD99" s="148"/>
      <c r="AE99" s="148"/>
      <c r="AF99" s="148"/>
      <c r="AG99" s="148" t="s">
        <v>232</v>
      </c>
      <c r="AH99" s="148"/>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1" x14ac:dyDescent="0.2">
      <c r="A100" s="155">
        <v>29</v>
      </c>
      <c r="B100" s="156" t="s">
        <v>239</v>
      </c>
      <c r="C100" s="193" t="s">
        <v>240</v>
      </c>
      <c r="D100" s="157" t="s">
        <v>0</v>
      </c>
      <c r="E100" s="179"/>
      <c r="F100" s="159"/>
      <c r="G100" s="158">
        <f>ROUND(E100*F100,2)</f>
        <v>0</v>
      </c>
      <c r="H100" s="159"/>
      <c r="I100" s="158">
        <f>ROUND(E100*H100,2)</f>
        <v>0</v>
      </c>
      <c r="J100" s="159"/>
      <c r="K100" s="158">
        <f>ROUND(E100*J100,2)</f>
        <v>0</v>
      </c>
      <c r="L100" s="158">
        <v>15</v>
      </c>
      <c r="M100" s="158">
        <f>G100*(1+L100/100)</f>
        <v>0</v>
      </c>
      <c r="N100" s="158">
        <v>0</v>
      </c>
      <c r="O100" s="158">
        <f>ROUND(E100*N100,2)</f>
        <v>0</v>
      </c>
      <c r="P100" s="158">
        <v>0</v>
      </c>
      <c r="Q100" s="158">
        <f>ROUND(E100*P100,2)</f>
        <v>0</v>
      </c>
      <c r="R100" s="158" t="s">
        <v>225</v>
      </c>
      <c r="S100" s="158" t="s">
        <v>126</v>
      </c>
      <c r="T100" s="158" t="s">
        <v>126</v>
      </c>
      <c r="U100" s="158">
        <v>0</v>
      </c>
      <c r="V100" s="158">
        <f>ROUND(E100*U100,2)</f>
        <v>0</v>
      </c>
      <c r="W100" s="158"/>
      <c r="X100" s="158" t="s">
        <v>207</v>
      </c>
      <c r="Y100" s="148"/>
      <c r="Z100" s="148"/>
      <c r="AA100" s="148"/>
      <c r="AB100" s="148"/>
      <c r="AC100" s="148"/>
      <c r="AD100" s="148"/>
      <c r="AE100" s="148"/>
      <c r="AF100" s="148"/>
      <c r="AG100" s="148" t="s">
        <v>208</v>
      </c>
      <c r="AH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1" x14ac:dyDescent="0.2">
      <c r="A101" s="155"/>
      <c r="B101" s="156"/>
      <c r="C101" s="255" t="s">
        <v>241</v>
      </c>
      <c r="D101" s="256"/>
      <c r="E101" s="256"/>
      <c r="F101" s="256"/>
      <c r="G101" s="256"/>
      <c r="H101" s="158"/>
      <c r="I101" s="158"/>
      <c r="J101" s="158"/>
      <c r="K101" s="158"/>
      <c r="L101" s="158"/>
      <c r="M101" s="158"/>
      <c r="N101" s="158"/>
      <c r="O101" s="158"/>
      <c r="P101" s="158"/>
      <c r="Q101" s="158"/>
      <c r="R101" s="158"/>
      <c r="S101" s="158"/>
      <c r="T101" s="158"/>
      <c r="U101" s="158"/>
      <c r="V101" s="158"/>
      <c r="W101" s="158"/>
      <c r="X101" s="158"/>
      <c r="Y101" s="148"/>
      <c r="Z101" s="148"/>
      <c r="AA101" s="148"/>
      <c r="AB101" s="148"/>
      <c r="AC101" s="148"/>
      <c r="AD101" s="148"/>
      <c r="AE101" s="148"/>
      <c r="AF101" s="148"/>
      <c r="AG101" s="148" t="s">
        <v>138</v>
      </c>
      <c r="AH101" s="148"/>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x14ac:dyDescent="0.2">
      <c r="A102" s="165" t="s">
        <v>120</v>
      </c>
      <c r="B102" s="166" t="s">
        <v>85</v>
      </c>
      <c r="C102" s="188" t="s">
        <v>86</v>
      </c>
      <c r="D102" s="167"/>
      <c r="E102" s="168"/>
      <c r="F102" s="169"/>
      <c r="G102" s="169">
        <f>SUMIF(AG103:AG109,"&lt;&gt;NOR",G103:G109)</f>
        <v>0</v>
      </c>
      <c r="H102" s="169"/>
      <c r="I102" s="169">
        <f>SUM(I103:I109)</f>
        <v>0</v>
      </c>
      <c r="J102" s="169"/>
      <c r="K102" s="169">
        <f>SUM(K103:K109)</f>
        <v>0</v>
      </c>
      <c r="L102" s="169"/>
      <c r="M102" s="169">
        <f>SUM(M103:M109)</f>
        <v>0</v>
      </c>
      <c r="N102" s="169"/>
      <c r="O102" s="169">
        <f>SUM(O103:O109)</f>
        <v>0</v>
      </c>
      <c r="P102" s="169"/>
      <c r="Q102" s="169">
        <f>SUM(Q103:Q109)</f>
        <v>0</v>
      </c>
      <c r="R102" s="169"/>
      <c r="S102" s="169"/>
      <c r="T102" s="170"/>
      <c r="U102" s="164"/>
      <c r="V102" s="164">
        <f>SUM(V103:V109)</f>
        <v>0</v>
      </c>
      <c r="W102" s="164"/>
      <c r="X102" s="164"/>
      <c r="AG102" t="s">
        <v>121</v>
      </c>
    </row>
    <row r="103" spans="1:60" ht="22.5" outlineLevel="1" x14ac:dyDescent="0.2">
      <c r="A103" s="180">
        <v>30</v>
      </c>
      <c r="B103" s="181" t="s">
        <v>242</v>
      </c>
      <c r="C103" s="194" t="s">
        <v>243</v>
      </c>
      <c r="D103" s="182" t="s">
        <v>244</v>
      </c>
      <c r="E103" s="183">
        <v>2</v>
      </c>
      <c r="F103" s="184"/>
      <c r="G103" s="185">
        <f t="shared" ref="G103:G108" si="0">ROUND(E103*F103,2)</f>
        <v>0</v>
      </c>
      <c r="H103" s="184"/>
      <c r="I103" s="185">
        <f t="shared" ref="I103:I108" si="1">ROUND(E103*H103,2)</f>
        <v>0</v>
      </c>
      <c r="J103" s="184"/>
      <c r="K103" s="185">
        <f t="shared" ref="K103:K108" si="2">ROUND(E103*J103,2)</f>
        <v>0</v>
      </c>
      <c r="L103" s="185">
        <v>15</v>
      </c>
      <c r="M103" s="185">
        <f t="shared" ref="M103:M108" si="3">G103*(1+L103/100)</f>
        <v>0</v>
      </c>
      <c r="N103" s="185">
        <v>0</v>
      </c>
      <c r="O103" s="185">
        <f t="shared" ref="O103:O108" si="4">ROUND(E103*N103,2)</f>
        <v>0</v>
      </c>
      <c r="P103" s="185">
        <v>0</v>
      </c>
      <c r="Q103" s="185">
        <f t="shared" ref="Q103:Q108" si="5">ROUND(E103*P103,2)</f>
        <v>0</v>
      </c>
      <c r="R103" s="185"/>
      <c r="S103" s="185" t="s">
        <v>125</v>
      </c>
      <c r="T103" s="186" t="s">
        <v>245</v>
      </c>
      <c r="U103" s="158">
        <v>0</v>
      </c>
      <c r="V103" s="158">
        <f t="shared" ref="V103:V108" si="6">ROUND(E103*U103,2)</f>
        <v>0</v>
      </c>
      <c r="W103" s="158"/>
      <c r="X103" s="158" t="s">
        <v>127</v>
      </c>
      <c r="Y103" s="148"/>
      <c r="Z103" s="148"/>
      <c r="AA103" s="148"/>
      <c r="AB103" s="148"/>
      <c r="AC103" s="148"/>
      <c r="AD103" s="148"/>
      <c r="AE103" s="148"/>
      <c r="AF103" s="148"/>
      <c r="AG103" s="148" t="s">
        <v>128</v>
      </c>
      <c r="AH103" s="148"/>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1" x14ac:dyDescent="0.2">
      <c r="A104" s="180">
        <v>31</v>
      </c>
      <c r="B104" s="181" t="s">
        <v>246</v>
      </c>
      <c r="C104" s="194" t="s">
        <v>247</v>
      </c>
      <c r="D104" s="182" t="s">
        <v>244</v>
      </c>
      <c r="E104" s="183">
        <v>2</v>
      </c>
      <c r="F104" s="184"/>
      <c r="G104" s="185">
        <f t="shared" si="0"/>
        <v>0</v>
      </c>
      <c r="H104" s="184"/>
      <c r="I104" s="185">
        <f t="shared" si="1"/>
        <v>0</v>
      </c>
      <c r="J104" s="184"/>
      <c r="K104" s="185">
        <f t="shared" si="2"/>
        <v>0</v>
      </c>
      <c r="L104" s="185">
        <v>15</v>
      </c>
      <c r="M104" s="185">
        <f t="shared" si="3"/>
        <v>0</v>
      </c>
      <c r="N104" s="185">
        <v>0</v>
      </c>
      <c r="O104" s="185">
        <f t="shared" si="4"/>
        <v>0</v>
      </c>
      <c r="P104" s="185">
        <v>0</v>
      </c>
      <c r="Q104" s="185">
        <f t="shared" si="5"/>
        <v>0</v>
      </c>
      <c r="R104" s="185"/>
      <c r="S104" s="185" t="s">
        <v>125</v>
      </c>
      <c r="T104" s="186" t="s">
        <v>245</v>
      </c>
      <c r="U104" s="158">
        <v>0</v>
      </c>
      <c r="V104" s="158">
        <f t="shared" si="6"/>
        <v>0</v>
      </c>
      <c r="W104" s="158"/>
      <c r="X104" s="158" t="s">
        <v>127</v>
      </c>
      <c r="Y104" s="148"/>
      <c r="Z104" s="148"/>
      <c r="AA104" s="148"/>
      <c r="AB104" s="148"/>
      <c r="AC104" s="148"/>
      <c r="AD104" s="148"/>
      <c r="AE104" s="148"/>
      <c r="AF104" s="148"/>
      <c r="AG104" s="148" t="s">
        <v>128</v>
      </c>
      <c r="AH104" s="148"/>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1" x14ac:dyDescent="0.2">
      <c r="A105" s="180">
        <v>32</v>
      </c>
      <c r="B105" s="181" t="s">
        <v>248</v>
      </c>
      <c r="C105" s="194" t="s">
        <v>249</v>
      </c>
      <c r="D105" s="182" t="s">
        <v>244</v>
      </c>
      <c r="E105" s="183">
        <v>4</v>
      </c>
      <c r="F105" s="184"/>
      <c r="G105" s="185">
        <f t="shared" si="0"/>
        <v>0</v>
      </c>
      <c r="H105" s="184"/>
      <c r="I105" s="185">
        <f t="shared" si="1"/>
        <v>0</v>
      </c>
      <c r="J105" s="184"/>
      <c r="K105" s="185">
        <f t="shared" si="2"/>
        <v>0</v>
      </c>
      <c r="L105" s="185">
        <v>15</v>
      </c>
      <c r="M105" s="185">
        <f t="shared" si="3"/>
        <v>0</v>
      </c>
      <c r="N105" s="185">
        <v>0</v>
      </c>
      <c r="O105" s="185">
        <f t="shared" si="4"/>
        <v>0</v>
      </c>
      <c r="P105" s="185">
        <v>0</v>
      </c>
      <c r="Q105" s="185">
        <f t="shared" si="5"/>
        <v>0</v>
      </c>
      <c r="R105" s="185"/>
      <c r="S105" s="185" t="s">
        <v>125</v>
      </c>
      <c r="T105" s="186" t="s">
        <v>245</v>
      </c>
      <c r="U105" s="158">
        <v>0</v>
      </c>
      <c r="V105" s="158">
        <f t="shared" si="6"/>
        <v>0</v>
      </c>
      <c r="W105" s="158"/>
      <c r="X105" s="158" t="s">
        <v>127</v>
      </c>
      <c r="Y105" s="148"/>
      <c r="Z105" s="148"/>
      <c r="AA105" s="148"/>
      <c r="AB105" s="148"/>
      <c r="AC105" s="148"/>
      <c r="AD105" s="148"/>
      <c r="AE105" s="148"/>
      <c r="AF105" s="148"/>
      <c r="AG105" s="148" t="s">
        <v>128</v>
      </c>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1" x14ac:dyDescent="0.2">
      <c r="A106" s="180">
        <v>33</v>
      </c>
      <c r="B106" s="181" t="s">
        <v>250</v>
      </c>
      <c r="C106" s="194" t="s">
        <v>251</v>
      </c>
      <c r="D106" s="182" t="s">
        <v>252</v>
      </c>
      <c r="E106" s="183">
        <v>2</v>
      </c>
      <c r="F106" s="184"/>
      <c r="G106" s="185">
        <f t="shared" si="0"/>
        <v>0</v>
      </c>
      <c r="H106" s="184"/>
      <c r="I106" s="185">
        <f t="shared" si="1"/>
        <v>0</v>
      </c>
      <c r="J106" s="184"/>
      <c r="K106" s="185">
        <f t="shared" si="2"/>
        <v>0</v>
      </c>
      <c r="L106" s="185">
        <v>15</v>
      </c>
      <c r="M106" s="185">
        <f t="shared" si="3"/>
        <v>0</v>
      </c>
      <c r="N106" s="185">
        <v>0</v>
      </c>
      <c r="O106" s="185">
        <f t="shared" si="4"/>
        <v>0</v>
      </c>
      <c r="P106" s="185">
        <v>0</v>
      </c>
      <c r="Q106" s="185">
        <f t="shared" si="5"/>
        <v>0</v>
      </c>
      <c r="R106" s="185"/>
      <c r="S106" s="185" t="s">
        <v>125</v>
      </c>
      <c r="T106" s="186" t="s">
        <v>245</v>
      </c>
      <c r="U106" s="158">
        <v>0</v>
      </c>
      <c r="V106" s="158">
        <f t="shared" si="6"/>
        <v>0</v>
      </c>
      <c r="W106" s="158"/>
      <c r="X106" s="158" t="s">
        <v>127</v>
      </c>
      <c r="Y106" s="148"/>
      <c r="Z106" s="148"/>
      <c r="AA106" s="148"/>
      <c r="AB106" s="148"/>
      <c r="AC106" s="148"/>
      <c r="AD106" s="148"/>
      <c r="AE106" s="148"/>
      <c r="AF106" s="148"/>
      <c r="AG106" s="148" t="s">
        <v>128</v>
      </c>
      <c r="AH106" s="148"/>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outlineLevel="1" x14ac:dyDescent="0.2">
      <c r="A107" s="171">
        <v>34</v>
      </c>
      <c r="B107" s="172" t="s">
        <v>253</v>
      </c>
      <c r="C107" s="189" t="s">
        <v>254</v>
      </c>
      <c r="D107" s="173" t="s">
        <v>252</v>
      </c>
      <c r="E107" s="174">
        <v>2</v>
      </c>
      <c r="F107" s="175"/>
      <c r="G107" s="176">
        <f t="shared" si="0"/>
        <v>0</v>
      </c>
      <c r="H107" s="175"/>
      <c r="I107" s="176">
        <f t="shared" si="1"/>
        <v>0</v>
      </c>
      <c r="J107" s="175"/>
      <c r="K107" s="176">
        <f t="shared" si="2"/>
        <v>0</v>
      </c>
      <c r="L107" s="176">
        <v>15</v>
      </c>
      <c r="M107" s="176">
        <f t="shared" si="3"/>
        <v>0</v>
      </c>
      <c r="N107" s="176">
        <v>0</v>
      </c>
      <c r="O107" s="176">
        <f t="shared" si="4"/>
        <v>0</v>
      </c>
      <c r="P107" s="176">
        <v>0</v>
      </c>
      <c r="Q107" s="176">
        <f t="shared" si="5"/>
        <v>0</v>
      </c>
      <c r="R107" s="176"/>
      <c r="S107" s="176" t="s">
        <v>125</v>
      </c>
      <c r="T107" s="177" t="s">
        <v>245</v>
      </c>
      <c r="U107" s="158">
        <v>0</v>
      </c>
      <c r="V107" s="158">
        <f t="shared" si="6"/>
        <v>0</v>
      </c>
      <c r="W107" s="158"/>
      <c r="X107" s="158" t="s">
        <v>127</v>
      </c>
      <c r="Y107" s="148"/>
      <c r="Z107" s="148"/>
      <c r="AA107" s="148"/>
      <c r="AB107" s="148"/>
      <c r="AC107" s="148"/>
      <c r="AD107" s="148"/>
      <c r="AE107" s="148"/>
      <c r="AF107" s="148"/>
      <c r="AG107" s="148" t="s">
        <v>128</v>
      </c>
      <c r="AH107" s="148"/>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1" x14ac:dyDescent="0.2">
      <c r="A108" s="155">
        <v>35</v>
      </c>
      <c r="B108" s="156" t="s">
        <v>255</v>
      </c>
      <c r="C108" s="193" t="s">
        <v>256</v>
      </c>
      <c r="D108" s="157" t="s">
        <v>0</v>
      </c>
      <c r="E108" s="179"/>
      <c r="F108" s="159"/>
      <c r="G108" s="158">
        <f t="shared" si="0"/>
        <v>0</v>
      </c>
      <c r="H108" s="159"/>
      <c r="I108" s="158">
        <f t="shared" si="1"/>
        <v>0</v>
      </c>
      <c r="J108" s="159"/>
      <c r="K108" s="158">
        <f t="shared" si="2"/>
        <v>0</v>
      </c>
      <c r="L108" s="158">
        <v>15</v>
      </c>
      <c r="M108" s="158">
        <f t="shared" si="3"/>
        <v>0</v>
      </c>
      <c r="N108" s="158">
        <v>0</v>
      </c>
      <c r="O108" s="158">
        <f t="shared" si="4"/>
        <v>0</v>
      </c>
      <c r="P108" s="158">
        <v>0</v>
      </c>
      <c r="Q108" s="158">
        <f t="shared" si="5"/>
        <v>0</v>
      </c>
      <c r="R108" s="158" t="s">
        <v>257</v>
      </c>
      <c r="S108" s="158" t="s">
        <v>126</v>
      </c>
      <c r="T108" s="158" t="s">
        <v>126</v>
      </c>
      <c r="U108" s="158">
        <v>0</v>
      </c>
      <c r="V108" s="158">
        <f t="shared" si="6"/>
        <v>0</v>
      </c>
      <c r="W108" s="158"/>
      <c r="X108" s="158" t="s">
        <v>207</v>
      </c>
      <c r="Y108" s="148"/>
      <c r="Z108" s="148"/>
      <c r="AA108" s="148"/>
      <c r="AB108" s="148"/>
      <c r="AC108" s="148"/>
      <c r="AD108" s="148"/>
      <c r="AE108" s="148"/>
      <c r="AF108" s="148"/>
      <c r="AG108" s="148" t="s">
        <v>208</v>
      </c>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1" x14ac:dyDescent="0.2">
      <c r="A109" s="155"/>
      <c r="B109" s="156"/>
      <c r="C109" s="255" t="s">
        <v>241</v>
      </c>
      <c r="D109" s="256"/>
      <c r="E109" s="256"/>
      <c r="F109" s="256"/>
      <c r="G109" s="256"/>
      <c r="H109" s="158"/>
      <c r="I109" s="158"/>
      <c r="J109" s="158"/>
      <c r="K109" s="158"/>
      <c r="L109" s="158"/>
      <c r="M109" s="158"/>
      <c r="N109" s="158"/>
      <c r="O109" s="158"/>
      <c r="P109" s="158"/>
      <c r="Q109" s="158"/>
      <c r="R109" s="158"/>
      <c r="S109" s="158"/>
      <c r="T109" s="158"/>
      <c r="U109" s="158"/>
      <c r="V109" s="158"/>
      <c r="W109" s="158"/>
      <c r="X109" s="158"/>
      <c r="Y109" s="148"/>
      <c r="Z109" s="148"/>
      <c r="AA109" s="148"/>
      <c r="AB109" s="148"/>
      <c r="AC109" s="148"/>
      <c r="AD109" s="148"/>
      <c r="AE109" s="148"/>
      <c r="AF109" s="148"/>
      <c r="AG109" s="148" t="s">
        <v>138</v>
      </c>
      <c r="AH109" s="148"/>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x14ac:dyDescent="0.2">
      <c r="A110" s="165" t="s">
        <v>120</v>
      </c>
      <c r="B110" s="166" t="s">
        <v>87</v>
      </c>
      <c r="C110" s="188" t="s">
        <v>88</v>
      </c>
      <c r="D110" s="167"/>
      <c r="E110" s="168"/>
      <c r="F110" s="169"/>
      <c r="G110" s="169">
        <f>SUMIF(AG111:AG128,"&lt;&gt;NOR",G111:G128)</f>
        <v>0</v>
      </c>
      <c r="H110" s="169"/>
      <c r="I110" s="169">
        <f>SUM(I111:I128)</f>
        <v>0</v>
      </c>
      <c r="J110" s="169"/>
      <c r="K110" s="169">
        <f>SUM(K111:K128)</f>
        <v>0</v>
      </c>
      <c r="L110" s="169"/>
      <c r="M110" s="169">
        <f>SUM(M111:M128)</f>
        <v>0</v>
      </c>
      <c r="N110" s="169"/>
      <c r="O110" s="169">
        <f>SUM(O111:O128)</f>
        <v>1.3</v>
      </c>
      <c r="P110" s="169"/>
      <c r="Q110" s="169">
        <f>SUM(Q111:Q128)</f>
        <v>0</v>
      </c>
      <c r="R110" s="169"/>
      <c r="S110" s="169"/>
      <c r="T110" s="170"/>
      <c r="U110" s="164"/>
      <c r="V110" s="164">
        <f>SUM(V111:V128)</f>
        <v>71.960000000000008</v>
      </c>
      <c r="W110" s="164"/>
      <c r="X110" s="164"/>
      <c r="AG110" t="s">
        <v>121</v>
      </c>
    </row>
    <row r="111" spans="1:60" ht="22.5" outlineLevel="1" x14ac:dyDescent="0.2">
      <c r="A111" s="171">
        <v>36</v>
      </c>
      <c r="B111" s="172" t="s">
        <v>258</v>
      </c>
      <c r="C111" s="189" t="s">
        <v>259</v>
      </c>
      <c r="D111" s="173" t="s">
        <v>153</v>
      </c>
      <c r="E111" s="174">
        <v>34.549999999999997</v>
      </c>
      <c r="F111" s="175"/>
      <c r="G111" s="176">
        <f>ROUND(E111*F111,2)</f>
        <v>0</v>
      </c>
      <c r="H111" s="175"/>
      <c r="I111" s="176">
        <f>ROUND(E111*H111,2)</f>
        <v>0</v>
      </c>
      <c r="J111" s="175"/>
      <c r="K111" s="176">
        <f>ROUND(E111*J111,2)</f>
        <v>0</v>
      </c>
      <c r="L111" s="176">
        <v>15</v>
      </c>
      <c r="M111" s="176">
        <f>G111*(1+L111/100)</f>
        <v>0</v>
      </c>
      <c r="N111" s="176">
        <v>5.1000000000000004E-4</v>
      </c>
      <c r="O111" s="176">
        <f>ROUND(E111*N111,2)</f>
        <v>0.02</v>
      </c>
      <c r="P111" s="176">
        <v>0</v>
      </c>
      <c r="Q111" s="176">
        <f>ROUND(E111*P111,2)</f>
        <v>0</v>
      </c>
      <c r="R111" s="176" t="s">
        <v>260</v>
      </c>
      <c r="S111" s="176" t="s">
        <v>126</v>
      </c>
      <c r="T111" s="177" t="s">
        <v>126</v>
      </c>
      <c r="U111" s="158">
        <v>0.23599999999999999</v>
      </c>
      <c r="V111" s="158">
        <f>ROUND(E111*U111,2)</f>
        <v>8.15</v>
      </c>
      <c r="W111" s="158"/>
      <c r="X111" s="158" t="s">
        <v>127</v>
      </c>
      <c r="Y111" s="148"/>
      <c r="Z111" s="148"/>
      <c r="AA111" s="148"/>
      <c r="AB111" s="148"/>
      <c r="AC111" s="148"/>
      <c r="AD111" s="148"/>
      <c r="AE111" s="148"/>
      <c r="AF111" s="148"/>
      <c r="AG111" s="148" t="s">
        <v>128</v>
      </c>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1" x14ac:dyDescent="0.2">
      <c r="A112" s="155"/>
      <c r="B112" s="156"/>
      <c r="C112" s="192" t="s">
        <v>261</v>
      </c>
      <c r="D112" s="162"/>
      <c r="E112" s="163">
        <v>34.549999999999997</v>
      </c>
      <c r="F112" s="158"/>
      <c r="G112" s="158"/>
      <c r="H112" s="158"/>
      <c r="I112" s="158"/>
      <c r="J112" s="158"/>
      <c r="K112" s="158"/>
      <c r="L112" s="158"/>
      <c r="M112" s="158"/>
      <c r="N112" s="158"/>
      <c r="O112" s="158"/>
      <c r="P112" s="158"/>
      <c r="Q112" s="158"/>
      <c r="R112" s="158"/>
      <c r="S112" s="158"/>
      <c r="T112" s="158"/>
      <c r="U112" s="158"/>
      <c r="V112" s="158"/>
      <c r="W112" s="158"/>
      <c r="X112" s="158"/>
      <c r="Y112" s="148"/>
      <c r="Z112" s="148"/>
      <c r="AA112" s="148"/>
      <c r="AB112" s="148"/>
      <c r="AC112" s="148"/>
      <c r="AD112" s="148"/>
      <c r="AE112" s="148"/>
      <c r="AF112" s="148"/>
      <c r="AG112" s="148" t="s">
        <v>130</v>
      </c>
      <c r="AH112" s="148">
        <v>0</v>
      </c>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1" x14ac:dyDescent="0.2">
      <c r="A113" s="171">
        <v>37</v>
      </c>
      <c r="B113" s="172" t="s">
        <v>262</v>
      </c>
      <c r="C113" s="189" t="s">
        <v>263</v>
      </c>
      <c r="D113" s="173" t="s">
        <v>153</v>
      </c>
      <c r="E113" s="174">
        <v>34.549999999999997</v>
      </c>
      <c r="F113" s="175"/>
      <c r="G113" s="176">
        <f>ROUND(E113*F113,2)</f>
        <v>0</v>
      </c>
      <c r="H113" s="175"/>
      <c r="I113" s="176">
        <f>ROUND(E113*H113,2)</f>
        <v>0</v>
      </c>
      <c r="J113" s="175"/>
      <c r="K113" s="176">
        <f>ROUND(E113*J113,2)</f>
        <v>0</v>
      </c>
      <c r="L113" s="176">
        <v>15</v>
      </c>
      <c r="M113" s="176">
        <f>G113*(1+L113/100)</f>
        <v>0</v>
      </c>
      <c r="N113" s="176">
        <v>0</v>
      </c>
      <c r="O113" s="176">
        <f>ROUND(E113*N113,2)</f>
        <v>0</v>
      </c>
      <c r="P113" s="176">
        <v>0</v>
      </c>
      <c r="Q113" s="176">
        <f>ROUND(E113*P113,2)</f>
        <v>0</v>
      </c>
      <c r="R113" s="176" t="s">
        <v>260</v>
      </c>
      <c r="S113" s="176" t="s">
        <v>126</v>
      </c>
      <c r="T113" s="177" t="s">
        <v>126</v>
      </c>
      <c r="U113" s="158">
        <v>0.154</v>
      </c>
      <c r="V113" s="158">
        <f>ROUND(E113*U113,2)</f>
        <v>5.32</v>
      </c>
      <c r="W113" s="158"/>
      <c r="X113" s="158" t="s">
        <v>127</v>
      </c>
      <c r="Y113" s="148"/>
      <c r="Z113" s="148"/>
      <c r="AA113" s="148"/>
      <c r="AB113" s="148"/>
      <c r="AC113" s="148"/>
      <c r="AD113" s="148"/>
      <c r="AE113" s="148"/>
      <c r="AF113" s="148"/>
      <c r="AG113" s="148" t="s">
        <v>128</v>
      </c>
      <c r="AH113" s="148"/>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1" x14ac:dyDescent="0.2">
      <c r="A114" s="155"/>
      <c r="B114" s="156"/>
      <c r="C114" s="192" t="s">
        <v>261</v>
      </c>
      <c r="D114" s="162"/>
      <c r="E114" s="163">
        <v>34.549999999999997</v>
      </c>
      <c r="F114" s="158"/>
      <c r="G114" s="158"/>
      <c r="H114" s="158"/>
      <c r="I114" s="158"/>
      <c r="J114" s="158"/>
      <c r="K114" s="158"/>
      <c r="L114" s="158"/>
      <c r="M114" s="158"/>
      <c r="N114" s="158"/>
      <c r="O114" s="158"/>
      <c r="P114" s="158"/>
      <c r="Q114" s="158"/>
      <c r="R114" s="158"/>
      <c r="S114" s="158"/>
      <c r="T114" s="158"/>
      <c r="U114" s="158"/>
      <c r="V114" s="158"/>
      <c r="W114" s="158"/>
      <c r="X114" s="158"/>
      <c r="Y114" s="148"/>
      <c r="Z114" s="148"/>
      <c r="AA114" s="148"/>
      <c r="AB114" s="148"/>
      <c r="AC114" s="148"/>
      <c r="AD114" s="148"/>
      <c r="AE114" s="148"/>
      <c r="AF114" s="148"/>
      <c r="AG114" s="148" t="s">
        <v>130</v>
      </c>
      <c r="AH114" s="148">
        <v>0</v>
      </c>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ht="33.75" outlineLevel="1" x14ac:dyDescent="0.2">
      <c r="A115" s="171">
        <v>38</v>
      </c>
      <c r="B115" s="172" t="s">
        <v>264</v>
      </c>
      <c r="C115" s="189" t="s">
        <v>265</v>
      </c>
      <c r="D115" s="173" t="s">
        <v>153</v>
      </c>
      <c r="E115" s="174">
        <v>7.2</v>
      </c>
      <c r="F115" s="175"/>
      <c r="G115" s="176">
        <f>ROUND(E115*F115,2)</f>
        <v>0</v>
      </c>
      <c r="H115" s="175"/>
      <c r="I115" s="176">
        <f>ROUND(E115*H115,2)</f>
        <v>0</v>
      </c>
      <c r="J115" s="175"/>
      <c r="K115" s="176">
        <f>ROUND(E115*J115,2)</f>
        <v>0</v>
      </c>
      <c r="L115" s="176">
        <v>15</v>
      </c>
      <c r="M115" s="176">
        <f>G115*(1+L115/100)</f>
        <v>0</v>
      </c>
      <c r="N115" s="176">
        <v>2.3000000000000001E-4</v>
      </c>
      <c r="O115" s="176">
        <f>ROUND(E115*N115,2)</f>
        <v>0</v>
      </c>
      <c r="P115" s="176">
        <v>0</v>
      </c>
      <c r="Q115" s="176">
        <f>ROUND(E115*P115,2)</f>
        <v>0</v>
      </c>
      <c r="R115" s="176" t="s">
        <v>260</v>
      </c>
      <c r="S115" s="176" t="s">
        <v>126</v>
      </c>
      <c r="T115" s="177" t="s">
        <v>126</v>
      </c>
      <c r="U115" s="158">
        <v>0.20805000000000001</v>
      </c>
      <c r="V115" s="158">
        <f>ROUND(E115*U115,2)</f>
        <v>1.5</v>
      </c>
      <c r="W115" s="158"/>
      <c r="X115" s="158" t="s">
        <v>127</v>
      </c>
      <c r="Y115" s="148"/>
      <c r="Z115" s="148"/>
      <c r="AA115" s="148"/>
      <c r="AB115" s="148"/>
      <c r="AC115" s="148"/>
      <c r="AD115" s="148"/>
      <c r="AE115" s="148"/>
      <c r="AF115" s="148"/>
      <c r="AG115" s="148" t="s">
        <v>128</v>
      </c>
      <c r="AH115" s="148"/>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1" x14ac:dyDescent="0.2">
      <c r="A116" s="155"/>
      <c r="B116" s="156"/>
      <c r="C116" s="192" t="s">
        <v>266</v>
      </c>
      <c r="D116" s="162"/>
      <c r="E116" s="163">
        <v>7.2</v>
      </c>
      <c r="F116" s="158"/>
      <c r="G116" s="158"/>
      <c r="H116" s="158"/>
      <c r="I116" s="158"/>
      <c r="J116" s="158"/>
      <c r="K116" s="158"/>
      <c r="L116" s="158"/>
      <c r="M116" s="158"/>
      <c r="N116" s="158"/>
      <c r="O116" s="158"/>
      <c r="P116" s="158"/>
      <c r="Q116" s="158"/>
      <c r="R116" s="158"/>
      <c r="S116" s="158"/>
      <c r="T116" s="158"/>
      <c r="U116" s="158"/>
      <c r="V116" s="158"/>
      <c r="W116" s="158"/>
      <c r="X116" s="158"/>
      <c r="Y116" s="148"/>
      <c r="Z116" s="148"/>
      <c r="AA116" s="148"/>
      <c r="AB116" s="148"/>
      <c r="AC116" s="148"/>
      <c r="AD116" s="148"/>
      <c r="AE116" s="148"/>
      <c r="AF116" s="148"/>
      <c r="AG116" s="148" t="s">
        <v>130</v>
      </c>
      <c r="AH116" s="148">
        <v>0</v>
      </c>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ht="45" outlineLevel="1" x14ac:dyDescent="0.2">
      <c r="A117" s="171">
        <v>39</v>
      </c>
      <c r="B117" s="172" t="s">
        <v>267</v>
      </c>
      <c r="C117" s="189" t="s">
        <v>268</v>
      </c>
      <c r="D117" s="173" t="s">
        <v>153</v>
      </c>
      <c r="E117" s="174">
        <v>32.729999999999997</v>
      </c>
      <c r="F117" s="175"/>
      <c r="G117" s="176">
        <f>ROUND(E117*F117,2)</f>
        <v>0</v>
      </c>
      <c r="H117" s="175"/>
      <c r="I117" s="176">
        <f>ROUND(E117*H117,2)</f>
        <v>0</v>
      </c>
      <c r="J117" s="175"/>
      <c r="K117" s="176">
        <f>ROUND(E117*J117,2)</f>
        <v>0</v>
      </c>
      <c r="L117" s="176">
        <v>15</v>
      </c>
      <c r="M117" s="176">
        <f>G117*(1+L117/100)</f>
        <v>0</v>
      </c>
      <c r="N117" s="176">
        <v>2.3000000000000001E-4</v>
      </c>
      <c r="O117" s="176">
        <f>ROUND(E117*N117,2)</f>
        <v>0.01</v>
      </c>
      <c r="P117" s="176">
        <v>0</v>
      </c>
      <c r="Q117" s="176">
        <f>ROUND(E117*P117,2)</f>
        <v>0</v>
      </c>
      <c r="R117" s="176" t="s">
        <v>260</v>
      </c>
      <c r="S117" s="176" t="s">
        <v>126</v>
      </c>
      <c r="T117" s="177" t="s">
        <v>126</v>
      </c>
      <c r="U117" s="158">
        <v>0.15</v>
      </c>
      <c r="V117" s="158">
        <f>ROUND(E117*U117,2)</f>
        <v>4.91</v>
      </c>
      <c r="W117" s="158"/>
      <c r="X117" s="158" t="s">
        <v>127</v>
      </c>
      <c r="Y117" s="148"/>
      <c r="Z117" s="148"/>
      <c r="AA117" s="148"/>
      <c r="AB117" s="148"/>
      <c r="AC117" s="148"/>
      <c r="AD117" s="148"/>
      <c r="AE117" s="148"/>
      <c r="AF117" s="148"/>
      <c r="AG117" s="148" t="s">
        <v>128</v>
      </c>
      <c r="AH117" s="148"/>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outlineLevel="1" x14ac:dyDescent="0.2">
      <c r="A118" s="155"/>
      <c r="B118" s="156"/>
      <c r="C118" s="192" t="s">
        <v>215</v>
      </c>
      <c r="D118" s="162"/>
      <c r="E118" s="163">
        <v>32.729999999999997</v>
      </c>
      <c r="F118" s="158"/>
      <c r="G118" s="158"/>
      <c r="H118" s="158"/>
      <c r="I118" s="158"/>
      <c r="J118" s="158"/>
      <c r="K118" s="158"/>
      <c r="L118" s="158"/>
      <c r="M118" s="158"/>
      <c r="N118" s="158"/>
      <c r="O118" s="158"/>
      <c r="P118" s="158"/>
      <c r="Q118" s="158"/>
      <c r="R118" s="158"/>
      <c r="S118" s="158"/>
      <c r="T118" s="158"/>
      <c r="U118" s="158"/>
      <c r="V118" s="158"/>
      <c r="W118" s="158"/>
      <c r="X118" s="158"/>
      <c r="Y118" s="148"/>
      <c r="Z118" s="148"/>
      <c r="AA118" s="148"/>
      <c r="AB118" s="148"/>
      <c r="AC118" s="148"/>
      <c r="AD118" s="148"/>
      <c r="AE118" s="148"/>
      <c r="AF118" s="148"/>
      <c r="AG118" s="148" t="s">
        <v>130</v>
      </c>
      <c r="AH118" s="148">
        <v>0</v>
      </c>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ht="22.5" outlineLevel="1" x14ac:dyDescent="0.2">
      <c r="A119" s="171">
        <v>40</v>
      </c>
      <c r="B119" s="172" t="s">
        <v>269</v>
      </c>
      <c r="C119" s="189" t="s">
        <v>270</v>
      </c>
      <c r="D119" s="173" t="s">
        <v>153</v>
      </c>
      <c r="E119" s="174">
        <v>39.479999999999997</v>
      </c>
      <c r="F119" s="175"/>
      <c r="G119" s="176">
        <f>ROUND(E119*F119,2)</f>
        <v>0</v>
      </c>
      <c r="H119" s="175"/>
      <c r="I119" s="176">
        <f>ROUND(E119*H119,2)</f>
        <v>0</v>
      </c>
      <c r="J119" s="175"/>
      <c r="K119" s="176">
        <f>ROUND(E119*J119,2)</f>
        <v>0</v>
      </c>
      <c r="L119" s="176">
        <v>15</v>
      </c>
      <c r="M119" s="176">
        <f>G119*(1+L119/100)</f>
        <v>0</v>
      </c>
      <c r="N119" s="176">
        <v>0</v>
      </c>
      <c r="O119" s="176">
        <f>ROUND(E119*N119,2)</f>
        <v>0</v>
      </c>
      <c r="P119" s="176">
        <v>0</v>
      </c>
      <c r="Q119" s="176">
        <f>ROUND(E119*P119,2)</f>
        <v>0</v>
      </c>
      <c r="R119" s="176" t="s">
        <v>260</v>
      </c>
      <c r="S119" s="176" t="s">
        <v>126</v>
      </c>
      <c r="T119" s="177" t="s">
        <v>126</v>
      </c>
      <c r="U119" s="158">
        <v>0.15</v>
      </c>
      <c r="V119" s="158">
        <f>ROUND(E119*U119,2)</f>
        <v>5.92</v>
      </c>
      <c r="W119" s="158"/>
      <c r="X119" s="158" t="s">
        <v>127</v>
      </c>
      <c r="Y119" s="148"/>
      <c r="Z119" s="148"/>
      <c r="AA119" s="148"/>
      <c r="AB119" s="148"/>
      <c r="AC119" s="148"/>
      <c r="AD119" s="148"/>
      <c r="AE119" s="148"/>
      <c r="AF119" s="148"/>
      <c r="AG119" s="148" t="s">
        <v>128</v>
      </c>
      <c r="AH119" s="148"/>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outlineLevel="1" x14ac:dyDescent="0.2">
      <c r="A120" s="155"/>
      <c r="B120" s="156"/>
      <c r="C120" s="192" t="s">
        <v>155</v>
      </c>
      <c r="D120" s="162"/>
      <c r="E120" s="163">
        <v>39.479999999999997</v>
      </c>
      <c r="F120" s="158"/>
      <c r="G120" s="158"/>
      <c r="H120" s="158"/>
      <c r="I120" s="158"/>
      <c r="J120" s="158"/>
      <c r="K120" s="158"/>
      <c r="L120" s="158"/>
      <c r="M120" s="158"/>
      <c r="N120" s="158"/>
      <c r="O120" s="158"/>
      <c r="P120" s="158"/>
      <c r="Q120" s="158"/>
      <c r="R120" s="158"/>
      <c r="S120" s="158"/>
      <c r="T120" s="158"/>
      <c r="U120" s="158"/>
      <c r="V120" s="158"/>
      <c r="W120" s="158"/>
      <c r="X120" s="158"/>
      <c r="Y120" s="148"/>
      <c r="Z120" s="148"/>
      <c r="AA120" s="148"/>
      <c r="AB120" s="148"/>
      <c r="AC120" s="148"/>
      <c r="AD120" s="148"/>
      <c r="AE120" s="148"/>
      <c r="AF120" s="148"/>
      <c r="AG120" s="148" t="s">
        <v>130</v>
      </c>
      <c r="AH120" s="148">
        <v>0</v>
      </c>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ht="22.5" outlineLevel="1" x14ac:dyDescent="0.2">
      <c r="A121" s="171">
        <v>41</v>
      </c>
      <c r="B121" s="172" t="s">
        <v>271</v>
      </c>
      <c r="C121" s="189" t="s">
        <v>272</v>
      </c>
      <c r="D121" s="173" t="s">
        <v>124</v>
      </c>
      <c r="E121" s="174">
        <v>40.448599999999999</v>
      </c>
      <c r="F121" s="175"/>
      <c r="G121" s="176">
        <f>ROUND(E121*F121,2)</f>
        <v>0</v>
      </c>
      <c r="H121" s="175"/>
      <c r="I121" s="176">
        <f>ROUND(E121*H121,2)</f>
        <v>0</v>
      </c>
      <c r="J121" s="175"/>
      <c r="K121" s="176">
        <f>ROUND(E121*J121,2)</f>
        <v>0</v>
      </c>
      <c r="L121" s="176">
        <v>15</v>
      </c>
      <c r="M121" s="176">
        <f>G121*(1+L121/100)</f>
        <v>0</v>
      </c>
      <c r="N121" s="176">
        <v>6.9300000000000004E-3</v>
      </c>
      <c r="O121" s="176">
        <f>ROUND(E121*N121,2)</f>
        <v>0.28000000000000003</v>
      </c>
      <c r="P121" s="176">
        <v>0</v>
      </c>
      <c r="Q121" s="176">
        <f>ROUND(E121*P121,2)</f>
        <v>0</v>
      </c>
      <c r="R121" s="176" t="s">
        <v>260</v>
      </c>
      <c r="S121" s="176" t="s">
        <v>126</v>
      </c>
      <c r="T121" s="177" t="s">
        <v>126</v>
      </c>
      <c r="U121" s="158">
        <v>1.1066</v>
      </c>
      <c r="V121" s="158">
        <f>ROUND(E121*U121,2)</f>
        <v>44.76</v>
      </c>
      <c r="W121" s="158"/>
      <c r="X121" s="158" t="s">
        <v>127</v>
      </c>
      <c r="Y121" s="148"/>
      <c r="Z121" s="148"/>
      <c r="AA121" s="148"/>
      <c r="AB121" s="148"/>
      <c r="AC121" s="148"/>
      <c r="AD121" s="148"/>
      <c r="AE121" s="148"/>
      <c r="AF121" s="148"/>
      <c r="AG121" s="148" t="s">
        <v>128</v>
      </c>
      <c r="AH121" s="148"/>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outlineLevel="1" x14ac:dyDescent="0.2">
      <c r="A122" s="155"/>
      <c r="B122" s="156"/>
      <c r="C122" s="192" t="s">
        <v>162</v>
      </c>
      <c r="D122" s="162"/>
      <c r="E122" s="163">
        <v>40.448599999999999</v>
      </c>
      <c r="F122" s="158"/>
      <c r="G122" s="158"/>
      <c r="H122" s="158"/>
      <c r="I122" s="158"/>
      <c r="J122" s="158"/>
      <c r="K122" s="158"/>
      <c r="L122" s="158"/>
      <c r="M122" s="158"/>
      <c r="N122" s="158"/>
      <c r="O122" s="158"/>
      <c r="P122" s="158"/>
      <c r="Q122" s="158"/>
      <c r="R122" s="158"/>
      <c r="S122" s="158"/>
      <c r="T122" s="158"/>
      <c r="U122" s="158"/>
      <c r="V122" s="158"/>
      <c r="W122" s="158"/>
      <c r="X122" s="158"/>
      <c r="Y122" s="148"/>
      <c r="Z122" s="148"/>
      <c r="AA122" s="148"/>
      <c r="AB122" s="148"/>
      <c r="AC122" s="148"/>
      <c r="AD122" s="148"/>
      <c r="AE122" s="148"/>
      <c r="AF122" s="148"/>
      <c r="AG122" s="148" t="s">
        <v>130</v>
      </c>
      <c r="AH122" s="148">
        <v>0</v>
      </c>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outlineLevel="1" x14ac:dyDescent="0.2">
      <c r="A123" s="180">
        <v>42</v>
      </c>
      <c r="B123" s="181" t="s">
        <v>273</v>
      </c>
      <c r="C123" s="194" t="s">
        <v>274</v>
      </c>
      <c r="D123" s="182" t="s">
        <v>153</v>
      </c>
      <c r="E123" s="183">
        <v>20</v>
      </c>
      <c r="F123" s="184"/>
      <c r="G123" s="185">
        <f>ROUND(E123*F123,2)</f>
        <v>0</v>
      </c>
      <c r="H123" s="184"/>
      <c r="I123" s="185">
        <f>ROUND(E123*H123,2)</f>
        <v>0</v>
      </c>
      <c r="J123" s="184"/>
      <c r="K123" s="185">
        <f>ROUND(E123*J123,2)</f>
        <v>0</v>
      </c>
      <c r="L123" s="185">
        <v>15</v>
      </c>
      <c r="M123" s="185">
        <f>G123*(1+L123/100)</f>
        <v>0</v>
      </c>
      <c r="N123" s="185">
        <v>4.0000000000000003E-5</v>
      </c>
      <c r="O123" s="185">
        <f>ROUND(E123*N123,2)</f>
        <v>0</v>
      </c>
      <c r="P123" s="185">
        <v>0</v>
      </c>
      <c r="Q123" s="185">
        <f>ROUND(E123*P123,2)</f>
        <v>0</v>
      </c>
      <c r="R123" s="185"/>
      <c r="S123" s="185" t="s">
        <v>125</v>
      </c>
      <c r="T123" s="186" t="s">
        <v>126</v>
      </c>
      <c r="U123" s="158">
        <v>7.0000000000000007E-2</v>
      </c>
      <c r="V123" s="158">
        <f>ROUND(E123*U123,2)</f>
        <v>1.4</v>
      </c>
      <c r="W123" s="158"/>
      <c r="X123" s="158" t="s">
        <v>127</v>
      </c>
      <c r="Y123" s="148"/>
      <c r="Z123" s="148"/>
      <c r="AA123" s="148"/>
      <c r="AB123" s="148"/>
      <c r="AC123" s="148"/>
      <c r="AD123" s="148"/>
      <c r="AE123" s="148"/>
      <c r="AF123" s="148"/>
      <c r="AG123" s="148" t="s">
        <v>128</v>
      </c>
      <c r="AH123" s="148"/>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ht="22.5" outlineLevel="1" x14ac:dyDescent="0.2">
      <c r="A124" s="171">
        <v>43</v>
      </c>
      <c r="B124" s="172" t="s">
        <v>275</v>
      </c>
      <c r="C124" s="189" t="s">
        <v>276</v>
      </c>
      <c r="D124" s="173" t="s">
        <v>124</v>
      </c>
      <c r="E124" s="174">
        <v>51.698390000000003</v>
      </c>
      <c r="F124" s="175"/>
      <c r="G124" s="176">
        <f>ROUND(E124*F124,2)</f>
        <v>0</v>
      </c>
      <c r="H124" s="175"/>
      <c r="I124" s="176">
        <f>ROUND(E124*H124,2)</f>
        <v>0</v>
      </c>
      <c r="J124" s="175"/>
      <c r="K124" s="176">
        <f>ROUND(E124*J124,2)</f>
        <v>0</v>
      </c>
      <c r="L124" s="176">
        <v>15</v>
      </c>
      <c r="M124" s="176">
        <f>G124*(1+L124/100)</f>
        <v>0</v>
      </c>
      <c r="N124" s="176">
        <v>1.9199999999999998E-2</v>
      </c>
      <c r="O124" s="176">
        <f>ROUND(E124*N124,2)</f>
        <v>0.99</v>
      </c>
      <c r="P124" s="176">
        <v>0</v>
      </c>
      <c r="Q124" s="176">
        <f>ROUND(E124*P124,2)</f>
        <v>0</v>
      </c>
      <c r="R124" s="176" t="s">
        <v>230</v>
      </c>
      <c r="S124" s="176" t="s">
        <v>126</v>
      </c>
      <c r="T124" s="177" t="s">
        <v>126</v>
      </c>
      <c r="U124" s="158">
        <v>0</v>
      </c>
      <c r="V124" s="158">
        <f>ROUND(E124*U124,2)</f>
        <v>0</v>
      </c>
      <c r="W124" s="158"/>
      <c r="X124" s="158" t="s">
        <v>231</v>
      </c>
      <c r="Y124" s="148"/>
      <c r="Z124" s="148"/>
      <c r="AA124" s="148"/>
      <c r="AB124" s="148"/>
      <c r="AC124" s="148"/>
      <c r="AD124" s="148"/>
      <c r="AE124" s="148"/>
      <c r="AF124" s="148"/>
      <c r="AG124" s="148" t="s">
        <v>232</v>
      </c>
      <c r="AH124" s="148"/>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outlineLevel="1" x14ac:dyDescent="0.2">
      <c r="A125" s="155"/>
      <c r="B125" s="156"/>
      <c r="C125" s="192" t="s">
        <v>277</v>
      </c>
      <c r="D125" s="162"/>
      <c r="E125" s="163">
        <v>46.515889999999999</v>
      </c>
      <c r="F125" s="158"/>
      <c r="G125" s="158"/>
      <c r="H125" s="158"/>
      <c r="I125" s="158"/>
      <c r="J125" s="158"/>
      <c r="K125" s="158"/>
      <c r="L125" s="158"/>
      <c r="M125" s="158"/>
      <c r="N125" s="158"/>
      <c r="O125" s="158"/>
      <c r="P125" s="158"/>
      <c r="Q125" s="158"/>
      <c r="R125" s="158"/>
      <c r="S125" s="158"/>
      <c r="T125" s="158"/>
      <c r="U125" s="158"/>
      <c r="V125" s="158"/>
      <c r="W125" s="158"/>
      <c r="X125" s="158"/>
      <c r="Y125" s="148"/>
      <c r="Z125" s="148"/>
      <c r="AA125" s="148"/>
      <c r="AB125" s="148"/>
      <c r="AC125" s="148"/>
      <c r="AD125" s="148"/>
      <c r="AE125" s="148"/>
      <c r="AF125" s="148"/>
      <c r="AG125" s="148" t="s">
        <v>130</v>
      </c>
      <c r="AH125" s="148">
        <v>5</v>
      </c>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outlineLevel="1" x14ac:dyDescent="0.2">
      <c r="A126" s="155"/>
      <c r="B126" s="156"/>
      <c r="C126" s="192" t="s">
        <v>278</v>
      </c>
      <c r="D126" s="162"/>
      <c r="E126" s="163">
        <v>5.1825000000000001</v>
      </c>
      <c r="F126" s="158"/>
      <c r="G126" s="158"/>
      <c r="H126" s="158"/>
      <c r="I126" s="158"/>
      <c r="J126" s="158"/>
      <c r="K126" s="158"/>
      <c r="L126" s="158"/>
      <c r="M126" s="158"/>
      <c r="N126" s="158"/>
      <c r="O126" s="158"/>
      <c r="P126" s="158"/>
      <c r="Q126" s="158"/>
      <c r="R126" s="158"/>
      <c r="S126" s="158"/>
      <c r="T126" s="158"/>
      <c r="U126" s="158"/>
      <c r="V126" s="158"/>
      <c r="W126" s="158"/>
      <c r="X126" s="158"/>
      <c r="Y126" s="148"/>
      <c r="Z126" s="148"/>
      <c r="AA126" s="148"/>
      <c r="AB126" s="148"/>
      <c r="AC126" s="148"/>
      <c r="AD126" s="148"/>
      <c r="AE126" s="148"/>
      <c r="AF126" s="148"/>
      <c r="AG126" s="148" t="s">
        <v>130</v>
      </c>
      <c r="AH126" s="148">
        <v>0</v>
      </c>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outlineLevel="1" x14ac:dyDescent="0.2">
      <c r="A127" s="155">
        <v>44</v>
      </c>
      <c r="B127" s="156" t="s">
        <v>279</v>
      </c>
      <c r="C127" s="193" t="s">
        <v>280</v>
      </c>
      <c r="D127" s="157" t="s">
        <v>0</v>
      </c>
      <c r="E127" s="179"/>
      <c r="F127" s="159"/>
      <c r="G127" s="158">
        <f>ROUND(E127*F127,2)</f>
        <v>0</v>
      </c>
      <c r="H127" s="159"/>
      <c r="I127" s="158">
        <f>ROUND(E127*H127,2)</f>
        <v>0</v>
      </c>
      <c r="J127" s="159"/>
      <c r="K127" s="158">
        <f>ROUND(E127*J127,2)</f>
        <v>0</v>
      </c>
      <c r="L127" s="158">
        <v>15</v>
      </c>
      <c r="M127" s="158">
        <f>G127*(1+L127/100)</f>
        <v>0</v>
      </c>
      <c r="N127" s="158">
        <v>0</v>
      </c>
      <c r="O127" s="158">
        <f>ROUND(E127*N127,2)</f>
        <v>0</v>
      </c>
      <c r="P127" s="158">
        <v>0</v>
      </c>
      <c r="Q127" s="158">
        <f>ROUND(E127*P127,2)</f>
        <v>0</v>
      </c>
      <c r="R127" s="158" t="s">
        <v>260</v>
      </c>
      <c r="S127" s="158" t="s">
        <v>126</v>
      </c>
      <c r="T127" s="158" t="s">
        <v>126</v>
      </c>
      <c r="U127" s="158">
        <v>0</v>
      </c>
      <c r="V127" s="158">
        <f>ROUND(E127*U127,2)</f>
        <v>0</v>
      </c>
      <c r="W127" s="158"/>
      <c r="X127" s="158" t="s">
        <v>207</v>
      </c>
      <c r="Y127" s="148"/>
      <c r="Z127" s="148"/>
      <c r="AA127" s="148"/>
      <c r="AB127" s="148"/>
      <c r="AC127" s="148"/>
      <c r="AD127" s="148"/>
      <c r="AE127" s="148"/>
      <c r="AF127" s="148"/>
      <c r="AG127" s="148" t="s">
        <v>208</v>
      </c>
      <c r="AH127" s="148"/>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outlineLevel="1" x14ac:dyDescent="0.2">
      <c r="A128" s="155"/>
      <c r="B128" s="156"/>
      <c r="C128" s="255" t="s">
        <v>241</v>
      </c>
      <c r="D128" s="256"/>
      <c r="E128" s="256"/>
      <c r="F128" s="256"/>
      <c r="G128" s="256"/>
      <c r="H128" s="158"/>
      <c r="I128" s="158"/>
      <c r="J128" s="158"/>
      <c r="K128" s="158"/>
      <c r="L128" s="158"/>
      <c r="M128" s="158"/>
      <c r="N128" s="158"/>
      <c r="O128" s="158"/>
      <c r="P128" s="158"/>
      <c r="Q128" s="158"/>
      <c r="R128" s="158"/>
      <c r="S128" s="158"/>
      <c r="T128" s="158"/>
      <c r="U128" s="158"/>
      <c r="V128" s="158"/>
      <c r="W128" s="158"/>
      <c r="X128" s="158"/>
      <c r="Y128" s="148"/>
      <c r="Z128" s="148"/>
      <c r="AA128" s="148"/>
      <c r="AB128" s="148"/>
      <c r="AC128" s="148"/>
      <c r="AD128" s="148"/>
      <c r="AE128" s="148"/>
      <c r="AF128" s="148"/>
      <c r="AG128" s="148" t="s">
        <v>138</v>
      </c>
      <c r="AH128" s="148"/>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x14ac:dyDescent="0.2">
      <c r="A129" s="165" t="s">
        <v>120</v>
      </c>
      <c r="B129" s="166" t="s">
        <v>89</v>
      </c>
      <c r="C129" s="188" t="s">
        <v>90</v>
      </c>
      <c r="D129" s="167"/>
      <c r="E129" s="168"/>
      <c r="F129" s="169"/>
      <c r="G129" s="169">
        <f>SUMIF(AG130:AG137,"&lt;&gt;NOR",G130:G137)</f>
        <v>0</v>
      </c>
      <c r="H129" s="169"/>
      <c r="I129" s="169">
        <f>SUM(I130:I137)</f>
        <v>0</v>
      </c>
      <c r="J129" s="169"/>
      <c r="K129" s="169">
        <f>SUM(K130:K137)</f>
        <v>0</v>
      </c>
      <c r="L129" s="169"/>
      <c r="M129" s="169">
        <f>SUM(M130:M137)</f>
        <v>0</v>
      </c>
      <c r="N129" s="169"/>
      <c r="O129" s="169">
        <f>SUM(O130:O137)</f>
        <v>0</v>
      </c>
      <c r="P129" s="169"/>
      <c r="Q129" s="169">
        <f>SUM(Q130:Q137)</f>
        <v>0</v>
      </c>
      <c r="R129" s="169"/>
      <c r="S129" s="169"/>
      <c r="T129" s="170"/>
      <c r="U129" s="164"/>
      <c r="V129" s="164">
        <f>SUM(V130:V137)</f>
        <v>25.81</v>
      </c>
      <c r="W129" s="164"/>
      <c r="X129" s="164"/>
      <c r="AG129" t="s">
        <v>121</v>
      </c>
    </row>
    <row r="130" spans="1:60" ht="22.5" outlineLevel="1" x14ac:dyDescent="0.2">
      <c r="A130" s="180">
        <v>45</v>
      </c>
      <c r="B130" s="181" t="s">
        <v>281</v>
      </c>
      <c r="C130" s="194" t="s">
        <v>282</v>
      </c>
      <c r="D130" s="182" t="s">
        <v>206</v>
      </c>
      <c r="E130" s="183">
        <v>7.0199600000000002</v>
      </c>
      <c r="F130" s="184"/>
      <c r="G130" s="185">
        <f t="shared" ref="G130:G136" si="7">ROUND(E130*F130,2)</f>
        <v>0</v>
      </c>
      <c r="H130" s="184"/>
      <c r="I130" s="185">
        <f t="shared" ref="I130:I136" si="8">ROUND(E130*H130,2)</f>
        <v>0</v>
      </c>
      <c r="J130" s="184"/>
      <c r="K130" s="185">
        <f t="shared" ref="K130:K136" si="9">ROUND(E130*J130,2)</f>
        <v>0</v>
      </c>
      <c r="L130" s="185">
        <v>15</v>
      </c>
      <c r="M130" s="185">
        <f t="shared" ref="M130:M136" si="10">G130*(1+L130/100)</f>
        <v>0</v>
      </c>
      <c r="N130" s="185">
        <v>0</v>
      </c>
      <c r="O130" s="185">
        <f t="shared" ref="O130:O136" si="11">ROUND(E130*N130,2)</f>
        <v>0</v>
      </c>
      <c r="P130" s="185">
        <v>0</v>
      </c>
      <c r="Q130" s="185">
        <f t="shared" ref="Q130:Q136" si="12">ROUND(E130*P130,2)</f>
        <v>0</v>
      </c>
      <c r="R130" s="185" t="s">
        <v>184</v>
      </c>
      <c r="S130" s="185" t="s">
        <v>126</v>
      </c>
      <c r="T130" s="186" t="s">
        <v>126</v>
      </c>
      <c r="U130" s="158">
        <v>0.93300000000000005</v>
      </c>
      <c r="V130" s="158">
        <f t="shared" ref="V130:V136" si="13">ROUND(E130*U130,2)</f>
        <v>6.55</v>
      </c>
      <c r="W130" s="158"/>
      <c r="X130" s="158" t="s">
        <v>283</v>
      </c>
      <c r="Y130" s="148"/>
      <c r="Z130" s="148"/>
      <c r="AA130" s="148"/>
      <c r="AB130" s="148"/>
      <c r="AC130" s="148"/>
      <c r="AD130" s="148"/>
      <c r="AE130" s="148"/>
      <c r="AF130" s="148"/>
      <c r="AG130" s="148" t="s">
        <v>284</v>
      </c>
      <c r="AH130" s="148"/>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outlineLevel="1" x14ac:dyDescent="0.2">
      <c r="A131" s="180">
        <v>46</v>
      </c>
      <c r="B131" s="181" t="s">
        <v>285</v>
      </c>
      <c r="C131" s="194" t="s">
        <v>286</v>
      </c>
      <c r="D131" s="182" t="s">
        <v>206</v>
      </c>
      <c r="E131" s="183">
        <v>14.039910000000001</v>
      </c>
      <c r="F131" s="184"/>
      <c r="G131" s="185">
        <f t="shared" si="7"/>
        <v>0</v>
      </c>
      <c r="H131" s="184"/>
      <c r="I131" s="185">
        <f t="shared" si="8"/>
        <v>0</v>
      </c>
      <c r="J131" s="184"/>
      <c r="K131" s="185">
        <f t="shared" si="9"/>
        <v>0</v>
      </c>
      <c r="L131" s="185">
        <v>15</v>
      </c>
      <c r="M131" s="185">
        <f t="shared" si="10"/>
        <v>0</v>
      </c>
      <c r="N131" s="185">
        <v>0</v>
      </c>
      <c r="O131" s="185">
        <f t="shared" si="11"/>
        <v>0</v>
      </c>
      <c r="P131" s="185">
        <v>0</v>
      </c>
      <c r="Q131" s="185">
        <f t="shared" si="12"/>
        <v>0</v>
      </c>
      <c r="R131" s="185" t="s">
        <v>184</v>
      </c>
      <c r="S131" s="185" t="s">
        <v>126</v>
      </c>
      <c r="T131" s="186" t="s">
        <v>126</v>
      </c>
      <c r="U131" s="158">
        <v>0.65300000000000002</v>
      </c>
      <c r="V131" s="158">
        <f t="shared" si="13"/>
        <v>9.17</v>
      </c>
      <c r="W131" s="158"/>
      <c r="X131" s="158" t="s">
        <v>283</v>
      </c>
      <c r="Y131" s="148"/>
      <c r="Z131" s="148"/>
      <c r="AA131" s="148"/>
      <c r="AB131" s="148"/>
      <c r="AC131" s="148"/>
      <c r="AD131" s="148"/>
      <c r="AE131" s="148"/>
      <c r="AF131" s="148"/>
      <c r="AG131" s="148" t="s">
        <v>284</v>
      </c>
      <c r="AH131" s="148"/>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outlineLevel="1" x14ac:dyDescent="0.2">
      <c r="A132" s="180">
        <v>47</v>
      </c>
      <c r="B132" s="181" t="s">
        <v>287</v>
      </c>
      <c r="C132" s="194" t="s">
        <v>288</v>
      </c>
      <c r="D132" s="182" t="s">
        <v>206</v>
      </c>
      <c r="E132" s="183">
        <v>7.0199600000000002</v>
      </c>
      <c r="F132" s="184"/>
      <c r="G132" s="185">
        <f t="shared" si="7"/>
        <v>0</v>
      </c>
      <c r="H132" s="184"/>
      <c r="I132" s="185">
        <f t="shared" si="8"/>
        <v>0</v>
      </c>
      <c r="J132" s="184"/>
      <c r="K132" s="185">
        <f t="shared" si="9"/>
        <v>0</v>
      </c>
      <c r="L132" s="185">
        <v>15</v>
      </c>
      <c r="M132" s="185">
        <f t="shared" si="10"/>
        <v>0</v>
      </c>
      <c r="N132" s="185">
        <v>0</v>
      </c>
      <c r="O132" s="185">
        <f t="shared" si="11"/>
        <v>0</v>
      </c>
      <c r="P132" s="185">
        <v>0</v>
      </c>
      <c r="Q132" s="185">
        <f t="shared" si="12"/>
        <v>0</v>
      </c>
      <c r="R132" s="185" t="s">
        <v>184</v>
      </c>
      <c r="S132" s="185" t="s">
        <v>126</v>
      </c>
      <c r="T132" s="186" t="s">
        <v>126</v>
      </c>
      <c r="U132" s="158">
        <v>0.49</v>
      </c>
      <c r="V132" s="158">
        <f t="shared" si="13"/>
        <v>3.44</v>
      </c>
      <c r="W132" s="158"/>
      <c r="X132" s="158" t="s">
        <v>283</v>
      </c>
      <c r="Y132" s="148"/>
      <c r="Z132" s="148"/>
      <c r="AA132" s="148"/>
      <c r="AB132" s="148"/>
      <c r="AC132" s="148"/>
      <c r="AD132" s="148"/>
      <c r="AE132" s="148"/>
      <c r="AF132" s="148"/>
      <c r="AG132" s="148" t="s">
        <v>284</v>
      </c>
      <c r="AH132" s="148"/>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outlineLevel="1" x14ac:dyDescent="0.2">
      <c r="A133" s="180">
        <v>48</v>
      </c>
      <c r="B133" s="181" t="s">
        <v>289</v>
      </c>
      <c r="C133" s="194" t="s">
        <v>290</v>
      </c>
      <c r="D133" s="182" t="s">
        <v>206</v>
      </c>
      <c r="E133" s="183">
        <v>105.29933</v>
      </c>
      <c r="F133" s="184"/>
      <c r="G133" s="185">
        <f t="shared" si="7"/>
        <v>0</v>
      </c>
      <c r="H133" s="184"/>
      <c r="I133" s="185">
        <f t="shared" si="8"/>
        <v>0</v>
      </c>
      <c r="J133" s="184"/>
      <c r="K133" s="185">
        <f t="shared" si="9"/>
        <v>0</v>
      </c>
      <c r="L133" s="185">
        <v>15</v>
      </c>
      <c r="M133" s="185">
        <f t="shared" si="10"/>
        <v>0</v>
      </c>
      <c r="N133" s="185">
        <v>0</v>
      </c>
      <c r="O133" s="185">
        <f t="shared" si="11"/>
        <v>0</v>
      </c>
      <c r="P133" s="185">
        <v>0</v>
      </c>
      <c r="Q133" s="185">
        <f t="shared" si="12"/>
        <v>0</v>
      </c>
      <c r="R133" s="185" t="s">
        <v>184</v>
      </c>
      <c r="S133" s="185" t="s">
        <v>126</v>
      </c>
      <c r="T133" s="186" t="s">
        <v>126</v>
      </c>
      <c r="U133" s="158">
        <v>0</v>
      </c>
      <c r="V133" s="158">
        <f t="shared" si="13"/>
        <v>0</v>
      </c>
      <c r="W133" s="158"/>
      <c r="X133" s="158" t="s">
        <v>283</v>
      </c>
      <c r="Y133" s="148"/>
      <c r="Z133" s="148"/>
      <c r="AA133" s="148"/>
      <c r="AB133" s="148"/>
      <c r="AC133" s="148"/>
      <c r="AD133" s="148"/>
      <c r="AE133" s="148"/>
      <c r="AF133" s="148"/>
      <c r="AG133" s="148" t="s">
        <v>284</v>
      </c>
      <c r="AH133" s="148"/>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outlineLevel="1" x14ac:dyDescent="0.2">
      <c r="A134" s="180">
        <v>49</v>
      </c>
      <c r="B134" s="181" t="s">
        <v>291</v>
      </c>
      <c r="C134" s="194" t="s">
        <v>292</v>
      </c>
      <c r="D134" s="182" t="s">
        <v>206</v>
      </c>
      <c r="E134" s="183">
        <v>7.0199600000000002</v>
      </c>
      <c r="F134" s="184"/>
      <c r="G134" s="185">
        <f t="shared" si="7"/>
        <v>0</v>
      </c>
      <c r="H134" s="184"/>
      <c r="I134" s="185">
        <f t="shared" si="8"/>
        <v>0</v>
      </c>
      <c r="J134" s="184"/>
      <c r="K134" s="185">
        <f t="shared" si="9"/>
        <v>0</v>
      </c>
      <c r="L134" s="185">
        <v>15</v>
      </c>
      <c r="M134" s="185">
        <f t="shared" si="10"/>
        <v>0</v>
      </c>
      <c r="N134" s="185">
        <v>0</v>
      </c>
      <c r="O134" s="185">
        <f t="shared" si="11"/>
        <v>0</v>
      </c>
      <c r="P134" s="185">
        <v>0</v>
      </c>
      <c r="Q134" s="185">
        <f t="shared" si="12"/>
        <v>0</v>
      </c>
      <c r="R134" s="185" t="s">
        <v>184</v>
      </c>
      <c r="S134" s="185" t="s">
        <v>126</v>
      </c>
      <c r="T134" s="186" t="s">
        <v>126</v>
      </c>
      <c r="U134" s="158">
        <v>0.94199999999999995</v>
      </c>
      <c r="V134" s="158">
        <f t="shared" si="13"/>
        <v>6.61</v>
      </c>
      <c r="W134" s="158"/>
      <c r="X134" s="158" t="s">
        <v>283</v>
      </c>
      <c r="Y134" s="148"/>
      <c r="Z134" s="148"/>
      <c r="AA134" s="148"/>
      <c r="AB134" s="148"/>
      <c r="AC134" s="148"/>
      <c r="AD134" s="148"/>
      <c r="AE134" s="148"/>
      <c r="AF134" s="148"/>
      <c r="AG134" s="148" t="s">
        <v>284</v>
      </c>
      <c r="AH134" s="148"/>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outlineLevel="1" x14ac:dyDescent="0.2">
      <c r="A135" s="180">
        <v>50</v>
      </c>
      <c r="B135" s="181" t="s">
        <v>293</v>
      </c>
      <c r="C135" s="194" t="s">
        <v>294</v>
      </c>
      <c r="D135" s="182" t="s">
        <v>206</v>
      </c>
      <c r="E135" s="183">
        <v>7.0199600000000002</v>
      </c>
      <c r="F135" s="184"/>
      <c r="G135" s="185">
        <f t="shared" si="7"/>
        <v>0</v>
      </c>
      <c r="H135" s="184"/>
      <c r="I135" s="185">
        <f t="shared" si="8"/>
        <v>0</v>
      </c>
      <c r="J135" s="184"/>
      <c r="K135" s="185">
        <f t="shared" si="9"/>
        <v>0</v>
      </c>
      <c r="L135" s="185">
        <v>15</v>
      </c>
      <c r="M135" s="185">
        <f t="shared" si="10"/>
        <v>0</v>
      </c>
      <c r="N135" s="185">
        <v>0</v>
      </c>
      <c r="O135" s="185">
        <f t="shared" si="11"/>
        <v>0</v>
      </c>
      <c r="P135" s="185">
        <v>0</v>
      </c>
      <c r="Q135" s="185">
        <f t="shared" si="12"/>
        <v>0</v>
      </c>
      <c r="R135" s="185" t="s">
        <v>184</v>
      </c>
      <c r="S135" s="185" t="s">
        <v>126</v>
      </c>
      <c r="T135" s="186" t="s">
        <v>126</v>
      </c>
      <c r="U135" s="158">
        <v>0</v>
      </c>
      <c r="V135" s="158">
        <f t="shared" si="13"/>
        <v>0</v>
      </c>
      <c r="W135" s="158"/>
      <c r="X135" s="158" t="s">
        <v>283</v>
      </c>
      <c r="Y135" s="148"/>
      <c r="Z135" s="148"/>
      <c r="AA135" s="148"/>
      <c r="AB135" s="148"/>
      <c r="AC135" s="148"/>
      <c r="AD135" s="148"/>
      <c r="AE135" s="148"/>
      <c r="AF135" s="148"/>
      <c r="AG135" s="148" t="s">
        <v>284</v>
      </c>
      <c r="AH135" s="148"/>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outlineLevel="1" x14ac:dyDescent="0.2">
      <c r="A136" s="171">
        <v>51</v>
      </c>
      <c r="B136" s="172" t="s">
        <v>295</v>
      </c>
      <c r="C136" s="189" t="s">
        <v>296</v>
      </c>
      <c r="D136" s="173" t="s">
        <v>206</v>
      </c>
      <c r="E136" s="174">
        <v>7.0199600000000002</v>
      </c>
      <c r="F136" s="175"/>
      <c r="G136" s="176">
        <f t="shared" si="7"/>
        <v>0</v>
      </c>
      <c r="H136" s="175"/>
      <c r="I136" s="176">
        <f t="shared" si="8"/>
        <v>0</v>
      </c>
      <c r="J136" s="175"/>
      <c r="K136" s="176">
        <f t="shared" si="9"/>
        <v>0</v>
      </c>
      <c r="L136" s="176">
        <v>15</v>
      </c>
      <c r="M136" s="176">
        <f t="shared" si="10"/>
        <v>0</v>
      </c>
      <c r="N136" s="176">
        <v>0</v>
      </c>
      <c r="O136" s="176">
        <f t="shared" si="11"/>
        <v>0</v>
      </c>
      <c r="P136" s="176">
        <v>0</v>
      </c>
      <c r="Q136" s="176">
        <f t="shared" si="12"/>
        <v>0</v>
      </c>
      <c r="R136" s="176" t="s">
        <v>297</v>
      </c>
      <c r="S136" s="176" t="s">
        <v>126</v>
      </c>
      <c r="T136" s="177" t="s">
        <v>126</v>
      </c>
      <c r="U136" s="158">
        <v>6.0000000000000001E-3</v>
      </c>
      <c r="V136" s="158">
        <f t="shared" si="13"/>
        <v>0.04</v>
      </c>
      <c r="W136" s="158"/>
      <c r="X136" s="158" t="s">
        <v>283</v>
      </c>
      <c r="Y136" s="148"/>
      <c r="Z136" s="148"/>
      <c r="AA136" s="148"/>
      <c r="AB136" s="148"/>
      <c r="AC136" s="148"/>
      <c r="AD136" s="148"/>
      <c r="AE136" s="148"/>
      <c r="AF136" s="148"/>
      <c r="AG136" s="148" t="s">
        <v>284</v>
      </c>
      <c r="AH136" s="148"/>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outlineLevel="1" x14ac:dyDescent="0.2">
      <c r="A137" s="155"/>
      <c r="B137" s="156"/>
      <c r="C137" s="257" t="s">
        <v>298</v>
      </c>
      <c r="D137" s="258"/>
      <c r="E137" s="258"/>
      <c r="F137" s="258"/>
      <c r="G137" s="258"/>
      <c r="H137" s="158"/>
      <c r="I137" s="158"/>
      <c r="J137" s="158"/>
      <c r="K137" s="158"/>
      <c r="L137" s="158"/>
      <c r="M137" s="158"/>
      <c r="N137" s="158"/>
      <c r="O137" s="158"/>
      <c r="P137" s="158"/>
      <c r="Q137" s="158"/>
      <c r="R137" s="158"/>
      <c r="S137" s="158"/>
      <c r="T137" s="158"/>
      <c r="U137" s="158"/>
      <c r="V137" s="158"/>
      <c r="W137" s="158"/>
      <c r="X137" s="158"/>
      <c r="Y137" s="148"/>
      <c r="Z137" s="148"/>
      <c r="AA137" s="148"/>
      <c r="AB137" s="148"/>
      <c r="AC137" s="148"/>
      <c r="AD137" s="148"/>
      <c r="AE137" s="148"/>
      <c r="AF137" s="148"/>
      <c r="AG137" s="148" t="s">
        <v>138</v>
      </c>
      <c r="AH137" s="148"/>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x14ac:dyDescent="0.2">
      <c r="A138" s="3"/>
      <c r="B138" s="4"/>
      <c r="C138" s="195"/>
      <c r="D138" s="6"/>
      <c r="E138" s="3"/>
      <c r="F138" s="3"/>
      <c r="G138" s="3"/>
      <c r="H138" s="3"/>
      <c r="I138" s="3"/>
      <c r="J138" s="3"/>
      <c r="K138" s="3"/>
      <c r="L138" s="3"/>
      <c r="M138" s="3"/>
      <c r="N138" s="3"/>
      <c r="O138" s="3"/>
      <c r="P138" s="3"/>
      <c r="Q138" s="3"/>
      <c r="R138" s="3"/>
      <c r="S138" s="3"/>
      <c r="T138" s="3"/>
      <c r="U138" s="3"/>
      <c r="V138" s="3"/>
      <c r="W138" s="3"/>
      <c r="X138" s="3"/>
      <c r="AE138">
        <v>15</v>
      </c>
      <c r="AF138">
        <v>21</v>
      </c>
      <c r="AG138" t="s">
        <v>107</v>
      </c>
    </row>
    <row r="139" spans="1:60" x14ac:dyDescent="0.2">
      <c r="A139" s="151"/>
      <c r="B139" s="152" t="s">
        <v>29</v>
      </c>
      <c r="C139" s="196"/>
      <c r="D139" s="153"/>
      <c r="E139" s="154"/>
      <c r="F139" s="154"/>
      <c r="G139" s="187">
        <f>G8+G14+G34+G44+G59+G77+G80+G90+G102+G110+G129</f>
        <v>0</v>
      </c>
      <c r="H139" s="3"/>
      <c r="I139" s="3"/>
      <c r="J139" s="3"/>
      <c r="K139" s="3"/>
      <c r="L139" s="3"/>
      <c r="M139" s="3"/>
      <c r="N139" s="3"/>
      <c r="O139" s="3"/>
      <c r="P139" s="3"/>
      <c r="Q139" s="3"/>
      <c r="R139" s="3"/>
      <c r="S139" s="3"/>
      <c r="T139" s="3"/>
      <c r="U139" s="3"/>
      <c r="V139" s="3"/>
      <c r="W139" s="3"/>
      <c r="X139" s="3"/>
      <c r="AE139">
        <f>SUMIF(L7:L137,AE138,G7:G137)</f>
        <v>0</v>
      </c>
      <c r="AF139">
        <f>SUMIF(L7:L137,AF138,G7:G137)</f>
        <v>0</v>
      </c>
      <c r="AG139" t="s">
        <v>299</v>
      </c>
    </row>
    <row r="140" spans="1:60" x14ac:dyDescent="0.2">
      <c r="C140" s="197"/>
      <c r="D140" s="10"/>
      <c r="AG140" t="s">
        <v>300</v>
      </c>
    </row>
    <row r="141" spans="1:60" x14ac:dyDescent="0.2">
      <c r="D141" s="10"/>
    </row>
    <row r="142" spans="1:60" x14ac:dyDescent="0.2">
      <c r="D142" s="10"/>
    </row>
    <row r="143" spans="1:60" x14ac:dyDescent="0.2">
      <c r="D143" s="10"/>
    </row>
    <row r="144" spans="1:60"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jzAt4V8if/uyfI76WJNT4jMrR//RhAnR22adrF0oNLl48slF5UNrC19RWdDdo5FGo+uO0eSB9V8VqPnVjzmKVA==" saltValue="ImBwC6pzJWaopKhYjVA81Q==" spinCount="100000" sheet="1"/>
  <mergeCells count="21">
    <mergeCell ref="C39:G39"/>
    <mergeCell ref="A1:G1"/>
    <mergeCell ref="C2:G2"/>
    <mergeCell ref="C3:G3"/>
    <mergeCell ref="C4:G4"/>
    <mergeCell ref="C16:G16"/>
    <mergeCell ref="C20:G20"/>
    <mergeCell ref="C21:G21"/>
    <mergeCell ref="C24:G24"/>
    <mergeCell ref="C28:G28"/>
    <mergeCell ref="C31:G31"/>
    <mergeCell ref="C36:G36"/>
    <mergeCell ref="C109:G109"/>
    <mergeCell ref="C128:G128"/>
    <mergeCell ref="C137:G137"/>
    <mergeCell ref="C46:G46"/>
    <mergeCell ref="C50:G50"/>
    <mergeCell ref="C67:G67"/>
    <mergeCell ref="C79:G79"/>
    <mergeCell ref="C89:G89"/>
    <mergeCell ref="C101:G10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48</vt:i4>
      </vt:variant>
    </vt:vector>
  </HeadingPairs>
  <TitlesOfParts>
    <vt:vector size="52" baseType="lpstr">
      <vt:lpstr>Pokyny pro vyplnění</vt:lpstr>
      <vt:lpstr>Stavba</vt:lpstr>
      <vt:lpstr>VzorPolozky</vt:lpstr>
      <vt:lpstr>SO01 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'SO01 1 Pol'!Názvy_tisku</vt:lpstr>
      <vt:lpstr>oadresa</vt:lpstr>
      <vt:lpstr>Stavba!Objednatel</vt:lpstr>
      <vt:lpstr>Stavba!Objekt</vt:lpstr>
      <vt:lpstr>'SO01 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Stavba</dc:creator>
  <cp:lastModifiedBy>kospr</cp:lastModifiedBy>
  <cp:lastPrinted>2019-03-19T12:27:02Z</cp:lastPrinted>
  <dcterms:created xsi:type="dcterms:W3CDTF">2009-04-08T07:15:50Z</dcterms:created>
  <dcterms:modified xsi:type="dcterms:W3CDTF">2019-11-11T11:58:27Z</dcterms:modified>
</cp:coreProperties>
</file>