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01 - Oprava ploché střechy" sheetId="2" r:id="rId2"/>
    <sheet name="002 - Hromosvod a uzemnění" sheetId="3" r:id="rId3"/>
    <sheet name="001.1 - Oprava ploché stř..." sheetId="4" r:id="rId4"/>
    <sheet name="002.1 - Hromosvod a uzemnění" sheetId="5" r:id="rId5"/>
    <sheet name="001.2 - Oprava ploché stř..." sheetId="6" r:id="rId6"/>
    <sheet name="002.2 - Hromosvod a uzemnění" sheetId="7" r:id="rId7"/>
  </sheets>
  <definedNames>
    <definedName name="_xlnm.Print_Area" localSheetId="0">'Rekapitulace stavby'!$D$4:$AO$76,'Rekapitulace stavby'!$C$82:$AQ$104</definedName>
    <definedName name="_xlnm._FilterDatabase" localSheetId="1" hidden="1">'001 - Oprava ploché střechy'!$C$125:$K$164</definedName>
    <definedName name="_xlnm.Print_Area" localSheetId="1">'001 - Oprava ploché střechy'!$C$4:$J$76,'001 - Oprava ploché střechy'!$C$82:$J$105,'001 - Oprava ploché střechy'!$C$111:$K$164</definedName>
    <definedName name="_xlnm._FilterDatabase" localSheetId="2" hidden="1">'002 - Hromosvod a uzemnění'!$C$130:$K$201</definedName>
    <definedName name="_xlnm.Print_Area" localSheetId="2">'002 - Hromosvod a uzemnění'!$C$4:$J$76,'002 - Hromosvod a uzemnění'!$C$82:$J$110,'002 - Hromosvod a uzemnění'!$C$116:$K$201</definedName>
    <definedName name="_xlnm._FilterDatabase" localSheetId="3" hidden="1">'001.1 - Oprava ploché stř...'!$C$125:$K$163</definedName>
    <definedName name="_xlnm.Print_Area" localSheetId="3">'001.1 - Oprava ploché stř...'!$C$4:$J$76,'001.1 - Oprava ploché stř...'!$C$82:$J$105,'001.1 - Oprava ploché stř...'!$C$111:$K$163</definedName>
    <definedName name="_xlnm._FilterDatabase" localSheetId="4" hidden="1">'002.1 - Hromosvod a uzemnění'!$C$130:$K$201</definedName>
    <definedName name="_xlnm.Print_Area" localSheetId="4">'002.1 - Hromosvod a uzemnění'!$C$4:$J$76,'002.1 - Hromosvod a uzemnění'!$C$82:$J$110,'002.1 - Hromosvod a uzemnění'!$C$116:$K$201</definedName>
    <definedName name="_xlnm._FilterDatabase" localSheetId="5" hidden="1">'001.2 - Oprava ploché stř...'!$C$126:$K$166</definedName>
    <definedName name="_xlnm.Print_Area" localSheetId="5">'001.2 - Oprava ploché stř...'!$C$4:$J$76,'001.2 - Oprava ploché stř...'!$C$82:$J$106,'001.2 - Oprava ploché stř...'!$C$112:$K$166</definedName>
    <definedName name="_xlnm._FilterDatabase" localSheetId="6" hidden="1">'002.2 - Hromosvod a uzemnění'!$C$130:$K$201</definedName>
    <definedName name="_xlnm.Print_Area" localSheetId="6">'002.2 - Hromosvod a uzemnění'!$C$4:$J$76,'002.2 - Hromosvod a uzemnění'!$C$82:$J$110,'002.2 - Hromosvod a uzemnění'!$C$116:$K$201</definedName>
    <definedName name="_xlnm.Print_Titles" localSheetId="0">'Rekapitulace stavby'!$92:$92</definedName>
    <definedName name="_xlnm.Print_Titles" localSheetId="1">'001 - Oprava ploché střechy'!$125:$125</definedName>
    <definedName name="_xlnm.Print_Titles" localSheetId="2">'002 - Hromosvod a uzemnění'!$130:$130</definedName>
    <definedName name="_xlnm.Print_Titles" localSheetId="3">'001.1 - Oprava ploché stř...'!$125:$125</definedName>
    <definedName name="_xlnm.Print_Titles" localSheetId="4">'002.1 - Hromosvod a uzemnění'!$130:$130</definedName>
    <definedName name="_xlnm.Print_Titles" localSheetId="5">'001.2 - Oprava ploché stř...'!$126:$126</definedName>
    <definedName name="_xlnm.Print_Titles" localSheetId="6">'002.2 - Hromosvod a uzemnění'!$130:$130</definedName>
  </definedNames>
  <calcPr fullCalcOnLoad="1"/>
</workbook>
</file>

<file path=xl/sharedStrings.xml><?xml version="1.0" encoding="utf-8"?>
<sst xmlns="http://schemas.openxmlformats.org/spreadsheetml/2006/main" count="4984" uniqueCount="623">
  <si>
    <t>Export Komplet</t>
  </si>
  <si>
    <t/>
  </si>
  <si>
    <t>2.0</t>
  </si>
  <si>
    <t>ZAMOK</t>
  </si>
  <si>
    <t>False</t>
  </si>
  <si>
    <t>{0fa61a23-b2a0-43da-a7d5-15d6c25ba3b8}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</si>
  <si>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</si>
  <si>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</si>
  <si>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</si>
  <si>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</si>
  <si>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</si>
  <si>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</si>
  <si>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</si>
  <si>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</si>
  <si>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Brezinska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</si>
  <si>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</si>
  <si>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</si>
  <si>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Oprava ploché  střechy</t>
  </si>
  <si>
    <t>KSO:</t>
  </si>
  <si>
    <t>CC-CZ:</t>
  </si>
  <si>
    <t>Místo:</t>
  </si>
  <si>
    <t>Petřvald</t>
  </si>
  <si>
    <t>Datum:</t>
  </si>
  <si>
    <t>15. 4. 2024</t>
  </si>
  <si>
    <t>Zadavatel:</t>
  </si>
  <si>
    <t>IČ:</t>
  </si>
  <si>
    <t>Město  Petřvald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</si>
  <si>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</si>
  <si>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</si>
  <si>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</si>
  <si>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</si>
  <si>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</si>
  <si>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</si>
  <si>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</si>
  <si>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Martin Pniok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</si>
  <si>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</si>
  <si>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</si>
  <si>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</si>
  <si>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</si>
  <si>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</si>
  <si>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</si>
  <si>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</si>
  <si>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</si>
  <si>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</si>
  <si>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</si>
  <si>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</si>
  <si>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</si>
  <si>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</si>
  <si>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</si>
  <si>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</si>
  <si>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</si>
  <si>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</si>
  <si>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</si>
  <si>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</si>
  <si>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</si>
  <si>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</si>
  <si>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</si>
  <si>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</si>
  <si>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</si>
  <si>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</si>
  <si>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</si>
  <si>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</si>
  <si>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</si>
  <si>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</si>
  <si>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</si>
  <si>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</si>
  <si>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</si>
  <si>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</si>
  <si>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</si>
  <si>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</si>
  <si>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</si>
  <si>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</si>
  <si>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</si>
  <si>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</si>
  <si>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</si>
  <si>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</si>
  <si>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</si>
  <si>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</si>
  <si>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</si>
  <si>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</si>
  <si>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Březinská1613</t>
  </si>
  <si>
    <t>Oprava  střechy  Březinská  1613</t>
  </si>
  <si>
    <t>STA</t>
  </si>
  <si>
    <t>1</t>
  </si>
  <si>
    <t>{ba0abd2c-c248-4101-881e-54348ad51b61}</t>
  </si>
  <si>
    <t>/</t>
  </si>
  <si>
    <t>001</t>
  </si>
  <si>
    <t>Oprava ploché střechy</t>
  </si>
  <si>
    <t>Soupis</t>
  </si>
  <si>
    <t>2</t>
  </si>
  <si>
    <t>{587f8540-ee67-419b-a8cd-e791a6d66fdc}</t>
  </si>
  <si>
    <t>002</t>
  </si>
  <si>
    <t>Hromosvod a uzemnění</t>
  </si>
  <si>
    <t>{4b3ad59e-05ee-465c-98d3-662b3c1020b6}</t>
  </si>
  <si>
    <t>Březinská1614</t>
  </si>
  <si>
    <t>Oprava  střechy  Březinská  1614</t>
  </si>
  <si>
    <t>{1d685720-e1a4-47f3-95ce-ff470588a257}</t>
  </si>
  <si>
    <t>001.1</t>
  </si>
  <si>
    <t>{3d2101a8-f572-4b98-a571-ad15b0ddf3dc}</t>
  </si>
  <si>
    <t>002.1</t>
  </si>
  <si>
    <t>{23e2c170-0c88-4459-b8ac-1f33e735b65f}</t>
  </si>
  <si>
    <t>Březinská1615</t>
  </si>
  <si>
    <t>Oprava  střechy  Březinská  1615</t>
  </si>
  <si>
    <t>{f9a1e732-1b01-44be-a7c5-a04078600432}</t>
  </si>
  <si>
    <t>001.2</t>
  </si>
  <si>
    <t>{61752791-56ce-4107-9f4a-f6cabbed2dcf}</t>
  </si>
  <si>
    <t>002.2</t>
  </si>
  <si>
    <t>{93cdb689-2acc-4eea-8220-b757e315b3a7}</t>
  </si>
  <si>
    <t>KRYCÍ LIST SOUPISU PRACÍ</t>
  </si>
  <si>
    <t>Objekt:</t>
  </si>
  <si>
    <t>Březinská1613 - Oprava  střechy  Březinská  1613</t>
  </si>
  <si>
    <t>Soupis:</t>
  </si>
  <si>
    <t>001 - Oprava ploché střechy</t>
  </si>
  <si>
    <t>Obec Petřvald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</si>
  <si>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</si>
  <si>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</si>
  <si>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</si>
  <si>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</si>
  <si>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</si>
  <si>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</si>
  <si>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997 - Přesun sutě</t>
  </si>
  <si>
    <t>PSV - Práce a dodávky PSV</t>
  </si>
  <si>
    <t xml:space="preserve">    712 - Povlakové krytiny</t>
  </si>
  <si>
    <t xml:space="preserve">    751 - Vzduchotechnika</t>
  </si>
  <si>
    <t>HZS - Hodinové zúčtovací sazby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</si>
  <si>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</si>
  <si>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</si>
  <si>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</si>
  <si>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</si>
  <si>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</si>
  <si>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</si>
  <si>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</si>
  <si>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</si>
  <si>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</si>
  <si>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</si>
  <si>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</si>
  <si>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</si>
  <si>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</si>
  <si>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</si>
  <si>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</si>
  <si>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</si>
  <si>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997</t>
  </si>
  <si>
    <t>Přesun sutě</t>
  </si>
  <si>
    <t>K</t>
  </si>
  <si>
    <t>997013214</t>
  </si>
  <si>
    <t>Vnitrostaveništní doprava suti a vybouraných hmot pro budovy v přes 12 do 15 m ručně</t>
  </si>
  <si>
    <t>t</t>
  </si>
  <si>
    <t>CS ÚRS 2024 01</t>
  </si>
  <si>
    <t>4</t>
  </si>
  <si>
    <t>-445248999</t>
  </si>
  <si>
    <t>997013501</t>
  </si>
  <si>
    <t>Odvoz suti a vybouraných hmot na skládku nebo meziskládku do 1 km se složením</t>
  </si>
  <si>
    <t>-1097199009</t>
  </si>
  <si>
    <t>3</t>
  </si>
  <si>
    <t>997013509</t>
  </si>
  <si>
    <t>Příplatek k odvozu suti a vybouraných hmot na skládku ZKD 1 km přes 1 km</t>
  </si>
  <si>
    <t>-1381011142</t>
  </si>
  <si>
    <t>VV</t>
  </si>
  <si>
    <t>1,032*14 'Přepočtené koeficientem množství</t>
  </si>
  <si>
    <t>997013814</t>
  </si>
  <si>
    <t>Poplatek za uložení na skládce (skládkovné) stavebního odpadu izolací kód odpadu 17 06 04</t>
  </si>
  <si>
    <t>-1036744105</t>
  </si>
  <si>
    <t>PSV</t>
  </si>
  <si>
    <t>Práce a dodávky PSV</t>
  </si>
  <si>
    <t>712</t>
  </si>
  <si>
    <t>Povlakové krytiny</t>
  </si>
  <si>
    <t>5</t>
  </si>
  <si>
    <t>712300841</t>
  </si>
  <si>
    <t>Odstranění povlakové krytiny střech do 10° odškrabáním mechu s urovnáním povrchu a očištěním</t>
  </si>
  <si>
    <t>m2</t>
  </si>
  <si>
    <t>16</t>
  </si>
  <si>
    <t>-1909277903</t>
  </si>
  <si>
    <t>18,53*12,2</t>
  </si>
  <si>
    <t>(17,8*2+11,5*2)*1</t>
  </si>
  <si>
    <t>(1+1+0,7+0,7)*0,3</t>
  </si>
  <si>
    <t>(1+1+1,3+1,3)*3*0,3</t>
  </si>
  <si>
    <t>(4,2+4,2+3,3+3,3)*0,3</t>
  </si>
  <si>
    <t>Součet</t>
  </si>
  <si>
    <t>6</t>
  </si>
  <si>
    <t>712300843</t>
  </si>
  <si>
    <t>Odstranění povlakové krytiny střech do 10° od zbytkového asfaltového pásu odsekáním</t>
  </si>
  <si>
    <t>398035756</t>
  </si>
  <si>
    <t>294,326*0,2</t>
  </si>
  <si>
    <t>7</t>
  </si>
  <si>
    <t>712300845</t>
  </si>
  <si>
    <t>Demontáž ventilační hlavice na ploché střeše sklonu do 10°</t>
  </si>
  <si>
    <t>kus</t>
  </si>
  <si>
    <t>654432440</t>
  </si>
  <si>
    <t>8</t>
  </si>
  <si>
    <t>712300911</t>
  </si>
  <si>
    <t>Příplatek k opravě povlakové krytiny do 10° za správkový kus natěradly a AIP</t>
  </si>
  <si>
    <t>-867048588</t>
  </si>
  <si>
    <t>9</t>
  </si>
  <si>
    <t>712311101</t>
  </si>
  <si>
    <t>Provedení povlakové krytiny střech do 10° za studena lakem penetračním nebo asfaltovým</t>
  </si>
  <si>
    <t>-213108375</t>
  </si>
  <si>
    <t>294,326</t>
  </si>
  <si>
    <t>10</t>
  </si>
  <si>
    <t>M</t>
  </si>
  <si>
    <t>11163150</t>
  </si>
  <si>
    <t>lak penetrační asfaltový</t>
  </si>
  <si>
    <t>32</t>
  </si>
  <si>
    <t>-369204870</t>
  </si>
  <si>
    <t>294,326*0,0004 'Přepočtené koeficientem množství</t>
  </si>
  <si>
    <t>11</t>
  </si>
  <si>
    <t>712340831</t>
  </si>
  <si>
    <t>Odstranění povlakové krytiny střech do 10° z pásů NAIP přitavených v plné ploše jednovrstvé</t>
  </si>
  <si>
    <t>-597872396</t>
  </si>
  <si>
    <t>294,36*0,2</t>
  </si>
  <si>
    <t>712341559</t>
  </si>
  <si>
    <t>Provedení povlakové krytiny střech do 10° pásy NAIP přitavením v plné ploše</t>
  </si>
  <si>
    <t>-720922051</t>
  </si>
  <si>
    <t>13</t>
  </si>
  <si>
    <t>62855007</t>
  </si>
  <si>
    <t>pás asfaltový natavitelný modifikovaný SBS s vložkou z polyesterové vyztužené rohože a hrubozrnným břidličným posypem na horním povrchu tl 4,5mm</t>
  </si>
  <si>
    <t>-1207833515</t>
  </si>
  <si>
    <t>294,326*1,1655</t>
  </si>
  <si>
    <t>14</t>
  </si>
  <si>
    <t>744712598</t>
  </si>
  <si>
    <t>15</t>
  </si>
  <si>
    <t>131723062</t>
  </si>
  <si>
    <t>998712123</t>
  </si>
  <si>
    <t>Přesun hmot tonážní pro krytiny povlakové ruční v objektech v přes 12 do 24 m</t>
  </si>
  <si>
    <t>395258425</t>
  </si>
  <si>
    <t>751</t>
  </si>
  <si>
    <t>Vzduchotechnika</t>
  </si>
  <si>
    <t>17</t>
  </si>
  <si>
    <t>751613130</t>
  </si>
  <si>
    <t xml:space="preserve">Montáž  ventilační  turbíny  </t>
  </si>
  <si>
    <t>14565979</t>
  </si>
  <si>
    <t>18</t>
  </si>
  <si>
    <t>55381020</t>
  </si>
  <si>
    <t>turbína ventilační Al do D 300mm</t>
  </si>
  <si>
    <t>-502872169</t>
  </si>
  <si>
    <t>HZS</t>
  </si>
  <si>
    <t>Hodinové zúčtovací sazby</t>
  </si>
  <si>
    <t>19</t>
  </si>
  <si>
    <t>HZS4132</t>
  </si>
  <si>
    <t>Hodinová zúčtovací sazba jeřábník specialista</t>
  </si>
  <si>
    <t>hod</t>
  </si>
  <si>
    <t>512</t>
  </si>
  <si>
    <t>-166861168</t>
  </si>
  <si>
    <t>002 - Hromosvod a uzemnění</t>
  </si>
  <si>
    <t xml:space="preserve">    1 - Zemní práce</t>
  </si>
  <si>
    <t xml:space="preserve">    5 - Komunikace pozemní</t>
  </si>
  <si>
    <t xml:space="preserve">    9 - Ostatní konstrukce a práce, bourání</t>
  </si>
  <si>
    <t xml:space="preserve">    998 - Přesun hmot</t>
  </si>
  <si>
    <t xml:space="preserve">    741 - Elektroinstalace - silnoproud</t>
  </si>
  <si>
    <t>M - Práce a dodávky M</t>
  </si>
  <si>
    <t xml:space="preserve">    46-M - Zemní práce při extr.mont.pracích</t>
  </si>
  <si>
    <t>VRN - Vedlejší rozpočtové náklady</t>
  </si>
  <si>
    <t xml:space="preserve">    VRN1 - Průzkumné, geodetické a projektové práce</t>
  </si>
  <si>
    <t>Zemní práce</t>
  </si>
  <si>
    <t>113106121</t>
  </si>
  <si>
    <t>Rozebrání dlažeb z betonových nebo kamenných dlaždic komunikací pro pěší ručně</t>
  </si>
  <si>
    <t>-2050120206</t>
  </si>
  <si>
    <t>Komunikace pozemní</t>
  </si>
  <si>
    <t>572330111</t>
  </si>
  <si>
    <t>Vyspravení krytu komunikací po překopech pl do 15 m2 obalovaným kamenivem tl přes 20 do 50 mm</t>
  </si>
  <si>
    <t>1233482360</t>
  </si>
  <si>
    <t>572340111</t>
  </si>
  <si>
    <t>Vyspravení krytu komunikací po překopech pl do 15 m2 asfaltovým betonem ACO (AB) tl přes 30 do 50 mm</t>
  </si>
  <si>
    <t>-659075461</t>
  </si>
  <si>
    <t>596811220</t>
  </si>
  <si>
    <t>Kladení betonové dlažby komunikací pro pěší do lože z kameniva velikosti přes 0,09 do 0,25 m2 pl do 50 m2</t>
  </si>
  <si>
    <t>1907027867</t>
  </si>
  <si>
    <t>Ostatní konstrukce a práce, bourání</t>
  </si>
  <si>
    <t>945421110</t>
  </si>
  <si>
    <t>Hydraulická zvedací plošina na automobilovém podvozku výška zdvihu do 18 m včetně obsluhy</t>
  </si>
  <si>
    <t>-941592061</t>
  </si>
  <si>
    <t>979054441</t>
  </si>
  <si>
    <t>Očištění vybouraných z desek nebo dlaždic s původním spárováním z kameniva těženého</t>
  </si>
  <si>
    <t>1125739765</t>
  </si>
  <si>
    <t>998</t>
  </si>
  <si>
    <t>Přesun hmot</t>
  </si>
  <si>
    <t>998229111</t>
  </si>
  <si>
    <t>Přesun hmot ruční pro pozemní komunikace s krytem z kameniva, betonu,živice na vzdálenost do 50 m</t>
  </si>
  <si>
    <t>-1451325798</t>
  </si>
  <si>
    <t>741</t>
  </si>
  <si>
    <t>Elektroinstalace - silnoproud</t>
  </si>
  <si>
    <t>741410021</t>
  </si>
  <si>
    <t>Montáž pásku uzemňovacího průřezu do 120 mm2 v městské zástavbě v zemi</t>
  </si>
  <si>
    <t>m</t>
  </si>
  <si>
    <t>-1403759358</t>
  </si>
  <si>
    <t>35442062</t>
  </si>
  <si>
    <t>pás zemnící 30x4mm FeZn</t>
  </si>
  <si>
    <t>kg</t>
  </si>
  <si>
    <t>973658180</t>
  </si>
  <si>
    <t>24*1,05 'Přepočtené koeficientem množství</t>
  </si>
  <si>
    <t>741420001</t>
  </si>
  <si>
    <t>Montáž drát nebo lano hromosvodné svodové D do 10 mm s podpěrou</t>
  </si>
  <si>
    <t>839069942</t>
  </si>
  <si>
    <t>19+19+12+12+12+12+16+16+16+16</t>
  </si>
  <si>
    <t>35441072</t>
  </si>
  <si>
    <t>drát D 8mm FeZn pro hromosvod</t>
  </si>
  <si>
    <t>-1052928716</t>
  </si>
  <si>
    <t>150*0,62*1,1</t>
  </si>
  <si>
    <t>35441415</t>
  </si>
  <si>
    <t>podpěra vedení FeZn do zdiva 150mm</t>
  </si>
  <si>
    <t>-2083204721</t>
  </si>
  <si>
    <t>14+14+14+14</t>
  </si>
  <si>
    <t>35442252</t>
  </si>
  <si>
    <t>podpěra vedení na ploché střechy k nalepení výšky 100mm, FeZn, základna 100x100mm</t>
  </si>
  <si>
    <t>1260084868</t>
  </si>
  <si>
    <t>35441560</t>
  </si>
  <si>
    <t>podpěra vedení FeZn na plechovou krytinu 110mm</t>
  </si>
  <si>
    <t>-677692464</t>
  </si>
  <si>
    <t>19+19+10+10</t>
  </si>
  <si>
    <t>741420021</t>
  </si>
  <si>
    <t>Montáž svorka hromosvodná se 2 šrouby</t>
  </si>
  <si>
    <t>819878832</t>
  </si>
  <si>
    <t>35441865</t>
  </si>
  <si>
    <t>svorka FeZn k zemnící tyči - D 28mm</t>
  </si>
  <si>
    <t>-435276006</t>
  </si>
  <si>
    <t>35441875</t>
  </si>
  <si>
    <t>svorka křížová pro vodič D 6-10mm</t>
  </si>
  <si>
    <t>-213265804</t>
  </si>
  <si>
    <t>35441986</t>
  </si>
  <si>
    <t>svorka odbočovací a spojovací pro pásek 30x4mm, FeZn</t>
  </si>
  <si>
    <t>-1254819282</t>
  </si>
  <si>
    <t>35441996</t>
  </si>
  <si>
    <t>svorka odbočovací a spojovací pro spojování kruhových a páskových vodičů, FeZn</t>
  </si>
  <si>
    <t>-149468198</t>
  </si>
  <si>
    <t>20</t>
  </si>
  <si>
    <t>35441895</t>
  </si>
  <si>
    <t>svorka připojovací k připojení kovových částí</t>
  </si>
  <si>
    <t>822359525</t>
  </si>
  <si>
    <t>35441885</t>
  </si>
  <si>
    <t>svorka spojovací pro lano D 8-10mm</t>
  </si>
  <si>
    <t>1593380596</t>
  </si>
  <si>
    <t>22</t>
  </si>
  <si>
    <t>35431015</t>
  </si>
  <si>
    <t>svorka uzemnění FeZn zkušební, spoj hromosvod/uzemnění</t>
  </si>
  <si>
    <t>-1184783751</t>
  </si>
  <si>
    <t>23</t>
  </si>
  <si>
    <t>35442232</t>
  </si>
  <si>
    <t>krabice pro zkušební svorku do země - hranatá šedá</t>
  </si>
  <si>
    <t>482512698</t>
  </si>
  <si>
    <t>24</t>
  </si>
  <si>
    <t>741420022</t>
  </si>
  <si>
    <t>Montáž svorka hromosvodná se 3 a více šrouby</t>
  </si>
  <si>
    <t>712119431</t>
  </si>
  <si>
    <t>25</t>
  </si>
  <si>
    <t>35441860</t>
  </si>
  <si>
    <t>svorka FeZn k jímací tyči - 4 šrouby</t>
  </si>
  <si>
    <t>472190148</t>
  </si>
  <si>
    <t>26</t>
  </si>
  <si>
    <t>741420051</t>
  </si>
  <si>
    <t>Montáž vedení hromosvodné-úhelník nebo trubka s držáky do zdiva</t>
  </si>
  <si>
    <t>-1002920862</t>
  </si>
  <si>
    <t>27</t>
  </si>
  <si>
    <t>35441830</t>
  </si>
  <si>
    <t>úhelník ochranný na ochranu svodu - 1700mm, FeZn</t>
  </si>
  <si>
    <t>1709357931</t>
  </si>
  <si>
    <t>28</t>
  </si>
  <si>
    <t>35441836</t>
  </si>
  <si>
    <t>držák ochranného úhelníku do zdiva, FeZn</t>
  </si>
  <si>
    <t>1116792636</t>
  </si>
  <si>
    <t>29</t>
  </si>
  <si>
    <t>741421811</t>
  </si>
  <si>
    <t>Demontáž drátu nebo lana svodového vedení D do 8 mm kolmý svod</t>
  </si>
  <si>
    <t>-1841974989</t>
  </si>
  <si>
    <t>30</t>
  </si>
  <si>
    <t>741421821</t>
  </si>
  <si>
    <t>Demontáž drátu nebo lana svodového vedení D do 8 mm rovná střecha</t>
  </si>
  <si>
    <t>-1238014494</t>
  </si>
  <si>
    <t>19+19+12+12+12+12</t>
  </si>
  <si>
    <t>31</t>
  </si>
  <si>
    <t>741421843</t>
  </si>
  <si>
    <t>Demontáž svorky šroubové hromosvodné se 2 šrouby</t>
  </si>
  <si>
    <t>-2098319781</t>
  </si>
  <si>
    <t>741421845</t>
  </si>
  <si>
    <t>Demontáž svorky šroubové hromosvodné se 3 šrouby a více šrouby</t>
  </si>
  <si>
    <t>-1239610512</t>
  </si>
  <si>
    <t>33</t>
  </si>
  <si>
    <t>741430004</t>
  </si>
  <si>
    <t>Montáž tyč jímací délky do 3 m na střešní hřeben</t>
  </si>
  <si>
    <t>-306268371</t>
  </si>
  <si>
    <t>34</t>
  </si>
  <si>
    <t>35441050</t>
  </si>
  <si>
    <t>tyč jímací s kovaným hrotem 1000mm FeZn</t>
  </si>
  <si>
    <t>-769776708</t>
  </si>
  <si>
    <t>35</t>
  </si>
  <si>
    <t>741440031</t>
  </si>
  <si>
    <t>Montáž tyč zemnicí dl do 2 m</t>
  </si>
  <si>
    <t>1576462502</t>
  </si>
  <si>
    <t>36</t>
  </si>
  <si>
    <t>35442128</t>
  </si>
  <si>
    <t>tyč zemnící 2 m FeZn se svorkou</t>
  </si>
  <si>
    <t>-781671389</t>
  </si>
  <si>
    <t>37</t>
  </si>
  <si>
    <t>741820001</t>
  </si>
  <si>
    <t>Měření zemních odporů zemniče</t>
  </si>
  <si>
    <t>1829085781</t>
  </si>
  <si>
    <t>38</t>
  </si>
  <si>
    <t>741820011</t>
  </si>
  <si>
    <t>Měření zemnící síť dl pásku do 100 m</t>
  </si>
  <si>
    <t>-1812685455</t>
  </si>
  <si>
    <t>39</t>
  </si>
  <si>
    <t>998741123</t>
  </si>
  <si>
    <t>Přesun hmot tonážní pro silnoproud ruční v objektech v přes 12 do 24 m</t>
  </si>
  <si>
    <t>2071813716</t>
  </si>
  <si>
    <t>Práce a dodávky M</t>
  </si>
  <si>
    <t>46-M</t>
  </si>
  <si>
    <t>Zemní práce při extr.mont.pracích</t>
  </si>
  <si>
    <t>40</t>
  </si>
  <si>
    <t>460161172</t>
  </si>
  <si>
    <t>Hloubení kabelových rýh ručně š 35 cm hl 80 cm v hornině tř I skupiny 3</t>
  </si>
  <si>
    <t>64</t>
  </si>
  <si>
    <t>-1700675212</t>
  </si>
  <si>
    <t>41</t>
  </si>
  <si>
    <t>460161863</t>
  </si>
  <si>
    <t>Hloubení kabelových rýh ručně š 100 cm hl 100 cm v hornině tř II skupiny 4</t>
  </si>
  <si>
    <t>-637268169</t>
  </si>
  <si>
    <t>42</t>
  </si>
  <si>
    <t>460431182</t>
  </si>
  <si>
    <t>Zásyp kabelových rýh ručně se zhutněním š 35 cm hl 80 cm z horniny tř I skupiny 3</t>
  </si>
  <si>
    <t>575041617</t>
  </si>
  <si>
    <t>43</t>
  </si>
  <si>
    <t>460431883</t>
  </si>
  <si>
    <t>Zásyp kabelových rýh ručně se zhutněním š 100 cm hl 100 cm z horniny tř II skupiny 4</t>
  </si>
  <si>
    <t>934961042</t>
  </si>
  <si>
    <t>44</t>
  </si>
  <si>
    <t>460551111</t>
  </si>
  <si>
    <t>Rozprostření a urovnání ornice při elektromotážích ručně tl vrstvy do 20 cm</t>
  </si>
  <si>
    <t>2140525754</t>
  </si>
  <si>
    <t>19*0,5</t>
  </si>
  <si>
    <t>45</t>
  </si>
  <si>
    <t>460581131</t>
  </si>
  <si>
    <t>Uvedení nezpevněného terénu do původního stavu v místě dočasného uložení výkopku s vyhrabáním, srovnáním a částečným dosetím trávy</t>
  </si>
  <si>
    <t>1426877131</t>
  </si>
  <si>
    <t>46</t>
  </si>
  <si>
    <t>468011142</t>
  </si>
  <si>
    <t>Odstranění podkladu nebo krytu komunikace při elektromontážích ze živice tl přes 5 do 10 cm</t>
  </si>
  <si>
    <t>-1059483686</t>
  </si>
  <si>
    <t>47</t>
  </si>
  <si>
    <t>468041122</t>
  </si>
  <si>
    <t>Řezání živičného podkladu nebo krytu při elektromontážích hl přes 5 do 10 cm</t>
  </si>
  <si>
    <t>719953757</t>
  </si>
  <si>
    <t>48</t>
  </si>
  <si>
    <t>469972111</t>
  </si>
  <si>
    <t>Odvoz suti a vybouraných hmot při elektromontážích do 1 km</t>
  </si>
  <si>
    <t>1226371395</t>
  </si>
  <si>
    <t>49</t>
  </si>
  <si>
    <t>469972121</t>
  </si>
  <si>
    <t>Příplatek k odvozu suti a vybouraných hmot při elektromontážích za každý další 1 km</t>
  </si>
  <si>
    <t>1067021542</t>
  </si>
  <si>
    <t>0,24*10 'Přepočtené koeficientem množství</t>
  </si>
  <si>
    <t>50</t>
  </si>
  <si>
    <t>469973124</t>
  </si>
  <si>
    <t>Poplatek za uložení na recyklační skládce (skládkovné) odpadu směsného stavebního a demoličního kód odpadu 17 09 04</t>
  </si>
  <si>
    <t>-1204473050</t>
  </si>
  <si>
    <t>VRN</t>
  </si>
  <si>
    <t>Vedlejší rozpočtové náklady</t>
  </si>
  <si>
    <t>VRN1</t>
  </si>
  <si>
    <t>Průzkumné, geodetické a projektové práce</t>
  </si>
  <si>
    <t>51</t>
  </si>
  <si>
    <t>013254000</t>
  </si>
  <si>
    <t>Dokumentace skutečného provedení stavby</t>
  </si>
  <si>
    <t>kpl</t>
  </si>
  <si>
    <t>1024</t>
  </si>
  <si>
    <t>443493838</t>
  </si>
  <si>
    <t>Březinská1614 - Oprava  střechy  Březinská  1614</t>
  </si>
  <si>
    <t>001.1 - Oprava ploché střechy</t>
  </si>
  <si>
    <t>-2069902479</t>
  </si>
  <si>
    <t>-394765418</t>
  </si>
  <si>
    <t>1696587635</t>
  </si>
  <si>
    <t>1,015*14 'Přepočtené koeficientem množství</t>
  </si>
  <si>
    <t>-789367544</t>
  </si>
  <si>
    <t>-2077964144</t>
  </si>
  <si>
    <t>-394434374</t>
  </si>
  <si>
    <t>289,26*0,2</t>
  </si>
  <si>
    <t>-946658409</t>
  </si>
  <si>
    <t>-1643941490</t>
  </si>
  <si>
    <t>-405590674</t>
  </si>
  <si>
    <t>289,826</t>
  </si>
  <si>
    <t>-1780545203</t>
  </si>
  <si>
    <t>289,826*0,0004 'Přepočtené koeficientem množství</t>
  </si>
  <si>
    <t>-1413451168</t>
  </si>
  <si>
    <t>877467557</t>
  </si>
  <si>
    <t>284300851</t>
  </si>
  <si>
    <t>289,826*1,1655</t>
  </si>
  <si>
    <t>62450362</t>
  </si>
  <si>
    <t>289,826*0,2</t>
  </si>
  <si>
    <t>-2128740256</t>
  </si>
  <si>
    <t>977880566</t>
  </si>
  <si>
    <t>1692052051</t>
  </si>
  <si>
    <t>-1427934025</t>
  </si>
  <si>
    <t>-1671685161</t>
  </si>
  <si>
    <t>002.1 - Hromosvod a uzemnění</t>
  </si>
  <si>
    <t>-618734392</t>
  </si>
  <si>
    <t>-1569090657</t>
  </si>
  <si>
    <t>293305538</t>
  </si>
  <si>
    <t>2025561481</t>
  </si>
  <si>
    <t>173957548</t>
  </si>
  <si>
    <t>1075109916</t>
  </si>
  <si>
    <t>1717551348</t>
  </si>
  <si>
    <t>-1030232074</t>
  </si>
  <si>
    <t>-1861312724</t>
  </si>
  <si>
    <t>38*1,05 'Přepočtené koeficientem množství</t>
  </si>
  <si>
    <t>32593949</t>
  </si>
  <si>
    <t>-134838127</t>
  </si>
  <si>
    <t>1988461825</t>
  </si>
  <si>
    <t>1179235641</t>
  </si>
  <si>
    <t>-403696785</t>
  </si>
  <si>
    <t>-595249887</t>
  </si>
  <si>
    <t>1206458551</t>
  </si>
  <si>
    <t>-144596802</t>
  </si>
  <si>
    <t>477399660</t>
  </si>
  <si>
    <t>-1725270739</t>
  </si>
  <si>
    <t>-1012249004</t>
  </si>
  <si>
    <t>407922459</t>
  </si>
  <si>
    <t>189407511</t>
  </si>
  <si>
    <t>-33573650</t>
  </si>
  <si>
    <t>1422106842</t>
  </si>
  <si>
    <t>485945193</t>
  </si>
  <si>
    <t>1492886920</t>
  </si>
  <si>
    <t>607223087</t>
  </si>
  <si>
    <t>-1995895524</t>
  </si>
  <si>
    <t>208005768</t>
  </si>
  <si>
    <t>-1952394376</t>
  </si>
  <si>
    <t>-1131484844</t>
  </si>
  <si>
    <t>230141348</t>
  </si>
  <si>
    <t>1883446741</t>
  </si>
  <si>
    <t>-664021142</t>
  </si>
  <si>
    <t>-98320785</t>
  </si>
  <si>
    <t>-1526113497</t>
  </si>
  <si>
    <t>-344231774</t>
  </si>
  <si>
    <t>-527647001</t>
  </si>
  <si>
    <t>1749137682</t>
  </si>
  <si>
    <t>885735992</t>
  </si>
  <si>
    <t>-199172737</t>
  </si>
  <si>
    <t>1395821264</t>
  </si>
  <si>
    <t>1514638466</t>
  </si>
  <si>
    <t>-2082253000</t>
  </si>
  <si>
    <t>32*0,5</t>
  </si>
  <si>
    <t>-131203756</t>
  </si>
  <si>
    <t>-858454718</t>
  </si>
  <si>
    <t>1012689121</t>
  </si>
  <si>
    <t>1712793089</t>
  </si>
  <si>
    <t>385626230</t>
  </si>
  <si>
    <t>0,12*10 'Přepočtené koeficientem množství</t>
  </si>
  <si>
    <t>-598592185</t>
  </si>
  <si>
    <t>-1574458838</t>
  </si>
  <si>
    <t>Březinská1615 - Oprava  střechy  Březinská  1615</t>
  </si>
  <si>
    <t>001.2 - Oprava ploché střechy</t>
  </si>
  <si>
    <t>1619567357</t>
  </si>
  <si>
    <t>-1374297960</t>
  </si>
  <si>
    <t>-756344376</t>
  </si>
  <si>
    <t>633876676</t>
  </si>
  <si>
    <t>-1781476846</t>
  </si>
  <si>
    <t>1720082843</t>
  </si>
  <si>
    <t>592127202</t>
  </si>
  <si>
    <t>-723591129</t>
  </si>
  <si>
    <t>547332036</t>
  </si>
  <si>
    <t>1253137162</t>
  </si>
  <si>
    <t>1504033941</t>
  </si>
  <si>
    <t>-1581684349</t>
  </si>
  <si>
    <t>-695594634</t>
  </si>
  <si>
    <t>1272301558</t>
  </si>
  <si>
    <t>920349266</t>
  </si>
  <si>
    <t>1312079892</t>
  </si>
  <si>
    <t>-1626953829</t>
  </si>
  <si>
    <t>1620617014</t>
  </si>
  <si>
    <t>1893728216</t>
  </si>
  <si>
    <t>807492460</t>
  </si>
  <si>
    <t>002.2 - Hromosvod a uzemnění</t>
  </si>
  <si>
    <t>426788884</t>
  </si>
  <si>
    <t>-999843505</t>
  </si>
  <si>
    <t>-1327501977</t>
  </si>
  <si>
    <t>587999573</t>
  </si>
  <si>
    <t>-492450168</t>
  </si>
  <si>
    <t>1209127759</t>
  </si>
  <si>
    <t>-444390392</t>
  </si>
  <si>
    <t>2115485714</t>
  </si>
  <si>
    <t>-272025398</t>
  </si>
  <si>
    <t>65*1,05 'Přepočtené koeficientem množství</t>
  </si>
  <si>
    <t>-1691327127</t>
  </si>
  <si>
    <t>19+19+12+12+12+12+16+16+16+16+16</t>
  </si>
  <si>
    <t>-1474811374</t>
  </si>
  <si>
    <t>166*0,62*1,1</t>
  </si>
  <si>
    <t>4086547</t>
  </si>
  <si>
    <t>14+14+14+14+14</t>
  </si>
  <si>
    <t>1195297088</t>
  </si>
  <si>
    <t>-1106462719</t>
  </si>
  <si>
    <t>2092514542</t>
  </si>
  <si>
    <t>206121500</t>
  </si>
  <si>
    <t>-980681521</t>
  </si>
  <si>
    <t>1957648653</t>
  </si>
  <si>
    <t>51971189</t>
  </si>
  <si>
    <t>-886338898</t>
  </si>
  <si>
    <t>1572500934</t>
  </si>
  <si>
    <t>-2017488057</t>
  </si>
  <si>
    <t>215542832</t>
  </si>
  <si>
    <t>-1743960504</t>
  </si>
  <si>
    <t>2063798756</t>
  </si>
  <si>
    <t>-1517640664</t>
  </si>
  <si>
    <t>-858101386</t>
  </si>
  <si>
    <t>-92293643</t>
  </si>
  <si>
    <t>580202186</t>
  </si>
  <si>
    <t>-1284257491</t>
  </si>
  <si>
    <t>-1979592215</t>
  </si>
  <si>
    <t>132597020</t>
  </si>
  <si>
    <t>-260919592</t>
  </si>
  <si>
    <t>630372187</t>
  </si>
  <si>
    <t>-910560959</t>
  </si>
  <si>
    <t>1647400104</t>
  </si>
  <si>
    <t>1428386199</t>
  </si>
  <si>
    <t>-1238692795</t>
  </si>
  <si>
    <t>-289176836</t>
  </si>
  <si>
    <t>-794775239</t>
  </si>
  <si>
    <t>84946629</t>
  </si>
  <si>
    <t>-2144624917</t>
  </si>
  <si>
    <t>1609718731</t>
  </si>
  <si>
    <t>407125237</t>
  </si>
  <si>
    <t>53*0,5</t>
  </si>
  <si>
    <t>695943246</t>
  </si>
  <si>
    <t>-101452599</t>
  </si>
  <si>
    <t>1235724001</t>
  </si>
  <si>
    <t>59444921</t>
  </si>
  <si>
    <t>2077877588</t>
  </si>
  <si>
    <t>1888341477</t>
  </si>
  <si>
    <t>-390155006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</si>
</sst>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7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9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left" vertical="center"/>
      <protection/>
    </xf>
    <xf numFmtId="0" fontId="22" fillId="4" borderId="0" xfId="0" applyFont="1" applyFill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horizontal="right"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4" xfId="0" applyNumberFormat="1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166" fontId="28" fillId="0" borderId="0" xfId="0" applyNumberFormat="1" applyFont="1" applyBorder="1" applyAlignment="1" applyProtection="1">
      <alignment vertical="center"/>
      <protection/>
    </xf>
    <xf numFmtId="4" fontId="28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29" fillId="0" borderId="0" xfId="20" applyFont="1" applyAlignment="1">
      <alignment horizontal="center" vertical="center"/>
    </xf>
    <xf numFmtId="0" fontId="8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5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2" fillId="0" borderId="19" xfId="0" applyNumberFormat="1" applyFont="1" applyBorder="1" applyAlignment="1" applyProtection="1">
      <alignment vertical="center"/>
      <protection/>
    </xf>
    <xf numFmtId="4" fontId="2" fillId="0" borderId="20" xfId="0" applyNumberFormat="1" applyFont="1" applyBorder="1" applyAlignment="1" applyProtection="1">
      <alignment vertical="center"/>
      <protection/>
    </xf>
    <xf numFmtId="166" fontId="2" fillId="0" borderId="20" xfId="0" applyNumberFormat="1" applyFont="1" applyBorder="1" applyAlignment="1" applyProtection="1">
      <alignment vertical="center"/>
      <protection/>
    </xf>
    <xf numFmtId="4" fontId="2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0" fillId="0" borderId="0" xfId="0" applyFont="1" applyAlignment="1" applyProtection="1">
      <alignment horizontal="left"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3" fillId="0" borderId="20" xfId="0" applyNumberFormat="1" applyFont="1" applyBorder="1" applyAlignment="1" applyProtection="1">
      <alignment vertical="center"/>
      <protection/>
    </xf>
    <xf numFmtId="166" fontId="23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5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pans="2:71" s="1" customFormat="1" ht="36.9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pans="2:71" s="1" customFormat="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19</v>
      </c>
      <c r="AL7" s="21"/>
      <c r="AM7" s="21"/>
      <c r="AN7" s="26" t="s">
        <v>1</v>
      </c>
      <c r="AO7" s="21"/>
      <c r="AP7" s="21"/>
      <c r="AQ7" s="21"/>
      <c r="AR7" s="19"/>
      <c r="BE7" s="30"/>
      <c r="BS7" s="16" t="s">
        <v>6</v>
      </c>
    </row>
    <row r="8" spans="2:71" s="1" customFormat="1" ht="12" customHeight="1">
      <c r="B8" s="20"/>
      <c r="C8" s="21"/>
      <c r="D8" s="31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22</v>
      </c>
      <c r="AL8" s="21"/>
      <c r="AM8" s="21"/>
      <c r="AN8" s="32" t="s">
        <v>23</v>
      </c>
      <c r="AO8" s="21"/>
      <c r="AP8" s="21"/>
      <c r="AQ8" s="21"/>
      <c r="AR8" s="19"/>
      <c r="BE8" s="30"/>
      <c r="BS8" s="16" t="s">
        <v>6</v>
      </c>
    </row>
    <row r="9" spans="2:71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pans="2:71" s="1" customFormat="1" ht="12" customHeight="1">
      <c r="B10" s="20"/>
      <c r="C10" s="21"/>
      <c r="D10" s="31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25</v>
      </c>
      <c r="AL10" s="21"/>
      <c r="AM10" s="21"/>
      <c r="AN10" s="26" t="s">
        <v>1</v>
      </c>
      <c r="AO10" s="21"/>
      <c r="AP10" s="21"/>
      <c r="AQ10" s="21"/>
      <c r="AR10" s="19"/>
      <c r="BE10" s="30"/>
      <c r="BS10" s="16" t="s">
        <v>6</v>
      </c>
    </row>
    <row r="11" spans="2:71" s="1" customFormat="1" ht="18.45" customHeight="1">
      <c r="B11" s="20"/>
      <c r="C11" s="21"/>
      <c r="D11" s="21"/>
      <c r="E11" s="26" t="s">
        <v>26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27</v>
      </c>
      <c r="AL11" s="21"/>
      <c r="AM11" s="21"/>
      <c r="AN11" s="26" t="s">
        <v>1</v>
      </c>
      <c r="AO11" s="21"/>
      <c r="AP11" s="21"/>
      <c r="AQ11" s="21"/>
      <c r="AR11" s="19"/>
      <c r="BE11" s="30"/>
      <c r="BS11" s="16" t="s">
        <v>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pans="2:71" s="1" customFormat="1" ht="12" customHeight="1">
      <c r="B13" s="20"/>
      <c r="C13" s="21"/>
      <c r="D13" s="31" t="s">
        <v>28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25</v>
      </c>
      <c r="AL13" s="21"/>
      <c r="AM13" s="21"/>
      <c r="AN13" s="33" t="s">
        <v>29</v>
      </c>
      <c r="AO13" s="21"/>
      <c r="AP13" s="21"/>
      <c r="AQ13" s="21"/>
      <c r="AR13" s="19"/>
      <c r="BE13" s="30"/>
      <c r="BS13" s="16" t="s">
        <v>6</v>
      </c>
    </row>
    <row r="14" spans="2:71" ht="12">
      <c r="B14" s="20"/>
      <c r="C14" s="21"/>
      <c r="D14" s="21"/>
      <c r="E14" s="33" t="s">
        <v>29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27</v>
      </c>
      <c r="AL14" s="21"/>
      <c r="AM14" s="21"/>
      <c r="AN14" s="33" t="s">
        <v>29</v>
      </c>
      <c r="AO14" s="21"/>
      <c r="AP14" s="21"/>
      <c r="AQ14" s="21"/>
      <c r="AR14" s="19"/>
      <c r="BE14" s="30"/>
      <c r="BS14" s="16" t="s">
        <v>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s="1" customFormat="1" ht="12" customHeight="1">
      <c r="B16" s="20"/>
      <c r="C16" s="21"/>
      <c r="D16" s="31" t="s">
        <v>30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25</v>
      </c>
      <c r="AL16" s="21"/>
      <c r="AM16" s="21"/>
      <c r="AN16" s="26" t="s">
        <v>1</v>
      </c>
      <c r="AO16" s="21"/>
      <c r="AP16" s="21"/>
      <c r="AQ16" s="21"/>
      <c r="AR16" s="19"/>
      <c r="BE16" s="30"/>
      <c r="BS16" s="16" t="s">
        <v>4</v>
      </c>
    </row>
    <row r="17" spans="2:71" s="1" customFormat="1" ht="18.45" customHeight="1">
      <c r="B17" s="20"/>
      <c r="C17" s="21"/>
      <c r="D17" s="21"/>
      <c r="E17" s="26" t="s">
        <v>31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27</v>
      </c>
      <c r="AL17" s="21"/>
      <c r="AM17" s="21"/>
      <c r="AN17" s="26" t="s">
        <v>1</v>
      </c>
      <c r="AO17" s="21"/>
      <c r="AP17" s="21"/>
      <c r="AQ17" s="21"/>
      <c r="AR17" s="19"/>
      <c r="BE17" s="30"/>
      <c r="BS17" s="16" t="s">
        <v>32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pans="2:71" s="1" customFormat="1" ht="12" customHeight="1">
      <c r="B19" s="20"/>
      <c r="C19" s="21"/>
      <c r="D19" s="31" t="s">
        <v>33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25</v>
      </c>
      <c r="AL19" s="21"/>
      <c r="AM19" s="21"/>
      <c r="AN19" s="26" t="s">
        <v>1</v>
      </c>
      <c r="AO19" s="21"/>
      <c r="AP19" s="21"/>
      <c r="AQ19" s="21"/>
      <c r="AR19" s="19"/>
      <c r="BE19" s="30"/>
      <c r="BS19" s="16" t="s">
        <v>6</v>
      </c>
    </row>
    <row r="20" spans="2:71" s="1" customFormat="1" ht="18.45" customHeight="1">
      <c r="B20" s="20"/>
      <c r="C20" s="21"/>
      <c r="D20" s="21"/>
      <c r="E20" s="26" t="s">
        <v>34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27</v>
      </c>
      <c r="AL20" s="21"/>
      <c r="AM20" s="21"/>
      <c r="AN20" s="26" t="s">
        <v>1</v>
      </c>
      <c r="AO20" s="21"/>
      <c r="AP20" s="21"/>
      <c r="AQ20" s="21"/>
      <c r="AR20" s="19"/>
      <c r="BE20" s="30"/>
      <c r="BS20" s="16" t="s">
        <v>32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s="1" customFormat="1" ht="12" customHeight="1">
      <c r="B22" s="20"/>
      <c r="C22" s="21"/>
      <c r="D22" s="31" t="s">
        <v>35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s="1" customFormat="1" ht="16.5" customHeight="1">
      <c r="B23" s="20"/>
      <c r="C23" s="21"/>
      <c r="D23" s="21"/>
      <c r="E23" s="35" t="s">
        <v>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s="1" customFormat="1" ht="6.95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pans="1:57" s="2" customFormat="1" ht="25.9" customHeight="1">
      <c r="A26" s="37"/>
      <c r="B26" s="38"/>
      <c r="C26" s="39"/>
      <c r="D26" s="40" t="s">
        <v>36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ROUND(AG94,2)</f>
        <v>0</v>
      </c>
      <c r="AL26" s="41"/>
      <c r="AM26" s="41"/>
      <c r="AN26" s="41"/>
      <c r="AO26" s="41"/>
      <c r="AP26" s="39"/>
      <c r="AQ26" s="39"/>
      <c r="AR26" s="43"/>
      <c r="BE26" s="30"/>
    </row>
    <row r="27" spans="1:57" s="2" customFormat="1" ht="6.95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0"/>
    </row>
    <row r="28" spans="1:57" s="2" customFormat="1" ht="12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37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38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39</v>
      </c>
      <c r="AL28" s="44"/>
      <c r="AM28" s="44"/>
      <c r="AN28" s="44"/>
      <c r="AO28" s="44"/>
      <c r="AP28" s="39"/>
      <c r="AQ28" s="39"/>
      <c r="AR28" s="43"/>
      <c r="BE28" s="30"/>
    </row>
    <row r="29" spans="1:57" s="3" customFormat="1" ht="14.4" customHeight="1">
      <c r="A29" s="3"/>
      <c r="B29" s="45"/>
      <c r="C29" s="46"/>
      <c r="D29" s="31" t="s">
        <v>40</v>
      </c>
      <c r="E29" s="46"/>
      <c r="F29" s="31" t="s">
        <v>41</v>
      </c>
      <c r="G29" s="46"/>
      <c r="H29" s="46"/>
      <c r="I29" s="46"/>
      <c r="J29" s="46"/>
      <c r="K29" s="46"/>
      <c r="L29" s="47">
        <v>0.21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ROUND(AZ94,2)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ROUND(AV94,2)</f>
        <v>0</v>
      </c>
      <c r="AL29" s="46"/>
      <c r="AM29" s="46"/>
      <c r="AN29" s="46"/>
      <c r="AO29" s="46"/>
      <c r="AP29" s="46"/>
      <c r="AQ29" s="46"/>
      <c r="AR29" s="49"/>
      <c r="BE29" s="50"/>
    </row>
    <row r="30" spans="1:57" s="3" customFormat="1" ht="14.4" customHeight="1">
      <c r="A30" s="3"/>
      <c r="B30" s="45"/>
      <c r="C30" s="46"/>
      <c r="D30" s="46"/>
      <c r="E30" s="46"/>
      <c r="F30" s="31" t="s">
        <v>42</v>
      </c>
      <c r="G30" s="46"/>
      <c r="H30" s="46"/>
      <c r="I30" s="46"/>
      <c r="J30" s="46"/>
      <c r="K30" s="46"/>
      <c r="L30" s="47">
        <v>0.12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ROUND(BA94,2)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ROUND(AW94,2)</f>
        <v>0</v>
      </c>
      <c r="AL30" s="46"/>
      <c r="AM30" s="46"/>
      <c r="AN30" s="46"/>
      <c r="AO30" s="46"/>
      <c r="AP30" s="46"/>
      <c r="AQ30" s="46"/>
      <c r="AR30" s="49"/>
      <c r="BE30" s="50"/>
    </row>
    <row r="31" spans="1:57" s="3" customFormat="1" ht="14.4" customHeight="1" hidden="1">
      <c r="A31" s="3"/>
      <c r="B31" s="45"/>
      <c r="C31" s="46"/>
      <c r="D31" s="46"/>
      <c r="E31" s="46"/>
      <c r="F31" s="31" t="s">
        <v>43</v>
      </c>
      <c r="G31" s="46"/>
      <c r="H31" s="46"/>
      <c r="I31" s="46"/>
      <c r="J31" s="46"/>
      <c r="K31" s="46"/>
      <c r="L31" s="47">
        <v>0.21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ROUND(BB94,2)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spans="1:57" s="3" customFormat="1" ht="14.4" customHeight="1" hidden="1">
      <c r="A32" s="3"/>
      <c r="B32" s="45"/>
      <c r="C32" s="46"/>
      <c r="D32" s="46"/>
      <c r="E32" s="46"/>
      <c r="F32" s="31" t="s">
        <v>44</v>
      </c>
      <c r="G32" s="46"/>
      <c r="H32" s="46"/>
      <c r="I32" s="46"/>
      <c r="J32" s="46"/>
      <c r="K32" s="46"/>
      <c r="L32" s="47">
        <v>0.12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ROUND(BC94,2)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spans="1:57" s="3" customFormat="1" ht="14.4" customHeight="1" hidden="1">
      <c r="A33" s="3"/>
      <c r="B33" s="45"/>
      <c r="C33" s="46"/>
      <c r="D33" s="46"/>
      <c r="E33" s="46"/>
      <c r="F33" s="31" t="s">
        <v>45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ROUND(BD94,2)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50"/>
    </row>
    <row r="34" spans="1:57" s="2" customFormat="1" ht="6.95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0"/>
    </row>
    <row r="35" spans="1:57" s="2" customFormat="1" ht="25.9" customHeight="1">
      <c r="A35" s="37"/>
      <c r="B35" s="38"/>
      <c r="C35" s="51"/>
      <c r="D35" s="52" t="s">
        <v>46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47</v>
      </c>
      <c r="U35" s="53"/>
      <c r="V35" s="53"/>
      <c r="W35" s="53"/>
      <c r="X35" s="55" t="s">
        <v>48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  <c r="BE35" s="37"/>
    </row>
    <row r="36" spans="1:57" s="2" customFormat="1" ht="6.95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  <c r="BE36" s="37"/>
    </row>
    <row r="37" spans="1:57" s="2" customFormat="1" ht="14.4" customHeight="1">
      <c r="A37" s="37"/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43"/>
      <c r="BE37" s="37"/>
    </row>
    <row r="38" spans="2:44" s="1" customFormat="1" ht="14.4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pans="2:44" s="1" customFormat="1" ht="14.4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pans="2:44" s="1" customFormat="1" ht="14.4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pans="2:44" s="1" customFormat="1" ht="14.4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2:44" s="1" customFormat="1" ht="14.4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2:44" s="1" customFormat="1" ht="14.4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2:44" s="1" customFormat="1" ht="14.4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2:44" s="1" customFormat="1" ht="14.4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2:44" s="1" customFormat="1" ht="14.4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2:44" s="1" customFormat="1" ht="14.4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2:44" s="1" customFormat="1" ht="14.4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2:44" s="2" customFormat="1" ht="14.4" customHeight="1">
      <c r="B49" s="58"/>
      <c r="C49" s="59"/>
      <c r="D49" s="60" t="s">
        <v>49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0" t="s">
        <v>50</v>
      </c>
      <c r="AI49" s="61"/>
      <c r="AJ49" s="61"/>
      <c r="AK49" s="61"/>
      <c r="AL49" s="61"/>
      <c r="AM49" s="61"/>
      <c r="AN49" s="61"/>
      <c r="AO49" s="61"/>
      <c r="AP49" s="59"/>
      <c r="AQ49" s="59"/>
      <c r="AR49" s="62"/>
    </row>
    <row r="50" spans="2:44" ht="12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2:44" ht="12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2:44" ht="12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2:44" ht="12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2:44" ht="12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2:44" ht="12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2:44" ht="12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2:44" ht="12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2:44" ht="12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2:44" ht="12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1:57" s="2" customFormat="1" ht="12">
      <c r="A60" s="37"/>
      <c r="B60" s="38"/>
      <c r="C60" s="39"/>
      <c r="D60" s="63" t="s">
        <v>51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63" t="s">
        <v>52</v>
      </c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63" t="s">
        <v>51</v>
      </c>
      <c r="AI60" s="41"/>
      <c r="AJ60" s="41"/>
      <c r="AK60" s="41"/>
      <c r="AL60" s="41"/>
      <c r="AM60" s="63" t="s">
        <v>52</v>
      </c>
      <c r="AN60" s="41"/>
      <c r="AO60" s="41"/>
      <c r="AP60" s="39"/>
      <c r="AQ60" s="39"/>
      <c r="AR60" s="43"/>
      <c r="BE60" s="37"/>
    </row>
    <row r="61" spans="2:44" ht="12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2:44" ht="12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2:44" ht="12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1:57" s="2" customFormat="1" ht="12">
      <c r="A64" s="37"/>
      <c r="B64" s="38"/>
      <c r="C64" s="39"/>
      <c r="D64" s="60" t="s">
        <v>53</v>
      </c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0" t="s">
        <v>54</v>
      </c>
      <c r="AI64" s="64"/>
      <c r="AJ64" s="64"/>
      <c r="AK64" s="64"/>
      <c r="AL64" s="64"/>
      <c r="AM64" s="64"/>
      <c r="AN64" s="64"/>
      <c r="AO64" s="64"/>
      <c r="AP64" s="39"/>
      <c r="AQ64" s="39"/>
      <c r="AR64" s="43"/>
      <c r="BE64" s="37"/>
    </row>
    <row r="65" spans="2:44" ht="12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2:44" ht="12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2:44" ht="12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2:44" ht="12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2:44" ht="12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2:44" ht="12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2:44" ht="12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2:44" ht="12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2:44" ht="12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2:44" ht="12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1:57" s="2" customFormat="1" ht="12">
      <c r="A75" s="37"/>
      <c r="B75" s="38"/>
      <c r="C75" s="39"/>
      <c r="D75" s="63" t="s">
        <v>51</v>
      </c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63" t="s">
        <v>52</v>
      </c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63" t="s">
        <v>51</v>
      </c>
      <c r="AI75" s="41"/>
      <c r="AJ75" s="41"/>
      <c r="AK75" s="41"/>
      <c r="AL75" s="41"/>
      <c r="AM75" s="63" t="s">
        <v>52</v>
      </c>
      <c r="AN75" s="41"/>
      <c r="AO75" s="41"/>
      <c r="AP75" s="39"/>
      <c r="AQ75" s="39"/>
      <c r="AR75" s="43"/>
      <c r="BE75" s="37"/>
    </row>
    <row r="76" spans="1:57" s="2" customFormat="1" ht="12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43"/>
      <c r="BE76" s="37"/>
    </row>
    <row r="77" spans="1:57" s="2" customFormat="1" ht="6.95" customHeight="1">
      <c r="A77" s="37"/>
      <c r="B77" s="65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43"/>
      <c r="BE77" s="37"/>
    </row>
    <row r="81" spans="1:57" s="2" customFormat="1" ht="6.95" customHeight="1">
      <c r="A81" s="37"/>
      <c r="B81" s="67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43"/>
      <c r="BE81" s="37"/>
    </row>
    <row r="82" spans="1:57" s="2" customFormat="1" ht="24.95" customHeight="1">
      <c r="A82" s="37"/>
      <c r="B82" s="38"/>
      <c r="C82" s="22" t="s">
        <v>55</v>
      </c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43"/>
      <c r="BE82" s="37"/>
    </row>
    <row r="83" spans="1:57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43"/>
      <c r="BE83" s="37"/>
    </row>
    <row r="84" spans="1:57" s="4" customFormat="1" ht="12" customHeight="1">
      <c r="A84" s="4"/>
      <c r="B84" s="69"/>
      <c r="C84" s="31" t="s">
        <v>13</v>
      </c>
      <c r="D84" s="70"/>
      <c r="E84" s="70"/>
      <c r="F84" s="70"/>
      <c r="G84" s="70"/>
      <c r="H84" s="70"/>
      <c r="I84" s="70"/>
      <c r="J84" s="70"/>
      <c r="K84" s="70"/>
      <c r="L84" s="70" t="str">
        <f>K5</f>
        <v>Brezinska</v>
      </c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1"/>
      <c r="BE84" s="4"/>
    </row>
    <row r="85" spans="1:57" s="5" customFormat="1" ht="36.95" customHeight="1">
      <c r="A85" s="5"/>
      <c r="B85" s="72"/>
      <c r="C85" s="73" t="s">
        <v>16</v>
      </c>
      <c r="D85" s="74"/>
      <c r="E85" s="74"/>
      <c r="F85" s="74"/>
      <c r="G85" s="74"/>
      <c r="H85" s="74"/>
      <c r="I85" s="74"/>
      <c r="J85" s="74"/>
      <c r="K85" s="74"/>
      <c r="L85" s="75" t="str">
        <f>K6</f>
        <v xml:space="preserve">Oprava ploché  střechy</v>
      </c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6"/>
      <c r="BE85" s="5"/>
    </row>
    <row r="86" spans="1:57" s="2" customFormat="1" ht="6.95" customHeight="1">
      <c r="A86" s="37"/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43"/>
      <c r="BE86" s="37"/>
    </row>
    <row r="87" spans="1:57" s="2" customFormat="1" ht="12" customHeight="1">
      <c r="A87" s="37"/>
      <c r="B87" s="38"/>
      <c r="C87" s="31" t="s">
        <v>20</v>
      </c>
      <c r="D87" s="39"/>
      <c r="E87" s="39"/>
      <c r="F87" s="39"/>
      <c r="G87" s="39"/>
      <c r="H87" s="39"/>
      <c r="I87" s="39"/>
      <c r="J87" s="39"/>
      <c r="K87" s="39"/>
      <c r="L87" s="77" t="str">
        <f>IF(K8="","",K8)</f>
        <v>Petřvald</v>
      </c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1" t="s">
        <v>22</v>
      </c>
      <c r="AJ87" s="39"/>
      <c r="AK87" s="39"/>
      <c r="AL87" s="39"/>
      <c r="AM87" s="78" t="str">
        <f>IF(AN8="","",AN8)</f>
        <v>15. 4. 2024</v>
      </c>
      <c r="AN87" s="78"/>
      <c r="AO87" s="39"/>
      <c r="AP87" s="39"/>
      <c r="AQ87" s="39"/>
      <c r="AR87" s="43"/>
      <c r="BE87" s="37"/>
    </row>
    <row r="88" spans="1:57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43"/>
      <c r="BE88" s="37"/>
    </row>
    <row r="89" spans="1:57" s="2" customFormat="1" ht="15.15" customHeight="1">
      <c r="A89" s="37"/>
      <c r="B89" s="38"/>
      <c r="C89" s="31" t="s">
        <v>24</v>
      </c>
      <c r="D89" s="39"/>
      <c r="E89" s="39"/>
      <c r="F89" s="39"/>
      <c r="G89" s="39"/>
      <c r="H89" s="39"/>
      <c r="I89" s="39"/>
      <c r="J89" s="39"/>
      <c r="K89" s="39"/>
      <c r="L89" s="70" t="str">
        <f>IF(E11="","",E11)</f>
        <v xml:space="preserve">Město  Petřvald</v>
      </c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1" t="s">
        <v>30</v>
      </c>
      <c r="AJ89" s="39"/>
      <c r="AK89" s="39"/>
      <c r="AL89" s="39"/>
      <c r="AM89" s="79" t="str">
        <f>IF(E17="","",E17)</f>
        <v xml:space="preserve"> </v>
      </c>
      <c r="AN89" s="70"/>
      <c r="AO89" s="70"/>
      <c r="AP89" s="70"/>
      <c r="AQ89" s="39"/>
      <c r="AR89" s="43"/>
      <c r="AS89" s="80" t="s">
        <v>56</v>
      </c>
      <c r="AT89" s="81"/>
      <c r="AU89" s="82"/>
      <c r="AV89" s="82"/>
      <c r="AW89" s="82"/>
      <c r="AX89" s="82"/>
      <c r="AY89" s="82"/>
      <c r="AZ89" s="82"/>
      <c r="BA89" s="82"/>
      <c r="BB89" s="82"/>
      <c r="BC89" s="82"/>
      <c r="BD89" s="83"/>
      <c r="BE89" s="37"/>
    </row>
    <row r="90" spans="1:57" s="2" customFormat="1" ht="15.15" customHeight="1">
      <c r="A90" s="37"/>
      <c r="B90" s="38"/>
      <c r="C90" s="31" t="s">
        <v>28</v>
      </c>
      <c r="D90" s="39"/>
      <c r="E90" s="39"/>
      <c r="F90" s="39"/>
      <c r="G90" s="39"/>
      <c r="H90" s="39"/>
      <c r="I90" s="39"/>
      <c r="J90" s="39"/>
      <c r="K90" s="39"/>
      <c r="L90" s="70" t="str">
        <f>IF(E14="Vyplň údaj","",E14)</f>
        <v/>
      </c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1" t="s">
        <v>33</v>
      </c>
      <c r="AJ90" s="39"/>
      <c r="AK90" s="39"/>
      <c r="AL90" s="39"/>
      <c r="AM90" s="79" t="str">
        <f>IF(E20="","",E20)</f>
        <v>Martin Pniok</v>
      </c>
      <c r="AN90" s="70"/>
      <c r="AO90" s="70"/>
      <c r="AP90" s="70"/>
      <c r="AQ90" s="39"/>
      <c r="AR90" s="43"/>
      <c r="AS90" s="84"/>
      <c r="AT90" s="85"/>
      <c r="AU90" s="86"/>
      <c r="AV90" s="86"/>
      <c r="AW90" s="86"/>
      <c r="AX90" s="86"/>
      <c r="AY90" s="86"/>
      <c r="AZ90" s="86"/>
      <c r="BA90" s="86"/>
      <c r="BB90" s="86"/>
      <c r="BC90" s="86"/>
      <c r="BD90" s="87"/>
      <c r="BE90" s="37"/>
    </row>
    <row r="91" spans="1:57" s="2" customFormat="1" ht="10.8" customHeight="1">
      <c r="A91" s="37"/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43"/>
      <c r="AS91" s="88"/>
      <c r="AT91" s="89"/>
      <c r="AU91" s="90"/>
      <c r="AV91" s="90"/>
      <c r="AW91" s="90"/>
      <c r="AX91" s="90"/>
      <c r="AY91" s="90"/>
      <c r="AZ91" s="90"/>
      <c r="BA91" s="90"/>
      <c r="BB91" s="90"/>
      <c r="BC91" s="90"/>
      <c r="BD91" s="91"/>
      <c r="BE91" s="37"/>
    </row>
    <row r="92" spans="1:57" s="2" customFormat="1" ht="29.25" customHeight="1">
      <c r="A92" s="37"/>
      <c r="B92" s="38"/>
      <c r="C92" s="92" t="s">
        <v>57</v>
      </c>
      <c r="D92" s="93"/>
      <c r="E92" s="93"/>
      <c r="F92" s="93"/>
      <c r="G92" s="93"/>
      <c r="H92" s="94"/>
      <c r="I92" s="95" t="s">
        <v>58</v>
      </c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6" t="s">
        <v>59</v>
      </c>
      <c r="AH92" s="93"/>
      <c r="AI92" s="93"/>
      <c r="AJ92" s="93"/>
      <c r="AK92" s="93"/>
      <c r="AL92" s="93"/>
      <c r="AM92" s="93"/>
      <c r="AN92" s="95" t="s">
        <v>60</v>
      </c>
      <c r="AO92" s="93"/>
      <c r="AP92" s="97"/>
      <c r="AQ92" s="98" t="s">
        <v>61</v>
      </c>
      <c r="AR92" s="43"/>
      <c r="AS92" s="99" t="s">
        <v>62</v>
      </c>
      <c r="AT92" s="100" t="s">
        <v>63</v>
      </c>
      <c r="AU92" s="100" t="s">
        <v>64</v>
      </c>
      <c r="AV92" s="100" t="s">
        <v>65</v>
      </c>
      <c r="AW92" s="100" t="s">
        <v>66</v>
      </c>
      <c r="AX92" s="100" t="s">
        <v>67</v>
      </c>
      <c r="AY92" s="100" t="s">
        <v>68</v>
      </c>
      <c r="AZ92" s="100" t="s">
        <v>69</v>
      </c>
      <c r="BA92" s="100" t="s">
        <v>70</v>
      </c>
      <c r="BB92" s="100" t="s">
        <v>71</v>
      </c>
      <c r="BC92" s="100" t="s">
        <v>72</v>
      </c>
      <c r="BD92" s="101" t="s">
        <v>73</v>
      </c>
      <c r="BE92" s="37"/>
    </row>
    <row r="93" spans="1:57" s="2" customFormat="1" ht="10.8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43"/>
      <c r="AS93" s="102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4"/>
      <c r="BE93" s="37"/>
    </row>
    <row r="94" spans="1:90" s="6" customFormat="1" ht="32.4" customHeight="1">
      <c r="A94" s="6"/>
      <c r="B94" s="105"/>
      <c r="C94" s="106" t="s">
        <v>74</v>
      </c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8">
        <f>ROUND(AG95+AG98+AG101,2)</f>
        <v>0</v>
      </c>
      <c r="AH94" s="108"/>
      <c r="AI94" s="108"/>
      <c r="AJ94" s="108"/>
      <c r="AK94" s="108"/>
      <c r="AL94" s="108"/>
      <c r="AM94" s="108"/>
      <c r="AN94" s="109">
        <f>SUM(AG94,AT94)</f>
        <v>0</v>
      </c>
      <c r="AO94" s="109"/>
      <c r="AP94" s="109"/>
      <c r="AQ94" s="110" t="s">
        <v>1</v>
      </c>
      <c r="AR94" s="111"/>
      <c r="AS94" s="112">
        <f>ROUND(AS95+AS98+AS101,2)</f>
        <v>0</v>
      </c>
      <c r="AT94" s="113">
        <f>ROUND(SUM(AV94:AW94),2)</f>
        <v>0</v>
      </c>
      <c r="AU94" s="114">
        <f>ROUND(AU95+AU98+AU101,5)</f>
        <v>0</v>
      </c>
      <c r="AV94" s="113">
        <f>ROUND(AZ94*L29,2)</f>
        <v>0</v>
      </c>
      <c r="AW94" s="113">
        <f>ROUND(BA94*L30,2)</f>
        <v>0</v>
      </c>
      <c r="AX94" s="113">
        <f>ROUND(BB94*L29,2)</f>
        <v>0</v>
      </c>
      <c r="AY94" s="113">
        <f>ROUND(BC94*L30,2)</f>
        <v>0</v>
      </c>
      <c r="AZ94" s="113">
        <f>ROUND(AZ95+AZ98+AZ101,2)</f>
        <v>0</v>
      </c>
      <c r="BA94" s="113">
        <f>ROUND(BA95+BA98+BA101,2)</f>
        <v>0</v>
      </c>
      <c r="BB94" s="113">
        <f>ROUND(BB95+BB98+BB101,2)</f>
        <v>0</v>
      </c>
      <c r="BC94" s="113">
        <f>ROUND(BC95+BC98+BC101,2)</f>
        <v>0</v>
      </c>
      <c r="BD94" s="115">
        <f>ROUND(BD95+BD98+BD101,2)</f>
        <v>0</v>
      </c>
      <c r="BE94" s="6"/>
      <c r="BS94" s="116" t="s">
        <v>75</v>
      </c>
      <c r="BT94" s="116" t="s">
        <v>76</v>
      </c>
      <c r="BU94" s="117" t="s">
        <v>77</v>
      </c>
      <c r="BV94" s="116" t="s">
        <v>78</v>
      </c>
      <c r="BW94" s="116" t="s">
        <v>5</v>
      </c>
      <c r="BX94" s="116" t="s">
        <v>79</v>
      </c>
      <c r="CL94" s="116" t="s">
        <v>1</v>
      </c>
    </row>
    <row r="95" spans="1:91" s="7" customFormat="1" ht="24.75" customHeight="1">
      <c r="A95" s="7"/>
      <c r="B95" s="118"/>
      <c r="C95" s="119"/>
      <c r="D95" s="120" t="s">
        <v>80</v>
      </c>
      <c r="E95" s="120"/>
      <c r="F95" s="120"/>
      <c r="G95" s="120"/>
      <c r="H95" s="120"/>
      <c r="I95" s="121"/>
      <c r="J95" s="120" t="s">
        <v>81</v>
      </c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20"/>
      <c r="Y95" s="120"/>
      <c r="Z95" s="120"/>
      <c r="AA95" s="120"/>
      <c r="AB95" s="120"/>
      <c r="AC95" s="120"/>
      <c r="AD95" s="120"/>
      <c r="AE95" s="120"/>
      <c r="AF95" s="120"/>
      <c r="AG95" s="122">
        <f>ROUND(SUM(AG96:AG97),2)</f>
        <v>0</v>
      </c>
      <c r="AH95" s="121"/>
      <c r="AI95" s="121"/>
      <c r="AJ95" s="121"/>
      <c r="AK95" s="121"/>
      <c r="AL95" s="121"/>
      <c r="AM95" s="121"/>
      <c r="AN95" s="123">
        <f>SUM(AG95,AT95)</f>
        <v>0</v>
      </c>
      <c r="AO95" s="121"/>
      <c r="AP95" s="121"/>
      <c r="AQ95" s="124" t="s">
        <v>82</v>
      </c>
      <c r="AR95" s="125"/>
      <c r="AS95" s="126">
        <f>ROUND(SUM(AS96:AS97),2)</f>
        <v>0</v>
      </c>
      <c r="AT95" s="127">
        <f>ROUND(SUM(AV95:AW95),2)</f>
        <v>0</v>
      </c>
      <c r="AU95" s="128">
        <f>ROUND(SUM(AU96:AU97),5)</f>
        <v>0</v>
      </c>
      <c r="AV95" s="127">
        <f>ROUND(AZ95*L29,2)</f>
        <v>0</v>
      </c>
      <c r="AW95" s="127">
        <f>ROUND(BA95*L30,2)</f>
        <v>0</v>
      </c>
      <c r="AX95" s="127">
        <f>ROUND(BB95*L29,2)</f>
        <v>0</v>
      </c>
      <c r="AY95" s="127">
        <f>ROUND(BC95*L30,2)</f>
        <v>0</v>
      </c>
      <c r="AZ95" s="127">
        <f>ROUND(SUM(AZ96:AZ97),2)</f>
        <v>0</v>
      </c>
      <c r="BA95" s="127">
        <f>ROUND(SUM(BA96:BA97),2)</f>
        <v>0</v>
      </c>
      <c r="BB95" s="127">
        <f>ROUND(SUM(BB96:BB97),2)</f>
        <v>0</v>
      </c>
      <c r="BC95" s="127">
        <f>ROUND(SUM(BC96:BC97),2)</f>
        <v>0</v>
      </c>
      <c r="BD95" s="129">
        <f>ROUND(SUM(BD96:BD97),2)</f>
        <v>0</v>
      </c>
      <c r="BE95" s="7"/>
      <c r="BS95" s="130" t="s">
        <v>75</v>
      </c>
      <c r="BT95" s="130" t="s">
        <v>83</v>
      </c>
      <c r="BU95" s="130" t="s">
        <v>77</v>
      </c>
      <c r="BV95" s="130" t="s">
        <v>78</v>
      </c>
      <c r="BW95" s="130" t="s">
        <v>84</v>
      </c>
      <c r="BX95" s="130" t="s">
        <v>5</v>
      </c>
      <c r="CL95" s="130" t="s">
        <v>1</v>
      </c>
      <c r="CM95" s="130" t="s">
        <v>83</v>
      </c>
    </row>
    <row r="96" spans="1:90" s="4" customFormat="1" ht="16.5" customHeight="1">
      <c r="A96" s="131" t="s">
        <v>85</v>
      </c>
      <c r="B96" s="69"/>
      <c r="C96" s="132"/>
      <c r="D96" s="132"/>
      <c r="E96" s="133" t="s">
        <v>86</v>
      </c>
      <c r="F96" s="133"/>
      <c r="G96" s="133"/>
      <c r="H96" s="133"/>
      <c r="I96" s="133"/>
      <c r="J96" s="132"/>
      <c r="K96" s="133" t="s">
        <v>87</v>
      </c>
      <c r="L96" s="133"/>
      <c r="M96" s="133"/>
      <c r="N96" s="133"/>
      <c r="O96" s="133"/>
      <c r="P96" s="133"/>
      <c r="Q96" s="133"/>
      <c r="R96" s="133"/>
      <c r="S96" s="133"/>
      <c r="T96" s="133"/>
      <c r="U96" s="133"/>
      <c r="V96" s="133"/>
      <c r="W96" s="133"/>
      <c r="X96" s="133"/>
      <c r="Y96" s="133"/>
      <c r="Z96" s="133"/>
      <c r="AA96" s="133"/>
      <c r="AB96" s="133"/>
      <c r="AC96" s="133"/>
      <c r="AD96" s="133"/>
      <c r="AE96" s="133"/>
      <c r="AF96" s="133"/>
      <c r="AG96" s="134">
        <f>'001 - Oprava ploché střechy'!J32</f>
        <v>0</v>
      </c>
      <c r="AH96" s="132"/>
      <c r="AI96" s="132"/>
      <c r="AJ96" s="132"/>
      <c r="AK96" s="132"/>
      <c r="AL96" s="132"/>
      <c r="AM96" s="132"/>
      <c r="AN96" s="134">
        <f>SUM(AG96,AT96)</f>
        <v>0</v>
      </c>
      <c r="AO96" s="132"/>
      <c r="AP96" s="132"/>
      <c r="AQ96" s="135" t="s">
        <v>88</v>
      </c>
      <c r="AR96" s="71"/>
      <c r="AS96" s="136">
        <v>0</v>
      </c>
      <c r="AT96" s="137">
        <f>ROUND(SUM(AV96:AW96),2)</f>
        <v>0</v>
      </c>
      <c r="AU96" s="138">
        <f>'001 - Oprava ploché střechy'!P126</f>
        <v>0</v>
      </c>
      <c r="AV96" s="137">
        <f>'001 - Oprava ploché střechy'!J35</f>
        <v>0</v>
      </c>
      <c r="AW96" s="137">
        <f>'001 - Oprava ploché střechy'!J36</f>
        <v>0</v>
      </c>
      <c r="AX96" s="137">
        <f>'001 - Oprava ploché střechy'!J37</f>
        <v>0</v>
      </c>
      <c r="AY96" s="137">
        <f>'001 - Oprava ploché střechy'!J38</f>
        <v>0</v>
      </c>
      <c r="AZ96" s="137">
        <f>'001 - Oprava ploché střechy'!F35</f>
        <v>0</v>
      </c>
      <c r="BA96" s="137">
        <f>'001 - Oprava ploché střechy'!F36</f>
        <v>0</v>
      </c>
      <c r="BB96" s="137">
        <f>'001 - Oprava ploché střechy'!F37</f>
        <v>0</v>
      </c>
      <c r="BC96" s="137">
        <f>'001 - Oprava ploché střechy'!F38</f>
        <v>0</v>
      </c>
      <c r="BD96" s="139">
        <f>'001 - Oprava ploché střechy'!F39</f>
        <v>0</v>
      </c>
      <c r="BE96" s="4"/>
      <c r="BT96" s="140" t="s">
        <v>89</v>
      </c>
      <c r="BV96" s="140" t="s">
        <v>78</v>
      </c>
      <c r="BW96" s="140" t="s">
        <v>90</v>
      </c>
      <c r="BX96" s="140" t="s">
        <v>84</v>
      </c>
      <c r="CL96" s="140" t="s">
        <v>1</v>
      </c>
    </row>
    <row r="97" spans="1:90" s="4" customFormat="1" ht="16.5" customHeight="1">
      <c r="A97" s="131" t="s">
        <v>85</v>
      </c>
      <c r="B97" s="69"/>
      <c r="C97" s="132"/>
      <c r="D97" s="132"/>
      <c r="E97" s="133" t="s">
        <v>91</v>
      </c>
      <c r="F97" s="133"/>
      <c r="G97" s="133"/>
      <c r="H97" s="133"/>
      <c r="I97" s="133"/>
      <c r="J97" s="132"/>
      <c r="K97" s="133" t="s">
        <v>92</v>
      </c>
      <c r="L97" s="133"/>
      <c r="M97" s="133"/>
      <c r="N97" s="133"/>
      <c r="O97" s="133"/>
      <c r="P97" s="133"/>
      <c r="Q97" s="133"/>
      <c r="R97" s="133"/>
      <c r="S97" s="133"/>
      <c r="T97" s="133"/>
      <c r="U97" s="133"/>
      <c r="V97" s="133"/>
      <c r="W97" s="133"/>
      <c r="X97" s="133"/>
      <c r="Y97" s="133"/>
      <c r="Z97" s="133"/>
      <c r="AA97" s="133"/>
      <c r="AB97" s="133"/>
      <c r="AC97" s="133"/>
      <c r="AD97" s="133"/>
      <c r="AE97" s="133"/>
      <c r="AF97" s="133"/>
      <c r="AG97" s="134">
        <f>'002 - Hromosvod a uzemnění'!J32</f>
        <v>0</v>
      </c>
      <c r="AH97" s="132"/>
      <c r="AI97" s="132"/>
      <c r="AJ97" s="132"/>
      <c r="AK97" s="132"/>
      <c r="AL97" s="132"/>
      <c r="AM97" s="132"/>
      <c r="AN97" s="134">
        <f>SUM(AG97,AT97)</f>
        <v>0</v>
      </c>
      <c r="AO97" s="132"/>
      <c r="AP97" s="132"/>
      <c r="AQ97" s="135" t="s">
        <v>88</v>
      </c>
      <c r="AR97" s="71"/>
      <c r="AS97" s="136">
        <v>0</v>
      </c>
      <c r="AT97" s="137">
        <f>ROUND(SUM(AV97:AW97),2)</f>
        <v>0</v>
      </c>
      <c r="AU97" s="138">
        <f>'002 - Hromosvod a uzemnění'!P131</f>
        <v>0</v>
      </c>
      <c r="AV97" s="137">
        <f>'002 - Hromosvod a uzemnění'!J35</f>
        <v>0</v>
      </c>
      <c r="AW97" s="137">
        <f>'002 - Hromosvod a uzemnění'!J36</f>
        <v>0</v>
      </c>
      <c r="AX97" s="137">
        <f>'002 - Hromosvod a uzemnění'!J37</f>
        <v>0</v>
      </c>
      <c r="AY97" s="137">
        <f>'002 - Hromosvod a uzemnění'!J38</f>
        <v>0</v>
      </c>
      <c r="AZ97" s="137">
        <f>'002 - Hromosvod a uzemnění'!F35</f>
        <v>0</v>
      </c>
      <c r="BA97" s="137">
        <f>'002 - Hromosvod a uzemnění'!F36</f>
        <v>0</v>
      </c>
      <c r="BB97" s="137">
        <f>'002 - Hromosvod a uzemnění'!F37</f>
        <v>0</v>
      </c>
      <c r="BC97" s="137">
        <f>'002 - Hromosvod a uzemnění'!F38</f>
        <v>0</v>
      </c>
      <c r="BD97" s="139">
        <f>'002 - Hromosvod a uzemnění'!F39</f>
        <v>0</v>
      </c>
      <c r="BE97" s="4"/>
      <c r="BT97" s="140" t="s">
        <v>89</v>
      </c>
      <c r="BV97" s="140" t="s">
        <v>78</v>
      </c>
      <c r="BW97" s="140" t="s">
        <v>93</v>
      </c>
      <c r="BX97" s="140" t="s">
        <v>84</v>
      </c>
      <c r="CL97" s="140" t="s">
        <v>1</v>
      </c>
    </row>
    <row r="98" spans="1:91" s="7" customFormat="1" ht="24.75" customHeight="1">
      <c r="A98" s="7"/>
      <c r="B98" s="118"/>
      <c r="C98" s="119"/>
      <c r="D98" s="120" t="s">
        <v>94</v>
      </c>
      <c r="E98" s="120"/>
      <c r="F98" s="120"/>
      <c r="G98" s="120"/>
      <c r="H98" s="120"/>
      <c r="I98" s="121"/>
      <c r="J98" s="120" t="s">
        <v>95</v>
      </c>
      <c r="K98" s="120"/>
      <c r="L98" s="120"/>
      <c r="M98" s="120"/>
      <c r="N98" s="120"/>
      <c r="O98" s="120"/>
      <c r="P98" s="120"/>
      <c r="Q98" s="120"/>
      <c r="R98" s="120"/>
      <c r="S98" s="120"/>
      <c r="T98" s="120"/>
      <c r="U98" s="120"/>
      <c r="V98" s="120"/>
      <c r="W98" s="120"/>
      <c r="X98" s="120"/>
      <c r="Y98" s="120"/>
      <c r="Z98" s="120"/>
      <c r="AA98" s="120"/>
      <c r="AB98" s="120"/>
      <c r="AC98" s="120"/>
      <c r="AD98" s="120"/>
      <c r="AE98" s="120"/>
      <c r="AF98" s="120"/>
      <c r="AG98" s="122">
        <f>ROUND(SUM(AG99:AG100),2)</f>
        <v>0</v>
      </c>
      <c r="AH98" s="121"/>
      <c r="AI98" s="121"/>
      <c r="AJ98" s="121"/>
      <c r="AK98" s="121"/>
      <c r="AL98" s="121"/>
      <c r="AM98" s="121"/>
      <c r="AN98" s="123">
        <f>SUM(AG98,AT98)</f>
        <v>0</v>
      </c>
      <c r="AO98" s="121"/>
      <c r="AP98" s="121"/>
      <c r="AQ98" s="124" t="s">
        <v>82</v>
      </c>
      <c r="AR98" s="125"/>
      <c r="AS98" s="126">
        <f>ROUND(SUM(AS99:AS100),2)</f>
        <v>0</v>
      </c>
      <c r="AT98" s="127">
        <f>ROUND(SUM(AV98:AW98),2)</f>
        <v>0</v>
      </c>
      <c r="AU98" s="128">
        <f>ROUND(SUM(AU99:AU100),5)</f>
        <v>0</v>
      </c>
      <c r="AV98" s="127">
        <f>ROUND(AZ98*L29,2)</f>
        <v>0</v>
      </c>
      <c r="AW98" s="127">
        <f>ROUND(BA98*L30,2)</f>
        <v>0</v>
      </c>
      <c r="AX98" s="127">
        <f>ROUND(BB98*L29,2)</f>
        <v>0</v>
      </c>
      <c r="AY98" s="127">
        <f>ROUND(BC98*L30,2)</f>
        <v>0</v>
      </c>
      <c r="AZ98" s="127">
        <f>ROUND(SUM(AZ99:AZ100),2)</f>
        <v>0</v>
      </c>
      <c r="BA98" s="127">
        <f>ROUND(SUM(BA99:BA100),2)</f>
        <v>0</v>
      </c>
      <c r="BB98" s="127">
        <f>ROUND(SUM(BB99:BB100),2)</f>
        <v>0</v>
      </c>
      <c r="BC98" s="127">
        <f>ROUND(SUM(BC99:BC100),2)</f>
        <v>0</v>
      </c>
      <c r="BD98" s="129">
        <f>ROUND(SUM(BD99:BD100),2)</f>
        <v>0</v>
      </c>
      <c r="BE98" s="7"/>
      <c r="BS98" s="130" t="s">
        <v>75</v>
      </c>
      <c r="BT98" s="130" t="s">
        <v>83</v>
      </c>
      <c r="BU98" s="130" t="s">
        <v>77</v>
      </c>
      <c r="BV98" s="130" t="s">
        <v>78</v>
      </c>
      <c r="BW98" s="130" t="s">
        <v>96</v>
      </c>
      <c r="BX98" s="130" t="s">
        <v>5</v>
      </c>
      <c r="CL98" s="130" t="s">
        <v>1</v>
      </c>
      <c r="CM98" s="130" t="s">
        <v>83</v>
      </c>
    </row>
    <row r="99" spans="1:90" s="4" customFormat="1" ht="16.5" customHeight="1">
      <c r="A99" s="131" t="s">
        <v>85</v>
      </c>
      <c r="B99" s="69"/>
      <c r="C99" s="132"/>
      <c r="D99" s="132"/>
      <c r="E99" s="133" t="s">
        <v>97</v>
      </c>
      <c r="F99" s="133"/>
      <c r="G99" s="133"/>
      <c r="H99" s="133"/>
      <c r="I99" s="133"/>
      <c r="J99" s="132"/>
      <c r="K99" s="133" t="s">
        <v>87</v>
      </c>
      <c r="L99" s="133"/>
      <c r="M99" s="133"/>
      <c r="N99" s="133"/>
      <c r="O99" s="133"/>
      <c r="P99" s="133"/>
      <c r="Q99" s="133"/>
      <c r="R99" s="133"/>
      <c r="S99" s="133"/>
      <c r="T99" s="133"/>
      <c r="U99" s="133"/>
      <c r="V99" s="133"/>
      <c r="W99" s="133"/>
      <c r="X99" s="133"/>
      <c r="Y99" s="133"/>
      <c r="Z99" s="133"/>
      <c r="AA99" s="133"/>
      <c r="AB99" s="133"/>
      <c r="AC99" s="133"/>
      <c r="AD99" s="133"/>
      <c r="AE99" s="133"/>
      <c r="AF99" s="133"/>
      <c r="AG99" s="134">
        <f>'001.1 - Oprava ploché stř...'!J32</f>
        <v>0</v>
      </c>
      <c r="AH99" s="132"/>
      <c r="AI99" s="132"/>
      <c r="AJ99" s="132"/>
      <c r="AK99" s="132"/>
      <c r="AL99" s="132"/>
      <c r="AM99" s="132"/>
      <c r="AN99" s="134">
        <f>SUM(AG99,AT99)</f>
        <v>0</v>
      </c>
      <c r="AO99" s="132"/>
      <c r="AP99" s="132"/>
      <c r="AQ99" s="135" t="s">
        <v>88</v>
      </c>
      <c r="AR99" s="71"/>
      <c r="AS99" s="136">
        <v>0</v>
      </c>
      <c r="AT99" s="137">
        <f>ROUND(SUM(AV99:AW99),2)</f>
        <v>0</v>
      </c>
      <c r="AU99" s="138">
        <f>'001.1 - Oprava ploché stř...'!P126</f>
        <v>0</v>
      </c>
      <c r="AV99" s="137">
        <f>'001.1 - Oprava ploché stř...'!J35</f>
        <v>0</v>
      </c>
      <c r="AW99" s="137">
        <f>'001.1 - Oprava ploché stř...'!J36</f>
        <v>0</v>
      </c>
      <c r="AX99" s="137">
        <f>'001.1 - Oprava ploché stř...'!J37</f>
        <v>0</v>
      </c>
      <c r="AY99" s="137">
        <f>'001.1 - Oprava ploché stř...'!J38</f>
        <v>0</v>
      </c>
      <c r="AZ99" s="137">
        <f>'001.1 - Oprava ploché stř...'!F35</f>
        <v>0</v>
      </c>
      <c r="BA99" s="137">
        <f>'001.1 - Oprava ploché stř...'!F36</f>
        <v>0</v>
      </c>
      <c r="BB99" s="137">
        <f>'001.1 - Oprava ploché stř...'!F37</f>
        <v>0</v>
      </c>
      <c r="BC99" s="137">
        <f>'001.1 - Oprava ploché stř...'!F38</f>
        <v>0</v>
      </c>
      <c r="BD99" s="139">
        <f>'001.1 - Oprava ploché stř...'!F39</f>
        <v>0</v>
      </c>
      <c r="BE99" s="4"/>
      <c r="BT99" s="140" t="s">
        <v>89</v>
      </c>
      <c r="BV99" s="140" t="s">
        <v>78</v>
      </c>
      <c r="BW99" s="140" t="s">
        <v>98</v>
      </c>
      <c r="BX99" s="140" t="s">
        <v>96</v>
      </c>
      <c r="CL99" s="140" t="s">
        <v>1</v>
      </c>
    </row>
    <row r="100" spans="1:90" s="4" customFormat="1" ht="16.5" customHeight="1">
      <c r="A100" s="131" t="s">
        <v>85</v>
      </c>
      <c r="B100" s="69"/>
      <c r="C100" s="132"/>
      <c r="D100" s="132"/>
      <c r="E100" s="133" t="s">
        <v>99</v>
      </c>
      <c r="F100" s="133"/>
      <c r="G100" s="133"/>
      <c r="H100" s="133"/>
      <c r="I100" s="133"/>
      <c r="J100" s="132"/>
      <c r="K100" s="133" t="s">
        <v>92</v>
      </c>
      <c r="L100" s="133"/>
      <c r="M100" s="133"/>
      <c r="N100" s="133"/>
      <c r="O100" s="133"/>
      <c r="P100" s="133"/>
      <c r="Q100" s="133"/>
      <c r="R100" s="133"/>
      <c r="S100" s="133"/>
      <c r="T100" s="133"/>
      <c r="U100" s="133"/>
      <c r="V100" s="133"/>
      <c r="W100" s="133"/>
      <c r="X100" s="133"/>
      <c r="Y100" s="133"/>
      <c r="Z100" s="133"/>
      <c r="AA100" s="133"/>
      <c r="AB100" s="133"/>
      <c r="AC100" s="133"/>
      <c r="AD100" s="133"/>
      <c r="AE100" s="133"/>
      <c r="AF100" s="133"/>
      <c r="AG100" s="134">
        <f>'002.1 - Hromosvod a uzemnění'!J32</f>
        <v>0</v>
      </c>
      <c r="AH100" s="132"/>
      <c r="AI100" s="132"/>
      <c r="AJ100" s="132"/>
      <c r="AK100" s="132"/>
      <c r="AL100" s="132"/>
      <c r="AM100" s="132"/>
      <c r="AN100" s="134">
        <f>SUM(AG100,AT100)</f>
        <v>0</v>
      </c>
      <c r="AO100" s="132"/>
      <c r="AP100" s="132"/>
      <c r="AQ100" s="135" t="s">
        <v>88</v>
      </c>
      <c r="AR100" s="71"/>
      <c r="AS100" s="136">
        <v>0</v>
      </c>
      <c r="AT100" s="137">
        <f>ROUND(SUM(AV100:AW100),2)</f>
        <v>0</v>
      </c>
      <c r="AU100" s="138">
        <f>'002.1 - Hromosvod a uzemnění'!P131</f>
        <v>0</v>
      </c>
      <c r="AV100" s="137">
        <f>'002.1 - Hromosvod a uzemnění'!J35</f>
        <v>0</v>
      </c>
      <c r="AW100" s="137">
        <f>'002.1 - Hromosvod a uzemnění'!J36</f>
        <v>0</v>
      </c>
      <c r="AX100" s="137">
        <f>'002.1 - Hromosvod a uzemnění'!J37</f>
        <v>0</v>
      </c>
      <c r="AY100" s="137">
        <f>'002.1 - Hromosvod a uzemnění'!J38</f>
        <v>0</v>
      </c>
      <c r="AZ100" s="137">
        <f>'002.1 - Hromosvod a uzemnění'!F35</f>
        <v>0</v>
      </c>
      <c r="BA100" s="137">
        <f>'002.1 - Hromosvod a uzemnění'!F36</f>
        <v>0</v>
      </c>
      <c r="BB100" s="137">
        <f>'002.1 - Hromosvod a uzemnění'!F37</f>
        <v>0</v>
      </c>
      <c r="BC100" s="137">
        <f>'002.1 - Hromosvod a uzemnění'!F38</f>
        <v>0</v>
      </c>
      <c r="BD100" s="139">
        <f>'002.1 - Hromosvod a uzemnění'!F39</f>
        <v>0</v>
      </c>
      <c r="BE100" s="4"/>
      <c r="BT100" s="140" t="s">
        <v>89</v>
      </c>
      <c r="BV100" s="140" t="s">
        <v>78</v>
      </c>
      <c r="BW100" s="140" t="s">
        <v>100</v>
      </c>
      <c r="BX100" s="140" t="s">
        <v>96</v>
      </c>
      <c r="CL100" s="140" t="s">
        <v>1</v>
      </c>
    </row>
    <row r="101" spans="1:91" s="7" customFormat="1" ht="24.75" customHeight="1">
      <c r="A101" s="7"/>
      <c r="B101" s="118"/>
      <c r="C101" s="119"/>
      <c r="D101" s="120" t="s">
        <v>101</v>
      </c>
      <c r="E101" s="120"/>
      <c r="F101" s="120"/>
      <c r="G101" s="120"/>
      <c r="H101" s="120"/>
      <c r="I101" s="121"/>
      <c r="J101" s="120" t="s">
        <v>102</v>
      </c>
      <c r="K101" s="120"/>
      <c r="L101" s="120"/>
      <c r="M101" s="120"/>
      <c r="N101" s="120"/>
      <c r="O101" s="120"/>
      <c r="P101" s="120"/>
      <c r="Q101" s="120"/>
      <c r="R101" s="120"/>
      <c r="S101" s="120"/>
      <c r="T101" s="120"/>
      <c r="U101" s="120"/>
      <c r="V101" s="120"/>
      <c r="W101" s="120"/>
      <c r="X101" s="120"/>
      <c r="Y101" s="120"/>
      <c r="Z101" s="120"/>
      <c r="AA101" s="120"/>
      <c r="AB101" s="120"/>
      <c r="AC101" s="120"/>
      <c r="AD101" s="120"/>
      <c r="AE101" s="120"/>
      <c r="AF101" s="120"/>
      <c r="AG101" s="122">
        <f>ROUND(SUM(AG102:AG103),2)</f>
        <v>0</v>
      </c>
      <c r="AH101" s="121"/>
      <c r="AI101" s="121"/>
      <c r="AJ101" s="121"/>
      <c r="AK101" s="121"/>
      <c r="AL101" s="121"/>
      <c r="AM101" s="121"/>
      <c r="AN101" s="123">
        <f>SUM(AG101,AT101)</f>
        <v>0</v>
      </c>
      <c r="AO101" s="121"/>
      <c r="AP101" s="121"/>
      <c r="AQ101" s="124" t="s">
        <v>82</v>
      </c>
      <c r="AR101" s="125"/>
      <c r="AS101" s="126">
        <f>ROUND(SUM(AS102:AS103),2)</f>
        <v>0</v>
      </c>
      <c r="AT101" s="127">
        <f>ROUND(SUM(AV101:AW101),2)</f>
        <v>0</v>
      </c>
      <c r="AU101" s="128">
        <f>ROUND(SUM(AU102:AU103),5)</f>
        <v>0</v>
      </c>
      <c r="AV101" s="127">
        <f>ROUND(AZ101*L29,2)</f>
        <v>0</v>
      </c>
      <c r="AW101" s="127">
        <f>ROUND(BA101*L30,2)</f>
        <v>0</v>
      </c>
      <c r="AX101" s="127">
        <f>ROUND(BB101*L29,2)</f>
        <v>0</v>
      </c>
      <c r="AY101" s="127">
        <f>ROUND(BC101*L30,2)</f>
        <v>0</v>
      </c>
      <c r="AZ101" s="127">
        <f>ROUND(SUM(AZ102:AZ103),2)</f>
        <v>0</v>
      </c>
      <c r="BA101" s="127">
        <f>ROUND(SUM(BA102:BA103),2)</f>
        <v>0</v>
      </c>
      <c r="BB101" s="127">
        <f>ROUND(SUM(BB102:BB103),2)</f>
        <v>0</v>
      </c>
      <c r="BC101" s="127">
        <f>ROUND(SUM(BC102:BC103),2)</f>
        <v>0</v>
      </c>
      <c r="BD101" s="129">
        <f>ROUND(SUM(BD102:BD103),2)</f>
        <v>0</v>
      </c>
      <c r="BE101" s="7"/>
      <c r="BS101" s="130" t="s">
        <v>75</v>
      </c>
      <c r="BT101" s="130" t="s">
        <v>83</v>
      </c>
      <c r="BU101" s="130" t="s">
        <v>77</v>
      </c>
      <c r="BV101" s="130" t="s">
        <v>78</v>
      </c>
      <c r="BW101" s="130" t="s">
        <v>103</v>
      </c>
      <c r="BX101" s="130" t="s">
        <v>5</v>
      </c>
      <c r="CL101" s="130" t="s">
        <v>1</v>
      </c>
      <c r="CM101" s="130" t="s">
        <v>83</v>
      </c>
    </row>
    <row r="102" spans="1:90" s="4" customFormat="1" ht="16.5" customHeight="1">
      <c r="A102" s="131" t="s">
        <v>85</v>
      </c>
      <c r="B102" s="69"/>
      <c r="C102" s="132"/>
      <c r="D102" s="132"/>
      <c r="E102" s="133" t="s">
        <v>104</v>
      </c>
      <c r="F102" s="133"/>
      <c r="G102" s="133"/>
      <c r="H102" s="133"/>
      <c r="I102" s="133"/>
      <c r="J102" s="132"/>
      <c r="K102" s="133" t="s">
        <v>87</v>
      </c>
      <c r="L102" s="133"/>
      <c r="M102" s="133"/>
      <c r="N102" s="133"/>
      <c r="O102" s="133"/>
      <c r="P102" s="133"/>
      <c r="Q102" s="133"/>
      <c r="R102" s="133"/>
      <c r="S102" s="133"/>
      <c r="T102" s="133"/>
      <c r="U102" s="133"/>
      <c r="V102" s="133"/>
      <c r="W102" s="133"/>
      <c r="X102" s="133"/>
      <c r="Y102" s="133"/>
      <c r="Z102" s="133"/>
      <c r="AA102" s="133"/>
      <c r="AB102" s="133"/>
      <c r="AC102" s="133"/>
      <c r="AD102" s="133"/>
      <c r="AE102" s="133"/>
      <c r="AF102" s="133"/>
      <c r="AG102" s="134">
        <f>'001.2 - Oprava ploché stř...'!J32</f>
        <v>0</v>
      </c>
      <c r="AH102" s="132"/>
      <c r="AI102" s="132"/>
      <c r="AJ102" s="132"/>
      <c r="AK102" s="132"/>
      <c r="AL102" s="132"/>
      <c r="AM102" s="132"/>
      <c r="AN102" s="134">
        <f>SUM(AG102,AT102)</f>
        <v>0</v>
      </c>
      <c r="AO102" s="132"/>
      <c r="AP102" s="132"/>
      <c r="AQ102" s="135" t="s">
        <v>88</v>
      </c>
      <c r="AR102" s="71"/>
      <c r="AS102" s="136">
        <v>0</v>
      </c>
      <c r="AT102" s="137">
        <f>ROUND(SUM(AV102:AW102),2)</f>
        <v>0</v>
      </c>
      <c r="AU102" s="138">
        <f>'001.2 - Oprava ploché stř...'!P127</f>
        <v>0</v>
      </c>
      <c r="AV102" s="137">
        <f>'001.2 - Oprava ploché stř...'!J35</f>
        <v>0</v>
      </c>
      <c r="AW102" s="137">
        <f>'001.2 - Oprava ploché stř...'!J36</f>
        <v>0</v>
      </c>
      <c r="AX102" s="137">
        <f>'001.2 - Oprava ploché stř...'!J37</f>
        <v>0</v>
      </c>
      <c r="AY102" s="137">
        <f>'001.2 - Oprava ploché stř...'!J38</f>
        <v>0</v>
      </c>
      <c r="AZ102" s="137">
        <f>'001.2 - Oprava ploché stř...'!F35</f>
        <v>0</v>
      </c>
      <c r="BA102" s="137">
        <f>'001.2 - Oprava ploché stř...'!F36</f>
        <v>0</v>
      </c>
      <c r="BB102" s="137">
        <f>'001.2 - Oprava ploché stř...'!F37</f>
        <v>0</v>
      </c>
      <c r="BC102" s="137">
        <f>'001.2 - Oprava ploché stř...'!F38</f>
        <v>0</v>
      </c>
      <c r="BD102" s="139">
        <f>'001.2 - Oprava ploché stř...'!F39</f>
        <v>0</v>
      </c>
      <c r="BE102" s="4"/>
      <c r="BT102" s="140" t="s">
        <v>89</v>
      </c>
      <c r="BV102" s="140" t="s">
        <v>78</v>
      </c>
      <c r="BW102" s="140" t="s">
        <v>105</v>
      </c>
      <c r="BX102" s="140" t="s">
        <v>103</v>
      </c>
      <c r="CL102" s="140" t="s">
        <v>1</v>
      </c>
    </row>
    <row r="103" spans="1:90" s="4" customFormat="1" ht="16.5" customHeight="1">
      <c r="A103" s="131" t="s">
        <v>85</v>
      </c>
      <c r="B103" s="69"/>
      <c r="C103" s="132"/>
      <c r="D103" s="132"/>
      <c r="E103" s="133" t="s">
        <v>106</v>
      </c>
      <c r="F103" s="133"/>
      <c r="G103" s="133"/>
      <c r="H103" s="133"/>
      <c r="I103" s="133"/>
      <c r="J103" s="132"/>
      <c r="K103" s="133" t="s">
        <v>92</v>
      </c>
      <c r="L103" s="133"/>
      <c r="M103" s="133"/>
      <c r="N103" s="133"/>
      <c r="O103" s="133"/>
      <c r="P103" s="133"/>
      <c r="Q103" s="133"/>
      <c r="R103" s="133"/>
      <c r="S103" s="133"/>
      <c r="T103" s="133"/>
      <c r="U103" s="133"/>
      <c r="V103" s="133"/>
      <c r="W103" s="133"/>
      <c r="X103" s="133"/>
      <c r="Y103" s="133"/>
      <c r="Z103" s="133"/>
      <c r="AA103" s="133"/>
      <c r="AB103" s="133"/>
      <c r="AC103" s="133"/>
      <c r="AD103" s="133"/>
      <c r="AE103" s="133"/>
      <c r="AF103" s="133"/>
      <c r="AG103" s="134">
        <f>'002.2 - Hromosvod a uzemnění'!J32</f>
        <v>0</v>
      </c>
      <c r="AH103" s="132"/>
      <c r="AI103" s="132"/>
      <c r="AJ103" s="132"/>
      <c r="AK103" s="132"/>
      <c r="AL103" s="132"/>
      <c r="AM103" s="132"/>
      <c r="AN103" s="134">
        <f>SUM(AG103,AT103)</f>
        <v>0</v>
      </c>
      <c r="AO103" s="132"/>
      <c r="AP103" s="132"/>
      <c r="AQ103" s="135" t="s">
        <v>88</v>
      </c>
      <c r="AR103" s="71"/>
      <c r="AS103" s="141">
        <v>0</v>
      </c>
      <c r="AT103" s="142">
        <f>ROUND(SUM(AV103:AW103),2)</f>
        <v>0</v>
      </c>
      <c r="AU103" s="143">
        <f>'002.2 - Hromosvod a uzemnění'!P131</f>
        <v>0</v>
      </c>
      <c r="AV103" s="142">
        <f>'002.2 - Hromosvod a uzemnění'!J35</f>
        <v>0</v>
      </c>
      <c r="AW103" s="142">
        <f>'002.2 - Hromosvod a uzemnění'!J36</f>
        <v>0</v>
      </c>
      <c r="AX103" s="142">
        <f>'002.2 - Hromosvod a uzemnění'!J37</f>
        <v>0</v>
      </c>
      <c r="AY103" s="142">
        <f>'002.2 - Hromosvod a uzemnění'!J38</f>
        <v>0</v>
      </c>
      <c r="AZ103" s="142">
        <f>'002.2 - Hromosvod a uzemnění'!F35</f>
        <v>0</v>
      </c>
      <c r="BA103" s="142">
        <f>'002.2 - Hromosvod a uzemnění'!F36</f>
        <v>0</v>
      </c>
      <c r="BB103" s="142">
        <f>'002.2 - Hromosvod a uzemnění'!F37</f>
        <v>0</v>
      </c>
      <c r="BC103" s="142">
        <f>'002.2 - Hromosvod a uzemnění'!F38</f>
        <v>0</v>
      </c>
      <c r="BD103" s="144">
        <f>'002.2 - Hromosvod a uzemnění'!F39</f>
        <v>0</v>
      </c>
      <c r="BE103" s="4"/>
      <c r="BT103" s="140" t="s">
        <v>89</v>
      </c>
      <c r="BV103" s="140" t="s">
        <v>78</v>
      </c>
      <c r="BW103" s="140" t="s">
        <v>107</v>
      </c>
      <c r="BX103" s="140" t="s">
        <v>103</v>
      </c>
      <c r="CL103" s="140" t="s">
        <v>1</v>
      </c>
    </row>
    <row r="104" spans="1:57" s="2" customFormat="1" ht="30" customHeight="1">
      <c r="A104" s="37"/>
      <c r="B104" s="38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  <c r="AL104" s="39"/>
      <c r="AM104" s="39"/>
      <c r="AN104" s="39"/>
      <c r="AO104" s="39"/>
      <c r="AP104" s="39"/>
      <c r="AQ104" s="39"/>
      <c r="AR104" s="43"/>
      <c r="AS104" s="37"/>
      <c r="AT104" s="37"/>
      <c r="AU104" s="37"/>
      <c r="AV104" s="37"/>
      <c r="AW104" s="37"/>
      <c r="AX104" s="37"/>
      <c r="AY104" s="37"/>
      <c r="AZ104" s="37"/>
      <c r="BA104" s="37"/>
      <c r="BB104" s="37"/>
      <c r="BC104" s="37"/>
      <c r="BD104" s="37"/>
      <c r="BE104" s="37"/>
    </row>
    <row r="105" spans="1:57" s="2" customFormat="1" ht="6.95" customHeight="1">
      <c r="A105" s="37"/>
      <c r="B105" s="65"/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66"/>
      <c r="Y105" s="66"/>
      <c r="Z105" s="66"/>
      <c r="AA105" s="66"/>
      <c r="AB105" s="66"/>
      <c r="AC105" s="66"/>
      <c r="AD105" s="66"/>
      <c r="AE105" s="66"/>
      <c r="AF105" s="66"/>
      <c r="AG105" s="66"/>
      <c r="AH105" s="66"/>
      <c r="AI105" s="66"/>
      <c r="AJ105" s="66"/>
      <c r="AK105" s="66"/>
      <c r="AL105" s="66"/>
      <c r="AM105" s="66"/>
      <c r="AN105" s="66"/>
      <c r="AO105" s="66"/>
      <c r="AP105" s="66"/>
      <c r="AQ105" s="66"/>
      <c r="AR105" s="43"/>
      <c r="AS105" s="37"/>
      <c r="AT105" s="37"/>
      <c r="AU105" s="37"/>
      <c r="AV105" s="37"/>
      <c r="AW105" s="37"/>
      <c r="AX105" s="37"/>
      <c r="AY105" s="37"/>
      <c r="AZ105" s="37"/>
      <c r="BA105" s="37"/>
      <c r="BB105" s="37"/>
      <c r="BC105" s="37"/>
      <c r="BD105" s="37"/>
      <c r="BE105" s="37"/>
    </row>
  </sheetData>
  <sheetProtection password="CC35" sheet="1" objects="1" scenarios="1" formatColumns="0" formatRows="0"/>
  <mergeCells count="74">
    <mergeCell ref="L85:AO85"/>
    <mergeCell ref="AM87:AN87"/>
    <mergeCell ref="AS89:AT91"/>
    <mergeCell ref="AM89:AP89"/>
    <mergeCell ref="AM90:AP90"/>
    <mergeCell ref="C92:G92"/>
    <mergeCell ref="AG92:AM92"/>
    <mergeCell ref="AN92:AP92"/>
    <mergeCell ref="I92:AF92"/>
    <mergeCell ref="AG95:AM95"/>
    <mergeCell ref="AN95:AP95"/>
    <mergeCell ref="J95:AF95"/>
    <mergeCell ref="D95:H95"/>
    <mergeCell ref="AN96:AP96"/>
    <mergeCell ref="E96:I96"/>
    <mergeCell ref="K96:AF96"/>
    <mergeCell ref="AG96:AM96"/>
    <mergeCell ref="K97:AF97"/>
    <mergeCell ref="AN97:AP97"/>
    <mergeCell ref="E97:I97"/>
    <mergeCell ref="AG97:AM97"/>
    <mergeCell ref="AG98:AM98"/>
    <mergeCell ref="AN98:AP98"/>
    <mergeCell ref="D98:H98"/>
    <mergeCell ref="J98:AF98"/>
    <mergeCell ref="AN99:AP99"/>
    <mergeCell ref="AG99:AM99"/>
    <mergeCell ref="E99:I99"/>
    <mergeCell ref="K99:AF99"/>
    <mergeCell ref="AN100:AP100"/>
    <mergeCell ref="AG100:AM100"/>
    <mergeCell ref="E100:I100"/>
    <mergeCell ref="K100:AF100"/>
    <mergeCell ref="AN101:AP101"/>
    <mergeCell ref="AG101:AM101"/>
    <mergeCell ref="D101:H101"/>
    <mergeCell ref="J101:AF101"/>
    <mergeCell ref="AN102:AP102"/>
    <mergeCell ref="AG102:AM102"/>
    <mergeCell ref="E102:I102"/>
    <mergeCell ref="K102:AF102"/>
    <mergeCell ref="AN103:AP103"/>
    <mergeCell ref="AG103:AM103"/>
    <mergeCell ref="E103:I103"/>
    <mergeCell ref="K103:AF103"/>
    <mergeCell ref="AG94:AM94"/>
    <mergeCell ref="AN94:AP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W31:AE31"/>
    <mergeCell ref="L31:P31"/>
    <mergeCell ref="L32:P32"/>
    <mergeCell ref="W32:AE32"/>
    <mergeCell ref="AK32:AO32"/>
    <mergeCell ref="L33:P33"/>
    <mergeCell ref="AK33:AO33"/>
    <mergeCell ref="W33:AE33"/>
    <mergeCell ref="AK35:AO35"/>
    <mergeCell ref="X35:AB35"/>
    <mergeCell ref="AR2:BE2"/>
  </mergeCells>
  <hyperlinks>
    <hyperlink ref="A96" location="'001 - Oprava ploché střechy'!C2" display="/"/>
    <hyperlink ref="A97" location="'002 - Hromosvod a uzemnění'!C2" display="/"/>
    <hyperlink ref="A99" location="'001.1 - Oprava ploché stř...'!C2" display="/"/>
    <hyperlink ref="A100" location="'002.1 - Hromosvod a uzemnění'!C2" display="/"/>
    <hyperlink ref="A102" location="'001.2 - Oprava ploché stř...'!C2" display="/"/>
    <hyperlink ref="A103" location="'002.2 - Hromosvod a uzemnění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90</v>
      </c>
    </row>
    <row r="3" spans="2:46" s="1" customFormat="1" ht="6.95" customHeight="1">
      <c r="B3" s="145"/>
      <c r="C3" s="146"/>
      <c r="D3" s="146"/>
      <c r="E3" s="146"/>
      <c r="F3" s="146"/>
      <c r="G3" s="146"/>
      <c r="H3" s="146"/>
      <c r="I3" s="146"/>
      <c r="J3" s="146"/>
      <c r="K3" s="146"/>
      <c r="L3" s="19"/>
      <c r="AT3" s="16" t="s">
        <v>83</v>
      </c>
    </row>
    <row r="4" spans="2:46" s="1" customFormat="1" ht="24.95" customHeight="1">
      <c r="B4" s="19"/>
      <c r="D4" s="147" t="s">
        <v>108</v>
      </c>
      <c r="L4" s="19"/>
      <c r="M4" s="148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49" t="s">
        <v>16</v>
      </c>
      <c r="L6" s="19"/>
    </row>
    <row r="7" spans="2:12" s="1" customFormat="1" ht="16.5" customHeight="1">
      <c r="B7" s="19"/>
      <c r="E7" s="150" t="str">
        <f>'Rekapitulace stavby'!K6</f>
        <v xml:space="preserve">Oprava ploché  střechy</v>
      </c>
      <c r="F7" s="149"/>
      <c r="G7" s="149"/>
      <c r="H7" s="149"/>
      <c r="L7" s="19"/>
    </row>
    <row r="8" spans="2:12" s="1" customFormat="1" ht="12" customHeight="1">
      <c r="B8" s="19"/>
      <c r="D8" s="149" t="s">
        <v>109</v>
      </c>
      <c r="L8" s="19"/>
    </row>
    <row r="9" spans="1:31" s="2" customFormat="1" ht="16.5" customHeight="1">
      <c r="A9" s="37"/>
      <c r="B9" s="43"/>
      <c r="C9" s="37"/>
      <c r="D9" s="37"/>
      <c r="E9" s="150" t="s">
        <v>110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customHeight="1">
      <c r="A10" s="37"/>
      <c r="B10" s="43"/>
      <c r="C10" s="37"/>
      <c r="D10" s="149" t="s">
        <v>111</v>
      </c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6.5" customHeight="1">
      <c r="A11" s="37"/>
      <c r="B11" s="43"/>
      <c r="C11" s="37"/>
      <c r="D11" s="37"/>
      <c r="E11" s="151" t="s">
        <v>112</v>
      </c>
      <c r="F11" s="37"/>
      <c r="G11" s="37"/>
      <c r="H11" s="37"/>
      <c r="I11" s="37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>
      <c r="A12" s="37"/>
      <c r="B12" s="43"/>
      <c r="C12" s="37"/>
      <c r="D12" s="37"/>
      <c r="E12" s="37"/>
      <c r="F12" s="37"/>
      <c r="G12" s="37"/>
      <c r="H12" s="37"/>
      <c r="I12" s="37"/>
      <c r="J12" s="37"/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2" customHeight="1">
      <c r="A13" s="37"/>
      <c r="B13" s="43"/>
      <c r="C13" s="37"/>
      <c r="D13" s="149" t="s">
        <v>18</v>
      </c>
      <c r="E13" s="37"/>
      <c r="F13" s="140" t="s">
        <v>1</v>
      </c>
      <c r="G13" s="37"/>
      <c r="H13" s="37"/>
      <c r="I13" s="149" t="s">
        <v>19</v>
      </c>
      <c r="J13" s="140" t="s">
        <v>1</v>
      </c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49" t="s">
        <v>20</v>
      </c>
      <c r="E14" s="37"/>
      <c r="F14" s="140" t="s">
        <v>21</v>
      </c>
      <c r="G14" s="37"/>
      <c r="H14" s="37"/>
      <c r="I14" s="149" t="s">
        <v>22</v>
      </c>
      <c r="J14" s="152" t="str">
        <f>'Rekapitulace stavby'!AN8</f>
        <v>15. 4. 2024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0.8" customHeight="1">
      <c r="A15" s="37"/>
      <c r="B15" s="43"/>
      <c r="C15" s="37"/>
      <c r="D15" s="37"/>
      <c r="E15" s="37"/>
      <c r="F15" s="37"/>
      <c r="G15" s="37"/>
      <c r="H15" s="37"/>
      <c r="I15" s="37"/>
      <c r="J15" s="37"/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3"/>
      <c r="C16" s="37"/>
      <c r="D16" s="149" t="s">
        <v>24</v>
      </c>
      <c r="E16" s="37"/>
      <c r="F16" s="37"/>
      <c r="G16" s="37"/>
      <c r="H16" s="37"/>
      <c r="I16" s="149" t="s">
        <v>25</v>
      </c>
      <c r="J16" s="140" t="s">
        <v>1</v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8" customHeight="1">
      <c r="A17" s="37"/>
      <c r="B17" s="43"/>
      <c r="C17" s="37"/>
      <c r="D17" s="37"/>
      <c r="E17" s="140" t="s">
        <v>113</v>
      </c>
      <c r="F17" s="37"/>
      <c r="G17" s="37"/>
      <c r="H17" s="37"/>
      <c r="I17" s="149" t="s">
        <v>27</v>
      </c>
      <c r="J17" s="140" t="s">
        <v>1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6.95" customHeight="1">
      <c r="A18" s="37"/>
      <c r="B18" s="43"/>
      <c r="C18" s="37"/>
      <c r="D18" s="37"/>
      <c r="E18" s="37"/>
      <c r="F18" s="37"/>
      <c r="G18" s="37"/>
      <c r="H18" s="37"/>
      <c r="I18" s="37"/>
      <c r="J18" s="37"/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2" customHeight="1">
      <c r="A19" s="37"/>
      <c r="B19" s="43"/>
      <c r="C19" s="37"/>
      <c r="D19" s="149" t="s">
        <v>28</v>
      </c>
      <c r="E19" s="37"/>
      <c r="F19" s="37"/>
      <c r="G19" s="37"/>
      <c r="H19" s="37"/>
      <c r="I19" s="149" t="s">
        <v>25</v>
      </c>
      <c r="J19" s="32" t="str">
        <f>'Rekapitulace stavby'!AN13</f>
        <v>Vyplň údaj</v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8" customHeight="1">
      <c r="A20" s="37"/>
      <c r="B20" s="43"/>
      <c r="C20" s="37"/>
      <c r="D20" s="37"/>
      <c r="E20" s="32" t="str">
        <f>'Rekapitulace stavby'!E14</f>
        <v>Vyplň údaj</v>
      </c>
      <c r="F20" s="140"/>
      <c r="G20" s="140"/>
      <c r="H20" s="140"/>
      <c r="I20" s="149" t="s">
        <v>27</v>
      </c>
      <c r="J20" s="32" t="str">
        <f>'Rekapitulace stavby'!AN14</f>
        <v>Vyplň údaj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6.95" customHeight="1">
      <c r="A21" s="37"/>
      <c r="B21" s="43"/>
      <c r="C21" s="37"/>
      <c r="D21" s="37"/>
      <c r="E21" s="37"/>
      <c r="F21" s="37"/>
      <c r="G21" s="37"/>
      <c r="H21" s="37"/>
      <c r="I21" s="37"/>
      <c r="J21" s="37"/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2" customHeight="1">
      <c r="A22" s="37"/>
      <c r="B22" s="43"/>
      <c r="C22" s="37"/>
      <c r="D22" s="149" t="s">
        <v>30</v>
      </c>
      <c r="E22" s="37"/>
      <c r="F22" s="37"/>
      <c r="G22" s="37"/>
      <c r="H22" s="37"/>
      <c r="I22" s="149" t="s">
        <v>25</v>
      </c>
      <c r="J22" s="140" t="str">
        <f>IF('Rekapitulace stavby'!AN16="","",'Rekapitulace stavby'!AN16)</f>
        <v/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8" customHeight="1">
      <c r="A23" s="37"/>
      <c r="B23" s="43"/>
      <c r="C23" s="37"/>
      <c r="D23" s="37"/>
      <c r="E23" s="140" t="str">
        <f>IF('Rekapitulace stavby'!E17="","",'Rekapitulace stavby'!E17)</f>
        <v xml:space="preserve"> </v>
      </c>
      <c r="F23" s="37"/>
      <c r="G23" s="37"/>
      <c r="H23" s="37"/>
      <c r="I23" s="149" t="s">
        <v>27</v>
      </c>
      <c r="J23" s="140" t="str">
        <f>IF('Rekapitulace stavby'!AN17="","",'Rekapitulace stavby'!AN17)</f>
        <v/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6.95" customHeight="1">
      <c r="A24" s="37"/>
      <c r="B24" s="43"/>
      <c r="C24" s="37"/>
      <c r="D24" s="37"/>
      <c r="E24" s="37"/>
      <c r="F24" s="37"/>
      <c r="G24" s="37"/>
      <c r="H24" s="37"/>
      <c r="I24" s="37"/>
      <c r="J24" s="37"/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2" customHeight="1">
      <c r="A25" s="37"/>
      <c r="B25" s="43"/>
      <c r="C25" s="37"/>
      <c r="D25" s="149" t="s">
        <v>33</v>
      </c>
      <c r="E25" s="37"/>
      <c r="F25" s="37"/>
      <c r="G25" s="37"/>
      <c r="H25" s="37"/>
      <c r="I25" s="149" t="s">
        <v>25</v>
      </c>
      <c r="J25" s="140" t="s">
        <v>1</v>
      </c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8" customHeight="1">
      <c r="A26" s="37"/>
      <c r="B26" s="43"/>
      <c r="C26" s="37"/>
      <c r="D26" s="37"/>
      <c r="E26" s="140" t="s">
        <v>34</v>
      </c>
      <c r="F26" s="37"/>
      <c r="G26" s="37"/>
      <c r="H26" s="37"/>
      <c r="I26" s="149" t="s">
        <v>27</v>
      </c>
      <c r="J26" s="140" t="s">
        <v>1</v>
      </c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6.95" customHeight="1">
      <c r="A27" s="37"/>
      <c r="B27" s="43"/>
      <c r="C27" s="37"/>
      <c r="D27" s="37"/>
      <c r="E27" s="37"/>
      <c r="F27" s="37"/>
      <c r="G27" s="37"/>
      <c r="H27" s="37"/>
      <c r="I27" s="37"/>
      <c r="J27" s="37"/>
      <c r="K27" s="37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2" customHeight="1">
      <c r="A28" s="37"/>
      <c r="B28" s="43"/>
      <c r="C28" s="37"/>
      <c r="D28" s="149" t="s">
        <v>35</v>
      </c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8" customFormat="1" ht="16.5" customHeight="1">
      <c r="A29" s="153"/>
      <c r="B29" s="154"/>
      <c r="C29" s="153"/>
      <c r="D29" s="153"/>
      <c r="E29" s="155" t="s">
        <v>1</v>
      </c>
      <c r="F29" s="155"/>
      <c r="G29" s="155"/>
      <c r="H29" s="155"/>
      <c r="I29" s="153"/>
      <c r="J29" s="153"/>
      <c r="K29" s="153"/>
      <c r="L29" s="156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</row>
    <row r="30" spans="1:31" s="2" customFormat="1" ht="6.95" customHeight="1">
      <c r="A30" s="37"/>
      <c r="B30" s="43"/>
      <c r="C30" s="37"/>
      <c r="D30" s="37"/>
      <c r="E30" s="37"/>
      <c r="F30" s="37"/>
      <c r="G30" s="37"/>
      <c r="H30" s="37"/>
      <c r="I30" s="37"/>
      <c r="J30" s="37"/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57"/>
      <c r="E31" s="157"/>
      <c r="F31" s="157"/>
      <c r="G31" s="157"/>
      <c r="H31" s="157"/>
      <c r="I31" s="157"/>
      <c r="J31" s="157"/>
      <c r="K31" s="157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25.4" customHeight="1">
      <c r="A32" s="37"/>
      <c r="B32" s="43"/>
      <c r="C32" s="37"/>
      <c r="D32" s="158" t="s">
        <v>36</v>
      </c>
      <c r="E32" s="37"/>
      <c r="F32" s="37"/>
      <c r="G32" s="37"/>
      <c r="H32" s="37"/>
      <c r="I32" s="37"/>
      <c r="J32" s="159">
        <f>ROUND(J126,2)</f>
        <v>0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3"/>
      <c r="C33" s="37"/>
      <c r="D33" s="157"/>
      <c r="E33" s="157"/>
      <c r="F33" s="157"/>
      <c r="G33" s="157"/>
      <c r="H33" s="157"/>
      <c r="I33" s="157"/>
      <c r="J33" s="157"/>
      <c r="K33" s="15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37"/>
      <c r="F34" s="160" t="s">
        <v>38</v>
      </c>
      <c r="G34" s="37"/>
      <c r="H34" s="37"/>
      <c r="I34" s="160" t="s">
        <v>37</v>
      </c>
      <c r="J34" s="160" t="s">
        <v>39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>
      <c r="A35" s="37"/>
      <c r="B35" s="43"/>
      <c r="C35" s="37"/>
      <c r="D35" s="161" t="s">
        <v>40</v>
      </c>
      <c r="E35" s="149" t="s">
        <v>41</v>
      </c>
      <c r="F35" s="162">
        <f>ROUND((SUM(BE126:BE164)),2)</f>
        <v>0</v>
      </c>
      <c r="G35" s="37"/>
      <c r="H35" s="37"/>
      <c r="I35" s="163">
        <v>0.21</v>
      </c>
      <c r="J35" s="162">
        <f>ROUND(((SUM(BE126:BE164))*I35),2)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149" t="s">
        <v>42</v>
      </c>
      <c r="F36" s="162">
        <f>ROUND((SUM(BF126:BF164)),2)</f>
        <v>0</v>
      </c>
      <c r="G36" s="37"/>
      <c r="H36" s="37"/>
      <c r="I36" s="163">
        <v>0.12</v>
      </c>
      <c r="J36" s="162">
        <f>ROUND(((SUM(BF126:BF164))*I36),2)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49" t="s">
        <v>43</v>
      </c>
      <c r="F37" s="162">
        <f>ROUND((SUM(BG126:BG164)),2)</f>
        <v>0</v>
      </c>
      <c r="G37" s="37"/>
      <c r="H37" s="37"/>
      <c r="I37" s="163">
        <v>0.21</v>
      </c>
      <c r="J37" s="162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 hidden="1">
      <c r="A38" s="37"/>
      <c r="B38" s="43"/>
      <c r="C38" s="37"/>
      <c r="D38" s="37"/>
      <c r="E38" s="149" t="s">
        <v>44</v>
      </c>
      <c r="F38" s="162">
        <f>ROUND((SUM(BH126:BH164)),2)</f>
        <v>0</v>
      </c>
      <c r="G38" s="37"/>
      <c r="H38" s="37"/>
      <c r="I38" s="163">
        <v>0.12</v>
      </c>
      <c r="J38" s="162">
        <f>0</f>
        <v>0</v>
      </c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49" t="s">
        <v>45</v>
      </c>
      <c r="F39" s="162">
        <f>ROUND((SUM(BI126:BI164)),2)</f>
        <v>0</v>
      </c>
      <c r="G39" s="37"/>
      <c r="H39" s="37"/>
      <c r="I39" s="163">
        <v>0</v>
      </c>
      <c r="J39" s="162">
        <f>0</f>
        <v>0</v>
      </c>
      <c r="K39" s="37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6.95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25.4" customHeight="1">
      <c r="A41" s="37"/>
      <c r="B41" s="43"/>
      <c r="C41" s="164"/>
      <c r="D41" s="165" t="s">
        <v>46</v>
      </c>
      <c r="E41" s="166"/>
      <c r="F41" s="166"/>
      <c r="G41" s="167" t="s">
        <v>47</v>
      </c>
      <c r="H41" s="168" t="s">
        <v>48</v>
      </c>
      <c r="I41" s="166"/>
      <c r="J41" s="169">
        <f>SUM(J32:J39)</f>
        <v>0</v>
      </c>
      <c r="K41" s="170"/>
      <c r="L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14.4" customHeight="1">
      <c r="A42" s="37"/>
      <c r="B42" s="43"/>
      <c r="C42" s="37"/>
      <c r="D42" s="37"/>
      <c r="E42" s="37"/>
      <c r="F42" s="37"/>
      <c r="G42" s="37"/>
      <c r="H42" s="37"/>
      <c r="I42" s="37"/>
      <c r="J42" s="37"/>
      <c r="K42" s="37"/>
      <c r="L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71" t="s">
        <v>49</v>
      </c>
      <c r="E50" s="172"/>
      <c r="F50" s="172"/>
      <c r="G50" s="171" t="s">
        <v>50</v>
      </c>
      <c r="H50" s="172"/>
      <c r="I50" s="172"/>
      <c r="J50" s="172"/>
      <c r="K50" s="172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73" t="s">
        <v>51</v>
      </c>
      <c r="E61" s="174"/>
      <c r="F61" s="175" t="s">
        <v>52</v>
      </c>
      <c r="G61" s="173" t="s">
        <v>51</v>
      </c>
      <c r="H61" s="174"/>
      <c r="I61" s="174"/>
      <c r="J61" s="176" t="s">
        <v>52</v>
      </c>
      <c r="K61" s="174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71" t="s">
        <v>53</v>
      </c>
      <c r="E65" s="177"/>
      <c r="F65" s="177"/>
      <c r="G65" s="171" t="s">
        <v>54</v>
      </c>
      <c r="H65" s="177"/>
      <c r="I65" s="177"/>
      <c r="J65" s="177"/>
      <c r="K65" s="177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73" t="s">
        <v>51</v>
      </c>
      <c r="E76" s="174"/>
      <c r="F76" s="175" t="s">
        <v>52</v>
      </c>
      <c r="G76" s="173" t="s">
        <v>51</v>
      </c>
      <c r="H76" s="174"/>
      <c r="I76" s="174"/>
      <c r="J76" s="176" t="s">
        <v>52</v>
      </c>
      <c r="K76" s="174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78"/>
      <c r="C77" s="179"/>
      <c r="D77" s="179"/>
      <c r="E77" s="179"/>
      <c r="F77" s="179"/>
      <c r="G77" s="179"/>
      <c r="H77" s="179"/>
      <c r="I77" s="179"/>
      <c r="J77" s="179"/>
      <c r="K77" s="179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80"/>
      <c r="C81" s="181"/>
      <c r="D81" s="181"/>
      <c r="E81" s="181"/>
      <c r="F81" s="181"/>
      <c r="G81" s="181"/>
      <c r="H81" s="181"/>
      <c r="I81" s="181"/>
      <c r="J81" s="181"/>
      <c r="K81" s="181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114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82" t="str">
        <f>E7</f>
        <v xml:space="preserve">Oprava ploché  střechy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2:12" s="1" customFormat="1" ht="12" customHeight="1">
      <c r="B86" s="20"/>
      <c r="C86" s="31" t="s">
        <v>109</v>
      </c>
      <c r="D86" s="21"/>
      <c r="E86" s="21"/>
      <c r="F86" s="21"/>
      <c r="G86" s="21"/>
      <c r="H86" s="21"/>
      <c r="I86" s="21"/>
      <c r="J86" s="21"/>
      <c r="K86" s="21"/>
      <c r="L86" s="19"/>
    </row>
    <row r="87" spans="1:31" s="2" customFormat="1" ht="16.5" customHeight="1">
      <c r="A87" s="37"/>
      <c r="B87" s="38"/>
      <c r="C87" s="39"/>
      <c r="D87" s="39"/>
      <c r="E87" s="182" t="s">
        <v>110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12" customHeight="1">
      <c r="A88" s="37"/>
      <c r="B88" s="38"/>
      <c r="C88" s="31" t="s">
        <v>111</v>
      </c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6.5" customHeight="1">
      <c r="A89" s="37"/>
      <c r="B89" s="38"/>
      <c r="C89" s="39"/>
      <c r="D89" s="39"/>
      <c r="E89" s="75" t="str">
        <f>E11</f>
        <v>001 - Oprava ploché střechy</v>
      </c>
      <c r="F89" s="39"/>
      <c r="G89" s="39"/>
      <c r="H89" s="39"/>
      <c r="I89" s="39"/>
      <c r="J89" s="39"/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2" customHeight="1">
      <c r="A91" s="37"/>
      <c r="B91" s="38"/>
      <c r="C91" s="31" t="s">
        <v>20</v>
      </c>
      <c r="D91" s="39"/>
      <c r="E91" s="39"/>
      <c r="F91" s="26" t="str">
        <f>F14</f>
        <v>Petřvald</v>
      </c>
      <c r="G91" s="39"/>
      <c r="H91" s="39"/>
      <c r="I91" s="31" t="s">
        <v>22</v>
      </c>
      <c r="J91" s="78" t="str">
        <f>IF(J14="","",J14)</f>
        <v>15. 4. 2024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6.95" customHeight="1">
      <c r="A92" s="37"/>
      <c r="B92" s="38"/>
      <c r="C92" s="39"/>
      <c r="D92" s="39"/>
      <c r="E92" s="39"/>
      <c r="F92" s="39"/>
      <c r="G92" s="39"/>
      <c r="H92" s="39"/>
      <c r="I92" s="39"/>
      <c r="J92" s="39"/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5.15" customHeight="1">
      <c r="A93" s="37"/>
      <c r="B93" s="38"/>
      <c r="C93" s="31" t="s">
        <v>24</v>
      </c>
      <c r="D93" s="39"/>
      <c r="E93" s="39"/>
      <c r="F93" s="26" t="str">
        <f>E17</f>
        <v>Obec Petřvald</v>
      </c>
      <c r="G93" s="39"/>
      <c r="H93" s="39"/>
      <c r="I93" s="31" t="s">
        <v>30</v>
      </c>
      <c r="J93" s="35" t="str">
        <f>E23</f>
        <v xml:space="preserve"> </v>
      </c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15.15" customHeight="1">
      <c r="A94" s="37"/>
      <c r="B94" s="38"/>
      <c r="C94" s="31" t="s">
        <v>28</v>
      </c>
      <c r="D94" s="39"/>
      <c r="E94" s="39"/>
      <c r="F94" s="26" t="str">
        <f>IF(E20="","",E20)</f>
        <v>Vyplň údaj</v>
      </c>
      <c r="G94" s="39"/>
      <c r="H94" s="39"/>
      <c r="I94" s="31" t="s">
        <v>33</v>
      </c>
      <c r="J94" s="35" t="str">
        <f>E26</f>
        <v>Martin Pniok</v>
      </c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31" s="2" customFormat="1" ht="29.25" customHeight="1">
      <c r="A96" s="37"/>
      <c r="B96" s="38"/>
      <c r="C96" s="183" t="s">
        <v>115</v>
      </c>
      <c r="D96" s="184"/>
      <c r="E96" s="184"/>
      <c r="F96" s="184"/>
      <c r="G96" s="184"/>
      <c r="H96" s="184"/>
      <c r="I96" s="184"/>
      <c r="J96" s="185" t="s">
        <v>116</v>
      </c>
      <c r="K96" s="184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1:31" s="2" customFormat="1" ht="10.3" customHeight="1">
      <c r="A97" s="37"/>
      <c r="B97" s="38"/>
      <c r="C97" s="39"/>
      <c r="D97" s="39"/>
      <c r="E97" s="39"/>
      <c r="F97" s="39"/>
      <c r="G97" s="39"/>
      <c r="H97" s="39"/>
      <c r="I97" s="39"/>
      <c r="J97" s="39"/>
      <c r="K97" s="39"/>
      <c r="L97" s="62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pans="1:47" s="2" customFormat="1" ht="22.8" customHeight="1">
      <c r="A98" s="37"/>
      <c r="B98" s="38"/>
      <c r="C98" s="186" t="s">
        <v>117</v>
      </c>
      <c r="D98" s="39"/>
      <c r="E98" s="39"/>
      <c r="F98" s="39"/>
      <c r="G98" s="39"/>
      <c r="H98" s="39"/>
      <c r="I98" s="39"/>
      <c r="J98" s="109">
        <f>J126</f>
        <v>0</v>
      </c>
      <c r="K98" s="39"/>
      <c r="L98" s="6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U98" s="16" t="s">
        <v>118</v>
      </c>
    </row>
    <row r="99" spans="1:31" s="9" customFormat="1" ht="24.95" customHeight="1">
      <c r="A99" s="9"/>
      <c r="B99" s="187"/>
      <c r="C99" s="188"/>
      <c r="D99" s="189" t="s">
        <v>119</v>
      </c>
      <c r="E99" s="190"/>
      <c r="F99" s="190"/>
      <c r="G99" s="190"/>
      <c r="H99" s="190"/>
      <c r="I99" s="190"/>
      <c r="J99" s="191">
        <f>J127</f>
        <v>0</v>
      </c>
      <c r="K99" s="188"/>
      <c r="L99" s="192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3"/>
      <c r="C100" s="132"/>
      <c r="D100" s="194" t="s">
        <v>120</v>
      </c>
      <c r="E100" s="195"/>
      <c r="F100" s="195"/>
      <c r="G100" s="195"/>
      <c r="H100" s="195"/>
      <c r="I100" s="195"/>
      <c r="J100" s="196">
        <f>J128</f>
        <v>0</v>
      </c>
      <c r="K100" s="132"/>
      <c r="L100" s="19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9" customFormat="1" ht="24.95" customHeight="1">
      <c r="A101" s="9"/>
      <c r="B101" s="187"/>
      <c r="C101" s="188"/>
      <c r="D101" s="189" t="s">
        <v>121</v>
      </c>
      <c r="E101" s="190"/>
      <c r="F101" s="190"/>
      <c r="G101" s="190"/>
      <c r="H101" s="190"/>
      <c r="I101" s="190"/>
      <c r="J101" s="191">
        <f>J134</f>
        <v>0</v>
      </c>
      <c r="K101" s="188"/>
      <c r="L101" s="192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0" customFormat="1" ht="19.9" customHeight="1">
      <c r="A102" s="10"/>
      <c r="B102" s="193"/>
      <c r="C102" s="132"/>
      <c r="D102" s="194" t="s">
        <v>122</v>
      </c>
      <c r="E102" s="195"/>
      <c r="F102" s="195"/>
      <c r="G102" s="195"/>
      <c r="H102" s="195"/>
      <c r="I102" s="195"/>
      <c r="J102" s="196">
        <f>J135</f>
        <v>0</v>
      </c>
      <c r="K102" s="132"/>
      <c r="L102" s="197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3"/>
      <c r="C103" s="132"/>
      <c r="D103" s="194" t="s">
        <v>123</v>
      </c>
      <c r="E103" s="195"/>
      <c r="F103" s="195"/>
      <c r="G103" s="195"/>
      <c r="H103" s="195"/>
      <c r="I103" s="195"/>
      <c r="J103" s="196">
        <f>J160</f>
        <v>0</v>
      </c>
      <c r="K103" s="132"/>
      <c r="L103" s="197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9" customFormat="1" ht="24.95" customHeight="1">
      <c r="A104" s="9"/>
      <c r="B104" s="187"/>
      <c r="C104" s="188"/>
      <c r="D104" s="189" t="s">
        <v>124</v>
      </c>
      <c r="E104" s="190"/>
      <c r="F104" s="190"/>
      <c r="G104" s="190"/>
      <c r="H104" s="190"/>
      <c r="I104" s="190"/>
      <c r="J104" s="191">
        <f>J163</f>
        <v>0</v>
      </c>
      <c r="K104" s="188"/>
      <c r="L104" s="192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2" customFormat="1" ht="21.8" customHeight="1">
      <c r="A105" s="37"/>
      <c r="B105" s="38"/>
      <c r="C105" s="39"/>
      <c r="D105" s="39"/>
      <c r="E105" s="39"/>
      <c r="F105" s="39"/>
      <c r="G105" s="39"/>
      <c r="H105" s="39"/>
      <c r="I105" s="39"/>
      <c r="J105" s="39"/>
      <c r="K105" s="39"/>
      <c r="L105" s="62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6" spans="1:31" s="2" customFormat="1" ht="6.95" customHeight="1">
      <c r="A106" s="37"/>
      <c r="B106" s="65"/>
      <c r="C106" s="66"/>
      <c r="D106" s="66"/>
      <c r="E106" s="66"/>
      <c r="F106" s="66"/>
      <c r="G106" s="66"/>
      <c r="H106" s="66"/>
      <c r="I106" s="66"/>
      <c r="J106" s="66"/>
      <c r="K106" s="66"/>
      <c r="L106" s="62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10" spans="1:31" s="2" customFormat="1" ht="6.95" customHeight="1">
      <c r="A110" s="37"/>
      <c r="B110" s="67"/>
      <c r="C110" s="68"/>
      <c r="D110" s="68"/>
      <c r="E110" s="68"/>
      <c r="F110" s="68"/>
      <c r="G110" s="68"/>
      <c r="H110" s="68"/>
      <c r="I110" s="68"/>
      <c r="J110" s="68"/>
      <c r="K110" s="68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24.95" customHeight="1">
      <c r="A111" s="37"/>
      <c r="B111" s="38"/>
      <c r="C111" s="22" t="s">
        <v>125</v>
      </c>
      <c r="D111" s="39"/>
      <c r="E111" s="39"/>
      <c r="F111" s="39"/>
      <c r="G111" s="39"/>
      <c r="H111" s="39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6.95" customHeight="1">
      <c r="A112" s="37"/>
      <c r="B112" s="38"/>
      <c r="C112" s="39"/>
      <c r="D112" s="39"/>
      <c r="E112" s="39"/>
      <c r="F112" s="39"/>
      <c r="G112" s="39"/>
      <c r="H112" s="39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2" customHeight="1">
      <c r="A113" s="37"/>
      <c r="B113" s="38"/>
      <c r="C113" s="31" t="s">
        <v>16</v>
      </c>
      <c r="D113" s="39"/>
      <c r="E113" s="39"/>
      <c r="F113" s="39"/>
      <c r="G113" s="39"/>
      <c r="H113" s="39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16.5" customHeight="1">
      <c r="A114" s="37"/>
      <c r="B114" s="38"/>
      <c r="C114" s="39"/>
      <c r="D114" s="39"/>
      <c r="E114" s="182" t="str">
        <f>E7</f>
        <v xml:space="preserve">Oprava ploché  střechy</v>
      </c>
      <c r="F114" s="31"/>
      <c r="G114" s="31"/>
      <c r="H114" s="31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2:12" s="1" customFormat="1" ht="12" customHeight="1">
      <c r="B115" s="20"/>
      <c r="C115" s="31" t="s">
        <v>109</v>
      </c>
      <c r="D115" s="21"/>
      <c r="E115" s="21"/>
      <c r="F115" s="21"/>
      <c r="G115" s="21"/>
      <c r="H115" s="21"/>
      <c r="I115" s="21"/>
      <c r="J115" s="21"/>
      <c r="K115" s="21"/>
      <c r="L115" s="19"/>
    </row>
    <row r="116" spans="1:31" s="2" customFormat="1" ht="16.5" customHeight="1">
      <c r="A116" s="37"/>
      <c r="B116" s="38"/>
      <c r="C116" s="39"/>
      <c r="D116" s="39"/>
      <c r="E116" s="182" t="s">
        <v>110</v>
      </c>
      <c r="F116" s="39"/>
      <c r="G116" s="39"/>
      <c r="H116" s="39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2" customHeight="1">
      <c r="A117" s="37"/>
      <c r="B117" s="38"/>
      <c r="C117" s="31" t="s">
        <v>111</v>
      </c>
      <c r="D117" s="39"/>
      <c r="E117" s="39"/>
      <c r="F117" s="39"/>
      <c r="G117" s="39"/>
      <c r="H117" s="39"/>
      <c r="I117" s="39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6.5" customHeight="1">
      <c r="A118" s="37"/>
      <c r="B118" s="38"/>
      <c r="C118" s="39"/>
      <c r="D118" s="39"/>
      <c r="E118" s="75" t="str">
        <f>E11</f>
        <v>001 - Oprava ploché střechy</v>
      </c>
      <c r="F118" s="39"/>
      <c r="G118" s="39"/>
      <c r="H118" s="39"/>
      <c r="I118" s="39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6.95" customHeight="1">
      <c r="A119" s="37"/>
      <c r="B119" s="38"/>
      <c r="C119" s="39"/>
      <c r="D119" s="39"/>
      <c r="E119" s="39"/>
      <c r="F119" s="39"/>
      <c r="G119" s="39"/>
      <c r="H119" s="39"/>
      <c r="I119" s="39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12" customHeight="1">
      <c r="A120" s="37"/>
      <c r="B120" s="38"/>
      <c r="C120" s="31" t="s">
        <v>20</v>
      </c>
      <c r="D120" s="39"/>
      <c r="E120" s="39"/>
      <c r="F120" s="26" t="str">
        <f>F14</f>
        <v>Petřvald</v>
      </c>
      <c r="G120" s="39"/>
      <c r="H120" s="39"/>
      <c r="I120" s="31" t="s">
        <v>22</v>
      </c>
      <c r="J120" s="78" t="str">
        <f>IF(J14="","",J14)</f>
        <v>15. 4. 2024</v>
      </c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6.95" customHeight="1">
      <c r="A121" s="37"/>
      <c r="B121" s="38"/>
      <c r="C121" s="39"/>
      <c r="D121" s="39"/>
      <c r="E121" s="39"/>
      <c r="F121" s="39"/>
      <c r="G121" s="39"/>
      <c r="H121" s="39"/>
      <c r="I121" s="39"/>
      <c r="J121" s="39"/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15.15" customHeight="1">
      <c r="A122" s="37"/>
      <c r="B122" s="38"/>
      <c r="C122" s="31" t="s">
        <v>24</v>
      </c>
      <c r="D122" s="39"/>
      <c r="E122" s="39"/>
      <c r="F122" s="26" t="str">
        <f>E17</f>
        <v>Obec Petřvald</v>
      </c>
      <c r="G122" s="39"/>
      <c r="H122" s="39"/>
      <c r="I122" s="31" t="s">
        <v>30</v>
      </c>
      <c r="J122" s="35" t="str">
        <f>E23</f>
        <v xml:space="preserve"> </v>
      </c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15.15" customHeight="1">
      <c r="A123" s="37"/>
      <c r="B123" s="38"/>
      <c r="C123" s="31" t="s">
        <v>28</v>
      </c>
      <c r="D123" s="39"/>
      <c r="E123" s="39"/>
      <c r="F123" s="26" t="str">
        <f>IF(E20="","",E20)</f>
        <v>Vyplň údaj</v>
      </c>
      <c r="G123" s="39"/>
      <c r="H123" s="39"/>
      <c r="I123" s="31" t="s">
        <v>33</v>
      </c>
      <c r="J123" s="35" t="str">
        <f>E26</f>
        <v>Martin Pniok</v>
      </c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10.3" customHeight="1">
      <c r="A124" s="37"/>
      <c r="B124" s="38"/>
      <c r="C124" s="39"/>
      <c r="D124" s="39"/>
      <c r="E124" s="39"/>
      <c r="F124" s="39"/>
      <c r="G124" s="39"/>
      <c r="H124" s="39"/>
      <c r="I124" s="39"/>
      <c r="J124" s="39"/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11" customFormat="1" ht="29.25" customHeight="1">
      <c r="A125" s="198"/>
      <c r="B125" s="199"/>
      <c r="C125" s="200" t="s">
        <v>126</v>
      </c>
      <c r="D125" s="201" t="s">
        <v>61</v>
      </c>
      <c r="E125" s="201" t="s">
        <v>57</v>
      </c>
      <c r="F125" s="201" t="s">
        <v>58</v>
      </c>
      <c r="G125" s="201" t="s">
        <v>127</v>
      </c>
      <c r="H125" s="201" t="s">
        <v>128</v>
      </c>
      <c r="I125" s="201" t="s">
        <v>129</v>
      </c>
      <c r="J125" s="201" t="s">
        <v>116</v>
      </c>
      <c r="K125" s="202" t="s">
        <v>130</v>
      </c>
      <c r="L125" s="203"/>
      <c r="M125" s="99" t="s">
        <v>1</v>
      </c>
      <c r="N125" s="100" t="s">
        <v>40</v>
      </c>
      <c r="O125" s="100" t="s">
        <v>131</v>
      </c>
      <c r="P125" s="100" t="s">
        <v>132</v>
      </c>
      <c r="Q125" s="100" t="s">
        <v>133</v>
      </c>
      <c r="R125" s="100" t="s">
        <v>134</v>
      </c>
      <c r="S125" s="100" t="s">
        <v>135</v>
      </c>
      <c r="T125" s="101" t="s">
        <v>136</v>
      </c>
      <c r="U125" s="198"/>
      <c r="V125" s="198"/>
      <c r="W125" s="198"/>
      <c r="X125" s="198"/>
      <c r="Y125" s="198"/>
      <c r="Z125" s="198"/>
      <c r="AA125" s="198"/>
      <c r="AB125" s="198"/>
      <c r="AC125" s="198"/>
      <c r="AD125" s="198"/>
      <c r="AE125" s="198"/>
    </row>
    <row r="126" spans="1:63" s="2" customFormat="1" ht="22.8" customHeight="1">
      <c r="A126" s="37"/>
      <c r="B126" s="38"/>
      <c r="C126" s="106" t="s">
        <v>137</v>
      </c>
      <c r="D126" s="39"/>
      <c r="E126" s="39"/>
      <c r="F126" s="39"/>
      <c r="G126" s="39"/>
      <c r="H126" s="39"/>
      <c r="I126" s="39"/>
      <c r="J126" s="204">
        <f>BK126</f>
        <v>0</v>
      </c>
      <c r="K126" s="39"/>
      <c r="L126" s="43"/>
      <c r="M126" s="102"/>
      <c r="N126" s="205"/>
      <c r="O126" s="103"/>
      <c r="P126" s="206">
        <f>P127+P134+P163</f>
        <v>0</v>
      </c>
      <c r="Q126" s="103"/>
      <c r="R126" s="206">
        <f>R127+R134+R163</f>
        <v>2.9013994</v>
      </c>
      <c r="S126" s="103"/>
      <c r="T126" s="207">
        <f>T127+T134+T163</f>
        <v>1.031978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T126" s="16" t="s">
        <v>75</v>
      </c>
      <c r="AU126" s="16" t="s">
        <v>118</v>
      </c>
      <c r="BK126" s="208">
        <f>BK127+BK134+BK163</f>
        <v>0</v>
      </c>
    </row>
    <row r="127" spans="1:63" s="12" customFormat="1" ht="25.9" customHeight="1">
      <c r="A127" s="12"/>
      <c r="B127" s="209"/>
      <c r="C127" s="210"/>
      <c r="D127" s="211" t="s">
        <v>75</v>
      </c>
      <c r="E127" s="212" t="s">
        <v>138</v>
      </c>
      <c r="F127" s="212" t="s">
        <v>139</v>
      </c>
      <c r="G127" s="210"/>
      <c r="H127" s="210"/>
      <c r="I127" s="213"/>
      <c r="J127" s="214">
        <f>BK127</f>
        <v>0</v>
      </c>
      <c r="K127" s="210"/>
      <c r="L127" s="215"/>
      <c r="M127" s="216"/>
      <c r="N127" s="217"/>
      <c r="O127" s="217"/>
      <c r="P127" s="218">
        <f>P128</f>
        <v>0</v>
      </c>
      <c r="Q127" s="217"/>
      <c r="R127" s="218">
        <f>R128</f>
        <v>0</v>
      </c>
      <c r="S127" s="217"/>
      <c r="T127" s="219">
        <f>T128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20" t="s">
        <v>83</v>
      </c>
      <c r="AT127" s="221" t="s">
        <v>75</v>
      </c>
      <c r="AU127" s="221" t="s">
        <v>76</v>
      </c>
      <c r="AY127" s="220" t="s">
        <v>140</v>
      </c>
      <c r="BK127" s="222">
        <f>BK128</f>
        <v>0</v>
      </c>
    </row>
    <row r="128" spans="1:63" s="12" customFormat="1" ht="22.8" customHeight="1">
      <c r="A128" s="12"/>
      <c r="B128" s="209"/>
      <c r="C128" s="210"/>
      <c r="D128" s="211" t="s">
        <v>75</v>
      </c>
      <c r="E128" s="223" t="s">
        <v>141</v>
      </c>
      <c r="F128" s="223" t="s">
        <v>142</v>
      </c>
      <c r="G128" s="210"/>
      <c r="H128" s="210"/>
      <c r="I128" s="213"/>
      <c r="J128" s="224">
        <f>BK128</f>
        <v>0</v>
      </c>
      <c r="K128" s="210"/>
      <c r="L128" s="215"/>
      <c r="M128" s="216"/>
      <c r="N128" s="217"/>
      <c r="O128" s="217"/>
      <c r="P128" s="218">
        <f>SUM(P129:P133)</f>
        <v>0</v>
      </c>
      <c r="Q128" s="217"/>
      <c r="R128" s="218">
        <f>SUM(R129:R133)</f>
        <v>0</v>
      </c>
      <c r="S128" s="217"/>
      <c r="T128" s="219">
        <f>SUM(T129:T133)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20" t="s">
        <v>83</v>
      </c>
      <c r="AT128" s="221" t="s">
        <v>75</v>
      </c>
      <c r="AU128" s="221" t="s">
        <v>83</v>
      </c>
      <c r="AY128" s="220" t="s">
        <v>140</v>
      </c>
      <c r="BK128" s="222">
        <f>SUM(BK129:BK133)</f>
        <v>0</v>
      </c>
    </row>
    <row r="129" spans="1:65" s="2" customFormat="1" ht="24.15" customHeight="1">
      <c r="A129" s="37"/>
      <c r="B129" s="38"/>
      <c r="C129" s="225" t="s">
        <v>83</v>
      </c>
      <c r="D129" s="225" t="s">
        <v>143</v>
      </c>
      <c r="E129" s="226" t="s">
        <v>144</v>
      </c>
      <c r="F129" s="227" t="s">
        <v>145</v>
      </c>
      <c r="G129" s="228" t="s">
        <v>146</v>
      </c>
      <c r="H129" s="229">
        <v>1.032</v>
      </c>
      <c r="I129" s="230"/>
      <c r="J129" s="231">
        <f>ROUND(I129*H129,2)</f>
        <v>0</v>
      </c>
      <c r="K129" s="227" t="s">
        <v>147</v>
      </c>
      <c r="L129" s="43"/>
      <c r="M129" s="232" t="s">
        <v>1</v>
      </c>
      <c r="N129" s="233" t="s">
        <v>42</v>
      </c>
      <c r="O129" s="90"/>
      <c r="P129" s="234">
        <f>O129*H129</f>
        <v>0</v>
      </c>
      <c r="Q129" s="234">
        <v>0</v>
      </c>
      <c r="R129" s="234">
        <f>Q129*H129</f>
        <v>0</v>
      </c>
      <c r="S129" s="234">
        <v>0</v>
      </c>
      <c r="T129" s="235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236" t="s">
        <v>148</v>
      </c>
      <c r="AT129" s="236" t="s">
        <v>143</v>
      </c>
      <c r="AU129" s="236" t="s">
        <v>89</v>
      </c>
      <c r="AY129" s="16" t="s">
        <v>140</v>
      </c>
      <c r="BE129" s="237">
        <f>IF(N129="základní",J129,0)</f>
        <v>0</v>
      </c>
      <c r="BF129" s="237">
        <f>IF(N129="snížená",J129,0)</f>
        <v>0</v>
      </c>
      <c r="BG129" s="237">
        <f>IF(N129="zákl. přenesená",J129,0)</f>
        <v>0</v>
      </c>
      <c r="BH129" s="237">
        <f>IF(N129="sníž. přenesená",J129,0)</f>
        <v>0</v>
      </c>
      <c r="BI129" s="237">
        <f>IF(N129="nulová",J129,0)</f>
        <v>0</v>
      </c>
      <c r="BJ129" s="16" t="s">
        <v>89</v>
      </c>
      <c r="BK129" s="237">
        <f>ROUND(I129*H129,2)</f>
        <v>0</v>
      </c>
      <c r="BL129" s="16" t="s">
        <v>148</v>
      </c>
      <c r="BM129" s="236" t="s">
        <v>149</v>
      </c>
    </row>
    <row r="130" spans="1:65" s="2" customFormat="1" ht="24.15" customHeight="1">
      <c r="A130" s="37"/>
      <c r="B130" s="38"/>
      <c r="C130" s="225" t="s">
        <v>89</v>
      </c>
      <c r="D130" s="225" t="s">
        <v>143</v>
      </c>
      <c r="E130" s="226" t="s">
        <v>150</v>
      </c>
      <c r="F130" s="227" t="s">
        <v>151</v>
      </c>
      <c r="G130" s="228" t="s">
        <v>146</v>
      </c>
      <c r="H130" s="229">
        <v>1.032</v>
      </c>
      <c r="I130" s="230"/>
      <c r="J130" s="231">
        <f>ROUND(I130*H130,2)</f>
        <v>0</v>
      </c>
      <c r="K130" s="227" t="s">
        <v>147</v>
      </c>
      <c r="L130" s="43"/>
      <c r="M130" s="232" t="s">
        <v>1</v>
      </c>
      <c r="N130" s="233" t="s">
        <v>42</v>
      </c>
      <c r="O130" s="90"/>
      <c r="P130" s="234">
        <f>O130*H130</f>
        <v>0</v>
      </c>
      <c r="Q130" s="234">
        <v>0</v>
      </c>
      <c r="R130" s="234">
        <f>Q130*H130</f>
        <v>0</v>
      </c>
      <c r="S130" s="234">
        <v>0</v>
      </c>
      <c r="T130" s="235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236" t="s">
        <v>148</v>
      </c>
      <c r="AT130" s="236" t="s">
        <v>143</v>
      </c>
      <c r="AU130" s="236" t="s">
        <v>89</v>
      </c>
      <c r="AY130" s="16" t="s">
        <v>140</v>
      </c>
      <c r="BE130" s="237">
        <f>IF(N130="základní",J130,0)</f>
        <v>0</v>
      </c>
      <c r="BF130" s="237">
        <f>IF(N130="snížená",J130,0)</f>
        <v>0</v>
      </c>
      <c r="BG130" s="237">
        <f>IF(N130="zákl. přenesená",J130,0)</f>
        <v>0</v>
      </c>
      <c r="BH130" s="237">
        <f>IF(N130="sníž. přenesená",J130,0)</f>
        <v>0</v>
      </c>
      <c r="BI130" s="237">
        <f>IF(N130="nulová",J130,0)</f>
        <v>0</v>
      </c>
      <c r="BJ130" s="16" t="s">
        <v>89</v>
      </c>
      <c r="BK130" s="237">
        <f>ROUND(I130*H130,2)</f>
        <v>0</v>
      </c>
      <c r="BL130" s="16" t="s">
        <v>148</v>
      </c>
      <c r="BM130" s="236" t="s">
        <v>152</v>
      </c>
    </row>
    <row r="131" spans="1:65" s="2" customFormat="1" ht="24.15" customHeight="1">
      <c r="A131" s="37"/>
      <c r="B131" s="38"/>
      <c r="C131" s="225" t="s">
        <v>153</v>
      </c>
      <c r="D131" s="225" t="s">
        <v>143</v>
      </c>
      <c r="E131" s="226" t="s">
        <v>154</v>
      </c>
      <c r="F131" s="227" t="s">
        <v>155</v>
      </c>
      <c r="G131" s="228" t="s">
        <v>146</v>
      </c>
      <c r="H131" s="229">
        <v>14.448</v>
      </c>
      <c r="I131" s="230"/>
      <c r="J131" s="231">
        <f>ROUND(I131*H131,2)</f>
        <v>0</v>
      </c>
      <c r="K131" s="227" t="s">
        <v>147</v>
      </c>
      <c r="L131" s="43"/>
      <c r="M131" s="232" t="s">
        <v>1</v>
      </c>
      <c r="N131" s="233" t="s">
        <v>42</v>
      </c>
      <c r="O131" s="90"/>
      <c r="P131" s="234">
        <f>O131*H131</f>
        <v>0</v>
      </c>
      <c r="Q131" s="234">
        <v>0</v>
      </c>
      <c r="R131" s="234">
        <f>Q131*H131</f>
        <v>0</v>
      </c>
      <c r="S131" s="234">
        <v>0</v>
      </c>
      <c r="T131" s="235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36" t="s">
        <v>148</v>
      </c>
      <c r="AT131" s="236" t="s">
        <v>143</v>
      </c>
      <c r="AU131" s="236" t="s">
        <v>89</v>
      </c>
      <c r="AY131" s="16" t="s">
        <v>140</v>
      </c>
      <c r="BE131" s="237">
        <f>IF(N131="základní",J131,0)</f>
        <v>0</v>
      </c>
      <c r="BF131" s="237">
        <f>IF(N131="snížená",J131,0)</f>
        <v>0</v>
      </c>
      <c r="BG131" s="237">
        <f>IF(N131="zákl. přenesená",J131,0)</f>
        <v>0</v>
      </c>
      <c r="BH131" s="237">
        <f>IF(N131="sníž. přenesená",J131,0)</f>
        <v>0</v>
      </c>
      <c r="BI131" s="237">
        <f>IF(N131="nulová",J131,0)</f>
        <v>0</v>
      </c>
      <c r="BJ131" s="16" t="s">
        <v>89</v>
      </c>
      <c r="BK131" s="237">
        <f>ROUND(I131*H131,2)</f>
        <v>0</v>
      </c>
      <c r="BL131" s="16" t="s">
        <v>148</v>
      </c>
      <c r="BM131" s="236" t="s">
        <v>156</v>
      </c>
    </row>
    <row r="132" spans="1:51" s="13" customFormat="1" ht="12">
      <c r="A132" s="13"/>
      <c r="B132" s="238"/>
      <c r="C132" s="239"/>
      <c r="D132" s="240" t="s">
        <v>157</v>
      </c>
      <c r="E132" s="239"/>
      <c r="F132" s="241" t="s">
        <v>158</v>
      </c>
      <c r="G132" s="239"/>
      <c r="H132" s="242">
        <v>14.448</v>
      </c>
      <c r="I132" s="243"/>
      <c r="J132" s="239"/>
      <c r="K132" s="239"/>
      <c r="L132" s="244"/>
      <c r="M132" s="245"/>
      <c r="N132" s="246"/>
      <c r="O132" s="246"/>
      <c r="P132" s="246"/>
      <c r="Q132" s="246"/>
      <c r="R132" s="246"/>
      <c r="S132" s="246"/>
      <c r="T132" s="247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8" t="s">
        <v>157</v>
      </c>
      <c r="AU132" s="248" t="s">
        <v>89</v>
      </c>
      <c r="AV132" s="13" t="s">
        <v>89</v>
      </c>
      <c r="AW132" s="13" t="s">
        <v>4</v>
      </c>
      <c r="AX132" s="13" t="s">
        <v>83</v>
      </c>
      <c r="AY132" s="248" t="s">
        <v>140</v>
      </c>
    </row>
    <row r="133" spans="1:65" s="2" customFormat="1" ht="33" customHeight="1">
      <c r="A133" s="37"/>
      <c r="B133" s="38"/>
      <c r="C133" s="225" t="s">
        <v>148</v>
      </c>
      <c r="D133" s="225" t="s">
        <v>143</v>
      </c>
      <c r="E133" s="226" t="s">
        <v>159</v>
      </c>
      <c r="F133" s="227" t="s">
        <v>160</v>
      </c>
      <c r="G133" s="228" t="s">
        <v>146</v>
      </c>
      <c r="H133" s="229">
        <v>1.032</v>
      </c>
      <c r="I133" s="230"/>
      <c r="J133" s="231">
        <f>ROUND(I133*H133,2)</f>
        <v>0</v>
      </c>
      <c r="K133" s="227" t="s">
        <v>147</v>
      </c>
      <c r="L133" s="43"/>
      <c r="M133" s="232" t="s">
        <v>1</v>
      </c>
      <c r="N133" s="233" t="s">
        <v>42</v>
      </c>
      <c r="O133" s="90"/>
      <c r="P133" s="234">
        <f>O133*H133</f>
        <v>0</v>
      </c>
      <c r="Q133" s="234">
        <v>0</v>
      </c>
      <c r="R133" s="234">
        <f>Q133*H133</f>
        <v>0</v>
      </c>
      <c r="S133" s="234">
        <v>0</v>
      </c>
      <c r="T133" s="235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36" t="s">
        <v>148</v>
      </c>
      <c r="AT133" s="236" t="s">
        <v>143</v>
      </c>
      <c r="AU133" s="236" t="s">
        <v>89</v>
      </c>
      <c r="AY133" s="16" t="s">
        <v>140</v>
      </c>
      <c r="BE133" s="237">
        <f>IF(N133="základní",J133,0)</f>
        <v>0</v>
      </c>
      <c r="BF133" s="237">
        <f>IF(N133="snížená",J133,0)</f>
        <v>0</v>
      </c>
      <c r="BG133" s="237">
        <f>IF(N133="zákl. přenesená",J133,0)</f>
        <v>0</v>
      </c>
      <c r="BH133" s="237">
        <f>IF(N133="sníž. přenesená",J133,0)</f>
        <v>0</v>
      </c>
      <c r="BI133" s="237">
        <f>IF(N133="nulová",J133,0)</f>
        <v>0</v>
      </c>
      <c r="BJ133" s="16" t="s">
        <v>89</v>
      </c>
      <c r="BK133" s="237">
        <f>ROUND(I133*H133,2)</f>
        <v>0</v>
      </c>
      <c r="BL133" s="16" t="s">
        <v>148</v>
      </c>
      <c r="BM133" s="236" t="s">
        <v>161</v>
      </c>
    </row>
    <row r="134" spans="1:63" s="12" customFormat="1" ht="25.9" customHeight="1">
      <c r="A134" s="12"/>
      <c r="B134" s="209"/>
      <c r="C134" s="210"/>
      <c r="D134" s="211" t="s">
        <v>75</v>
      </c>
      <c r="E134" s="212" t="s">
        <v>162</v>
      </c>
      <c r="F134" s="212" t="s">
        <v>163</v>
      </c>
      <c r="G134" s="210"/>
      <c r="H134" s="210"/>
      <c r="I134" s="213"/>
      <c r="J134" s="214">
        <f>BK134</f>
        <v>0</v>
      </c>
      <c r="K134" s="210"/>
      <c r="L134" s="215"/>
      <c r="M134" s="216"/>
      <c r="N134" s="217"/>
      <c r="O134" s="217"/>
      <c r="P134" s="218">
        <f>P135+P160</f>
        <v>0</v>
      </c>
      <c r="Q134" s="217"/>
      <c r="R134" s="218">
        <f>R135+R160</f>
        <v>2.9013994</v>
      </c>
      <c r="S134" s="217"/>
      <c r="T134" s="219">
        <f>T135+T160</f>
        <v>1.031978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20" t="s">
        <v>89</v>
      </c>
      <c r="AT134" s="221" t="s">
        <v>75</v>
      </c>
      <c r="AU134" s="221" t="s">
        <v>76</v>
      </c>
      <c r="AY134" s="220" t="s">
        <v>140</v>
      </c>
      <c r="BK134" s="222">
        <f>BK135+BK160</f>
        <v>0</v>
      </c>
    </row>
    <row r="135" spans="1:63" s="12" customFormat="1" ht="22.8" customHeight="1">
      <c r="A135" s="12"/>
      <c r="B135" s="209"/>
      <c r="C135" s="210"/>
      <c r="D135" s="211" t="s">
        <v>75</v>
      </c>
      <c r="E135" s="223" t="s">
        <v>164</v>
      </c>
      <c r="F135" s="223" t="s">
        <v>165</v>
      </c>
      <c r="G135" s="210"/>
      <c r="H135" s="210"/>
      <c r="I135" s="213"/>
      <c r="J135" s="224">
        <f>BK135</f>
        <v>0</v>
      </c>
      <c r="K135" s="210"/>
      <c r="L135" s="215"/>
      <c r="M135" s="216"/>
      <c r="N135" s="217"/>
      <c r="O135" s="217"/>
      <c r="P135" s="218">
        <f>SUM(P136:P159)</f>
        <v>0</v>
      </c>
      <c r="Q135" s="217"/>
      <c r="R135" s="218">
        <f>SUM(R136:R159)</f>
        <v>2.8851994</v>
      </c>
      <c r="S135" s="217"/>
      <c r="T135" s="219">
        <f>SUM(T136:T159)</f>
        <v>1.031978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20" t="s">
        <v>89</v>
      </c>
      <c r="AT135" s="221" t="s">
        <v>75</v>
      </c>
      <c r="AU135" s="221" t="s">
        <v>83</v>
      </c>
      <c r="AY135" s="220" t="s">
        <v>140</v>
      </c>
      <c r="BK135" s="222">
        <f>SUM(BK136:BK159)</f>
        <v>0</v>
      </c>
    </row>
    <row r="136" spans="1:65" s="2" customFormat="1" ht="33" customHeight="1">
      <c r="A136" s="37"/>
      <c r="B136" s="38"/>
      <c r="C136" s="225" t="s">
        <v>166</v>
      </c>
      <c r="D136" s="225" t="s">
        <v>143</v>
      </c>
      <c r="E136" s="226" t="s">
        <v>167</v>
      </c>
      <c r="F136" s="227" t="s">
        <v>168</v>
      </c>
      <c r="G136" s="228" t="s">
        <v>169</v>
      </c>
      <c r="H136" s="229">
        <v>294.326</v>
      </c>
      <c r="I136" s="230"/>
      <c r="J136" s="231">
        <f>ROUND(I136*H136,2)</f>
        <v>0</v>
      </c>
      <c r="K136" s="227" t="s">
        <v>147</v>
      </c>
      <c r="L136" s="43"/>
      <c r="M136" s="232" t="s">
        <v>1</v>
      </c>
      <c r="N136" s="233" t="s">
        <v>42</v>
      </c>
      <c r="O136" s="90"/>
      <c r="P136" s="234">
        <f>O136*H136</f>
        <v>0</v>
      </c>
      <c r="Q136" s="234">
        <v>0</v>
      </c>
      <c r="R136" s="234">
        <f>Q136*H136</f>
        <v>0</v>
      </c>
      <c r="S136" s="234">
        <v>0.002</v>
      </c>
      <c r="T136" s="235">
        <f>S136*H136</f>
        <v>0.5886520000000001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36" t="s">
        <v>170</v>
      </c>
      <c r="AT136" s="236" t="s">
        <v>143</v>
      </c>
      <c r="AU136" s="236" t="s">
        <v>89</v>
      </c>
      <c r="AY136" s="16" t="s">
        <v>140</v>
      </c>
      <c r="BE136" s="237">
        <f>IF(N136="základní",J136,0)</f>
        <v>0</v>
      </c>
      <c r="BF136" s="237">
        <f>IF(N136="snížená",J136,0)</f>
        <v>0</v>
      </c>
      <c r="BG136" s="237">
        <f>IF(N136="zákl. přenesená",J136,0)</f>
        <v>0</v>
      </c>
      <c r="BH136" s="237">
        <f>IF(N136="sníž. přenesená",J136,0)</f>
        <v>0</v>
      </c>
      <c r="BI136" s="237">
        <f>IF(N136="nulová",J136,0)</f>
        <v>0</v>
      </c>
      <c r="BJ136" s="16" t="s">
        <v>89</v>
      </c>
      <c r="BK136" s="237">
        <f>ROUND(I136*H136,2)</f>
        <v>0</v>
      </c>
      <c r="BL136" s="16" t="s">
        <v>170</v>
      </c>
      <c r="BM136" s="236" t="s">
        <v>171</v>
      </c>
    </row>
    <row r="137" spans="1:51" s="13" customFormat="1" ht="12">
      <c r="A137" s="13"/>
      <c r="B137" s="238"/>
      <c r="C137" s="239"/>
      <c r="D137" s="240" t="s">
        <v>157</v>
      </c>
      <c r="E137" s="249" t="s">
        <v>1</v>
      </c>
      <c r="F137" s="241" t="s">
        <v>172</v>
      </c>
      <c r="G137" s="239"/>
      <c r="H137" s="242">
        <v>226.066</v>
      </c>
      <c r="I137" s="243"/>
      <c r="J137" s="239"/>
      <c r="K137" s="239"/>
      <c r="L137" s="244"/>
      <c r="M137" s="245"/>
      <c r="N137" s="246"/>
      <c r="O137" s="246"/>
      <c r="P137" s="246"/>
      <c r="Q137" s="246"/>
      <c r="R137" s="246"/>
      <c r="S137" s="246"/>
      <c r="T137" s="247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8" t="s">
        <v>157</v>
      </c>
      <c r="AU137" s="248" t="s">
        <v>89</v>
      </c>
      <c r="AV137" s="13" t="s">
        <v>89</v>
      </c>
      <c r="AW137" s="13" t="s">
        <v>32</v>
      </c>
      <c r="AX137" s="13" t="s">
        <v>76</v>
      </c>
      <c r="AY137" s="248" t="s">
        <v>140</v>
      </c>
    </row>
    <row r="138" spans="1:51" s="13" customFormat="1" ht="12">
      <c r="A138" s="13"/>
      <c r="B138" s="238"/>
      <c r="C138" s="239"/>
      <c r="D138" s="240" t="s">
        <v>157</v>
      </c>
      <c r="E138" s="249" t="s">
        <v>1</v>
      </c>
      <c r="F138" s="241" t="s">
        <v>173</v>
      </c>
      <c r="G138" s="239"/>
      <c r="H138" s="242">
        <v>58.6</v>
      </c>
      <c r="I138" s="243"/>
      <c r="J138" s="239"/>
      <c r="K138" s="239"/>
      <c r="L138" s="244"/>
      <c r="M138" s="245"/>
      <c r="N138" s="246"/>
      <c r="O138" s="246"/>
      <c r="P138" s="246"/>
      <c r="Q138" s="246"/>
      <c r="R138" s="246"/>
      <c r="S138" s="246"/>
      <c r="T138" s="247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8" t="s">
        <v>157</v>
      </c>
      <c r="AU138" s="248" t="s">
        <v>89</v>
      </c>
      <c r="AV138" s="13" t="s">
        <v>89</v>
      </c>
      <c r="AW138" s="13" t="s">
        <v>32</v>
      </c>
      <c r="AX138" s="13" t="s">
        <v>76</v>
      </c>
      <c r="AY138" s="248" t="s">
        <v>140</v>
      </c>
    </row>
    <row r="139" spans="1:51" s="13" customFormat="1" ht="12">
      <c r="A139" s="13"/>
      <c r="B139" s="238"/>
      <c r="C139" s="239"/>
      <c r="D139" s="240" t="s">
        <v>157</v>
      </c>
      <c r="E139" s="249" t="s">
        <v>1</v>
      </c>
      <c r="F139" s="241" t="s">
        <v>174</v>
      </c>
      <c r="G139" s="239"/>
      <c r="H139" s="242">
        <v>1.02</v>
      </c>
      <c r="I139" s="243"/>
      <c r="J139" s="239"/>
      <c r="K139" s="239"/>
      <c r="L139" s="244"/>
      <c r="M139" s="245"/>
      <c r="N139" s="246"/>
      <c r="O139" s="246"/>
      <c r="P139" s="246"/>
      <c r="Q139" s="246"/>
      <c r="R139" s="246"/>
      <c r="S139" s="246"/>
      <c r="T139" s="247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8" t="s">
        <v>157</v>
      </c>
      <c r="AU139" s="248" t="s">
        <v>89</v>
      </c>
      <c r="AV139" s="13" t="s">
        <v>89</v>
      </c>
      <c r="AW139" s="13" t="s">
        <v>32</v>
      </c>
      <c r="AX139" s="13" t="s">
        <v>76</v>
      </c>
      <c r="AY139" s="248" t="s">
        <v>140</v>
      </c>
    </row>
    <row r="140" spans="1:51" s="13" customFormat="1" ht="12">
      <c r="A140" s="13"/>
      <c r="B140" s="238"/>
      <c r="C140" s="239"/>
      <c r="D140" s="240" t="s">
        <v>157</v>
      </c>
      <c r="E140" s="249" t="s">
        <v>1</v>
      </c>
      <c r="F140" s="241" t="s">
        <v>175</v>
      </c>
      <c r="G140" s="239"/>
      <c r="H140" s="242">
        <v>4.14</v>
      </c>
      <c r="I140" s="243"/>
      <c r="J140" s="239"/>
      <c r="K140" s="239"/>
      <c r="L140" s="244"/>
      <c r="M140" s="245"/>
      <c r="N140" s="246"/>
      <c r="O140" s="246"/>
      <c r="P140" s="246"/>
      <c r="Q140" s="246"/>
      <c r="R140" s="246"/>
      <c r="S140" s="246"/>
      <c r="T140" s="247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8" t="s">
        <v>157</v>
      </c>
      <c r="AU140" s="248" t="s">
        <v>89</v>
      </c>
      <c r="AV140" s="13" t="s">
        <v>89</v>
      </c>
      <c r="AW140" s="13" t="s">
        <v>32</v>
      </c>
      <c r="AX140" s="13" t="s">
        <v>76</v>
      </c>
      <c r="AY140" s="248" t="s">
        <v>140</v>
      </c>
    </row>
    <row r="141" spans="1:51" s="13" customFormat="1" ht="12">
      <c r="A141" s="13"/>
      <c r="B141" s="238"/>
      <c r="C141" s="239"/>
      <c r="D141" s="240" t="s">
        <v>157</v>
      </c>
      <c r="E141" s="249" t="s">
        <v>1</v>
      </c>
      <c r="F141" s="241" t="s">
        <v>176</v>
      </c>
      <c r="G141" s="239"/>
      <c r="H141" s="242">
        <v>4.5</v>
      </c>
      <c r="I141" s="243"/>
      <c r="J141" s="239"/>
      <c r="K141" s="239"/>
      <c r="L141" s="244"/>
      <c r="M141" s="245"/>
      <c r="N141" s="246"/>
      <c r="O141" s="246"/>
      <c r="P141" s="246"/>
      <c r="Q141" s="246"/>
      <c r="R141" s="246"/>
      <c r="S141" s="246"/>
      <c r="T141" s="247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8" t="s">
        <v>157</v>
      </c>
      <c r="AU141" s="248" t="s">
        <v>89</v>
      </c>
      <c r="AV141" s="13" t="s">
        <v>89</v>
      </c>
      <c r="AW141" s="13" t="s">
        <v>32</v>
      </c>
      <c r="AX141" s="13" t="s">
        <v>76</v>
      </c>
      <c r="AY141" s="248" t="s">
        <v>140</v>
      </c>
    </row>
    <row r="142" spans="1:51" s="14" customFormat="1" ht="12">
      <c r="A142" s="14"/>
      <c r="B142" s="250"/>
      <c r="C142" s="251"/>
      <c r="D142" s="240" t="s">
        <v>157</v>
      </c>
      <c r="E142" s="252" t="s">
        <v>1</v>
      </c>
      <c r="F142" s="253" t="s">
        <v>177</v>
      </c>
      <c r="G142" s="251"/>
      <c r="H142" s="254">
        <v>294.32599999999996</v>
      </c>
      <c r="I142" s="255"/>
      <c r="J142" s="251"/>
      <c r="K142" s="251"/>
      <c r="L142" s="256"/>
      <c r="M142" s="257"/>
      <c r="N142" s="258"/>
      <c r="O142" s="258"/>
      <c r="P142" s="258"/>
      <c r="Q142" s="258"/>
      <c r="R142" s="258"/>
      <c r="S142" s="258"/>
      <c r="T142" s="259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60" t="s">
        <v>157</v>
      </c>
      <c r="AU142" s="260" t="s">
        <v>89</v>
      </c>
      <c r="AV142" s="14" t="s">
        <v>148</v>
      </c>
      <c r="AW142" s="14" t="s">
        <v>32</v>
      </c>
      <c r="AX142" s="14" t="s">
        <v>83</v>
      </c>
      <c r="AY142" s="260" t="s">
        <v>140</v>
      </c>
    </row>
    <row r="143" spans="1:65" s="2" customFormat="1" ht="24.15" customHeight="1">
      <c r="A143" s="37"/>
      <c r="B143" s="38"/>
      <c r="C143" s="225" t="s">
        <v>178</v>
      </c>
      <c r="D143" s="225" t="s">
        <v>143</v>
      </c>
      <c r="E143" s="226" t="s">
        <v>179</v>
      </c>
      <c r="F143" s="227" t="s">
        <v>180</v>
      </c>
      <c r="G143" s="228" t="s">
        <v>169</v>
      </c>
      <c r="H143" s="229">
        <v>58.865</v>
      </c>
      <c r="I143" s="230"/>
      <c r="J143" s="231">
        <f>ROUND(I143*H143,2)</f>
        <v>0</v>
      </c>
      <c r="K143" s="227" t="s">
        <v>147</v>
      </c>
      <c r="L143" s="43"/>
      <c r="M143" s="232" t="s">
        <v>1</v>
      </c>
      <c r="N143" s="233" t="s">
        <v>42</v>
      </c>
      <c r="O143" s="90"/>
      <c r="P143" s="234">
        <f>O143*H143</f>
        <v>0</v>
      </c>
      <c r="Q143" s="234">
        <v>0</v>
      </c>
      <c r="R143" s="234">
        <f>Q143*H143</f>
        <v>0</v>
      </c>
      <c r="S143" s="234">
        <v>0.002</v>
      </c>
      <c r="T143" s="235">
        <f>S143*H143</f>
        <v>0.11773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36" t="s">
        <v>170</v>
      </c>
      <c r="AT143" s="236" t="s">
        <v>143</v>
      </c>
      <c r="AU143" s="236" t="s">
        <v>89</v>
      </c>
      <c r="AY143" s="16" t="s">
        <v>140</v>
      </c>
      <c r="BE143" s="237">
        <f>IF(N143="základní",J143,0)</f>
        <v>0</v>
      </c>
      <c r="BF143" s="237">
        <f>IF(N143="snížená",J143,0)</f>
        <v>0</v>
      </c>
      <c r="BG143" s="237">
        <f>IF(N143="zákl. přenesená",J143,0)</f>
        <v>0</v>
      </c>
      <c r="BH143" s="237">
        <f>IF(N143="sníž. přenesená",J143,0)</f>
        <v>0</v>
      </c>
      <c r="BI143" s="237">
        <f>IF(N143="nulová",J143,0)</f>
        <v>0</v>
      </c>
      <c r="BJ143" s="16" t="s">
        <v>89</v>
      </c>
      <c r="BK143" s="237">
        <f>ROUND(I143*H143,2)</f>
        <v>0</v>
      </c>
      <c r="BL143" s="16" t="s">
        <v>170</v>
      </c>
      <c r="BM143" s="236" t="s">
        <v>181</v>
      </c>
    </row>
    <row r="144" spans="1:51" s="13" customFormat="1" ht="12">
      <c r="A144" s="13"/>
      <c r="B144" s="238"/>
      <c r="C144" s="239"/>
      <c r="D144" s="240" t="s">
        <v>157</v>
      </c>
      <c r="E144" s="249" t="s">
        <v>1</v>
      </c>
      <c r="F144" s="241" t="s">
        <v>182</v>
      </c>
      <c r="G144" s="239"/>
      <c r="H144" s="242">
        <v>58.865</v>
      </c>
      <c r="I144" s="243"/>
      <c r="J144" s="239"/>
      <c r="K144" s="239"/>
      <c r="L144" s="244"/>
      <c r="M144" s="245"/>
      <c r="N144" s="246"/>
      <c r="O144" s="246"/>
      <c r="P144" s="246"/>
      <c r="Q144" s="246"/>
      <c r="R144" s="246"/>
      <c r="S144" s="246"/>
      <c r="T144" s="247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8" t="s">
        <v>157</v>
      </c>
      <c r="AU144" s="248" t="s">
        <v>89</v>
      </c>
      <c r="AV144" s="13" t="s">
        <v>89</v>
      </c>
      <c r="AW144" s="13" t="s">
        <v>32</v>
      </c>
      <c r="AX144" s="13" t="s">
        <v>83</v>
      </c>
      <c r="AY144" s="248" t="s">
        <v>140</v>
      </c>
    </row>
    <row r="145" spans="1:65" s="2" customFormat="1" ht="24.15" customHeight="1">
      <c r="A145" s="37"/>
      <c r="B145" s="38"/>
      <c r="C145" s="225" t="s">
        <v>183</v>
      </c>
      <c r="D145" s="225" t="s">
        <v>143</v>
      </c>
      <c r="E145" s="226" t="s">
        <v>184</v>
      </c>
      <c r="F145" s="227" t="s">
        <v>185</v>
      </c>
      <c r="G145" s="228" t="s">
        <v>186</v>
      </c>
      <c r="H145" s="229">
        <v>6</v>
      </c>
      <c r="I145" s="230"/>
      <c r="J145" s="231">
        <f>ROUND(I145*H145,2)</f>
        <v>0</v>
      </c>
      <c r="K145" s="227" t="s">
        <v>147</v>
      </c>
      <c r="L145" s="43"/>
      <c r="M145" s="232" t="s">
        <v>1</v>
      </c>
      <c r="N145" s="233" t="s">
        <v>42</v>
      </c>
      <c r="O145" s="90"/>
      <c r="P145" s="234">
        <f>O145*H145</f>
        <v>0</v>
      </c>
      <c r="Q145" s="234">
        <v>0</v>
      </c>
      <c r="R145" s="234">
        <f>Q145*H145</f>
        <v>0</v>
      </c>
      <c r="S145" s="234">
        <v>0.0003</v>
      </c>
      <c r="T145" s="235">
        <f>S145*H145</f>
        <v>0.0018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36" t="s">
        <v>170</v>
      </c>
      <c r="AT145" s="236" t="s">
        <v>143</v>
      </c>
      <c r="AU145" s="236" t="s">
        <v>89</v>
      </c>
      <c r="AY145" s="16" t="s">
        <v>140</v>
      </c>
      <c r="BE145" s="237">
        <f>IF(N145="základní",J145,0)</f>
        <v>0</v>
      </c>
      <c r="BF145" s="237">
        <f>IF(N145="snížená",J145,0)</f>
        <v>0</v>
      </c>
      <c r="BG145" s="237">
        <f>IF(N145="zákl. přenesená",J145,0)</f>
        <v>0</v>
      </c>
      <c r="BH145" s="237">
        <f>IF(N145="sníž. přenesená",J145,0)</f>
        <v>0</v>
      </c>
      <c r="BI145" s="237">
        <f>IF(N145="nulová",J145,0)</f>
        <v>0</v>
      </c>
      <c r="BJ145" s="16" t="s">
        <v>89</v>
      </c>
      <c r="BK145" s="237">
        <f>ROUND(I145*H145,2)</f>
        <v>0</v>
      </c>
      <c r="BL145" s="16" t="s">
        <v>170</v>
      </c>
      <c r="BM145" s="236" t="s">
        <v>187</v>
      </c>
    </row>
    <row r="146" spans="1:65" s="2" customFormat="1" ht="24.15" customHeight="1">
      <c r="A146" s="37"/>
      <c r="B146" s="38"/>
      <c r="C146" s="225" t="s">
        <v>188</v>
      </c>
      <c r="D146" s="225" t="s">
        <v>143</v>
      </c>
      <c r="E146" s="226" t="s">
        <v>189</v>
      </c>
      <c r="F146" s="227" t="s">
        <v>190</v>
      </c>
      <c r="G146" s="228" t="s">
        <v>186</v>
      </c>
      <c r="H146" s="229">
        <v>120</v>
      </c>
      <c r="I146" s="230"/>
      <c r="J146" s="231">
        <f>ROUND(I146*H146,2)</f>
        <v>0</v>
      </c>
      <c r="K146" s="227" t="s">
        <v>147</v>
      </c>
      <c r="L146" s="43"/>
      <c r="M146" s="232" t="s">
        <v>1</v>
      </c>
      <c r="N146" s="233" t="s">
        <v>42</v>
      </c>
      <c r="O146" s="90"/>
      <c r="P146" s="234">
        <f>O146*H146</f>
        <v>0</v>
      </c>
      <c r="Q146" s="234">
        <v>0.0015</v>
      </c>
      <c r="R146" s="234">
        <f>Q146*H146</f>
        <v>0.18</v>
      </c>
      <c r="S146" s="234">
        <v>0</v>
      </c>
      <c r="T146" s="235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36" t="s">
        <v>170</v>
      </c>
      <c r="AT146" s="236" t="s">
        <v>143</v>
      </c>
      <c r="AU146" s="236" t="s">
        <v>89</v>
      </c>
      <c r="AY146" s="16" t="s">
        <v>140</v>
      </c>
      <c r="BE146" s="237">
        <f>IF(N146="základní",J146,0)</f>
        <v>0</v>
      </c>
      <c r="BF146" s="237">
        <f>IF(N146="snížená",J146,0)</f>
        <v>0</v>
      </c>
      <c r="BG146" s="237">
        <f>IF(N146="zákl. přenesená",J146,0)</f>
        <v>0</v>
      </c>
      <c r="BH146" s="237">
        <f>IF(N146="sníž. přenesená",J146,0)</f>
        <v>0</v>
      </c>
      <c r="BI146" s="237">
        <f>IF(N146="nulová",J146,0)</f>
        <v>0</v>
      </c>
      <c r="BJ146" s="16" t="s">
        <v>89</v>
      </c>
      <c r="BK146" s="237">
        <f>ROUND(I146*H146,2)</f>
        <v>0</v>
      </c>
      <c r="BL146" s="16" t="s">
        <v>170</v>
      </c>
      <c r="BM146" s="236" t="s">
        <v>191</v>
      </c>
    </row>
    <row r="147" spans="1:65" s="2" customFormat="1" ht="24.15" customHeight="1">
      <c r="A147" s="37"/>
      <c r="B147" s="38"/>
      <c r="C147" s="225" t="s">
        <v>192</v>
      </c>
      <c r="D147" s="225" t="s">
        <v>143</v>
      </c>
      <c r="E147" s="226" t="s">
        <v>193</v>
      </c>
      <c r="F147" s="227" t="s">
        <v>194</v>
      </c>
      <c r="G147" s="228" t="s">
        <v>169</v>
      </c>
      <c r="H147" s="229">
        <v>294.326</v>
      </c>
      <c r="I147" s="230"/>
      <c r="J147" s="231">
        <f>ROUND(I147*H147,2)</f>
        <v>0</v>
      </c>
      <c r="K147" s="227" t="s">
        <v>147</v>
      </c>
      <c r="L147" s="43"/>
      <c r="M147" s="232" t="s">
        <v>1</v>
      </c>
      <c r="N147" s="233" t="s">
        <v>42</v>
      </c>
      <c r="O147" s="90"/>
      <c r="P147" s="234">
        <f>O147*H147</f>
        <v>0</v>
      </c>
      <c r="Q147" s="234">
        <v>0</v>
      </c>
      <c r="R147" s="234">
        <f>Q147*H147</f>
        <v>0</v>
      </c>
      <c r="S147" s="234">
        <v>0</v>
      </c>
      <c r="T147" s="235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36" t="s">
        <v>170</v>
      </c>
      <c r="AT147" s="236" t="s">
        <v>143</v>
      </c>
      <c r="AU147" s="236" t="s">
        <v>89</v>
      </c>
      <c r="AY147" s="16" t="s">
        <v>140</v>
      </c>
      <c r="BE147" s="237">
        <f>IF(N147="základní",J147,0)</f>
        <v>0</v>
      </c>
      <c r="BF147" s="237">
        <f>IF(N147="snížená",J147,0)</f>
        <v>0</v>
      </c>
      <c r="BG147" s="237">
        <f>IF(N147="zákl. přenesená",J147,0)</f>
        <v>0</v>
      </c>
      <c r="BH147" s="237">
        <f>IF(N147="sníž. přenesená",J147,0)</f>
        <v>0</v>
      </c>
      <c r="BI147" s="237">
        <f>IF(N147="nulová",J147,0)</f>
        <v>0</v>
      </c>
      <c r="BJ147" s="16" t="s">
        <v>89</v>
      </c>
      <c r="BK147" s="237">
        <f>ROUND(I147*H147,2)</f>
        <v>0</v>
      </c>
      <c r="BL147" s="16" t="s">
        <v>170</v>
      </c>
      <c r="BM147" s="236" t="s">
        <v>195</v>
      </c>
    </row>
    <row r="148" spans="1:51" s="13" customFormat="1" ht="12">
      <c r="A148" s="13"/>
      <c r="B148" s="238"/>
      <c r="C148" s="239"/>
      <c r="D148" s="240" t="s">
        <v>157</v>
      </c>
      <c r="E148" s="249" t="s">
        <v>1</v>
      </c>
      <c r="F148" s="241" t="s">
        <v>196</v>
      </c>
      <c r="G148" s="239"/>
      <c r="H148" s="242">
        <v>294.326</v>
      </c>
      <c r="I148" s="243"/>
      <c r="J148" s="239"/>
      <c r="K148" s="239"/>
      <c r="L148" s="244"/>
      <c r="M148" s="245"/>
      <c r="N148" s="246"/>
      <c r="O148" s="246"/>
      <c r="P148" s="246"/>
      <c r="Q148" s="246"/>
      <c r="R148" s="246"/>
      <c r="S148" s="246"/>
      <c r="T148" s="247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8" t="s">
        <v>157</v>
      </c>
      <c r="AU148" s="248" t="s">
        <v>89</v>
      </c>
      <c r="AV148" s="13" t="s">
        <v>89</v>
      </c>
      <c r="AW148" s="13" t="s">
        <v>32</v>
      </c>
      <c r="AX148" s="13" t="s">
        <v>83</v>
      </c>
      <c r="AY148" s="248" t="s">
        <v>140</v>
      </c>
    </row>
    <row r="149" spans="1:65" s="2" customFormat="1" ht="16.5" customHeight="1">
      <c r="A149" s="37"/>
      <c r="B149" s="38"/>
      <c r="C149" s="261" t="s">
        <v>197</v>
      </c>
      <c r="D149" s="261" t="s">
        <v>198</v>
      </c>
      <c r="E149" s="262" t="s">
        <v>199</v>
      </c>
      <c r="F149" s="263" t="s">
        <v>200</v>
      </c>
      <c r="G149" s="264" t="s">
        <v>146</v>
      </c>
      <c r="H149" s="265">
        <v>0.118</v>
      </c>
      <c r="I149" s="266"/>
      <c r="J149" s="267">
        <f>ROUND(I149*H149,2)</f>
        <v>0</v>
      </c>
      <c r="K149" s="263" t="s">
        <v>147</v>
      </c>
      <c r="L149" s="268"/>
      <c r="M149" s="269" t="s">
        <v>1</v>
      </c>
      <c r="N149" s="270" t="s">
        <v>42</v>
      </c>
      <c r="O149" s="90"/>
      <c r="P149" s="234">
        <f>O149*H149</f>
        <v>0</v>
      </c>
      <c r="Q149" s="234">
        <v>1</v>
      </c>
      <c r="R149" s="234">
        <f>Q149*H149</f>
        <v>0.118</v>
      </c>
      <c r="S149" s="234">
        <v>0</v>
      </c>
      <c r="T149" s="235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236" t="s">
        <v>201</v>
      </c>
      <c r="AT149" s="236" t="s">
        <v>198</v>
      </c>
      <c r="AU149" s="236" t="s">
        <v>89</v>
      </c>
      <c r="AY149" s="16" t="s">
        <v>140</v>
      </c>
      <c r="BE149" s="237">
        <f>IF(N149="základní",J149,0)</f>
        <v>0</v>
      </c>
      <c r="BF149" s="237">
        <f>IF(N149="snížená",J149,0)</f>
        <v>0</v>
      </c>
      <c r="BG149" s="237">
        <f>IF(N149="zákl. přenesená",J149,0)</f>
        <v>0</v>
      </c>
      <c r="BH149" s="237">
        <f>IF(N149="sníž. přenesená",J149,0)</f>
        <v>0</v>
      </c>
      <c r="BI149" s="237">
        <f>IF(N149="nulová",J149,0)</f>
        <v>0</v>
      </c>
      <c r="BJ149" s="16" t="s">
        <v>89</v>
      </c>
      <c r="BK149" s="237">
        <f>ROUND(I149*H149,2)</f>
        <v>0</v>
      </c>
      <c r="BL149" s="16" t="s">
        <v>170</v>
      </c>
      <c r="BM149" s="236" t="s">
        <v>202</v>
      </c>
    </row>
    <row r="150" spans="1:51" s="13" customFormat="1" ht="12">
      <c r="A150" s="13"/>
      <c r="B150" s="238"/>
      <c r="C150" s="239"/>
      <c r="D150" s="240" t="s">
        <v>157</v>
      </c>
      <c r="E150" s="239"/>
      <c r="F150" s="241" t="s">
        <v>203</v>
      </c>
      <c r="G150" s="239"/>
      <c r="H150" s="242">
        <v>0.118</v>
      </c>
      <c r="I150" s="243"/>
      <c r="J150" s="239"/>
      <c r="K150" s="239"/>
      <c r="L150" s="244"/>
      <c r="M150" s="245"/>
      <c r="N150" s="246"/>
      <c r="O150" s="246"/>
      <c r="P150" s="246"/>
      <c r="Q150" s="246"/>
      <c r="R150" s="246"/>
      <c r="S150" s="246"/>
      <c r="T150" s="247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8" t="s">
        <v>157</v>
      </c>
      <c r="AU150" s="248" t="s">
        <v>89</v>
      </c>
      <c r="AV150" s="13" t="s">
        <v>89</v>
      </c>
      <c r="AW150" s="13" t="s">
        <v>4</v>
      </c>
      <c r="AX150" s="13" t="s">
        <v>83</v>
      </c>
      <c r="AY150" s="248" t="s">
        <v>140</v>
      </c>
    </row>
    <row r="151" spans="1:65" s="2" customFormat="1" ht="24.15" customHeight="1">
      <c r="A151" s="37"/>
      <c r="B151" s="38"/>
      <c r="C151" s="225" t="s">
        <v>204</v>
      </c>
      <c r="D151" s="225" t="s">
        <v>143</v>
      </c>
      <c r="E151" s="226" t="s">
        <v>205</v>
      </c>
      <c r="F151" s="227" t="s">
        <v>206</v>
      </c>
      <c r="G151" s="228" t="s">
        <v>169</v>
      </c>
      <c r="H151" s="229">
        <v>58.872</v>
      </c>
      <c r="I151" s="230"/>
      <c r="J151" s="231">
        <f>ROUND(I151*H151,2)</f>
        <v>0</v>
      </c>
      <c r="K151" s="227" t="s">
        <v>147</v>
      </c>
      <c r="L151" s="43"/>
      <c r="M151" s="232" t="s">
        <v>1</v>
      </c>
      <c r="N151" s="233" t="s">
        <v>42</v>
      </c>
      <c r="O151" s="90"/>
      <c r="P151" s="234">
        <f>O151*H151</f>
        <v>0</v>
      </c>
      <c r="Q151" s="234">
        <v>0</v>
      </c>
      <c r="R151" s="234">
        <f>Q151*H151</f>
        <v>0</v>
      </c>
      <c r="S151" s="234">
        <v>0.0055</v>
      </c>
      <c r="T151" s="235">
        <f>S151*H151</f>
        <v>0.323796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36" t="s">
        <v>170</v>
      </c>
      <c r="AT151" s="236" t="s">
        <v>143</v>
      </c>
      <c r="AU151" s="236" t="s">
        <v>89</v>
      </c>
      <c r="AY151" s="16" t="s">
        <v>140</v>
      </c>
      <c r="BE151" s="237">
        <f>IF(N151="základní",J151,0)</f>
        <v>0</v>
      </c>
      <c r="BF151" s="237">
        <f>IF(N151="snížená",J151,0)</f>
        <v>0</v>
      </c>
      <c r="BG151" s="237">
        <f>IF(N151="zákl. přenesená",J151,0)</f>
        <v>0</v>
      </c>
      <c r="BH151" s="237">
        <f>IF(N151="sníž. přenesená",J151,0)</f>
        <v>0</v>
      </c>
      <c r="BI151" s="237">
        <f>IF(N151="nulová",J151,0)</f>
        <v>0</v>
      </c>
      <c r="BJ151" s="16" t="s">
        <v>89</v>
      </c>
      <c r="BK151" s="237">
        <f>ROUND(I151*H151,2)</f>
        <v>0</v>
      </c>
      <c r="BL151" s="16" t="s">
        <v>170</v>
      </c>
      <c r="BM151" s="236" t="s">
        <v>207</v>
      </c>
    </row>
    <row r="152" spans="1:51" s="13" customFormat="1" ht="12">
      <c r="A152" s="13"/>
      <c r="B152" s="238"/>
      <c r="C152" s="239"/>
      <c r="D152" s="240" t="s">
        <v>157</v>
      </c>
      <c r="E152" s="249" t="s">
        <v>1</v>
      </c>
      <c r="F152" s="241" t="s">
        <v>208</v>
      </c>
      <c r="G152" s="239"/>
      <c r="H152" s="242">
        <v>58.872</v>
      </c>
      <c r="I152" s="243"/>
      <c r="J152" s="239"/>
      <c r="K152" s="239"/>
      <c r="L152" s="244"/>
      <c r="M152" s="245"/>
      <c r="N152" s="246"/>
      <c r="O152" s="246"/>
      <c r="P152" s="246"/>
      <c r="Q152" s="246"/>
      <c r="R152" s="246"/>
      <c r="S152" s="246"/>
      <c r="T152" s="247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8" t="s">
        <v>157</v>
      </c>
      <c r="AU152" s="248" t="s">
        <v>89</v>
      </c>
      <c r="AV152" s="13" t="s">
        <v>89</v>
      </c>
      <c r="AW152" s="13" t="s">
        <v>32</v>
      </c>
      <c r="AX152" s="13" t="s">
        <v>83</v>
      </c>
      <c r="AY152" s="248" t="s">
        <v>140</v>
      </c>
    </row>
    <row r="153" spans="1:65" s="2" customFormat="1" ht="24.15" customHeight="1">
      <c r="A153" s="37"/>
      <c r="B153" s="38"/>
      <c r="C153" s="225" t="s">
        <v>8</v>
      </c>
      <c r="D153" s="225" t="s">
        <v>143</v>
      </c>
      <c r="E153" s="226" t="s">
        <v>209</v>
      </c>
      <c r="F153" s="227" t="s">
        <v>210</v>
      </c>
      <c r="G153" s="228" t="s">
        <v>169</v>
      </c>
      <c r="H153" s="229">
        <v>294.326</v>
      </c>
      <c r="I153" s="230"/>
      <c r="J153" s="231">
        <f>ROUND(I153*H153,2)</f>
        <v>0</v>
      </c>
      <c r="K153" s="227" t="s">
        <v>147</v>
      </c>
      <c r="L153" s="43"/>
      <c r="M153" s="232" t="s">
        <v>1</v>
      </c>
      <c r="N153" s="233" t="s">
        <v>42</v>
      </c>
      <c r="O153" s="90"/>
      <c r="P153" s="234">
        <f>O153*H153</f>
        <v>0</v>
      </c>
      <c r="Q153" s="234">
        <v>0.00088</v>
      </c>
      <c r="R153" s="234">
        <f>Q153*H153</f>
        <v>0.25900688000000005</v>
      </c>
      <c r="S153" s="234">
        <v>0</v>
      </c>
      <c r="T153" s="235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36" t="s">
        <v>170</v>
      </c>
      <c r="AT153" s="236" t="s">
        <v>143</v>
      </c>
      <c r="AU153" s="236" t="s">
        <v>89</v>
      </c>
      <c r="AY153" s="16" t="s">
        <v>140</v>
      </c>
      <c r="BE153" s="237">
        <f>IF(N153="základní",J153,0)</f>
        <v>0</v>
      </c>
      <c r="BF153" s="237">
        <f>IF(N153="snížená",J153,0)</f>
        <v>0</v>
      </c>
      <c r="BG153" s="237">
        <f>IF(N153="zákl. přenesená",J153,0)</f>
        <v>0</v>
      </c>
      <c r="BH153" s="237">
        <f>IF(N153="sníž. přenesená",J153,0)</f>
        <v>0</v>
      </c>
      <c r="BI153" s="237">
        <f>IF(N153="nulová",J153,0)</f>
        <v>0</v>
      </c>
      <c r="BJ153" s="16" t="s">
        <v>89</v>
      </c>
      <c r="BK153" s="237">
        <f>ROUND(I153*H153,2)</f>
        <v>0</v>
      </c>
      <c r="BL153" s="16" t="s">
        <v>170</v>
      </c>
      <c r="BM153" s="236" t="s">
        <v>211</v>
      </c>
    </row>
    <row r="154" spans="1:65" s="2" customFormat="1" ht="44.25" customHeight="1">
      <c r="A154" s="37"/>
      <c r="B154" s="38"/>
      <c r="C154" s="261" t="s">
        <v>212</v>
      </c>
      <c r="D154" s="261" t="s">
        <v>198</v>
      </c>
      <c r="E154" s="262" t="s">
        <v>213</v>
      </c>
      <c r="F154" s="263" t="s">
        <v>214</v>
      </c>
      <c r="G154" s="264" t="s">
        <v>169</v>
      </c>
      <c r="H154" s="265">
        <v>343.037</v>
      </c>
      <c r="I154" s="266"/>
      <c r="J154" s="267">
        <f>ROUND(I154*H154,2)</f>
        <v>0</v>
      </c>
      <c r="K154" s="263" t="s">
        <v>147</v>
      </c>
      <c r="L154" s="268"/>
      <c r="M154" s="269" t="s">
        <v>1</v>
      </c>
      <c r="N154" s="270" t="s">
        <v>42</v>
      </c>
      <c r="O154" s="90"/>
      <c r="P154" s="234">
        <f>O154*H154</f>
        <v>0</v>
      </c>
      <c r="Q154" s="234">
        <v>0.00553</v>
      </c>
      <c r="R154" s="234">
        <f>Q154*H154</f>
        <v>1.89699461</v>
      </c>
      <c r="S154" s="234">
        <v>0</v>
      </c>
      <c r="T154" s="235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36" t="s">
        <v>201</v>
      </c>
      <c r="AT154" s="236" t="s">
        <v>198</v>
      </c>
      <c r="AU154" s="236" t="s">
        <v>89</v>
      </c>
      <c r="AY154" s="16" t="s">
        <v>140</v>
      </c>
      <c r="BE154" s="237">
        <f>IF(N154="základní",J154,0)</f>
        <v>0</v>
      </c>
      <c r="BF154" s="237">
        <f>IF(N154="snížená",J154,0)</f>
        <v>0</v>
      </c>
      <c r="BG154" s="237">
        <f>IF(N154="zákl. přenesená",J154,0)</f>
        <v>0</v>
      </c>
      <c r="BH154" s="237">
        <f>IF(N154="sníž. přenesená",J154,0)</f>
        <v>0</v>
      </c>
      <c r="BI154" s="237">
        <f>IF(N154="nulová",J154,0)</f>
        <v>0</v>
      </c>
      <c r="BJ154" s="16" t="s">
        <v>89</v>
      </c>
      <c r="BK154" s="237">
        <f>ROUND(I154*H154,2)</f>
        <v>0</v>
      </c>
      <c r="BL154" s="16" t="s">
        <v>170</v>
      </c>
      <c r="BM154" s="236" t="s">
        <v>215</v>
      </c>
    </row>
    <row r="155" spans="1:51" s="13" customFormat="1" ht="12">
      <c r="A155" s="13"/>
      <c r="B155" s="238"/>
      <c r="C155" s="239"/>
      <c r="D155" s="240" t="s">
        <v>157</v>
      </c>
      <c r="E155" s="249" t="s">
        <v>1</v>
      </c>
      <c r="F155" s="241" t="s">
        <v>216</v>
      </c>
      <c r="G155" s="239"/>
      <c r="H155" s="242">
        <v>343.037</v>
      </c>
      <c r="I155" s="243"/>
      <c r="J155" s="239"/>
      <c r="K155" s="239"/>
      <c r="L155" s="244"/>
      <c r="M155" s="245"/>
      <c r="N155" s="246"/>
      <c r="O155" s="246"/>
      <c r="P155" s="246"/>
      <c r="Q155" s="246"/>
      <c r="R155" s="246"/>
      <c r="S155" s="246"/>
      <c r="T155" s="247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8" t="s">
        <v>157</v>
      </c>
      <c r="AU155" s="248" t="s">
        <v>89</v>
      </c>
      <c r="AV155" s="13" t="s">
        <v>89</v>
      </c>
      <c r="AW155" s="13" t="s">
        <v>32</v>
      </c>
      <c r="AX155" s="13" t="s">
        <v>83</v>
      </c>
      <c r="AY155" s="248" t="s">
        <v>140</v>
      </c>
    </row>
    <row r="156" spans="1:65" s="2" customFormat="1" ht="24.15" customHeight="1">
      <c r="A156" s="37"/>
      <c r="B156" s="38"/>
      <c r="C156" s="225" t="s">
        <v>217</v>
      </c>
      <c r="D156" s="225" t="s">
        <v>143</v>
      </c>
      <c r="E156" s="226" t="s">
        <v>209</v>
      </c>
      <c r="F156" s="227" t="s">
        <v>210</v>
      </c>
      <c r="G156" s="228" t="s">
        <v>169</v>
      </c>
      <c r="H156" s="229">
        <v>58.865</v>
      </c>
      <c r="I156" s="230"/>
      <c r="J156" s="231">
        <f>ROUND(I156*H156,2)</f>
        <v>0</v>
      </c>
      <c r="K156" s="227" t="s">
        <v>147</v>
      </c>
      <c r="L156" s="43"/>
      <c r="M156" s="232" t="s">
        <v>1</v>
      </c>
      <c r="N156" s="233" t="s">
        <v>42</v>
      </c>
      <c r="O156" s="90"/>
      <c r="P156" s="234">
        <f>O156*H156</f>
        <v>0</v>
      </c>
      <c r="Q156" s="234">
        <v>0.00088</v>
      </c>
      <c r="R156" s="234">
        <f>Q156*H156</f>
        <v>0.051801200000000006</v>
      </c>
      <c r="S156" s="234">
        <v>0</v>
      </c>
      <c r="T156" s="235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36" t="s">
        <v>170</v>
      </c>
      <c r="AT156" s="236" t="s">
        <v>143</v>
      </c>
      <c r="AU156" s="236" t="s">
        <v>89</v>
      </c>
      <c r="AY156" s="16" t="s">
        <v>140</v>
      </c>
      <c r="BE156" s="237">
        <f>IF(N156="základní",J156,0)</f>
        <v>0</v>
      </c>
      <c r="BF156" s="237">
        <f>IF(N156="snížená",J156,0)</f>
        <v>0</v>
      </c>
      <c r="BG156" s="237">
        <f>IF(N156="zákl. přenesená",J156,0)</f>
        <v>0</v>
      </c>
      <c r="BH156" s="237">
        <f>IF(N156="sníž. přenesená",J156,0)</f>
        <v>0</v>
      </c>
      <c r="BI156" s="237">
        <f>IF(N156="nulová",J156,0)</f>
        <v>0</v>
      </c>
      <c r="BJ156" s="16" t="s">
        <v>89</v>
      </c>
      <c r="BK156" s="237">
        <f>ROUND(I156*H156,2)</f>
        <v>0</v>
      </c>
      <c r="BL156" s="16" t="s">
        <v>170</v>
      </c>
      <c r="BM156" s="236" t="s">
        <v>218</v>
      </c>
    </row>
    <row r="157" spans="1:51" s="13" customFormat="1" ht="12">
      <c r="A157" s="13"/>
      <c r="B157" s="238"/>
      <c r="C157" s="239"/>
      <c r="D157" s="240" t="s">
        <v>157</v>
      </c>
      <c r="E157" s="249" t="s">
        <v>1</v>
      </c>
      <c r="F157" s="241" t="s">
        <v>182</v>
      </c>
      <c r="G157" s="239"/>
      <c r="H157" s="242">
        <v>58.865</v>
      </c>
      <c r="I157" s="243"/>
      <c r="J157" s="239"/>
      <c r="K157" s="239"/>
      <c r="L157" s="244"/>
      <c r="M157" s="245"/>
      <c r="N157" s="246"/>
      <c r="O157" s="246"/>
      <c r="P157" s="246"/>
      <c r="Q157" s="246"/>
      <c r="R157" s="246"/>
      <c r="S157" s="246"/>
      <c r="T157" s="247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8" t="s">
        <v>157</v>
      </c>
      <c r="AU157" s="248" t="s">
        <v>89</v>
      </c>
      <c r="AV157" s="13" t="s">
        <v>89</v>
      </c>
      <c r="AW157" s="13" t="s">
        <v>32</v>
      </c>
      <c r="AX157" s="13" t="s">
        <v>83</v>
      </c>
      <c r="AY157" s="248" t="s">
        <v>140</v>
      </c>
    </row>
    <row r="158" spans="1:65" s="2" customFormat="1" ht="44.25" customHeight="1">
      <c r="A158" s="37"/>
      <c r="B158" s="38"/>
      <c r="C158" s="261" t="s">
        <v>219</v>
      </c>
      <c r="D158" s="261" t="s">
        <v>198</v>
      </c>
      <c r="E158" s="262" t="s">
        <v>213</v>
      </c>
      <c r="F158" s="263" t="s">
        <v>214</v>
      </c>
      <c r="G158" s="264" t="s">
        <v>169</v>
      </c>
      <c r="H158" s="265">
        <v>68.607</v>
      </c>
      <c r="I158" s="266"/>
      <c r="J158" s="267">
        <f>ROUND(I158*H158,2)</f>
        <v>0</v>
      </c>
      <c r="K158" s="263" t="s">
        <v>147</v>
      </c>
      <c r="L158" s="268"/>
      <c r="M158" s="269" t="s">
        <v>1</v>
      </c>
      <c r="N158" s="270" t="s">
        <v>42</v>
      </c>
      <c r="O158" s="90"/>
      <c r="P158" s="234">
        <f>O158*H158</f>
        <v>0</v>
      </c>
      <c r="Q158" s="234">
        <v>0.00553</v>
      </c>
      <c r="R158" s="234">
        <f>Q158*H158</f>
        <v>0.37939671</v>
      </c>
      <c r="S158" s="234">
        <v>0</v>
      </c>
      <c r="T158" s="235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36" t="s">
        <v>201</v>
      </c>
      <c r="AT158" s="236" t="s">
        <v>198</v>
      </c>
      <c r="AU158" s="236" t="s">
        <v>89</v>
      </c>
      <c r="AY158" s="16" t="s">
        <v>140</v>
      </c>
      <c r="BE158" s="237">
        <f>IF(N158="základní",J158,0)</f>
        <v>0</v>
      </c>
      <c r="BF158" s="237">
        <f>IF(N158="snížená",J158,0)</f>
        <v>0</v>
      </c>
      <c r="BG158" s="237">
        <f>IF(N158="zákl. přenesená",J158,0)</f>
        <v>0</v>
      </c>
      <c r="BH158" s="237">
        <f>IF(N158="sníž. přenesená",J158,0)</f>
        <v>0</v>
      </c>
      <c r="BI158" s="237">
        <f>IF(N158="nulová",J158,0)</f>
        <v>0</v>
      </c>
      <c r="BJ158" s="16" t="s">
        <v>89</v>
      </c>
      <c r="BK158" s="237">
        <f>ROUND(I158*H158,2)</f>
        <v>0</v>
      </c>
      <c r="BL158" s="16" t="s">
        <v>170</v>
      </c>
      <c r="BM158" s="236" t="s">
        <v>220</v>
      </c>
    </row>
    <row r="159" spans="1:65" s="2" customFormat="1" ht="24.15" customHeight="1">
      <c r="A159" s="37"/>
      <c r="B159" s="38"/>
      <c r="C159" s="225" t="s">
        <v>170</v>
      </c>
      <c r="D159" s="225" t="s">
        <v>143</v>
      </c>
      <c r="E159" s="226" t="s">
        <v>221</v>
      </c>
      <c r="F159" s="227" t="s">
        <v>222</v>
      </c>
      <c r="G159" s="228" t="s">
        <v>146</v>
      </c>
      <c r="H159" s="229">
        <v>2.885</v>
      </c>
      <c r="I159" s="230"/>
      <c r="J159" s="231">
        <f>ROUND(I159*H159,2)</f>
        <v>0</v>
      </c>
      <c r="K159" s="227" t="s">
        <v>147</v>
      </c>
      <c r="L159" s="43"/>
      <c r="M159" s="232" t="s">
        <v>1</v>
      </c>
      <c r="N159" s="233" t="s">
        <v>42</v>
      </c>
      <c r="O159" s="90"/>
      <c r="P159" s="234">
        <f>O159*H159</f>
        <v>0</v>
      </c>
      <c r="Q159" s="234">
        <v>0</v>
      </c>
      <c r="R159" s="234">
        <f>Q159*H159</f>
        <v>0</v>
      </c>
      <c r="S159" s="234">
        <v>0</v>
      </c>
      <c r="T159" s="235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36" t="s">
        <v>170</v>
      </c>
      <c r="AT159" s="236" t="s">
        <v>143</v>
      </c>
      <c r="AU159" s="236" t="s">
        <v>89</v>
      </c>
      <c r="AY159" s="16" t="s">
        <v>140</v>
      </c>
      <c r="BE159" s="237">
        <f>IF(N159="základní",J159,0)</f>
        <v>0</v>
      </c>
      <c r="BF159" s="237">
        <f>IF(N159="snížená",J159,0)</f>
        <v>0</v>
      </c>
      <c r="BG159" s="237">
        <f>IF(N159="zákl. přenesená",J159,0)</f>
        <v>0</v>
      </c>
      <c r="BH159" s="237">
        <f>IF(N159="sníž. přenesená",J159,0)</f>
        <v>0</v>
      </c>
      <c r="BI159" s="237">
        <f>IF(N159="nulová",J159,0)</f>
        <v>0</v>
      </c>
      <c r="BJ159" s="16" t="s">
        <v>89</v>
      </c>
      <c r="BK159" s="237">
        <f>ROUND(I159*H159,2)</f>
        <v>0</v>
      </c>
      <c r="BL159" s="16" t="s">
        <v>170</v>
      </c>
      <c r="BM159" s="236" t="s">
        <v>223</v>
      </c>
    </row>
    <row r="160" spans="1:63" s="12" customFormat="1" ht="22.8" customHeight="1">
      <c r="A160" s="12"/>
      <c r="B160" s="209"/>
      <c r="C160" s="210"/>
      <c r="D160" s="211" t="s">
        <v>75</v>
      </c>
      <c r="E160" s="223" t="s">
        <v>224</v>
      </c>
      <c r="F160" s="223" t="s">
        <v>225</v>
      </c>
      <c r="G160" s="210"/>
      <c r="H160" s="210"/>
      <c r="I160" s="213"/>
      <c r="J160" s="224">
        <f>BK160</f>
        <v>0</v>
      </c>
      <c r="K160" s="210"/>
      <c r="L160" s="215"/>
      <c r="M160" s="216"/>
      <c r="N160" s="217"/>
      <c r="O160" s="217"/>
      <c r="P160" s="218">
        <f>SUM(P161:P162)</f>
        <v>0</v>
      </c>
      <c r="Q160" s="217"/>
      <c r="R160" s="218">
        <f>SUM(R161:R162)</f>
        <v>0.0162</v>
      </c>
      <c r="S160" s="217"/>
      <c r="T160" s="219">
        <f>SUM(T161:T162)</f>
        <v>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220" t="s">
        <v>89</v>
      </c>
      <c r="AT160" s="221" t="s">
        <v>75</v>
      </c>
      <c r="AU160" s="221" t="s">
        <v>83</v>
      </c>
      <c r="AY160" s="220" t="s">
        <v>140</v>
      </c>
      <c r="BK160" s="222">
        <f>SUM(BK161:BK162)</f>
        <v>0</v>
      </c>
    </row>
    <row r="161" spans="1:65" s="2" customFormat="1" ht="16.5" customHeight="1">
      <c r="A161" s="37"/>
      <c r="B161" s="38"/>
      <c r="C161" s="225" t="s">
        <v>226</v>
      </c>
      <c r="D161" s="225" t="s">
        <v>143</v>
      </c>
      <c r="E161" s="226" t="s">
        <v>227</v>
      </c>
      <c r="F161" s="227" t="s">
        <v>228</v>
      </c>
      <c r="G161" s="228" t="s">
        <v>186</v>
      </c>
      <c r="H161" s="229">
        <v>6</v>
      </c>
      <c r="I161" s="230"/>
      <c r="J161" s="231">
        <f>ROUND(I161*H161,2)</f>
        <v>0</v>
      </c>
      <c r="K161" s="227" t="s">
        <v>147</v>
      </c>
      <c r="L161" s="43"/>
      <c r="M161" s="232" t="s">
        <v>1</v>
      </c>
      <c r="N161" s="233" t="s">
        <v>42</v>
      </c>
      <c r="O161" s="90"/>
      <c r="P161" s="234">
        <f>O161*H161</f>
        <v>0</v>
      </c>
      <c r="Q161" s="234">
        <v>0</v>
      </c>
      <c r="R161" s="234">
        <f>Q161*H161</f>
        <v>0</v>
      </c>
      <c r="S161" s="234">
        <v>0</v>
      </c>
      <c r="T161" s="235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36" t="s">
        <v>170</v>
      </c>
      <c r="AT161" s="236" t="s">
        <v>143</v>
      </c>
      <c r="AU161" s="236" t="s">
        <v>89</v>
      </c>
      <c r="AY161" s="16" t="s">
        <v>140</v>
      </c>
      <c r="BE161" s="237">
        <f>IF(N161="základní",J161,0)</f>
        <v>0</v>
      </c>
      <c r="BF161" s="237">
        <f>IF(N161="snížená",J161,0)</f>
        <v>0</v>
      </c>
      <c r="BG161" s="237">
        <f>IF(N161="zákl. přenesená",J161,0)</f>
        <v>0</v>
      </c>
      <c r="BH161" s="237">
        <f>IF(N161="sníž. přenesená",J161,0)</f>
        <v>0</v>
      </c>
      <c r="BI161" s="237">
        <f>IF(N161="nulová",J161,0)</f>
        <v>0</v>
      </c>
      <c r="BJ161" s="16" t="s">
        <v>89</v>
      </c>
      <c r="BK161" s="237">
        <f>ROUND(I161*H161,2)</f>
        <v>0</v>
      </c>
      <c r="BL161" s="16" t="s">
        <v>170</v>
      </c>
      <c r="BM161" s="236" t="s">
        <v>229</v>
      </c>
    </row>
    <row r="162" spans="1:65" s="2" customFormat="1" ht="16.5" customHeight="1">
      <c r="A162" s="37"/>
      <c r="B162" s="38"/>
      <c r="C162" s="261" t="s">
        <v>230</v>
      </c>
      <c r="D162" s="261" t="s">
        <v>198</v>
      </c>
      <c r="E162" s="262" t="s">
        <v>231</v>
      </c>
      <c r="F162" s="263" t="s">
        <v>232</v>
      </c>
      <c r="G162" s="264" t="s">
        <v>186</v>
      </c>
      <c r="H162" s="265">
        <v>6</v>
      </c>
      <c r="I162" s="266"/>
      <c r="J162" s="267">
        <f>ROUND(I162*H162,2)</f>
        <v>0</v>
      </c>
      <c r="K162" s="263" t="s">
        <v>147</v>
      </c>
      <c r="L162" s="268"/>
      <c r="M162" s="269" t="s">
        <v>1</v>
      </c>
      <c r="N162" s="270" t="s">
        <v>42</v>
      </c>
      <c r="O162" s="90"/>
      <c r="P162" s="234">
        <f>O162*H162</f>
        <v>0</v>
      </c>
      <c r="Q162" s="234">
        <v>0.0027</v>
      </c>
      <c r="R162" s="234">
        <f>Q162*H162</f>
        <v>0.0162</v>
      </c>
      <c r="S162" s="234">
        <v>0</v>
      </c>
      <c r="T162" s="235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36" t="s">
        <v>201</v>
      </c>
      <c r="AT162" s="236" t="s">
        <v>198</v>
      </c>
      <c r="AU162" s="236" t="s">
        <v>89</v>
      </c>
      <c r="AY162" s="16" t="s">
        <v>140</v>
      </c>
      <c r="BE162" s="237">
        <f>IF(N162="základní",J162,0)</f>
        <v>0</v>
      </c>
      <c r="BF162" s="237">
        <f>IF(N162="snížená",J162,0)</f>
        <v>0</v>
      </c>
      <c r="BG162" s="237">
        <f>IF(N162="zákl. přenesená",J162,0)</f>
        <v>0</v>
      </c>
      <c r="BH162" s="237">
        <f>IF(N162="sníž. přenesená",J162,0)</f>
        <v>0</v>
      </c>
      <c r="BI162" s="237">
        <f>IF(N162="nulová",J162,0)</f>
        <v>0</v>
      </c>
      <c r="BJ162" s="16" t="s">
        <v>89</v>
      </c>
      <c r="BK162" s="237">
        <f>ROUND(I162*H162,2)</f>
        <v>0</v>
      </c>
      <c r="BL162" s="16" t="s">
        <v>170</v>
      </c>
      <c r="BM162" s="236" t="s">
        <v>233</v>
      </c>
    </row>
    <row r="163" spans="1:63" s="12" customFormat="1" ht="25.9" customHeight="1">
      <c r="A163" s="12"/>
      <c r="B163" s="209"/>
      <c r="C163" s="210"/>
      <c r="D163" s="211" t="s">
        <v>75</v>
      </c>
      <c r="E163" s="212" t="s">
        <v>234</v>
      </c>
      <c r="F163" s="212" t="s">
        <v>235</v>
      </c>
      <c r="G163" s="210"/>
      <c r="H163" s="210"/>
      <c r="I163" s="213"/>
      <c r="J163" s="214">
        <f>BK163</f>
        <v>0</v>
      </c>
      <c r="K163" s="210"/>
      <c r="L163" s="215"/>
      <c r="M163" s="216"/>
      <c r="N163" s="217"/>
      <c r="O163" s="217"/>
      <c r="P163" s="218">
        <f>P164</f>
        <v>0</v>
      </c>
      <c r="Q163" s="217"/>
      <c r="R163" s="218">
        <f>R164</f>
        <v>0</v>
      </c>
      <c r="S163" s="217"/>
      <c r="T163" s="219">
        <f>T164</f>
        <v>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220" t="s">
        <v>148</v>
      </c>
      <c r="AT163" s="221" t="s">
        <v>75</v>
      </c>
      <c r="AU163" s="221" t="s">
        <v>76</v>
      </c>
      <c r="AY163" s="220" t="s">
        <v>140</v>
      </c>
      <c r="BK163" s="222">
        <f>BK164</f>
        <v>0</v>
      </c>
    </row>
    <row r="164" spans="1:65" s="2" customFormat="1" ht="16.5" customHeight="1">
      <c r="A164" s="37"/>
      <c r="B164" s="38"/>
      <c r="C164" s="225" t="s">
        <v>236</v>
      </c>
      <c r="D164" s="225" t="s">
        <v>143</v>
      </c>
      <c r="E164" s="226" t="s">
        <v>237</v>
      </c>
      <c r="F164" s="227" t="s">
        <v>238</v>
      </c>
      <c r="G164" s="228" t="s">
        <v>239</v>
      </c>
      <c r="H164" s="229">
        <v>8</v>
      </c>
      <c r="I164" s="230"/>
      <c r="J164" s="231">
        <f>ROUND(I164*H164,2)</f>
        <v>0</v>
      </c>
      <c r="K164" s="227" t="s">
        <v>147</v>
      </c>
      <c r="L164" s="43"/>
      <c r="M164" s="271" t="s">
        <v>1</v>
      </c>
      <c r="N164" s="272" t="s">
        <v>42</v>
      </c>
      <c r="O164" s="273"/>
      <c r="P164" s="274">
        <f>O164*H164</f>
        <v>0</v>
      </c>
      <c r="Q164" s="274">
        <v>0</v>
      </c>
      <c r="R164" s="274">
        <f>Q164*H164</f>
        <v>0</v>
      </c>
      <c r="S164" s="274">
        <v>0</v>
      </c>
      <c r="T164" s="275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36" t="s">
        <v>240</v>
      </c>
      <c r="AT164" s="236" t="s">
        <v>143</v>
      </c>
      <c r="AU164" s="236" t="s">
        <v>83</v>
      </c>
      <c r="AY164" s="16" t="s">
        <v>140</v>
      </c>
      <c r="BE164" s="237">
        <f>IF(N164="základní",J164,0)</f>
        <v>0</v>
      </c>
      <c r="BF164" s="237">
        <f>IF(N164="snížená",J164,0)</f>
        <v>0</v>
      </c>
      <c r="BG164" s="237">
        <f>IF(N164="zákl. přenesená",J164,0)</f>
        <v>0</v>
      </c>
      <c r="BH164" s="237">
        <f>IF(N164="sníž. přenesená",J164,0)</f>
        <v>0</v>
      </c>
      <c r="BI164" s="237">
        <f>IF(N164="nulová",J164,0)</f>
        <v>0</v>
      </c>
      <c r="BJ164" s="16" t="s">
        <v>89</v>
      </c>
      <c r="BK164" s="237">
        <f>ROUND(I164*H164,2)</f>
        <v>0</v>
      </c>
      <c r="BL164" s="16" t="s">
        <v>240</v>
      </c>
      <c r="BM164" s="236" t="s">
        <v>241</v>
      </c>
    </row>
    <row r="165" spans="1:31" s="2" customFormat="1" ht="6.95" customHeight="1">
      <c r="A165" s="37"/>
      <c r="B165" s="65"/>
      <c r="C165" s="66"/>
      <c r="D165" s="66"/>
      <c r="E165" s="66"/>
      <c r="F165" s="66"/>
      <c r="G165" s="66"/>
      <c r="H165" s="66"/>
      <c r="I165" s="66"/>
      <c r="J165" s="66"/>
      <c r="K165" s="66"/>
      <c r="L165" s="43"/>
      <c r="M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</row>
  </sheetData>
  <sheetProtection password="CC35" sheet="1" objects="1" scenarios="1" formatColumns="0" formatRows="0" autoFilter="0"/>
  <autoFilter ref="C125:K164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4:H114"/>
    <mergeCell ref="E116:H116"/>
    <mergeCell ref="E118:H11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93</v>
      </c>
    </row>
    <row r="3" spans="2:46" s="1" customFormat="1" ht="6.95" customHeight="1">
      <c r="B3" s="145"/>
      <c r="C3" s="146"/>
      <c r="D3" s="146"/>
      <c r="E3" s="146"/>
      <c r="F3" s="146"/>
      <c r="G3" s="146"/>
      <c r="H3" s="146"/>
      <c r="I3" s="146"/>
      <c r="J3" s="146"/>
      <c r="K3" s="146"/>
      <c r="L3" s="19"/>
      <c r="AT3" s="16" t="s">
        <v>83</v>
      </c>
    </row>
    <row r="4" spans="2:46" s="1" customFormat="1" ht="24.95" customHeight="1">
      <c r="B4" s="19"/>
      <c r="D4" s="147" t="s">
        <v>108</v>
      </c>
      <c r="L4" s="19"/>
      <c r="M4" s="148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49" t="s">
        <v>16</v>
      </c>
      <c r="L6" s="19"/>
    </row>
    <row r="7" spans="2:12" s="1" customFormat="1" ht="16.5" customHeight="1">
      <c r="B7" s="19"/>
      <c r="E7" s="150" t="str">
        <f>'Rekapitulace stavby'!K6</f>
        <v xml:space="preserve">Oprava ploché  střechy</v>
      </c>
      <c r="F7" s="149"/>
      <c r="G7" s="149"/>
      <c r="H7" s="149"/>
      <c r="L7" s="19"/>
    </row>
    <row r="8" spans="2:12" s="1" customFormat="1" ht="12" customHeight="1">
      <c r="B8" s="19"/>
      <c r="D8" s="149" t="s">
        <v>109</v>
      </c>
      <c r="L8" s="19"/>
    </row>
    <row r="9" spans="1:31" s="2" customFormat="1" ht="16.5" customHeight="1">
      <c r="A9" s="37"/>
      <c r="B9" s="43"/>
      <c r="C9" s="37"/>
      <c r="D9" s="37"/>
      <c r="E9" s="150" t="s">
        <v>110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customHeight="1">
      <c r="A10" s="37"/>
      <c r="B10" s="43"/>
      <c r="C10" s="37"/>
      <c r="D10" s="149" t="s">
        <v>111</v>
      </c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6.5" customHeight="1">
      <c r="A11" s="37"/>
      <c r="B11" s="43"/>
      <c r="C11" s="37"/>
      <c r="D11" s="37"/>
      <c r="E11" s="151" t="s">
        <v>242</v>
      </c>
      <c r="F11" s="37"/>
      <c r="G11" s="37"/>
      <c r="H11" s="37"/>
      <c r="I11" s="37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>
      <c r="A12" s="37"/>
      <c r="B12" s="43"/>
      <c r="C12" s="37"/>
      <c r="D12" s="37"/>
      <c r="E12" s="37"/>
      <c r="F12" s="37"/>
      <c r="G12" s="37"/>
      <c r="H12" s="37"/>
      <c r="I12" s="37"/>
      <c r="J12" s="37"/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2" customHeight="1">
      <c r="A13" s="37"/>
      <c r="B13" s="43"/>
      <c r="C13" s="37"/>
      <c r="D13" s="149" t="s">
        <v>18</v>
      </c>
      <c r="E13" s="37"/>
      <c r="F13" s="140" t="s">
        <v>1</v>
      </c>
      <c r="G13" s="37"/>
      <c r="H13" s="37"/>
      <c r="I13" s="149" t="s">
        <v>19</v>
      </c>
      <c r="J13" s="140" t="s">
        <v>1</v>
      </c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49" t="s">
        <v>20</v>
      </c>
      <c r="E14" s="37"/>
      <c r="F14" s="140" t="s">
        <v>21</v>
      </c>
      <c r="G14" s="37"/>
      <c r="H14" s="37"/>
      <c r="I14" s="149" t="s">
        <v>22</v>
      </c>
      <c r="J14" s="152" t="str">
        <f>'Rekapitulace stavby'!AN8</f>
        <v>15. 4. 2024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0.8" customHeight="1">
      <c r="A15" s="37"/>
      <c r="B15" s="43"/>
      <c r="C15" s="37"/>
      <c r="D15" s="37"/>
      <c r="E15" s="37"/>
      <c r="F15" s="37"/>
      <c r="G15" s="37"/>
      <c r="H15" s="37"/>
      <c r="I15" s="37"/>
      <c r="J15" s="37"/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3"/>
      <c r="C16" s="37"/>
      <c r="D16" s="149" t="s">
        <v>24</v>
      </c>
      <c r="E16" s="37"/>
      <c r="F16" s="37"/>
      <c r="G16" s="37"/>
      <c r="H16" s="37"/>
      <c r="I16" s="149" t="s">
        <v>25</v>
      </c>
      <c r="J16" s="140" t="s">
        <v>1</v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8" customHeight="1">
      <c r="A17" s="37"/>
      <c r="B17" s="43"/>
      <c r="C17" s="37"/>
      <c r="D17" s="37"/>
      <c r="E17" s="140" t="s">
        <v>113</v>
      </c>
      <c r="F17" s="37"/>
      <c r="G17" s="37"/>
      <c r="H17" s="37"/>
      <c r="I17" s="149" t="s">
        <v>27</v>
      </c>
      <c r="J17" s="140" t="s">
        <v>1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6.95" customHeight="1">
      <c r="A18" s="37"/>
      <c r="B18" s="43"/>
      <c r="C18" s="37"/>
      <c r="D18" s="37"/>
      <c r="E18" s="37"/>
      <c r="F18" s="37"/>
      <c r="G18" s="37"/>
      <c r="H18" s="37"/>
      <c r="I18" s="37"/>
      <c r="J18" s="37"/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2" customHeight="1">
      <c r="A19" s="37"/>
      <c r="B19" s="43"/>
      <c r="C19" s="37"/>
      <c r="D19" s="149" t="s">
        <v>28</v>
      </c>
      <c r="E19" s="37"/>
      <c r="F19" s="37"/>
      <c r="G19" s="37"/>
      <c r="H19" s="37"/>
      <c r="I19" s="149" t="s">
        <v>25</v>
      </c>
      <c r="J19" s="32" t="str">
        <f>'Rekapitulace stavby'!AN13</f>
        <v>Vyplň údaj</v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8" customHeight="1">
      <c r="A20" s="37"/>
      <c r="B20" s="43"/>
      <c r="C20" s="37"/>
      <c r="D20" s="37"/>
      <c r="E20" s="32" t="str">
        <f>'Rekapitulace stavby'!E14</f>
        <v>Vyplň údaj</v>
      </c>
      <c r="F20" s="140"/>
      <c r="G20" s="140"/>
      <c r="H20" s="140"/>
      <c r="I20" s="149" t="s">
        <v>27</v>
      </c>
      <c r="J20" s="32" t="str">
        <f>'Rekapitulace stavby'!AN14</f>
        <v>Vyplň údaj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6.95" customHeight="1">
      <c r="A21" s="37"/>
      <c r="B21" s="43"/>
      <c r="C21" s="37"/>
      <c r="D21" s="37"/>
      <c r="E21" s="37"/>
      <c r="F21" s="37"/>
      <c r="G21" s="37"/>
      <c r="H21" s="37"/>
      <c r="I21" s="37"/>
      <c r="J21" s="37"/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2" customHeight="1">
      <c r="A22" s="37"/>
      <c r="B22" s="43"/>
      <c r="C22" s="37"/>
      <c r="D22" s="149" t="s">
        <v>30</v>
      </c>
      <c r="E22" s="37"/>
      <c r="F22" s="37"/>
      <c r="G22" s="37"/>
      <c r="H22" s="37"/>
      <c r="I22" s="149" t="s">
        <v>25</v>
      </c>
      <c r="J22" s="140" t="str">
        <f>IF('Rekapitulace stavby'!AN16="","",'Rekapitulace stavby'!AN16)</f>
        <v/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8" customHeight="1">
      <c r="A23" s="37"/>
      <c r="B23" s="43"/>
      <c r="C23" s="37"/>
      <c r="D23" s="37"/>
      <c r="E23" s="140" t="str">
        <f>IF('Rekapitulace stavby'!E17="","",'Rekapitulace stavby'!E17)</f>
        <v xml:space="preserve"> </v>
      </c>
      <c r="F23" s="37"/>
      <c r="G23" s="37"/>
      <c r="H23" s="37"/>
      <c r="I23" s="149" t="s">
        <v>27</v>
      </c>
      <c r="J23" s="140" t="str">
        <f>IF('Rekapitulace stavby'!AN17="","",'Rekapitulace stavby'!AN17)</f>
        <v/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6.95" customHeight="1">
      <c r="A24" s="37"/>
      <c r="B24" s="43"/>
      <c r="C24" s="37"/>
      <c r="D24" s="37"/>
      <c r="E24" s="37"/>
      <c r="F24" s="37"/>
      <c r="G24" s="37"/>
      <c r="H24" s="37"/>
      <c r="I24" s="37"/>
      <c r="J24" s="37"/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2" customHeight="1">
      <c r="A25" s="37"/>
      <c r="B25" s="43"/>
      <c r="C25" s="37"/>
      <c r="D25" s="149" t="s">
        <v>33</v>
      </c>
      <c r="E25" s="37"/>
      <c r="F25" s="37"/>
      <c r="G25" s="37"/>
      <c r="H25" s="37"/>
      <c r="I25" s="149" t="s">
        <v>25</v>
      </c>
      <c r="J25" s="140" t="s">
        <v>1</v>
      </c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8" customHeight="1">
      <c r="A26" s="37"/>
      <c r="B26" s="43"/>
      <c r="C26" s="37"/>
      <c r="D26" s="37"/>
      <c r="E26" s="140" t="s">
        <v>34</v>
      </c>
      <c r="F26" s="37"/>
      <c r="G26" s="37"/>
      <c r="H26" s="37"/>
      <c r="I26" s="149" t="s">
        <v>27</v>
      </c>
      <c r="J26" s="140" t="s">
        <v>1</v>
      </c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6.95" customHeight="1">
      <c r="A27" s="37"/>
      <c r="B27" s="43"/>
      <c r="C27" s="37"/>
      <c r="D27" s="37"/>
      <c r="E27" s="37"/>
      <c r="F27" s="37"/>
      <c r="G27" s="37"/>
      <c r="H27" s="37"/>
      <c r="I27" s="37"/>
      <c r="J27" s="37"/>
      <c r="K27" s="37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2" customHeight="1">
      <c r="A28" s="37"/>
      <c r="B28" s="43"/>
      <c r="C28" s="37"/>
      <c r="D28" s="149" t="s">
        <v>35</v>
      </c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8" customFormat="1" ht="16.5" customHeight="1">
      <c r="A29" s="153"/>
      <c r="B29" s="154"/>
      <c r="C29" s="153"/>
      <c r="D29" s="153"/>
      <c r="E29" s="155" t="s">
        <v>1</v>
      </c>
      <c r="F29" s="155"/>
      <c r="G29" s="155"/>
      <c r="H29" s="155"/>
      <c r="I29" s="153"/>
      <c r="J29" s="153"/>
      <c r="K29" s="153"/>
      <c r="L29" s="156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</row>
    <row r="30" spans="1:31" s="2" customFormat="1" ht="6.95" customHeight="1">
      <c r="A30" s="37"/>
      <c r="B30" s="43"/>
      <c r="C30" s="37"/>
      <c r="D30" s="37"/>
      <c r="E30" s="37"/>
      <c r="F30" s="37"/>
      <c r="G30" s="37"/>
      <c r="H30" s="37"/>
      <c r="I30" s="37"/>
      <c r="J30" s="37"/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57"/>
      <c r="E31" s="157"/>
      <c r="F31" s="157"/>
      <c r="G31" s="157"/>
      <c r="H31" s="157"/>
      <c r="I31" s="157"/>
      <c r="J31" s="157"/>
      <c r="K31" s="157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25.4" customHeight="1">
      <c r="A32" s="37"/>
      <c r="B32" s="43"/>
      <c r="C32" s="37"/>
      <c r="D32" s="158" t="s">
        <v>36</v>
      </c>
      <c r="E32" s="37"/>
      <c r="F32" s="37"/>
      <c r="G32" s="37"/>
      <c r="H32" s="37"/>
      <c r="I32" s="37"/>
      <c r="J32" s="159">
        <f>ROUND(J131,2)</f>
        <v>0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3"/>
      <c r="C33" s="37"/>
      <c r="D33" s="157"/>
      <c r="E33" s="157"/>
      <c r="F33" s="157"/>
      <c r="G33" s="157"/>
      <c r="H33" s="157"/>
      <c r="I33" s="157"/>
      <c r="J33" s="157"/>
      <c r="K33" s="15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37"/>
      <c r="F34" s="160" t="s">
        <v>38</v>
      </c>
      <c r="G34" s="37"/>
      <c r="H34" s="37"/>
      <c r="I34" s="160" t="s">
        <v>37</v>
      </c>
      <c r="J34" s="160" t="s">
        <v>39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>
      <c r="A35" s="37"/>
      <c r="B35" s="43"/>
      <c r="C35" s="37"/>
      <c r="D35" s="161" t="s">
        <v>40</v>
      </c>
      <c r="E35" s="149" t="s">
        <v>41</v>
      </c>
      <c r="F35" s="162">
        <f>ROUND((SUM(BE131:BE201)),2)</f>
        <v>0</v>
      </c>
      <c r="G35" s="37"/>
      <c r="H35" s="37"/>
      <c r="I35" s="163">
        <v>0.21</v>
      </c>
      <c r="J35" s="162">
        <f>ROUND(((SUM(BE131:BE201))*I35),2)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149" t="s">
        <v>42</v>
      </c>
      <c r="F36" s="162">
        <f>ROUND((SUM(BF131:BF201)),2)</f>
        <v>0</v>
      </c>
      <c r="G36" s="37"/>
      <c r="H36" s="37"/>
      <c r="I36" s="163">
        <v>0.12</v>
      </c>
      <c r="J36" s="162">
        <f>ROUND(((SUM(BF131:BF201))*I36),2)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49" t="s">
        <v>43</v>
      </c>
      <c r="F37" s="162">
        <f>ROUND((SUM(BG131:BG201)),2)</f>
        <v>0</v>
      </c>
      <c r="G37" s="37"/>
      <c r="H37" s="37"/>
      <c r="I37" s="163">
        <v>0.21</v>
      </c>
      <c r="J37" s="162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 hidden="1">
      <c r="A38" s="37"/>
      <c r="B38" s="43"/>
      <c r="C38" s="37"/>
      <c r="D38" s="37"/>
      <c r="E38" s="149" t="s">
        <v>44</v>
      </c>
      <c r="F38" s="162">
        <f>ROUND((SUM(BH131:BH201)),2)</f>
        <v>0</v>
      </c>
      <c r="G38" s="37"/>
      <c r="H38" s="37"/>
      <c r="I38" s="163">
        <v>0.12</v>
      </c>
      <c r="J38" s="162">
        <f>0</f>
        <v>0</v>
      </c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49" t="s">
        <v>45</v>
      </c>
      <c r="F39" s="162">
        <f>ROUND((SUM(BI131:BI201)),2)</f>
        <v>0</v>
      </c>
      <c r="G39" s="37"/>
      <c r="H39" s="37"/>
      <c r="I39" s="163">
        <v>0</v>
      </c>
      <c r="J39" s="162">
        <f>0</f>
        <v>0</v>
      </c>
      <c r="K39" s="37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6.95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25.4" customHeight="1">
      <c r="A41" s="37"/>
      <c r="B41" s="43"/>
      <c r="C41" s="164"/>
      <c r="D41" s="165" t="s">
        <v>46</v>
      </c>
      <c r="E41" s="166"/>
      <c r="F41" s="166"/>
      <c r="G41" s="167" t="s">
        <v>47</v>
      </c>
      <c r="H41" s="168" t="s">
        <v>48</v>
      </c>
      <c r="I41" s="166"/>
      <c r="J41" s="169">
        <f>SUM(J32:J39)</f>
        <v>0</v>
      </c>
      <c r="K41" s="170"/>
      <c r="L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14.4" customHeight="1">
      <c r="A42" s="37"/>
      <c r="B42" s="43"/>
      <c r="C42" s="37"/>
      <c r="D42" s="37"/>
      <c r="E42" s="37"/>
      <c r="F42" s="37"/>
      <c r="G42" s="37"/>
      <c r="H42" s="37"/>
      <c r="I42" s="37"/>
      <c r="J42" s="37"/>
      <c r="K42" s="37"/>
      <c r="L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71" t="s">
        <v>49</v>
      </c>
      <c r="E50" s="172"/>
      <c r="F50" s="172"/>
      <c r="G50" s="171" t="s">
        <v>50</v>
      </c>
      <c r="H50" s="172"/>
      <c r="I50" s="172"/>
      <c r="J50" s="172"/>
      <c r="K50" s="172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73" t="s">
        <v>51</v>
      </c>
      <c r="E61" s="174"/>
      <c r="F61" s="175" t="s">
        <v>52</v>
      </c>
      <c r="G61" s="173" t="s">
        <v>51</v>
      </c>
      <c r="H61" s="174"/>
      <c r="I61" s="174"/>
      <c r="J61" s="176" t="s">
        <v>52</v>
      </c>
      <c r="K61" s="174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71" t="s">
        <v>53</v>
      </c>
      <c r="E65" s="177"/>
      <c r="F65" s="177"/>
      <c r="G65" s="171" t="s">
        <v>54</v>
      </c>
      <c r="H65" s="177"/>
      <c r="I65" s="177"/>
      <c r="J65" s="177"/>
      <c r="K65" s="177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73" t="s">
        <v>51</v>
      </c>
      <c r="E76" s="174"/>
      <c r="F76" s="175" t="s">
        <v>52</v>
      </c>
      <c r="G76" s="173" t="s">
        <v>51</v>
      </c>
      <c r="H76" s="174"/>
      <c r="I76" s="174"/>
      <c r="J76" s="176" t="s">
        <v>52</v>
      </c>
      <c r="K76" s="174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78"/>
      <c r="C77" s="179"/>
      <c r="D77" s="179"/>
      <c r="E77" s="179"/>
      <c r="F77" s="179"/>
      <c r="G77" s="179"/>
      <c r="H77" s="179"/>
      <c r="I77" s="179"/>
      <c r="J77" s="179"/>
      <c r="K77" s="179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80"/>
      <c r="C81" s="181"/>
      <c r="D81" s="181"/>
      <c r="E81" s="181"/>
      <c r="F81" s="181"/>
      <c r="G81" s="181"/>
      <c r="H81" s="181"/>
      <c r="I81" s="181"/>
      <c r="J81" s="181"/>
      <c r="K81" s="181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114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82" t="str">
        <f>E7</f>
        <v xml:space="preserve">Oprava ploché  střechy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2:12" s="1" customFormat="1" ht="12" customHeight="1">
      <c r="B86" s="20"/>
      <c r="C86" s="31" t="s">
        <v>109</v>
      </c>
      <c r="D86" s="21"/>
      <c r="E86" s="21"/>
      <c r="F86" s="21"/>
      <c r="G86" s="21"/>
      <c r="H86" s="21"/>
      <c r="I86" s="21"/>
      <c r="J86" s="21"/>
      <c r="K86" s="21"/>
      <c r="L86" s="19"/>
    </row>
    <row r="87" spans="1:31" s="2" customFormat="1" ht="16.5" customHeight="1">
      <c r="A87" s="37"/>
      <c r="B87" s="38"/>
      <c r="C87" s="39"/>
      <c r="D87" s="39"/>
      <c r="E87" s="182" t="s">
        <v>110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12" customHeight="1">
      <c r="A88" s="37"/>
      <c r="B88" s="38"/>
      <c r="C88" s="31" t="s">
        <v>111</v>
      </c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6.5" customHeight="1">
      <c r="A89" s="37"/>
      <c r="B89" s="38"/>
      <c r="C89" s="39"/>
      <c r="D89" s="39"/>
      <c r="E89" s="75" t="str">
        <f>E11</f>
        <v>002 - Hromosvod a uzemnění</v>
      </c>
      <c r="F89" s="39"/>
      <c r="G89" s="39"/>
      <c r="H89" s="39"/>
      <c r="I89" s="39"/>
      <c r="J89" s="39"/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2" customHeight="1">
      <c r="A91" s="37"/>
      <c r="B91" s="38"/>
      <c r="C91" s="31" t="s">
        <v>20</v>
      </c>
      <c r="D91" s="39"/>
      <c r="E91" s="39"/>
      <c r="F91" s="26" t="str">
        <f>F14</f>
        <v>Petřvald</v>
      </c>
      <c r="G91" s="39"/>
      <c r="H91" s="39"/>
      <c r="I91" s="31" t="s">
        <v>22</v>
      </c>
      <c r="J91" s="78" t="str">
        <f>IF(J14="","",J14)</f>
        <v>15. 4. 2024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6.95" customHeight="1">
      <c r="A92" s="37"/>
      <c r="B92" s="38"/>
      <c r="C92" s="39"/>
      <c r="D92" s="39"/>
      <c r="E92" s="39"/>
      <c r="F92" s="39"/>
      <c r="G92" s="39"/>
      <c r="H92" s="39"/>
      <c r="I92" s="39"/>
      <c r="J92" s="39"/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5.15" customHeight="1">
      <c r="A93" s="37"/>
      <c r="B93" s="38"/>
      <c r="C93" s="31" t="s">
        <v>24</v>
      </c>
      <c r="D93" s="39"/>
      <c r="E93" s="39"/>
      <c r="F93" s="26" t="str">
        <f>E17</f>
        <v>Obec Petřvald</v>
      </c>
      <c r="G93" s="39"/>
      <c r="H93" s="39"/>
      <c r="I93" s="31" t="s">
        <v>30</v>
      </c>
      <c r="J93" s="35" t="str">
        <f>E23</f>
        <v xml:space="preserve"> </v>
      </c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15.15" customHeight="1">
      <c r="A94" s="37"/>
      <c r="B94" s="38"/>
      <c r="C94" s="31" t="s">
        <v>28</v>
      </c>
      <c r="D94" s="39"/>
      <c r="E94" s="39"/>
      <c r="F94" s="26" t="str">
        <f>IF(E20="","",E20)</f>
        <v>Vyplň údaj</v>
      </c>
      <c r="G94" s="39"/>
      <c r="H94" s="39"/>
      <c r="I94" s="31" t="s">
        <v>33</v>
      </c>
      <c r="J94" s="35" t="str">
        <f>E26</f>
        <v>Martin Pniok</v>
      </c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31" s="2" customFormat="1" ht="29.25" customHeight="1">
      <c r="A96" s="37"/>
      <c r="B96" s="38"/>
      <c r="C96" s="183" t="s">
        <v>115</v>
      </c>
      <c r="D96" s="184"/>
      <c r="E96" s="184"/>
      <c r="F96" s="184"/>
      <c r="G96" s="184"/>
      <c r="H96" s="184"/>
      <c r="I96" s="184"/>
      <c r="J96" s="185" t="s">
        <v>116</v>
      </c>
      <c r="K96" s="184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1:31" s="2" customFormat="1" ht="10.3" customHeight="1">
      <c r="A97" s="37"/>
      <c r="B97" s="38"/>
      <c r="C97" s="39"/>
      <c r="D97" s="39"/>
      <c r="E97" s="39"/>
      <c r="F97" s="39"/>
      <c r="G97" s="39"/>
      <c r="H97" s="39"/>
      <c r="I97" s="39"/>
      <c r="J97" s="39"/>
      <c r="K97" s="39"/>
      <c r="L97" s="62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pans="1:47" s="2" customFormat="1" ht="22.8" customHeight="1">
      <c r="A98" s="37"/>
      <c r="B98" s="38"/>
      <c r="C98" s="186" t="s">
        <v>117</v>
      </c>
      <c r="D98" s="39"/>
      <c r="E98" s="39"/>
      <c r="F98" s="39"/>
      <c r="G98" s="39"/>
      <c r="H98" s="39"/>
      <c r="I98" s="39"/>
      <c r="J98" s="109">
        <f>J131</f>
        <v>0</v>
      </c>
      <c r="K98" s="39"/>
      <c r="L98" s="6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U98" s="16" t="s">
        <v>118</v>
      </c>
    </row>
    <row r="99" spans="1:31" s="9" customFormat="1" ht="24.95" customHeight="1">
      <c r="A99" s="9"/>
      <c r="B99" s="187"/>
      <c r="C99" s="188"/>
      <c r="D99" s="189" t="s">
        <v>119</v>
      </c>
      <c r="E99" s="190"/>
      <c r="F99" s="190"/>
      <c r="G99" s="190"/>
      <c r="H99" s="190"/>
      <c r="I99" s="190"/>
      <c r="J99" s="191">
        <f>J132</f>
        <v>0</v>
      </c>
      <c r="K99" s="188"/>
      <c r="L99" s="192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3"/>
      <c r="C100" s="132"/>
      <c r="D100" s="194" t="s">
        <v>243</v>
      </c>
      <c r="E100" s="195"/>
      <c r="F100" s="195"/>
      <c r="G100" s="195"/>
      <c r="H100" s="195"/>
      <c r="I100" s="195"/>
      <c r="J100" s="196">
        <f>J133</f>
        <v>0</v>
      </c>
      <c r="K100" s="132"/>
      <c r="L100" s="19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3"/>
      <c r="C101" s="132"/>
      <c r="D101" s="194" t="s">
        <v>244</v>
      </c>
      <c r="E101" s="195"/>
      <c r="F101" s="195"/>
      <c r="G101" s="195"/>
      <c r="H101" s="195"/>
      <c r="I101" s="195"/>
      <c r="J101" s="196">
        <f>J135</f>
        <v>0</v>
      </c>
      <c r="K101" s="132"/>
      <c r="L101" s="197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3"/>
      <c r="C102" s="132"/>
      <c r="D102" s="194" t="s">
        <v>245</v>
      </c>
      <c r="E102" s="195"/>
      <c r="F102" s="195"/>
      <c r="G102" s="195"/>
      <c r="H102" s="195"/>
      <c r="I102" s="195"/>
      <c r="J102" s="196">
        <f>J139</f>
        <v>0</v>
      </c>
      <c r="K102" s="132"/>
      <c r="L102" s="197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3"/>
      <c r="C103" s="132"/>
      <c r="D103" s="194" t="s">
        <v>246</v>
      </c>
      <c r="E103" s="195"/>
      <c r="F103" s="195"/>
      <c r="G103" s="195"/>
      <c r="H103" s="195"/>
      <c r="I103" s="195"/>
      <c r="J103" s="196">
        <f>J142</f>
        <v>0</v>
      </c>
      <c r="K103" s="132"/>
      <c r="L103" s="197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9" customFormat="1" ht="24.95" customHeight="1">
      <c r="A104" s="9"/>
      <c r="B104" s="187"/>
      <c r="C104" s="188"/>
      <c r="D104" s="189" t="s">
        <v>121</v>
      </c>
      <c r="E104" s="190"/>
      <c r="F104" s="190"/>
      <c r="G104" s="190"/>
      <c r="H104" s="190"/>
      <c r="I104" s="190"/>
      <c r="J104" s="191">
        <f>J144</f>
        <v>0</v>
      </c>
      <c r="K104" s="188"/>
      <c r="L104" s="192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10" customFormat="1" ht="19.9" customHeight="1">
      <c r="A105" s="10"/>
      <c r="B105" s="193"/>
      <c r="C105" s="132"/>
      <c r="D105" s="194" t="s">
        <v>247</v>
      </c>
      <c r="E105" s="195"/>
      <c r="F105" s="195"/>
      <c r="G105" s="195"/>
      <c r="H105" s="195"/>
      <c r="I105" s="195"/>
      <c r="J105" s="196">
        <f>J145</f>
        <v>0</v>
      </c>
      <c r="K105" s="132"/>
      <c r="L105" s="197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9" customFormat="1" ht="24.95" customHeight="1">
      <c r="A106" s="9"/>
      <c r="B106" s="187"/>
      <c r="C106" s="188"/>
      <c r="D106" s="189" t="s">
        <v>248</v>
      </c>
      <c r="E106" s="190"/>
      <c r="F106" s="190"/>
      <c r="G106" s="190"/>
      <c r="H106" s="190"/>
      <c r="I106" s="190"/>
      <c r="J106" s="191">
        <f>J184</f>
        <v>0</v>
      </c>
      <c r="K106" s="188"/>
      <c r="L106" s="192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10" customFormat="1" ht="19.9" customHeight="1">
      <c r="A107" s="10"/>
      <c r="B107" s="193"/>
      <c r="C107" s="132"/>
      <c r="D107" s="194" t="s">
        <v>249</v>
      </c>
      <c r="E107" s="195"/>
      <c r="F107" s="195"/>
      <c r="G107" s="195"/>
      <c r="H107" s="195"/>
      <c r="I107" s="195"/>
      <c r="J107" s="196">
        <f>J185</f>
        <v>0</v>
      </c>
      <c r="K107" s="132"/>
      <c r="L107" s="197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9" customFormat="1" ht="24.95" customHeight="1">
      <c r="A108" s="9"/>
      <c r="B108" s="187"/>
      <c r="C108" s="188"/>
      <c r="D108" s="189" t="s">
        <v>250</v>
      </c>
      <c r="E108" s="190"/>
      <c r="F108" s="190"/>
      <c r="G108" s="190"/>
      <c r="H108" s="190"/>
      <c r="I108" s="190"/>
      <c r="J108" s="191">
        <f>J199</f>
        <v>0</v>
      </c>
      <c r="K108" s="188"/>
      <c r="L108" s="192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pans="1:31" s="10" customFormat="1" ht="19.9" customHeight="1">
      <c r="A109" s="10"/>
      <c r="B109" s="193"/>
      <c r="C109" s="132"/>
      <c r="D109" s="194" t="s">
        <v>251</v>
      </c>
      <c r="E109" s="195"/>
      <c r="F109" s="195"/>
      <c r="G109" s="195"/>
      <c r="H109" s="195"/>
      <c r="I109" s="195"/>
      <c r="J109" s="196">
        <f>J200</f>
        <v>0</v>
      </c>
      <c r="K109" s="132"/>
      <c r="L109" s="197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2" customFormat="1" ht="21.8" customHeight="1">
      <c r="A110" s="37"/>
      <c r="B110" s="38"/>
      <c r="C110" s="39"/>
      <c r="D110" s="39"/>
      <c r="E110" s="39"/>
      <c r="F110" s="39"/>
      <c r="G110" s="39"/>
      <c r="H110" s="39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6.95" customHeight="1">
      <c r="A111" s="37"/>
      <c r="B111" s="65"/>
      <c r="C111" s="66"/>
      <c r="D111" s="66"/>
      <c r="E111" s="66"/>
      <c r="F111" s="66"/>
      <c r="G111" s="66"/>
      <c r="H111" s="66"/>
      <c r="I111" s="66"/>
      <c r="J111" s="66"/>
      <c r="K111" s="66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5" spans="1:31" s="2" customFormat="1" ht="6.95" customHeight="1">
      <c r="A115" s="37"/>
      <c r="B115" s="67"/>
      <c r="C115" s="68"/>
      <c r="D115" s="68"/>
      <c r="E115" s="68"/>
      <c r="F115" s="68"/>
      <c r="G115" s="68"/>
      <c r="H115" s="68"/>
      <c r="I115" s="68"/>
      <c r="J115" s="68"/>
      <c r="K115" s="68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24.95" customHeight="1">
      <c r="A116" s="37"/>
      <c r="B116" s="38"/>
      <c r="C116" s="22" t="s">
        <v>125</v>
      </c>
      <c r="D116" s="39"/>
      <c r="E116" s="39"/>
      <c r="F116" s="39"/>
      <c r="G116" s="39"/>
      <c r="H116" s="39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6.95" customHeight="1">
      <c r="A117" s="37"/>
      <c r="B117" s="38"/>
      <c r="C117" s="39"/>
      <c r="D117" s="39"/>
      <c r="E117" s="39"/>
      <c r="F117" s="39"/>
      <c r="G117" s="39"/>
      <c r="H117" s="39"/>
      <c r="I117" s="39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2" customHeight="1">
      <c r="A118" s="37"/>
      <c r="B118" s="38"/>
      <c r="C118" s="31" t="s">
        <v>16</v>
      </c>
      <c r="D118" s="39"/>
      <c r="E118" s="39"/>
      <c r="F118" s="39"/>
      <c r="G118" s="39"/>
      <c r="H118" s="39"/>
      <c r="I118" s="39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6.5" customHeight="1">
      <c r="A119" s="37"/>
      <c r="B119" s="38"/>
      <c r="C119" s="39"/>
      <c r="D119" s="39"/>
      <c r="E119" s="182" t="str">
        <f>E7</f>
        <v xml:space="preserve">Oprava ploché  střechy</v>
      </c>
      <c r="F119" s="31"/>
      <c r="G119" s="31"/>
      <c r="H119" s="31"/>
      <c r="I119" s="39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2:12" s="1" customFormat="1" ht="12" customHeight="1">
      <c r="B120" s="20"/>
      <c r="C120" s="31" t="s">
        <v>109</v>
      </c>
      <c r="D120" s="21"/>
      <c r="E120" s="21"/>
      <c r="F120" s="21"/>
      <c r="G120" s="21"/>
      <c r="H120" s="21"/>
      <c r="I120" s="21"/>
      <c r="J120" s="21"/>
      <c r="K120" s="21"/>
      <c r="L120" s="19"/>
    </row>
    <row r="121" spans="1:31" s="2" customFormat="1" ht="16.5" customHeight="1">
      <c r="A121" s="37"/>
      <c r="B121" s="38"/>
      <c r="C121" s="39"/>
      <c r="D121" s="39"/>
      <c r="E121" s="182" t="s">
        <v>110</v>
      </c>
      <c r="F121" s="39"/>
      <c r="G121" s="39"/>
      <c r="H121" s="39"/>
      <c r="I121" s="39"/>
      <c r="J121" s="39"/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12" customHeight="1">
      <c r="A122" s="37"/>
      <c r="B122" s="38"/>
      <c r="C122" s="31" t="s">
        <v>111</v>
      </c>
      <c r="D122" s="39"/>
      <c r="E122" s="39"/>
      <c r="F122" s="39"/>
      <c r="G122" s="39"/>
      <c r="H122" s="39"/>
      <c r="I122" s="39"/>
      <c r="J122" s="39"/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16.5" customHeight="1">
      <c r="A123" s="37"/>
      <c r="B123" s="38"/>
      <c r="C123" s="39"/>
      <c r="D123" s="39"/>
      <c r="E123" s="75" t="str">
        <f>E11</f>
        <v>002 - Hromosvod a uzemnění</v>
      </c>
      <c r="F123" s="39"/>
      <c r="G123" s="39"/>
      <c r="H123" s="39"/>
      <c r="I123" s="39"/>
      <c r="J123" s="39"/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6.95" customHeight="1">
      <c r="A124" s="37"/>
      <c r="B124" s="38"/>
      <c r="C124" s="39"/>
      <c r="D124" s="39"/>
      <c r="E124" s="39"/>
      <c r="F124" s="39"/>
      <c r="G124" s="39"/>
      <c r="H124" s="39"/>
      <c r="I124" s="39"/>
      <c r="J124" s="39"/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2" customFormat="1" ht="12" customHeight="1">
      <c r="A125" s="37"/>
      <c r="B125" s="38"/>
      <c r="C125" s="31" t="s">
        <v>20</v>
      </c>
      <c r="D125" s="39"/>
      <c r="E125" s="39"/>
      <c r="F125" s="26" t="str">
        <f>F14</f>
        <v>Petřvald</v>
      </c>
      <c r="G125" s="39"/>
      <c r="H125" s="39"/>
      <c r="I125" s="31" t="s">
        <v>22</v>
      </c>
      <c r="J125" s="78" t="str">
        <f>IF(J14="","",J14)</f>
        <v>15. 4. 2024</v>
      </c>
      <c r="K125" s="39"/>
      <c r="L125" s="62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pans="1:31" s="2" customFormat="1" ht="6.95" customHeight="1">
      <c r="A126" s="37"/>
      <c r="B126" s="38"/>
      <c r="C126" s="39"/>
      <c r="D126" s="39"/>
      <c r="E126" s="39"/>
      <c r="F126" s="39"/>
      <c r="G126" s="39"/>
      <c r="H126" s="39"/>
      <c r="I126" s="39"/>
      <c r="J126" s="39"/>
      <c r="K126" s="39"/>
      <c r="L126" s="62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pans="1:31" s="2" customFormat="1" ht="15.15" customHeight="1">
      <c r="A127" s="37"/>
      <c r="B127" s="38"/>
      <c r="C127" s="31" t="s">
        <v>24</v>
      </c>
      <c r="D127" s="39"/>
      <c r="E127" s="39"/>
      <c r="F127" s="26" t="str">
        <f>E17</f>
        <v>Obec Petřvald</v>
      </c>
      <c r="G127" s="39"/>
      <c r="H127" s="39"/>
      <c r="I127" s="31" t="s">
        <v>30</v>
      </c>
      <c r="J127" s="35" t="str">
        <f>E23</f>
        <v xml:space="preserve"> </v>
      </c>
      <c r="K127" s="39"/>
      <c r="L127" s="62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</row>
    <row r="128" spans="1:31" s="2" customFormat="1" ht="15.15" customHeight="1">
      <c r="A128" s="37"/>
      <c r="B128" s="38"/>
      <c r="C128" s="31" t="s">
        <v>28</v>
      </c>
      <c r="D128" s="39"/>
      <c r="E128" s="39"/>
      <c r="F128" s="26" t="str">
        <f>IF(E20="","",E20)</f>
        <v>Vyplň údaj</v>
      </c>
      <c r="G128" s="39"/>
      <c r="H128" s="39"/>
      <c r="I128" s="31" t="s">
        <v>33</v>
      </c>
      <c r="J128" s="35" t="str">
        <f>E26</f>
        <v>Martin Pniok</v>
      </c>
      <c r="K128" s="39"/>
      <c r="L128" s="62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</row>
    <row r="129" spans="1:31" s="2" customFormat="1" ht="10.3" customHeight="1">
      <c r="A129" s="37"/>
      <c r="B129" s="38"/>
      <c r="C129" s="39"/>
      <c r="D129" s="39"/>
      <c r="E129" s="39"/>
      <c r="F129" s="39"/>
      <c r="G129" s="39"/>
      <c r="H129" s="39"/>
      <c r="I129" s="39"/>
      <c r="J129" s="39"/>
      <c r="K129" s="39"/>
      <c r="L129" s="62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</row>
    <row r="130" spans="1:31" s="11" customFormat="1" ht="29.25" customHeight="1">
      <c r="A130" s="198"/>
      <c r="B130" s="199"/>
      <c r="C130" s="200" t="s">
        <v>126</v>
      </c>
      <c r="D130" s="201" t="s">
        <v>61</v>
      </c>
      <c r="E130" s="201" t="s">
        <v>57</v>
      </c>
      <c r="F130" s="201" t="s">
        <v>58</v>
      </c>
      <c r="G130" s="201" t="s">
        <v>127</v>
      </c>
      <c r="H130" s="201" t="s">
        <v>128</v>
      </c>
      <c r="I130" s="201" t="s">
        <v>129</v>
      </c>
      <c r="J130" s="201" t="s">
        <v>116</v>
      </c>
      <c r="K130" s="202" t="s">
        <v>130</v>
      </c>
      <c r="L130" s="203"/>
      <c r="M130" s="99" t="s">
        <v>1</v>
      </c>
      <c r="N130" s="100" t="s">
        <v>40</v>
      </c>
      <c r="O130" s="100" t="s">
        <v>131</v>
      </c>
      <c r="P130" s="100" t="s">
        <v>132</v>
      </c>
      <c r="Q130" s="100" t="s">
        <v>133</v>
      </c>
      <c r="R130" s="100" t="s">
        <v>134</v>
      </c>
      <c r="S130" s="100" t="s">
        <v>135</v>
      </c>
      <c r="T130" s="101" t="s">
        <v>136</v>
      </c>
      <c r="U130" s="198"/>
      <c r="V130" s="198"/>
      <c r="W130" s="198"/>
      <c r="X130" s="198"/>
      <c r="Y130" s="198"/>
      <c r="Z130" s="198"/>
      <c r="AA130" s="198"/>
      <c r="AB130" s="198"/>
      <c r="AC130" s="198"/>
      <c r="AD130" s="198"/>
      <c r="AE130" s="198"/>
    </row>
    <row r="131" spans="1:63" s="2" customFormat="1" ht="22.8" customHeight="1">
      <c r="A131" s="37"/>
      <c r="B131" s="38"/>
      <c r="C131" s="106" t="s">
        <v>137</v>
      </c>
      <c r="D131" s="39"/>
      <c r="E131" s="39"/>
      <c r="F131" s="39"/>
      <c r="G131" s="39"/>
      <c r="H131" s="39"/>
      <c r="I131" s="39"/>
      <c r="J131" s="204">
        <f>BK131</f>
        <v>0</v>
      </c>
      <c r="K131" s="39"/>
      <c r="L131" s="43"/>
      <c r="M131" s="102"/>
      <c r="N131" s="205"/>
      <c r="O131" s="103"/>
      <c r="P131" s="206">
        <f>P132+P144+P184+P199</f>
        <v>0</v>
      </c>
      <c r="Q131" s="103"/>
      <c r="R131" s="206">
        <f>R132+R144+R184+R199</f>
        <v>1.7512800000000002</v>
      </c>
      <c r="S131" s="103"/>
      <c r="T131" s="207">
        <f>T132+T144+T184+T199</f>
        <v>2.8688000000000002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T131" s="16" t="s">
        <v>75</v>
      </c>
      <c r="AU131" s="16" t="s">
        <v>118</v>
      </c>
      <c r="BK131" s="208">
        <f>BK132+BK144+BK184+BK199</f>
        <v>0</v>
      </c>
    </row>
    <row r="132" spans="1:63" s="12" customFormat="1" ht="25.9" customHeight="1">
      <c r="A132" s="12"/>
      <c r="B132" s="209"/>
      <c r="C132" s="210"/>
      <c r="D132" s="211" t="s">
        <v>75</v>
      </c>
      <c r="E132" s="212" t="s">
        <v>138</v>
      </c>
      <c r="F132" s="212" t="s">
        <v>139</v>
      </c>
      <c r="G132" s="210"/>
      <c r="H132" s="210"/>
      <c r="I132" s="213"/>
      <c r="J132" s="214">
        <f>BK132</f>
        <v>0</v>
      </c>
      <c r="K132" s="210"/>
      <c r="L132" s="215"/>
      <c r="M132" s="216"/>
      <c r="N132" s="217"/>
      <c r="O132" s="217"/>
      <c r="P132" s="218">
        <f>P133+P135+P139+P142</f>
        <v>0</v>
      </c>
      <c r="Q132" s="217"/>
      <c r="R132" s="218">
        <f>R133+R135+R139+R142</f>
        <v>1.53308</v>
      </c>
      <c r="S132" s="217"/>
      <c r="T132" s="219">
        <f>T133+T135+T139+T142</f>
        <v>2.55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20" t="s">
        <v>83</v>
      </c>
      <c r="AT132" s="221" t="s">
        <v>75</v>
      </c>
      <c r="AU132" s="221" t="s">
        <v>76</v>
      </c>
      <c r="AY132" s="220" t="s">
        <v>140</v>
      </c>
      <c r="BK132" s="222">
        <f>BK133+BK135+BK139+BK142</f>
        <v>0</v>
      </c>
    </row>
    <row r="133" spans="1:63" s="12" customFormat="1" ht="22.8" customHeight="1">
      <c r="A133" s="12"/>
      <c r="B133" s="209"/>
      <c r="C133" s="210"/>
      <c r="D133" s="211" t="s">
        <v>75</v>
      </c>
      <c r="E133" s="223" t="s">
        <v>83</v>
      </c>
      <c r="F133" s="223" t="s">
        <v>252</v>
      </c>
      <c r="G133" s="210"/>
      <c r="H133" s="210"/>
      <c r="I133" s="213"/>
      <c r="J133" s="224">
        <f>BK133</f>
        <v>0</v>
      </c>
      <c r="K133" s="210"/>
      <c r="L133" s="215"/>
      <c r="M133" s="216"/>
      <c r="N133" s="217"/>
      <c r="O133" s="217"/>
      <c r="P133" s="218">
        <f>P134</f>
        <v>0</v>
      </c>
      <c r="Q133" s="217"/>
      <c r="R133" s="218">
        <f>R134</f>
        <v>0</v>
      </c>
      <c r="S133" s="217"/>
      <c r="T133" s="219">
        <f>T134</f>
        <v>2.55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20" t="s">
        <v>83</v>
      </c>
      <c r="AT133" s="221" t="s">
        <v>75</v>
      </c>
      <c r="AU133" s="221" t="s">
        <v>83</v>
      </c>
      <c r="AY133" s="220" t="s">
        <v>140</v>
      </c>
      <c r="BK133" s="222">
        <f>BK134</f>
        <v>0</v>
      </c>
    </row>
    <row r="134" spans="1:65" s="2" customFormat="1" ht="24.15" customHeight="1">
      <c r="A134" s="37"/>
      <c r="B134" s="38"/>
      <c r="C134" s="225" t="s">
        <v>83</v>
      </c>
      <c r="D134" s="225" t="s">
        <v>143</v>
      </c>
      <c r="E134" s="226" t="s">
        <v>253</v>
      </c>
      <c r="F134" s="227" t="s">
        <v>254</v>
      </c>
      <c r="G134" s="228" t="s">
        <v>169</v>
      </c>
      <c r="H134" s="229">
        <v>10</v>
      </c>
      <c r="I134" s="230"/>
      <c r="J134" s="231">
        <f>ROUND(I134*H134,2)</f>
        <v>0</v>
      </c>
      <c r="K134" s="227" t="s">
        <v>147</v>
      </c>
      <c r="L134" s="43"/>
      <c r="M134" s="232" t="s">
        <v>1</v>
      </c>
      <c r="N134" s="233" t="s">
        <v>42</v>
      </c>
      <c r="O134" s="90"/>
      <c r="P134" s="234">
        <f>O134*H134</f>
        <v>0</v>
      </c>
      <c r="Q134" s="234">
        <v>0</v>
      </c>
      <c r="R134" s="234">
        <f>Q134*H134</f>
        <v>0</v>
      </c>
      <c r="S134" s="234">
        <v>0.255</v>
      </c>
      <c r="T134" s="235">
        <f>S134*H134</f>
        <v>2.55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36" t="s">
        <v>148</v>
      </c>
      <c r="AT134" s="236" t="s">
        <v>143</v>
      </c>
      <c r="AU134" s="236" t="s">
        <v>89</v>
      </c>
      <c r="AY134" s="16" t="s">
        <v>140</v>
      </c>
      <c r="BE134" s="237">
        <f>IF(N134="základní",J134,0)</f>
        <v>0</v>
      </c>
      <c r="BF134" s="237">
        <f>IF(N134="snížená",J134,0)</f>
        <v>0</v>
      </c>
      <c r="BG134" s="237">
        <f>IF(N134="zákl. přenesená",J134,0)</f>
        <v>0</v>
      </c>
      <c r="BH134" s="237">
        <f>IF(N134="sníž. přenesená",J134,0)</f>
        <v>0</v>
      </c>
      <c r="BI134" s="237">
        <f>IF(N134="nulová",J134,0)</f>
        <v>0</v>
      </c>
      <c r="BJ134" s="16" t="s">
        <v>89</v>
      </c>
      <c r="BK134" s="237">
        <f>ROUND(I134*H134,2)</f>
        <v>0</v>
      </c>
      <c r="BL134" s="16" t="s">
        <v>148</v>
      </c>
      <c r="BM134" s="236" t="s">
        <v>255</v>
      </c>
    </row>
    <row r="135" spans="1:63" s="12" customFormat="1" ht="22.8" customHeight="1">
      <c r="A135" s="12"/>
      <c r="B135" s="209"/>
      <c r="C135" s="210"/>
      <c r="D135" s="211" t="s">
        <v>75</v>
      </c>
      <c r="E135" s="223" t="s">
        <v>166</v>
      </c>
      <c r="F135" s="223" t="s">
        <v>256</v>
      </c>
      <c r="G135" s="210"/>
      <c r="H135" s="210"/>
      <c r="I135" s="213"/>
      <c r="J135" s="224">
        <f>BK135</f>
        <v>0</v>
      </c>
      <c r="K135" s="210"/>
      <c r="L135" s="215"/>
      <c r="M135" s="216"/>
      <c r="N135" s="217"/>
      <c r="O135" s="217"/>
      <c r="P135" s="218">
        <f>SUM(P136:P138)</f>
        <v>0</v>
      </c>
      <c r="Q135" s="217"/>
      <c r="R135" s="218">
        <f>SUM(R136:R138)</f>
        <v>1.53308</v>
      </c>
      <c r="S135" s="217"/>
      <c r="T135" s="219">
        <f>SUM(T136:T138)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20" t="s">
        <v>83</v>
      </c>
      <c r="AT135" s="221" t="s">
        <v>75</v>
      </c>
      <c r="AU135" s="221" t="s">
        <v>83</v>
      </c>
      <c r="AY135" s="220" t="s">
        <v>140</v>
      </c>
      <c r="BK135" s="222">
        <f>SUM(BK136:BK138)</f>
        <v>0</v>
      </c>
    </row>
    <row r="136" spans="1:65" s="2" customFormat="1" ht="33" customHeight="1">
      <c r="A136" s="37"/>
      <c r="B136" s="38"/>
      <c r="C136" s="225" t="s">
        <v>89</v>
      </c>
      <c r="D136" s="225" t="s">
        <v>143</v>
      </c>
      <c r="E136" s="226" t="s">
        <v>257</v>
      </c>
      <c r="F136" s="227" t="s">
        <v>258</v>
      </c>
      <c r="G136" s="228" t="s">
        <v>169</v>
      </c>
      <c r="H136" s="229">
        <v>2</v>
      </c>
      <c r="I136" s="230"/>
      <c r="J136" s="231">
        <f>ROUND(I136*H136,2)</f>
        <v>0</v>
      </c>
      <c r="K136" s="227" t="s">
        <v>147</v>
      </c>
      <c r="L136" s="43"/>
      <c r="M136" s="232" t="s">
        <v>1</v>
      </c>
      <c r="N136" s="233" t="s">
        <v>42</v>
      </c>
      <c r="O136" s="90"/>
      <c r="P136" s="234">
        <f>O136*H136</f>
        <v>0</v>
      </c>
      <c r="Q136" s="234">
        <v>0.13188</v>
      </c>
      <c r="R136" s="234">
        <f>Q136*H136</f>
        <v>0.26376</v>
      </c>
      <c r="S136" s="234">
        <v>0</v>
      </c>
      <c r="T136" s="235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36" t="s">
        <v>148</v>
      </c>
      <c r="AT136" s="236" t="s">
        <v>143</v>
      </c>
      <c r="AU136" s="236" t="s">
        <v>89</v>
      </c>
      <c r="AY136" s="16" t="s">
        <v>140</v>
      </c>
      <c r="BE136" s="237">
        <f>IF(N136="základní",J136,0)</f>
        <v>0</v>
      </c>
      <c r="BF136" s="237">
        <f>IF(N136="snížená",J136,0)</f>
        <v>0</v>
      </c>
      <c r="BG136" s="237">
        <f>IF(N136="zákl. přenesená",J136,0)</f>
        <v>0</v>
      </c>
      <c r="BH136" s="237">
        <f>IF(N136="sníž. přenesená",J136,0)</f>
        <v>0</v>
      </c>
      <c r="BI136" s="237">
        <f>IF(N136="nulová",J136,0)</f>
        <v>0</v>
      </c>
      <c r="BJ136" s="16" t="s">
        <v>89</v>
      </c>
      <c r="BK136" s="237">
        <f>ROUND(I136*H136,2)</f>
        <v>0</v>
      </c>
      <c r="BL136" s="16" t="s">
        <v>148</v>
      </c>
      <c r="BM136" s="236" t="s">
        <v>259</v>
      </c>
    </row>
    <row r="137" spans="1:65" s="2" customFormat="1" ht="33" customHeight="1">
      <c r="A137" s="37"/>
      <c r="B137" s="38"/>
      <c r="C137" s="225" t="s">
        <v>153</v>
      </c>
      <c r="D137" s="225" t="s">
        <v>143</v>
      </c>
      <c r="E137" s="226" t="s">
        <v>260</v>
      </c>
      <c r="F137" s="227" t="s">
        <v>261</v>
      </c>
      <c r="G137" s="228" t="s">
        <v>169</v>
      </c>
      <c r="H137" s="229">
        <v>2</v>
      </c>
      <c r="I137" s="230"/>
      <c r="J137" s="231">
        <f>ROUND(I137*H137,2)</f>
        <v>0</v>
      </c>
      <c r="K137" s="227" t="s">
        <v>147</v>
      </c>
      <c r="L137" s="43"/>
      <c r="M137" s="232" t="s">
        <v>1</v>
      </c>
      <c r="N137" s="233" t="s">
        <v>42</v>
      </c>
      <c r="O137" s="90"/>
      <c r="P137" s="234">
        <f>O137*H137</f>
        <v>0</v>
      </c>
      <c r="Q137" s="234">
        <v>0.12966</v>
      </c>
      <c r="R137" s="234">
        <f>Q137*H137</f>
        <v>0.25932</v>
      </c>
      <c r="S137" s="234">
        <v>0</v>
      </c>
      <c r="T137" s="235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36" t="s">
        <v>148</v>
      </c>
      <c r="AT137" s="236" t="s">
        <v>143</v>
      </c>
      <c r="AU137" s="236" t="s">
        <v>89</v>
      </c>
      <c r="AY137" s="16" t="s">
        <v>140</v>
      </c>
      <c r="BE137" s="237">
        <f>IF(N137="základní",J137,0)</f>
        <v>0</v>
      </c>
      <c r="BF137" s="237">
        <f>IF(N137="snížená",J137,0)</f>
        <v>0</v>
      </c>
      <c r="BG137" s="237">
        <f>IF(N137="zákl. přenesená",J137,0)</f>
        <v>0</v>
      </c>
      <c r="BH137" s="237">
        <f>IF(N137="sníž. přenesená",J137,0)</f>
        <v>0</v>
      </c>
      <c r="BI137" s="237">
        <f>IF(N137="nulová",J137,0)</f>
        <v>0</v>
      </c>
      <c r="BJ137" s="16" t="s">
        <v>89</v>
      </c>
      <c r="BK137" s="237">
        <f>ROUND(I137*H137,2)</f>
        <v>0</v>
      </c>
      <c r="BL137" s="16" t="s">
        <v>148</v>
      </c>
      <c r="BM137" s="236" t="s">
        <v>262</v>
      </c>
    </row>
    <row r="138" spans="1:65" s="2" customFormat="1" ht="33" customHeight="1">
      <c r="A138" s="37"/>
      <c r="B138" s="38"/>
      <c r="C138" s="225" t="s">
        <v>148</v>
      </c>
      <c r="D138" s="225" t="s">
        <v>143</v>
      </c>
      <c r="E138" s="226" t="s">
        <v>263</v>
      </c>
      <c r="F138" s="227" t="s">
        <v>264</v>
      </c>
      <c r="G138" s="228" t="s">
        <v>169</v>
      </c>
      <c r="H138" s="229">
        <v>10</v>
      </c>
      <c r="I138" s="230"/>
      <c r="J138" s="231">
        <f>ROUND(I138*H138,2)</f>
        <v>0</v>
      </c>
      <c r="K138" s="227" t="s">
        <v>147</v>
      </c>
      <c r="L138" s="43"/>
      <c r="M138" s="232" t="s">
        <v>1</v>
      </c>
      <c r="N138" s="233" t="s">
        <v>42</v>
      </c>
      <c r="O138" s="90"/>
      <c r="P138" s="234">
        <f>O138*H138</f>
        <v>0</v>
      </c>
      <c r="Q138" s="234">
        <v>0.101</v>
      </c>
      <c r="R138" s="234">
        <f>Q138*H138</f>
        <v>1.01</v>
      </c>
      <c r="S138" s="234">
        <v>0</v>
      </c>
      <c r="T138" s="235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36" t="s">
        <v>148</v>
      </c>
      <c r="AT138" s="236" t="s">
        <v>143</v>
      </c>
      <c r="AU138" s="236" t="s">
        <v>89</v>
      </c>
      <c r="AY138" s="16" t="s">
        <v>140</v>
      </c>
      <c r="BE138" s="237">
        <f>IF(N138="základní",J138,0)</f>
        <v>0</v>
      </c>
      <c r="BF138" s="237">
        <f>IF(N138="snížená",J138,0)</f>
        <v>0</v>
      </c>
      <c r="BG138" s="237">
        <f>IF(N138="zákl. přenesená",J138,0)</f>
        <v>0</v>
      </c>
      <c r="BH138" s="237">
        <f>IF(N138="sníž. přenesená",J138,0)</f>
        <v>0</v>
      </c>
      <c r="BI138" s="237">
        <f>IF(N138="nulová",J138,0)</f>
        <v>0</v>
      </c>
      <c r="BJ138" s="16" t="s">
        <v>89</v>
      </c>
      <c r="BK138" s="237">
        <f>ROUND(I138*H138,2)</f>
        <v>0</v>
      </c>
      <c r="BL138" s="16" t="s">
        <v>148</v>
      </c>
      <c r="BM138" s="236" t="s">
        <v>265</v>
      </c>
    </row>
    <row r="139" spans="1:63" s="12" customFormat="1" ht="22.8" customHeight="1">
      <c r="A139" s="12"/>
      <c r="B139" s="209"/>
      <c r="C139" s="210"/>
      <c r="D139" s="211" t="s">
        <v>75</v>
      </c>
      <c r="E139" s="223" t="s">
        <v>192</v>
      </c>
      <c r="F139" s="223" t="s">
        <v>266</v>
      </c>
      <c r="G139" s="210"/>
      <c r="H139" s="210"/>
      <c r="I139" s="213"/>
      <c r="J139" s="224">
        <f>BK139</f>
        <v>0</v>
      </c>
      <c r="K139" s="210"/>
      <c r="L139" s="215"/>
      <c r="M139" s="216"/>
      <c r="N139" s="217"/>
      <c r="O139" s="217"/>
      <c r="P139" s="218">
        <f>SUM(P140:P141)</f>
        <v>0</v>
      </c>
      <c r="Q139" s="217"/>
      <c r="R139" s="218">
        <f>SUM(R140:R141)</f>
        <v>0</v>
      </c>
      <c r="S139" s="217"/>
      <c r="T139" s="219">
        <f>SUM(T140:T141)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20" t="s">
        <v>83</v>
      </c>
      <c r="AT139" s="221" t="s">
        <v>75</v>
      </c>
      <c r="AU139" s="221" t="s">
        <v>83</v>
      </c>
      <c r="AY139" s="220" t="s">
        <v>140</v>
      </c>
      <c r="BK139" s="222">
        <f>SUM(BK140:BK141)</f>
        <v>0</v>
      </c>
    </row>
    <row r="140" spans="1:65" s="2" customFormat="1" ht="24.15" customHeight="1">
      <c r="A140" s="37"/>
      <c r="B140" s="38"/>
      <c r="C140" s="225" t="s">
        <v>166</v>
      </c>
      <c r="D140" s="225" t="s">
        <v>143</v>
      </c>
      <c r="E140" s="226" t="s">
        <v>267</v>
      </c>
      <c r="F140" s="227" t="s">
        <v>268</v>
      </c>
      <c r="G140" s="228" t="s">
        <v>239</v>
      </c>
      <c r="H140" s="229">
        <v>32</v>
      </c>
      <c r="I140" s="230"/>
      <c r="J140" s="231">
        <f>ROUND(I140*H140,2)</f>
        <v>0</v>
      </c>
      <c r="K140" s="227" t="s">
        <v>147</v>
      </c>
      <c r="L140" s="43"/>
      <c r="M140" s="232" t="s">
        <v>1</v>
      </c>
      <c r="N140" s="233" t="s">
        <v>42</v>
      </c>
      <c r="O140" s="90"/>
      <c r="P140" s="234">
        <f>O140*H140</f>
        <v>0</v>
      </c>
      <c r="Q140" s="234">
        <v>0</v>
      </c>
      <c r="R140" s="234">
        <f>Q140*H140</f>
        <v>0</v>
      </c>
      <c r="S140" s="234">
        <v>0</v>
      </c>
      <c r="T140" s="235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36" t="s">
        <v>148</v>
      </c>
      <c r="AT140" s="236" t="s">
        <v>143</v>
      </c>
      <c r="AU140" s="236" t="s">
        <v>89</v>
      </c>
      <c r="AY140" s="16" t="s">
        <v>140</v>
      </c>
      <c r="BE140" s="237">
        <f>IF(N140="základní",J140,0)</f>
        <v>0</v>
      </c>
      <c r="BF140" s="237">
        <f>IF(N140="snížená",J140,0)</f>
        <v>0</v>
      </c>
      <c r="BG140" s="237">
        <f>IF(N140="zákl. přenesená",J140,0)</f>
        <v>0</v>
      </c>
      <c r="BH140" s="237">
        <f>IF(N140="sníž. přenesená",J140,0)</f>
        <v>0</v>
      </c>
      <c r="BI140" s="237">
        <f>IF(N140="nulová",J140,0)</f>
        <v>0</v>
      </c>
      <c r="BJ140" s="16" t="s">
        <v>89</v>
      </c>
      <c r="BK140" s="237">
        <f>ROUND(I140*H140,2)</f>
        <v>0</v>
      </c>
      <c r="BL140" s="16" t="s">
        <v>148</v>
      </c>
      <c r="BM140" s="236" t="s">
        <v>269</v>
      </c>
    </row>
    <row r="141" spans="1:65" s="2" customFormat="1" ht="24.15" customHeight="1">
      <c r="A141" s="37"/>
      <c r="B141" s="38"/>
      <c r="C141" s="225" t="s">
        <v>178</v>
      </c>
      <c r="D141" s="225" t="s">
        <v>143</v>
      </c>
      <c r="E141" s="226" t="s">
        <v>270</v>
      </c>
      <c r="F141" s="227" t="s">
        <v>271</v>
      </c>
      <c r="G141" s="228" t="s">
        <v>169</v>
      </c>
      <c r="H141" s="229">
        <v>10</v>
      </c>
      <c r="I141" s="230"/>
      <c r="J141" s="231">
        <f>ROUND(I141*H141,2)</f>
        <v>0</v>
      </c>
      <c r="K141" s="227" t="s">
        <v>147</v>
      </c>
      <c r="L141" s="43"/>
      <c r="M141" s="232" t="s">
        <v>1</v>
      </c>
      <c r="N141" s="233" t="s">
        <v>42</v>
      </c>
      <c r="O141" s="90"/>
      <c r="P141" s="234">
        <f>O141*H141</f>
        <v>0</v>
      </c>
      <c r="Q141" s="234">
        <v>0</v>
      </c>
      <c r="R141" s="234">
        <f>Q141*H141</f>
        <v>0</v>
      </c>
      <c r="S141" s="234">
        <v>0</v>
      </c>
      <c r="T141" s="235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36" t="s">
        <v>148</v>
      </c>
      <c r="AT141" s="236" t="s">
        <v>143</v>
      </c>
      <c r="AU141" s="236" t="s">
        <v>89</v>
      </c>
      <c r="AY141" s="16" t="s">
        <v>140</v>
      </c>
      <c r="BE141" s="237">
        <f>IF(N141="základní",J141,0)</f>
        <v>0</v>
      </c>
      <c r="BF141" s="237">
        <f>IF(N141="snížená",J141,0)</f>
        <v>0</v>
      </c>
      <c r="BG141" s="237">
        <f>IF(N141="zákl. přenesená",J141,0)</f>
        <v>0</v>
      </c>
      <c r="BH141" s="237">
        <f>IF(N141="sníž. přenesená",J141,0)</f>
        <v>0</v>
      </c>
      <c r="BI141" s="237">
        <f>IF(N141="nulová",J141,0)</f>
        <v>0</v>
      </c>
      <c r="BJ141" s="16" t="s">
        <v>89</v>
      </c>
      <c r="BK141" s="237">
        <f>ROUND(I141*H141,2)</f>
        <v>0</v>
      </c>
      <c r="BL141" s="16" t="s">
        <v>148</v>
      </c>
      <c r="BM141" s="236" t="s">
        <v>272</v>
      </c>
    </row>
    <row r="142" spans="1:63" s="12" customFormat="1" ht="22.8" customHeight="1">
      <c r="A142" s="12"/>
      <c r="B142" s="209"/>
      <c r="C142" s="210"/>
      <c r="D142" s="211" t="s">
        <v>75</v>
      </c>
      <c r="E142" s="223" t="s">
        <v>273</v>
      </c>
      <c r="F142" s="223" t="s">
        <v>274</v>
      </c>
      <c r="G142" s="210"/>
      <c r="H142" s="210"/>
      <c r="I142" s="213"/>
      <c r="J142" s="224">
        <f>BK142</f>
        <v>0</v>
      </c>
      <c r="K142" s="210"/>
      <c r="L142" s="215"/>
      <c r="M142" s="216"/>
      <c r="N142" s="217"/>
      <c r="O142" s="217"/>
      <c r="P142" s="218">
        <f>P143</f>
        <v>0</v>
      </c>
      <c r="Q142" s="217"/>
      <c r="R142" s="218">
        <f>R143</f>
        <v>0</v>
      </c>
      <c r="S142" s="217"/>
      <c r="T142" s="219">
        <f>T143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20" t="s">
        <v>83</v>
      </c>
      <c r="AT142" s="221" t="s">
        <v>75</v>
      </c>
      <c r="AU142" s="221" t="s">
        <v>83</v>
      </c>
      <c r="AY142" s="220" t="s">
        <v>140</v>
      </c>
      <c r="BK142" s="222">
        <f>BK143</f>
        <v>0</v>
      </c>
    </row>
    <row r="143" spans="1:65" s="2" customFormat="1" ht="33" customHeight="1">
      <c r="A143" s="37"/>
      <c r="B143" s="38"/>
      <c r="C143" s="225" t="s">
        <v>183</v>
      </c>
      <c r="D143" s="225" t="s">
        <v>143</v>
      </c>
      <c r="E143" s="226" t="s">
        <v>275</v>
      </c>
      <c r="F143" s="227" t="s">
        <v>276</v>
      </c>
      <c r="G143" s="228" t="s">
        <v>146</v>
      </c>
      <c r="H143" s="229">
        <v>1.533</v>
      </c>
      <c r="I143" s="230"/>
      <c r="J143" s="231">
        <f>ROUND(I143*H143,2)</f>
        <v>0</v>
      </c>
      <c r="K143" s="227" t="s">
        <v>147</v>
      </c>
      <c r="L143" s="43"/>
      <c r="M143" s="232" t="s">
        <v>1</v>
      </c>
      <c r="N143" s="233" t="s">
        <v>42</v>
      </c>
      <c r="O143" s="90"/>
      <c r="P143" s="234">
        <f>O143*H143</f>
        <v>0</v>
      </c>
      <c r="Q143" s="234">
        <v>0</v>
      </c>
      <c r="R143" s="234">
        <f>Q143*H143</f>
        <v>0</v>
      </c>
      <c r="S143" s="234">
        <v>0</v>
      </c>
      <c r="T143" s="235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36" t="s">
        <v>148</v>
      </c>
      <c r="AT143" s="236" t="s">
        <v>143</v>
      </c>
      <c r="AU143" s="236" t="s">
        <v>89</v>
      </c>
      <c r="AY143" s="16" t="s">
        <v>140</v>
      </c>
      <c r="BE143" s="237">
        <f>IF(N143="základní",J143,0)</f>
        <v>0</v>
      </c>
      <c r="BF143" s="237">
        <f>IF(N143="snížená",J143,0)</f>
        <v>0</v>
      </c>
      <c r="BG143" s="237">
        <f>IF(N143="zákl. přenesená",J143,0)</f>
        <v>0</v>
      </c>
      <c r="BH143" s="237">
        <f>IF(N143="sníž. přenesená",J143,0)</f>
        <v>0</v>
      </c>
      <c r="BI143" s="237">
        <f>IF(N143="nulová",J143,0)</f>
        <v>0</v>
      </c>
      <c r="BJ143" s="16" t="s">
        <v>89</v>
      </c>
      <c r="BK143" s="237">
        <f>ROUND(I143*H143,2)</f>
        <v>0</v>
      </c>
      <c r="BL143" s="16" t="s">
        <v>148</v>
      </c>
      <c r="BM143" s="236" t="s">
        <v>277</v>
      </c>
    </row>
    <row r="144" spans="1:63" s="12" customFormat="1" ht="25.9" customHeight="1">
      <c r="A144" s="12"/>
      <c r="B144" s="209"/>
      <c r="C144" s="210"/>
      <c r="D144" s="211" t="s">
        <v>75</v>
      </c>
      <c r="E144" s="212" t="s">
        <v>162</v>
      </c>
      <c r="F144" s="212" t="s">
        <v>163</v>
      </c>
      <c r="G144" s="210"/>
      <c r="H144" s="210"/>
      <c r="I144" s="213"/>
      <c r="J144" s="214">
        <f>BK144</f>
        <v>0</v>
      </c>
      <c r="K144" s="210"/>
      <c r="L144" s="215"/>
      <c r="M144" s="216"/>
      <c r="N144" s="217"/>
      <c r="O144" s="217"/>
      <c r="P144" s="218">
        <f>P145</f>
        <v>0</v>
      </c>
      <c r="Q144" s="217"/>
      <c r="R144" s="218">
        <f>R145</f>
        <v>0.21782</v>
      </c>
      <c r="S144" s="217"/>
      <c r="T144" s="219">
        <f>T145</f>
        <v>0.0788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20" t="s">
        <v>89</v>
      </c>
      <c r="AT144" s="221" t="s">
        <v>75</v>
      </c>
      <c r="AU144" s="221" t="s">
        <v>76</v>
      </c>
      <c r="AY144" s="220" t="s">
        <v>140</v>
      </c>
      <c r="BK144" s="222">
        <f>BK145</f>
        <v>0</v>
      </c>
    </row>
    <row r="145" spans="1:63" s="12" customFormat="1" ht="22.8" customHeight="1">
      <c r="A145" s="12"/>
      <c r="B145" s="209"/>
      <c r="C145" s="210"/>
      <c r="D145" s="211" t="s">
        <v>75</v>
      </c>
      <c r="E145" s="223" t="s">
        <v>278</v>
      </c>
      <c r="F145" s="223" t="s">
        <v>279</v>
      </c>
      <c r="G145" s="210"/>
      <c r="H145" s="210"/>
      <c r="I145" s="213"/>
      <c r="J145" s="224">
        <f>BK145</f>
        <v>0</v>
      </c>
      <c r="K145" s="210"/>
      <c r="L145" s="215"/>
      <c r="M145" s="216"/>
      <c r="N145" s="217"/>
      <c r="O145" s="217"/>
      <c r="P145" s="218">
        <f>SUM(P146:P183)</f>
        <v>0</v>
      </c>
      <c r="Q145" s="217"/>
      <c r="R145" s="218">
        <f>SUM(R146:R183)</f>
        <v>0.21782</v>
      </c>
      <c r="S145" s="217"/>
      <c r="T145" s="219">
        <f>SUM(T146:T183)</f>
        <v>0.0788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20" t="s">
        <v>89</v>
      </c>
      <c r="AT145" s="221" t="s">
        <v>75</v>
      </c>
      <c r="AU145" s="221" t="s">
        <v>83</v>
      </c>
      <c r="AY145" s="220" t="s">
        <v>140</v>
      </c>
      <c r="BK145" s="222">
        <f>SUM(BK146:BK183)</f>
        <v>0</v>
      </c>
    </row>
    <row r="146" spans="1:65" s="2" customFormat="1" ht="24.15" customHeight="1">
      <c r="A146" s="37"/>
      <c r="B146" s="38"/>
      <c r="C146" s="225" t="s">
        <v>188</v>
      </c>
      <c r="D146" s="225" t="s">
        <v>143</v>
      </c>
      <c r="E146" s="226" t="s">
        <v>280</v>
      </c>
      <c r="F146" s="227" t="s">
        <v>281</v>
      </c>
      <c r="G146" s="228" t="s">
        <v>282</v>
      </c>
      <c r="H146" s="229">
        <v>24</v>
      </c>
      <c r="I146" s="230"/>
      <c r="J146" s="231">
        <f>ROUND(I146*H146,2)</f>
        <v>0</v>
      </c>
      <c r="K146" s="227" t="s">
        <v>147</v>
      </c>
      <c r="L146" s="43"/>
      <c r="M146" s="232" t="s">
        <v>1</v>
      </c>
      <c r="N146" s="233" t="s">
        <v>42</v>
      </c>
      <c r="O146" s="90"/>
      <c r="P146" s="234">
        <f>O146*H146</f>
        <v>0</v>
      </c>
      <c r="Q146" s="234">
        <v>0</v>
      </c>
      <c r="R146" s="234">
        <f>Q146*H146</f>
        <v>0</v>
      </c>
      <c r="S146" s="234">
        <v>0</v>
      </c>
      <c r="T146" s="235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36" t="s">
        <v>170</v>
      </c>
      <c r="AT146" s="236" t="s">
        <v>143</v>
      </c>
      <c r="AU146" s="236" t="s">
        <v>89</v>
      </c>
      <c r="AY146" s="16" t="s">
        <v>140</v>
      </c>
      <c r="BE146" s="237">
        <f>IF(N146="základní",J146,0)</f>
        <v>0</v>
      </c>
      <c r="BF146" s="237">
        <f>IF(N146="snížená",J146,0)</f>
        <v>0</v>
      </c>
      <c r="BG146" s="237">
        <f>IF(N146="zákl. přenesená",J146,0)</f>
        <v>0</v>
      </c>
      <c r="BH146" s="237">
        <f>IF(N146="sníž. přenesená",J146,0)</f>
        <v>0</v>
      </c>
      <c r="BI146" s="237">
        <f>IF(N146="nulová",J146,0)</f>
        <v>0</v>
      </c>
      <c r="BJ146" s="16" t="s">
        <v>89</v>
      </c>
      <c r="BK146" s="237">
        <f>ROUND(I146*H146,2)</f>
        <v>0</v>
      </c>
      <c r="BL146" s="16" t="s">
        <v>170</v>
      </c>
      <c r="BM146" s="236" t="s">
        <v>283</v>
      </c>
    </row>
    <row r="147" spans="1:65" s="2" customFormat="1" ht="16.5" customHeight="1">
      <c r="A147" s="37"/>
      <c r="B147" s="38"/>
      <c r="C147" s="261" t="s">
        <v>192</v>
      </c>
      <c r="D147" s="261" t="s">
        <v>198</v>
      </c>
      <c r="E147" s="262" t="s">
        <v>284</v>
      </c>
      <c r="F147" s="263" t="s">
        <v>285</v>
      </c>
      <c r="G147" s="264" t="s">
        <v>286</v>
      </c>
      <c r="H147" s="265">
        <v>25.2</v>
      </c>
      <c r="I147" s="266"/>
      <c r="J147" s="267">
        <f>ROUND(I147*H147,2)</f>
        <v>0</v>
      </c>
      <c r="K147" s="263" t="s">
        <v>147</v>
      </c>
      <c r="L147" s="268"/>
      <c r="M147" s="269" t="s">
        <v>1</v>
      </c>
      <c r="N147" s="270" t="s">
        <v>42</v>
      </c>
      <c r="O147" s="90"/>
      <c r="P147" s="234">
        <f>O147*H147</f>
        <v>0</v>
      </c>
      <c r="Q147" s="234">
        <v>0.001</v>
      </c>
      <c r="R147" s="234">
        <f>Q147*H147</f>
        <v>0.0252</v>
      </c>
      <c r="S147" s="234">
        <v>0</v>
      </c>
      <c r="T147" s="235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36" t="s">
        <v>201</v>
      </c>
      <c r="AT147" s="236" t="s">
        <v>198</v>
      </c>
      <c r="AU147" s="236" t="s">
        <v>89</v>
      </c>
      <c r="AY147" s="16" t="s">
        <v>140</v>
      </c>
      <c r="BE147" s="237">
        <f>IF(N147="základní",J147,0)</f>
        <v>0</v>
      </c>
      <c r="BF147" s="237">
        <f>IF(N147="snížená",J147,0)</f>
        <v>0</v>
      </c>
      <c r="BG147" s="237">
        <f>IF(N147="zákl. přenesená",J147,0)</f>
        <v>0</v>
      </c>
      <c r="BH147" s="237">
        <f>IF(N147="sníž. přenesená",J147,0)</f>
        <v>0</v>
      </c>
      <c r="BI147" s="237">
        <f>IF(N147="nulová",J147,0)</f>
        <v>0</v>
      </c>
      <c r="BJ147" s="16" t="s">
        <v>89</v>
      </c>
      <c r="BK147" s="237">
        <f>ROUND(I147*H147,2)</f>
        <v>0</v>
      </c>
      <c r="BL147" s="16" t="s">
        <v>170</v>
      </c>
      <c r="BM147" s="236" t="s">
        <v>287</v>
      </c>
    </row>
    <row r="148" spans="1:51" s="13" customFormat="1" ht="12">
      <c r="A148" s="13"/>
      <c r="B148" s="238"/>
      <c r="C148" s="239"/>
      <c r="D148" s="240" t="s">
        <v>157</v>
      </c>
      <c r="E148" s="239"/>
      <c r="F148" s="241" t="s">
        <v>288</v>
      </c>
      <c r="G148" s="239"/>
      <c r="H148" s="242">
        <v>25.2</v>
      </c>
      <c r="I148" s="243"/>
      <c r="J148" s="239"/>
      <c r="K148" s="239"/>
      <c r="L148" s="244"/>
      <c r="M148" s="245"/>
      <c r="N148" s="246"/>
      <c r="O148" s="246"/>
      <c r="P148" s="246"/>
      <c r="Q148" s="246"/>
      <c r="R148" s="246"/>
      <c r="S148" s="246"/>
      <c r="T148" s="247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8" t="s">
        <v>157</v>
      </c>
      <c r="AU148" s="248" t="s">
        <v>89</v>
      </c>
      <c r="AV148" s="13" t="s">
        <v>89</v>
      </c>
      <c r="AW148" s="13" t="s">
        <v>4</v>
      </c>
      <c r="AX148" s="13" t="s">
        <v>83</v>
      </c>
      <c r="AY148" s="248" t="s">
        <v>140</v>
      </c>
    </row>
    <row r="149" spans="1:65" s="2" customFormat="1" ht="24.15" customHeight="1">
      <c r="A149" s="37"/>
      <c r="B149" s="38"/>
      <c r="C149" s="225" t="s">
        <v>197</v>
      </c>
      <c r="D149" s="225" t="s">
        <v>143</v>
      </c>
      <c r="E149" s="226" t="s">
        <v>289</v>
      </c>
      <c r="F149" s="227" t="s">
        <v>290</v>
      </c>
      <c r="G149" s="228" t="s">
        <v>282</v>
      </c>
      <c r="H149" s="229">
        <v>150</v>
      </c>
      <c r="I149" s="230"/>
      <c r="J149" s="231">
        <f>ROUND(I149*H149,2)</f>
        <v>0</v>
      </c>
      <c r="K149" s="227" t="s">
        <v>147</v>
      </c>
      <c r="L149" s="43"/>
      <c r="M149" s="232" t="s">
        <v>1</v>
      </c>
      <c r="N149" s="233" t="s">
        <v>42</v>
      </c>
      <c r="O149" s="90"/>
      <c r="P149" s="234">
        <f>O149*H149</f>
        <v>0</v>
      </c>
      <c r="Q149" s="234">
        <v>0</v>
      </c>
      <c r="R149" s="234">
        <f>Q149*H149</f>
        <v>0</v>
      </c>
      <c r="S149" s="234">
        <v>0</v>
      </c>
      <c r="T149" s="235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236" t="s">
        <v>170</v>
      </c>
      <c r="AT149" s="236" t="s">
        <v>143</v>
      </c>
      <c r="AU149" s="236" t="s">
        <v>89</v>
      </c>
      <c r="AY149" s="16" t="s">
        <v>140</v>
      </c>
      <c r="BE149" s="237">
        <f>IF(N149="základní",J149,0)</f>
        <v>0</v>
      </c>
      <c r="BF149" s="237">
        <f>IF(N149="snížená",J149,0)</f>
        <v>0</v>
      </c>
      <c r="BG149" s="237">
        <f>IF(N149="zákl. přenesená",J149,0)</f>
        <v>0</v>
      </c>
      <c r="BH149" s="237">
        <f>IF(N149="sníž. přenesená",J149,0)</f>
        <v>0</v>
      </c>
      <c r="BI149" s="237">
        <f>IF(N149="nulová",J149,0)</f>
        <v>0</v>
      </c>
      <c r="BJ149" s="16" t="s">
        <v>89</v>
      </c>
      <c r="BK149" s="237">
        <f>ROUND(I149*H149,2)</f>
        <v>0</v>
      </c>
      <c r="BL149" s="16" t="s">
        <v>170</v>
      </c>
      <c r="BM149" s="236" t="s">
        <v>291</v>
      </c>
    </row>
    <row r="150" spans="1:51" s="13" customFormat="1" ht="12">
      <c r="A150" s="13"/>
      <c r="B150" s="238"/>
      <c r="C150" s="239"/>
      <c r="D150" s="240" t="s">
        <v>157</v>
      </c>
      <c r="E150" s="249" t="s">
        <v>1</v>
      </c>
      <c r="F150" s="241" t="s">
        <v>292</v>
      </c>
      <c r="G150" s="239"/>
      <c r="H150" s="242">
        <v>150</v>
      </c>
      <c r="I150" s="243"/>
      <c r="J150" s="239"/>
      <c r="K150" s="239"/>
      <c r="L150" s="244"/>
      <c r="M150" s="245"/>
      <c r="N150" s="246"/>
      <c r="O150" s="246"/>
      <c r="P150" s="246"/>
      <c r="Q150" s="246"/>
      <c r="R150" s="246"/>
      <c r="S150" s="246"/>
      <c r="T150" s="247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8" t="s">
        <v>157</v>
      </c>
      <c r="AU150" s="248" t="s">
        <v>89</v>
      </c>
      <c r="AV150" s="13" t="s">
        <v>89</v>
      </c>
      <c r="AW150" s="13" t="s">
        <v>32</v>
      </c>
      <c r="AX150" s="13" t="s">
        <v>83</v>
      </c>
      <c r="AY150" s="248" t="s">
        <v>140</v>
      </c>
    </row>
    <row r="151" spans="1:65" s="2" customFormat="1" ht="16.5" customHeight="1">
      <c r="A151" s="37"/>
      <c r="B151" s="38"/>
      <c r="C151" s="261" t="s">
        <v>204</v>
      </c>
      <c r="D151" s="261" t="s">
        <v>198</v>
      </c>
      <c r="E151" s="262" t="s">
        <v>293</v>
      </c>
      <c r="F151" s="263" t="s">
        <v>294</v>
      </c>
      <c r="G151" s="264" t="s">
        <v>286</v>
      </c>
      <c r="H151" s="265">
        <v>102.3</v>
      </c>
      <c r="I151" s="266"/>
      <c r="J151" s="267">
        <f>ROUND(I151*H151,2)</f>
        <v>0</v>
      </c>
      <c r="K151" s="263" t="s">
        <v>147</v>
      </c>
      <c r="L151" s="268"/>
      <c r="M151" s="269" t="s">
        <v>1</v>
      </c>
      <c r="N151" s="270" t="s">
        <v>42</v>
      </c>
      <c r="O151" s="90"/>
      <c r="P151" s="234">
        <f>O151*H151</f>
        <v>0</v>
      </c>
      <c r="Q151" s="234">
        <v>0.001</v>
      </c>
      <c r="R151" s="234">
        <f>Q151*H151</f>
        <v>0.1023</v>
      </c>
      <c r="S151" s="234">
        <v>0</v>
      </c>
      <c r="T151" s="235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36" t="s">
        <v>201</v>
      </c>
      <c r="AT151" s="236" t="s">
        <v>198</v>
      </c>
      <c r="AU151" s="236" t="s">
        <v>89</v>
      </c>
      <c r="AY151" s="16" t="s">
        <v>140</v>
      </c>
      <c r="BE151" s="237">
        <f>IF(N151="základní",J151,0)</f>
        <v>0</v>
      </c>
      <c r="BF151" s="237">
        <f>IF(N151="snížená",J151,0)</f>
        <v>0</v>
      </c>
      <c r="BG151" s="237">
        <f>IF(N151="zákl. přenesená",J151,0)</f>
        <v>0</v>
      </c>
      <c r="BH151" s="237">
        <f>IF(N151="sníž. přenesená",J151,0)</f>
        <v>0</v>
      </c>
      <c r="BI151" s="237">
        <f>IF(N151="nulová",J151,0)</f>
        <v>0</v>
      </c>
      <c r="BJ151" s="16" t="s">
        <v>89</v>
      </c>
      <c r="BK151" s="237">
        <f>ROUND(I151*H151,2)</f>
        <v>0</v>
      </c>
      <c r="BL151" s="16" t="s">
        <v>170</v>
      </c>
      <c r="BM151" s="236" t="s">
        <v>295</v>
      </c>
    </row>
    <row r="152" spans="1:51" s="13" customFormat="1" ht="12">
      <c r="A152" s="13"/>
      <c r="B152" s="238"/>
      <c r="C152" s="239"/>
      <c r="D152" s="240" t="s">
        <v>157</v>
      </c>
      <c r="E152" s="249" t="s">
        <v>1</v>
      </c>
      <c r="F152" s="241" t="s">
        <v>296</v>
      </c>
      <c r="G152" s="239"/>
      <c r="H152" s="242">
        <v>102.3</v>
      </c>
      <c r="I152" s="243"/>
      <c r="J152" s="239"/>
      <c r="K152" s="239"/>
      <c r="L152" s="244"/>
      <c r="M152" s="245"/>
      <c r="N152" s="246"/>
      <c r="O152" s="246"/>
      <c r="P152" s="246"/>
      <c r="Q152" s="246"/>
      <c r="R152" s="246"/>
      <c r="S152" s="246"/>
      <c r="T152" s="247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8" t="s">
        <v>157</v>
      </c>
      <c r="AU152" s="248" t="s">
        <v>89</v>
      </c>
      <c r="AV152" s="13" t="s">
        <v>89</v>
      </c>
      <c r="AW152" s="13" t="s">
        <v>32</v>
      </c>
      <c r="AX152" s="13" t="s">
        <v>83</v>
      </c>
      <c r="AY152" s="248" t="s">
        <v>140</v>
      </c>
    </row>
    <row r="153" spans="1:65" s="2" customFormat="1" ht="16.5" customHeight="1">
      <c r="A153" s="37"/>
      <c r="B153" s="38"/>
      <c r="C153" s="261" t="s">
        <v>8</v>
      </c>
      <c r="D153" s="261" t="s">
        <v>198</v>
      </c>
      <c r="E153" s="262" t="s">
        <v>297</v>
      </c>
      <c r="F153" s="263" t="s">
        <v>298</v>
      </c>
      <c r="G153" s="264" t="s">
        <v>186</v>
      </c>
      <c r="H153" s="265">
        <v>56</v>
      </c>
      <c r="I153" s="266"/>
      <c r="J153" s="267">
        <f>ROUND(I153*H153,2)</f>
        <v>0</v>
      </c>
      <c r="K153" s="263" t="s">
        <v>147</v>
      </c>
      <c r="L153" s="268"/>
      <c r="M153" s="269" t="s">
        <v>1</v>
      </c>
      <c r="N153" s="270" t="s">
        <v>42</v>
      </c>
      <c r="O153" s="90"/>
      <c r="P153" s="234">
        <f>O153*H153</f>
        <v>0</v>
      </c>
      <c r="Q153" s="234">
        <v>0.00014</v>
      </c>
      <c r="R153" s="234">
        <f>Q153*H153</f>
        <v>0.00784</v>
      </c>
      <c r="S153" s="234">
        <v>0</v>
      </c>
      <c r="T153" s="235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36" t="s">
        <v>201</v>
      </c>
      <c r="AT153" s="236" t="s">
        <v>198</v>
      </c>
      <c r="AU153" s="236" t="s">
        <v>89</v>
      </c>
      <c r="AY153" s="16" t="s">
        <v>140</v>
      </c>
      <c r="BE153" s="237">
        <f>IF(N153="základní",J153,0)</f>
        <v>0</v>
      </c>
      <c r="BF153" s="237">
        <f>IF(N153="snížená",J153,0)</f>
        <v>0</v>
      </c>
      <c r="BG153" s="237">
        <f>IF(N153="zákl. přenesená",J153,0)</f>
        <v>0</v>
      </c>
      <c r="BH153" s="237">
        <f>IF(N153="sníž. přenesená",J153,0)</f>
        <v>0</v>
      </c>
      <c r="BI153" s="237">
        <f>IF(N153="nulová",J153,0)</f>
        <v>0</v>
      </c>
      <c r="BJ153" s="16" t="s">
        <v>89</v>
      </c>
      <c r="BK153" s="237">
        <f>ROUND(I153*H153,2)</f>
        <v>0</v>
      </c>
      <c r="BL153" s="16" t="s">
        <v>170</v>
      </c>
      <c r="BM153" s="236" t="s">
        <v>299</v>
      </c>
    </row>
    <row r="154" spans="1:51" s="13" customFormat="1" ht="12">
      <c r="A154" s="13"/>
      <c r="B154" s="238"/>
      <c r="C154" s="239"/>
      <c r="D154" s="240" t="s">
        <v>157</v>
      </c>
      <c r="E154" s="249" t="s">
        <v>1</v>
      </c>
      <c r="F154" s="241" t="s">
        <v>300</v>
      </c>
      <c r="G154" s="239"/>
      <c r="H154" s="242">
        <v>56</v>
      </c>
      <c r="I154" s="243"/>
      <c r="J154" s="239"/>
      <c r="K154" s="239"/>
      <c r="L154" s="244"/>
      <c r="M154" s="245"/>
      <c r="N154" s="246"/>
      <c r="O154" s="246"/>
      <c r="P154" s="246"/>
      <c r="Q154" s="246"/>
      <c r="R154" s="246"/>
      <c r="S154" s="246"/>
      <c r="T154" s="247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8" t="s">
        <v>157</v>
      </c>
      <c r="AU154" s="248" t="s">
        <v>89</v>
      </c>
      <c r="AV154" s="13" t="s">
        <v>89</v>
      </c>
      <c r="AW154" s="13" t="s">
        <v>32</v>
      </c>
      <c r="AX154" s="13" t="s">
        <v>83</v>
      </c>
      <c r="AY154" s="248" t="s">
        <v>140</v>
      </c>
    </row>
    <row r="155" spans="1:65" s="2" customFormat="1" ht="24.15" customHeight="1">
      <c r="A155" s="37"/>
      <c r="B155" s="38"/>
      <c r="C155" s="261" t="s">
        <v>212</v>
      </c>
      <c r="D155" s="261" t="s">
        <v>198</v>
      </c>
      <c r="E155" s="262" t="s">
        <v>301</v>
      </c>
      <c r="F155" s="263" t="s">
        <v>302</v>
      </c>
      <c r="G155" s="264" t="s">
        <v>186</v>
      </c>
      <c r="H155" s="265">
        <v>20</v>
      </c>
      <c r="I155" s="266"/>
      <c r="J155" s="267">
        <f>ROUND(I155*H155,2)</f>
        <v>0</v>
      </c>
      <c r="K155" s="263" t="s">
        <v>147</v>
      </c>
      <c r="L155" s="268"/>
      <c r="M155" s="269" t="s">
        <v>1</v>
      </c>
      <c r="N155" s="270" t="s">
        <v>42</v>
      </c>
      <c r="O155" s="90"/>
      <c r="P155" s="234">
        <f>O155*H155</f>
        <v>0</v>
      </c>
      <c r="Q155" s="234">
        <v>0.00025</v>
      </c>
      <c r="R155" s="234">
        <f>Q155*H155</f>
        <v>0.005</v>
      </c>
      <c r="S155" s="234">
        <v>0</v>
      </c>
      <c r="T155" s="235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36" t="s">
        <v>201</v>
      </c>
      <c r="AT155" s="236" t="s">
        <v>198</v>
      </c>
      <c r="AU155" s="236" t="s">
        <v>89</v>
      </c>
      <c r="AY155" s="16" t="s">
        <v>140</v>
      </c>
      <c r="BE155" s="237">
        <f>IF(N155="základní",J155,0)</f>
        <v>0</v>
      </c>
      <c r="BF155" s="237">
        <f>IF(N155="snížená",J155,0)</f>
        <v>0</v>
      </c>
      <c r="BG155" s="237">
        <f>IF(N155="zákl. přenesená",J155,0)</f>
        <v>0</v>
      </c>
      <c r="BH155" s="237">
        <f>IF(N155="sníž. přenesená",J155,0)</f>
        <v>0</v>
      </c>
      <c r="BI155" s="237">
        <f>IF(N155="nulová",J155,0)</f>
        <v>0</v>
      </c>
      <c r="BJ155" s="16" t="s">
        <v>89</v>
      </c>
      <c r="BK155" s="237">
        <f>ROUND(I155*H155,2)</f>
        <v>0</v>
      </c>
      <c r="BL155" s="16" t="s">
        <v>170</v>
      </c>
      <c r="BM155" s="236" t="s">
        <v>303</v>
      </c>
    </row>
    <row r="156" spans="1:65" s="2" customFormat="1" ht="21.75" customHeight="1">
      <c r="A156" s="37"/>
      <c r="B156" s="38"/>
      <c r="C156" s="261" t="s">
        <v>217</v>
      </c>
      <c r="D156" s="261" t="s">
        <v>198</v>
      </c>
      <c r="E156" s="262" t="s">
        <v>304</v>
      </c>
      <c r="F156" s="263" t="s">
        <v>305</v>
      </c>
      <c r="G156" s="264" t="s">
        <v>186</v>
      </c>
      <c r="H156" s="265">
        <v>58</v>
      </c>
      <c r="I156" s="266"/>
      <c r="J156" s="267">
        <f>ROUND(I156*H156,2)</f>
        <v>0</v>
      </c>
      <c r="K156" s="263" t="s">
        <v>147</v>
      </c>
      <c r="L156" s="268"/>
      <c r="M156" s="269" t="s">
        <v>1</v>
      </c>
      <c r="N156" s="270" t="s">
        <v>42</v>
      </c>
      <c r="O156" s="90"/>
      <c r="P156" s="234">
        <f>O156*H156</f>
        <v>0</v>
      </c>
      <c r="Q156" s="234">
        <v>0.00021</v>
      </c>
      <c r="R156" s="234">
        <f>Q156*H156</f>
        <v>0.01218</v>
      </c>
      <c r="S156" s="234">
        <v>0</v>
      </c>
      <c r="T156" s="235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36" t="s">
        <v>201</v>
      </c>
      <c r="AT156" s="236" t="s">
        <v>198</v>
      </c>
      <c r="AU156" s="236" t="s">
        <v>89</v>
      </c>
      <c r="AY156" s="16" t="s">
        <v>140</v>
      </c>
      <c r="BE156" s="237">
        <f>IF(N156="základní",J156,0)</f>
        <v>0</v>
      </c>
      <c r="BF156" s="237">
        <f>IF(N156="snížená",J156,0)</f>
        <v>0</v>
      </c>
      <c r="BG156" s="237">
        <f>IF(N156="zákl. přenesená",J156,0)</f>
        <v>0</v>
      </c>
      <c r="BH156" s="237">
        <f>IF(N156="sníž. přenesená",J156,0)</f>
        <v>0</v>
      </c>
      <c r="BI156" s="237">
        <f>IF(N156="nulová",J156,0)</f>
        <v>0</v>
      </c>
      <c r="BJ156" s="16" t="s">
        <v>89</v>
      </c>
      <c r="BK156" s="237">
        <f>ROUND(I156*H156,2)</f>
        <v>0</v>
      </c>
      <c r="BL156" s="16" t="s">
        <v>170</v>
      </c>
      <c r="BM156" s="236" t="s">
        <v>306</v>
      </c>
    </row>
    <row r="157" spans="1:51" s="13" customFormat="1" ht="12">
      <c r="A157" s="13"/>
      <c r="B157" s="238"/>
      <c r="C157" s="239"/>
      <c r="D157" s="240" t="s">
        <v>157</v>
      </c>
      <c r="E157" s="249" t="s">
        <v>1</v>
      </c>
      <c r="F157" s="241" t="s">
        <v>307</v>
      </c>
      <c r="G157" s="239"/>
      <c r="H157" s="242">
        <v>58</v>
      </c>
      <c r="I157" s="243"/>
      <c r="J157" s="239"/>
      <c r="K157" s="239"/>
      <c r="L157" s="244"/>
      <c r="M157" s="245"/>
      <c r="N157" s="246"/>
      <c r="O157" s="246"/>
      <c r="P157" s="246"/>
      <c r="Q157" s="246"/>
      <c r="R157" s="246"/>
      <c r="S157" s="246"/>
      <c r="T157" s="247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8" t="s">
        <v>157</v>
      </c>
      <c r="AU157" s="248" t="s">
        <v>89</v>
      </c>
      <c r="AV157" s="13" t="s">
        <v>89</v>
      </c>
      <c r="AW157" s="13" t="s">
        <v>32</v>
      </c>
      <c r="AX157" s="13" t="s">
        <v>83</v>
      </c>
      <c r="AY157" s="248" t="s">
        <v>140</v>
      </c>
    </row>
    <row r="158" spans="1:65" s="2" customFormat="1" ht="16.5" customHeight="1">
      <c r="A158" s="37"/>
      <c r="B158" s="38"/>
      <c r="C158" s="225" t="s">
        <v>219</v>
      </c>
      <c r="D158" s="225" t="s">
        <v>143</v>
      </c>
      <c r="E158" s="226" t="s">
        <v>308</v>
      </c>
      <c r="F158" s="227" t="s">
        <v>309</v>
      </c>
      <c r="G158" s="228" t="s">
        <v>186</v>
      </c>
      <c r="H158" s="229">
        <v>68</v>
      </c>
      <c r="I158" s="230"/>
      <c r="J158" s="231">
        <f>ROUND(I158*H158,2)</f>
        <v>0</v>
      </c>
      <c r="K158" s="227" t="s">
        <v>147</v>
      </c>
      <c r="L158" s="43"/>
      <c r="M158" s="232" t="s">
        <v>1</v>
      </c>
      <c r="N158" s="233" t="s">
        <v>42</v>
      </c>
      <c r="O158" s="90"/>
      <c r="P158" s="234">
        <f>O158*H158</f>
        <v>0</v>
      </c>
      <c r="Q158" s="234">
        <v>0</v>
      </c>
      <c r="R158" s="234">
        <f>Q158*H158</f>
        <v>0</v>
      </c>
      <c r="S158" s="234">
        <v>0</v>
      </c>
      <c r="T158" s="235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36" t="s">
        <v>170</v>
      </c>
      <c r="AT158" s="236" t="s">
        <v>143</v>
      </c>
      <c r="AU158" s="236" t="s">
        <v>89</v>
      </c>
      <c r="AY158" s="16" t="s">
        <v>140</v>
      </c>
      <c r="BE158" s="237">
        <f>IF(N158="základní",J158,0)</f>
        <v>0</v>
      </c>
      <c r="BF158" s="237">
        <f>IF(N158="snížená",J158,0)</f>
        <v>0</v>
      </c>
      <c r="BG158" s="237">
        <f>IF(N158="zákl. přenesená",J158,0)</f>
        <v>0</v>
      </c>
      <c r="BH158" s="237">
        <f>IF(N158="sníž. přenesená",J158,0)</f>
        <v>0</v>
      </c>
      <c r="BI158" s="237">
        <f>IF(N158="nulová",J158,0)</f>
        <v>0</v>
      </c>
      <c r="BJ158" s="16" t="s">
        <v>89</v>
      </c>
      <c r="BK158" s="237">
        <f>ROUND(I158*H158,2)</f>
        <v>0</v>
      </c>
      <c r="BL158" s="16" t="s">
        <v>170</v>
      </c>
      <c r="BM158" s="236" t="s">
        <v>310</v>
      </c>
    </row>
    <row r="159" spans="1:65" s="2" customFormat="1" ht="16.5" customHeight="1">
      <c r="A159" s="37"/>
      <c r="B159" s="38"/>
      <c r="C159" s="261" t="s">
        <v>170</v>
      </c>
      <c r="D159" s="261" t="s">
        <v>198</v>
      </c>
      <c r="E159" s="262" t="s">
        <v>311</v>
      </c>
      <c r="F159" s="263" t="s">
        <v>312</v>
      </c>
      <c r="G159" s="264" t="s">
        <v>186</v>
      </c>
      <c r="H159" s="265">
        <v>2</v>
      </c>
      <c r="I159" s="266"/>
      <c r="J159" s="267">
        <f>ROUND(I159*H159,2)</f>
        <v>0</v>
      </c>
      <c r="K159" s="263" t="s">
        <v>147</v>
      </c>
      <c r="L159" s="268"/>
      <c r="M159" s="269" t="s">
        <v>1</v>
      </c>
      <c r="N159" s="270" t="s">
        <v>42</v>
      </c>
      <c r="O159" s="90"/>
      <c r="P159" s="234">
        <f>O159*H159</f>
        <v>0</v>
      </c>
      <c r="Q159" s="234">
        <v>0.00045</v>
      </c>
      <c r="R159" s="234">
        <f>Q159*H159</f>
        <v>0.0009</v>
      </c>
      <c r="S159" s="234">
        <v>0</v>
      </c>
      <c r="T159" s="235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36" t="s">
        <v>201</v>
      </c>
      <c r="AT159" s="236" t="s">
        <v>198</v>
      </c>
      <c r="AU159" s="236" t="s">
        <v>89</v>
      </c>
      <c r="AY159" s="16" t="s">
        <v>140</v>
      </c>
      <c r="BE159" s="237">
        <f>IF(N159="základní",J159,0)</f>
        <v>0</v>
      </c>
      <c r="BF159" s="237">
        <f>IF(N159="snížená",J159,0)</f>
        <v>0</v>
      </c>
      <c r="BG159" s="237">
        <f>IF(N159="zákl. přenesená",J159,0)</f>
        <v>0</v>
      </c>
      <c r="BH159" s="237">
        <f>IF(N159="sníž. přenesená",J159,0)</f>
        <v>0</v>
      </c>
      <c r="BI159" s="237">
        <f>IF(N159="nulová",J159,0)</f>
        <v>0</v>
      </c>
      <c r="BJ159" s="16" t="s">
        <v>89</v>
      </c>
      <c r="BK159" s="237">
        <f>ROUND(I159*H159,2)</f>
        <v>0</v>
      </c>
      <c r="BL159" s="16" t="s">
        <v>170</v>
      </c>
      <c r="BM159" s="236" t="s">
        <v>313</v>
      </c>
    </row>
    <row r="160" spans="1:65" s="2" customFormat="1" ht="16.5" customHeight="1">
      <c r="A160" s="37"/>
      <c r="B160" s="38"/>
      <c r="C160" s="261" t="s">
        <v>226</v>
      </c>
      <c r="D160" s="261" t="s">
        <v>198</v>
      </c>
      <c r="E160" s="262" t="s">
        <v>314</v>
      </c>
      <c r="F160" s="263" t="s">
        <v>315</v>
      </c>
      <c r="G160" s="264" t="s">
        <v>186</v>
      </c>
      <c r="H160" s="265">
        <v>6</v>
      </c>
      <c r="I160" s="266"/>
      <c r="J160" s="267">
        <f>ROUND(I160*H160,2)</f>
        <v>0</v>
      </c>
      <c r="K160" s="263" t="s">
        <v>147</v>
      </c>
      <c r="L160" s="268"/>
      <c r="M160" s="269" t="s">
        <v>1</v>
      </c>
      <c r="N160" s="270" t="s">
        <v>42</v>
      </c>
      <c r="O160" s="90"/>
      <c r="P160" s="234">
        <f>O160*H160</f>
        <v>0</v>
      </c>
      <c r="Q160" s="234">
        <v>0.00016</v>
      </c>
      <c r="R160" s="234">
        <f>Q160*H160</f>
        <v>0.0009600000000000001</v>
      </c>
      <c r="S160" s="234">
        <v>0</v>
      </c>
      <c r="T160" s="235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36" t="s">
        <v>201</v>
      </c>
      <c r="AT160" s="236" t="s">
        <v>198</v>
      </c>
      <c r="AU160" s="236" t="s">
        <v>89</v>
      </c>
      <c r="AY160" s="16" t="s">
        <v>140</v>
      </c>
      <c r="BE160" s="237">
        <f>IF(N160="základní",J160,0)</f>
        <v>0</v>
      </c>
      <c r="BF160" s="237">
        <f>IF(N160="snížená",J160,0)</f>
        <v>0</v>
      </c>
      <c r="BG160" s="237">
        <f>IF(N160="zákl. přenesená",J160,0)</f>
        <v>0</v>
      </c>
      <c r="BH160" s="237">
        <f>IF(N160="sníž. přenesená",J160,0)</f>
        <v>0</v>
      </c>
      <c r="BI160" s="237">
        <f>IF(N160="nulová",J160,0)</f>
        <v>0</v>
      </c>
      <c r="BJ160" s="16" t="s">
        <v>89</v>
      </c>
      <c r="BK160" s="237">
        <f>ROUND(I160*H160,2)</f>
        <v>0</v>
      </c>
      <c r="BL160" s="16" t="s">
        <v>170</v>
      </c>
      <c r="BM160" s="236" t="s">
        <v>316</v>
      </c>
    </row>
    <row r="161" spans="1:65" s="2" customFormat="1" ht="24.15" customHeight="1">
      <c r="A161" s="37"/>
      <c r="B161" s="38"/>
      <c r="C161" s="261" t="s">
        <v>230</v>
      </c>
      <c r="D161" s="261" t="s">
        <v>198</v>
      </c>
      <c r="E161" s="262" t="s">
        <v>317</v>
      </c>
      <c r="F161" s="263" t="s">
        <v>318</v>
      </c>
      <c r="G161" s="264" t="s">
        <v>186</v>
      </c>
      <c r="H161" s="265">
        <v>4</v>
      </c>
      <c r="I161" s="266"/>
      <c r="J161" s="267">
        <f>ROUND(I161*H161,2)</f>
        <v>0</v>
      </c>
      <c r="K161" s="263" t="s">
        <v>147</v>
      </c>
      <c r="L161" s="268"/>
      <c r="M161" s="269" t="s">
        <v>1</v>
      </c>
      <c r="N161" s="270" t="s">
        <v>42</v>
      </c>
      <c r="O161" s="90"/>
      <c r="P161" s="234">
        <f>O161*H161</f>
        <v>0</v>
      </c>
      <c r="Q161" s="234">
        <v>0.00026</v>
      </c>
      <c r="R161" s="234">
        <f>Q161*H161</f>
        <v>0.00104</v>
      </c>
      <c r="S161" s="234">
        <v>0</v>
      </c>
      <c r="T161" s="235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36" t="s">
        <v>201</v>
      </c>
      <c r="AT161" s="236" t="s">
        <v>198</v>
      </c>
      <c r="AU161" s="236" t="s">
        <v>89</v>
      </c>
      <c r="AY161" s="16" t="s">
        <v>140</v>
      </c>
      <c r="BE161" s="237">
        <f>IF(N161="základní",J161,0)</f>
        <v>0</v>
      </c>
      <c r="BF161" s="237">
        <f>IF(N161="snížená",J161,0)</f>
        <v>0</v>
      </c>
      <c r="BG161" s="237">
        <f>IF(N161="zákl. přenesená",J161,0)</f>
        <v>0</v>
      </c>
      <c r="BH161" s="237">
        <f>IF(N161="sníž. přenesená",J161,0)</f>
        <v>0</v>
      </c>
      <c r="BI161" s="237">
        <f>IF(N161="nulová",J161,0)</f>
        <v>0</v>
      </c>
      <c r="BJ161" s="16" t="s">
        <v>89</v>
      </c>
      <c r="BK161" s="237">
        <f>ROUND(I161*H161,2)</f>
        <v>0</v>
      </c>
      <c r="BL161" s="16" t="s">
        <v>170</v>
      </c>
      <c r="BM161" s="236" t="s">
        <v>319</v>
      </c>
    </row>
    <row r="162" spans="1:65" s="2" customFormat="1" ht="24.15" customHeight="1">
      <c r="A162" s="37"/>
      <c r="B162" s="38"/>
      <c r="C162" s="261" t="s">
        <v>236</v>
      </c>
      <c r="D162" s="261" t="s">
        <v>198</v>
      </c>
      <c r="E162" s="262" t="s">
        <v>320</v>
      </c>
      <c r="F162" s="263" t="s">
        <v>321</v>
      </c>
      <c r="G162" s="264" t="s">
        <v>186</v>
      </c>
      <c r="H162" s="265">
        <v>4</v>
      </c>
      <c r="I162" s="266"/>
      <c r="J162" s="267">
        <f>ROUND(I162*H162,2)</f>
        <v>0</v>
      </c>
      <c r="K162" s="263" t="s">
        <v>147</v>
      </c>
      <c r="L162" s="268"/>
      <c r="M162" s="269" t="s">
        <v>1</v>
      </c>
      <c r="N162" s="270" t="s">
        <v>42</v>
      </c>
      <c r="O162" s="90"/>
      <c r="P162" s="234">
        <f>O162*H162</f>
        <v>0</v>
      </c>
      <c r="Q162" s="234">
        <v>0.0007</v>
      </c>
      <c r="R162" s="234">
        <f>Q162*H162</f>
        <v>0.0028</v>
      </c>
      <c r="S162" s="234">
        <v>0</v>
      </c>
      <c r="T162" s="235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36" t="s">
        <v>201</v>
      </c>
      <c r="AT162" s="236" t="s">
        <v>198</v>
      </c>
      <c r="AU162" s="236" t="s">
        <v>89</v>
      </c>
      <c r="AY162" s="16" t="s">
        <v>140</v>
      </c>
      <c r="BE162" s="237">
        <f>IF(N162="základní",J162,0)</f>
        <v>0</v>
      </c>
      <c r="BF162" s="237">
        <f>IF(N162="snížená",J162,0)</f>
        <v>0</v>
      </c>
      <c r="BG162" s="237">
        <f>IF(N162="zákl. přenesená",J162,0)</f>
        <v>0</v>
      </c>
      <c r="BH162" s="237">
        <f>IF(N162="sníž. přenesená",J162,0)</f>
        <v>0</v>
      </c>
      <c r="BI162" s="237">
        <f>IF(N162="nulová",J162,0)</f>
        <v>0</v>
      </c>
      <c r="BJ162" s="16" t="s">
        <v>89</v>
      </c>
      <c r="BK162" s="237">
        <f>ROUND(I162*H162,2)</f>
        <v>0</v>
      </c>
      <c r="BL162" s="16" t="s">
        <v>170</v>
      </c>
      <c r="BM162" s="236" t="s">
        <v>322</v>
      </c>
    </row>
    <row r="163" spans="1:65" s="2" customFormat="1" ht="16.5" customHeight="1">
      <c r="A163" s="37"/>
      <c r="B163" s="38"/>
      <c r="C163" s="261" t="s">
        <v>323</v>
      </c>
      <c r="D163" s="261" t="s">
        <v>198</v>
      </c>
      <c r="E163" s="262" t="s">
        <v>324</v>
      </c>
      <c r="F163" s="263" t="s">
        <v>325</v>
      </c>
      <c r="G163" s="264" t="s">
        <v>186</v>
      </c>
      <c r="H163" s="265">
        <v>8</v>
      </c>
      <c r="I163" s="266"/>
      <c r="J163" s="267">
        <f>ROUND(I163*H163,2)</f>
        <v>0</v>
      </c>
      <c r="K163" s="263" t="s">
        <v>147</v>
      </c>
      <c r="L163" s="268"/>
      <c r="M163" s="269" t="s">
        <v>1</v>
      </c>
      <c r="N163" s="270" t="s">
        <v>42</v>
      </c>
      <c r="O163" s="90"/>
      <c r="P163" s="234">
        <f>O163*H163</f>
        <v>0</v>
      </c>
      <c r="Q163" s="234">
        <v>0.00016</v>
      </c>
      <c r="R163" s="234">
        <f>Q163*H163</f>
        <v>0.00128</v>
      </c>
      <c r="S163" s="234">
        <v>0</v>
      </c>
      <c r="T163" s="235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36" t="s">
        <v>201</v>
      </c>
      <c r="AT163" s="236" t="s">
        <v>198</v>
      </c>
      <c r="AU163" s="236" t="s">
        <v>89</v>
      </c>
      <c r="AY163" s="16" t="s">
        <v>140</v>
      </c>
      <c r="BE163" s="237">
        <f>IF(N163="základní",J163,0)</f>
        <v>0</v>
      </c>
      <c r="BF163" s="237">
        <f>IF(N163="snížená",J163,0)</f>
        <v>0</v>
      </c>
      <c r="BG163" s="237">
        <f>IF(N163="zákl. přenesená",J163,0)</f>
        <v>0</v>
      </c>
      <c r="BH163" s="237">
        <f>IF(N163="sníž. přenesená",J163,0)</f>
        <v>0</v>
      </c>
      <c r="BI163" s="237">
        <f>IF(N163="nulová",J163,0)</f>
        <v>0</v>
      </c>
      <c r="BJ163" s="16" t="s">
        <v>89</v>
      </c>
      <c r="BK163" s="237">
        <f>ROUND(I163*H163,2)</f>
        <v>0</v>
      </c>
      <c r="BL163" s="16" t="s">
        <v>170</v>
      </c>
      <c r="BM163" s="236" t="s">
        <v>326</v>
      </c>
    </row>
    <row r="164" spans="1:65" s="2" customFormat="1" ht="16.5" customHeight="1">
      <c r="A164" s="37"/>
      <c r="B164" s="38"/>
      <c r="C164" s="261" t="s">
        <v>7</v>
      </c>
      <c r="D164" s="261" t="s">
        <v>198</v>
      </c>
      <c r="E164" s="262" t="s">
        <v>327</v>
      </c>
      <c r="F164" s="263" t="s">
        <v>328</v>
      </c>
      <c r="G164" s="264" t="s">
        <v>186</v>
      </c>
      <c r="H164" s="265">
        <v>40</v>
      </c>
      <c r="I164" s="266"/>
      <c r="J164" s="267">
        <f>ROUND(I164*H164,2)</f>
        <v>0</v>
      </c>
      <c r="K164" s="263" t="s">
        <v>147</v>
      </c>
      <c r="L164" s="268"/>
      <c r="M164" s="269" t="s">
        <v>1</v>
      </c>
      <c r="N164" s="270" t="s">
        <v>42</v>
      </c>
      <c r="O164" s="90"/>
      <c r="P164" s="234">
        <f>O164*H164</f>
        <v>0</v>
      </c>
      <c r="Q164" s="234">
        <v>0.00023</v>
      </c>
      <c r="R164" s="234">
        <f>Q164*H164</f>
        <v>0.0092</v>
      </c>
      <c r="S164" s="234">
        <v>0</v>
      </c>
      <c r="T164" s="235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36" t="s">
        <v>201</v>
      </c>
      <c r="AT164" s="236" t="s">
        <v>198</v>
      </c>
      <c r="AU164" s="236" t="s">
        <v>89</v>
      </c>
      <c r="AY164" s="16" t="s">
        <v>140</v>
      </c>
      <c r="BE164" s="237">
        <f>IF(N164="základní",J164,0)</f>
        <v>0</v>
      </c>
      <c r="BF164" s="237">
        <f>IF(N164="snížená",J164,0)</f>
        <v>0</v>
      </c>
      <c r="BG164" s="237">
        <f>IF(N164="zákl. přenesená",J164,0)</f>
        <v>0</v>
      </c>
      <c r="BH164" s="237">
        <f>IF(N164="sníž. přenesená",J164,0)</f>
        <v>0</v>
      </c>
      <c r="BI164" s="237">
        <f>IF(N164="nulová",J164,0)</f>
        <v>0</v>
      </c>
      <c r="BJ164" s="16" t="s">
        <v>89</v>
      </c>
      <c r="BK164" s="237">
        <f>ROUND(I164*H164,2)</f>
        <v>0</v>
      </c>
      <c r="BL164" s="16" t="s">
        <v>170</v>
      </c>
      <c r="BM164" s="236" t="s">
        <v>329</v>
      </c>
    </row>
    <row r="165" spans="1:65" s="2" customFormat="1" ht="24.15" customHeight="1">
      <c r="A165" s="37"/>
      <c r="B165" s="38"/>
      <c r="C165" s="261" t="s">
        <v>330</v>
      </c>
      <c r="D165" s="261" t="s">
        <v>198</v>
      </c>
      <c r="E165" s="262" t="s">
        <v>331</v>
      </c>
      <c r="F165" s="263" t="s">
        <v>332</v>
      </c>
      <c r="G165" s="264" t="s">
        <v>186</v>
      </c>
      <c r="H165" s="265">
        <v>4</v>
      </c>
      <c r="I165" s="266"/>
      <c r="J165" s="267">
        <f>ROUND(I165*H165,2)</f>
        <v>0</v>
      </c>
      <c r="K165" s="263" t="s">
        <v>147</v>
      </c>
      <c r="L165" s="268"/>
      <c r="M165" s="269" t="s">
        <v>1</v>
      </c>
      <c r="N165" s="270" t="s">
        <v>42</v>
      </c>
      <c r="O165" s="90"/>
      <c r="P165" s="234">
        <f>O165*H165</f>
        <v>0</v>
      </c>
      <c r="Q165" s="234">
        <v>0.00018</v>
      </c>
      <c r="R165" s="234">
        <f>Q165*H165</f>
        <v>0.00072</v>
      </c>
      <c r="S165" s="234">
        <v>0</v>
      </c>
      <c r="T165" s="235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36" t="s">
        <v>201</v>
      </c>
      <c r="AT165" s="236" t="s">
        <v>198</v>
      </c>
      <c r="AU165" s="236" t="s">
        <v>89</v>
      </c>
      <c r="AY165" s="16" t="s">
        <v>140</v>
      </c>
      <c r="BE165" s="237">
        <f>IF(N165="základní",J165,0)</f>
        <v>0</v>
      </c>
      <c r="BF165" s="237">
        <f>IF(N165="snížená",J165,0)</f>
        <v>0</v>
      </c>
      <c r="BG165" s="237">
        <f>IF(N165="zákl. přenesená",J165,0)</f>
        <v>0</v>
      </c>
      <c r="BH165" s="237">
        <f>IF(N165="sníž. přenesená",J165,0)</f>
        <v>0</v>
      </c>
      <c r="BI165" s="237">
        <f>IF(N165="nulová",J165,0)</f>
        <v>0</v>
      </c>
      <c r="BJ165" s="16" t="s">
        <v>89</v>
      </c>
      <c r="BK165" s="237">
        <f>ROUND(I165*H165,2)</f>
        <v>0</v>
      </c>
      <c r="BL165" s="16" t="s">
        <v>170</v>
      </c>
      <c r="BM165" s="236" t="s">
        <v>333</v>
      </c>
    </row>
    <row r="166" spans="1:65" s="2" customFormat="1" ht="21.75" customHeight="1">
      <c r="A166" s="37"/>
      <c r="B166" s="38"/>
      <c r="C166" s="261" t="s">
        <v>334</v>
      </c>
      <c r="D166" s="261" t="s">
        <v>198</v>
      </c>
      <c r="E166" s="262" t="s">
        <v>335</v>
      </c>
      <c r="F166" s="263" t="s">
        <v>336</v>
      </c>
      <c r="G166" s="264" t="s">
        <v>186</v>
      </c>
      <c r="H166" s="265">
        <v>4</v>
      </c>
      <c r="I166" s="266"/>
      <c r="J166" s="267">
        <f>ROUND(I166*H166,2)</f>
        <v>0</v>
      </c>
      <c r="K166" s="263" t="s">
        <v>147</v>
      </c>
      <c r="L166" s="268"/>
      <c r="M166" s="269" t="s">
        <v>1</v>
      </c>
      <c r="N166" s="270" t="s">
        <v>42</v>
      </c>
      <c r="O166" s="90"/>
      <c r="P166" s="234">
        <f>O166*H166</f>
        <v>0</v>
      </c>
      <c r="Q166" s="234">
        <v>0.0009</v>
      </c>
      <c r="R166" s="234">
        <f>Q166*H166</f>
        <v>0.0036</v>
      </c>
      <c r="S166" s="234">
        <v>0</v>
      </c>
      <c r="T166" s="235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36" t="s">
        <v>201</v>
      </c>
      <c r="AT166" s="236" t="s">
        <v>198</v>
      </c>
      <c r="AU166" s="236" t="s">
        <v>89</v>
      </c>
      <c r="AY166" s="16" t="s">
        <v>140</v>
      </c>
      <c r="BE166" s="237">
        <f>IF(N166="základní",J166,0)</f>
        <v>0</v>
      </c>
      <c r="BF166" s="237">
        <f>IF(N166="snížená",J166,0)</f>
        <v>0</v>
      </c>
      <c r="BG166" s="237">
        <f>IF(N166="zákl. přenesená",J166,0)</f>
        <v>0</v>
      </c>
      <c r="BH166" s="237">
        <f>IF(N166="sníž. přenesená",J166,0)</f>
        <v>0</v>
      </c>
      <c r="BI166" s="237">
        <f>IF(N166="nulová",J166,0)</f>
        <v>0</v>
      </c>
      <c r="BJ166" s="16" t="s">
        <v>89</v>
      </c>
      <c r="BK166" s="237">
        <f>ROUND(I166*H166,2)</f>
        <v>0</v>
      </c>
      <c r="BL166" s="16" t="s">
        <v>170</v>
      </c>
      <c r="BM166" s="236" t="s">
        <v>337</v>
      </c>
    </row>
    <row r="167" spans="1:65" s="2" customFormat="1" ht="16.5" customHeight="1">
      <c r="A167" s="37"/>
      <c r="B167" s="38"/>
      <c r="C167" s="225" t="s">
        <v>338</v>
      </c>
      <c r="D167" s="225" t="s">
        <v>143</v>
      </c>
      <c r="E167" s="226" t="s">
        <v>339</v>
      </c>
      <c r="F167" s="227" t="s">
        <v>340</v>
      </c>
      <c r="G167" s="228" t="s">
        <v>186</v>
      </c>
      <c r="H167" s="229">
        <v>4</v>
      </c>
      <c r="I167" s="230"/>
      <c r="J167" s="231">
        <f>ROUND(I167*H167,2)</f>
        <v>0</v>
      </c>
      <c r="K167" s="227" t="s">
        <v>147</v>
      </c>
      <c r="L167" s="43"/>
      <c r="M167" s="232" t="s">
        <v>1</v>
      </c>
      <c r="N167" s="233" t="s">
        <v>42</v>
      </c>
      <c r="O167" s="90"/>
      <c r="P167" s="234">
        <f>O167*H167</f>
        <v>0</v>
      </c>
      <c r="Q167" s="234">
        <v>0</v>
      </c>
      <c r="R167" s="234">
        <f>Q167*H167</f>
        <v>0</v>
      </c>
      <c r="S167" s="234">
        <v>0</v>
      </c>
      <c r="T167" s="235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36" t="s">
        <v>170</v>
      </c>
      <c r="AT167" s="236" t="s">
        <v>143</v>
      </c>
      <c r="AU167" s="236" t="s">
        <v>89</v>
      </c>
      <c r="AY167" s="16" t="s">
        <v>140</v>
      </c>
      <c r="BE167" s="237">
        <f>IF(N167="základní",J167,0)</f>
        <v>0</v>
      </c>
      <c r="BF167" s="237">
        <f>IF(N167="snížená",J167,0)</f>
        <v>0</v>
      </c>
      <c r="BG167" s="237">
        <f>IF(N167="zákl. přenesená",J167,0)</f>
        <v>0</v>
      </c>
      <c r="BH167" s="237">
        <f>IF(N167="sníž. přenesená",J167,0)</f>
        <v>0</v>
      </c>
      <c r="BI167" s="237">
        <f>IF(N167="nulová",J167,0)</f>
        <v>0</v>
      </c>
      <c r="BJ167" s="16" t="s">
        <v>89</v>
      </c>
      <c r="BK167" s="237">
        <f>ROUND(I167*H167,2)</f>
        <v>0</v>
      </c>
      <c r="BL167" s="16" t="s">
        <v>170</v>
      </c>
      <c r="BM167" s="236" t="s">
        <v>341</v>
      </c>
    </row>
    <row r="168" spans="1:65" s="2" customFormat="1" ht="16.5" customHeight="1">
      <c r="A168" s="37"/>
      <c r="B168" s="38"/>
      <c r="C168" s="261" t="s">
        <v>342</v>
      </c>
      <c r="D168" s="261" t="s">
        <v>198</v>
      </c>
      <c r="E168" s="262" t="s">
        <v>343</v>
      </c>
      <c r="F168" s="263" t="s">
        <v>344</v>
      </c>
      <c r="G168" s="264" t="s">
        <v>186</v>
      </c>
      <c r="H168" s="265">
        <v>4</v>
      </c>
      <c r="I168" s="266"/>
      <c r="J168" s="267">
        <f>ROUND(I168*H168,2)</f>
        <v>0</v>
      </c>
      <c r="K168" s="263" t="s">
        <v>147</v>
      </c>
      <c r="L168" s="268"/>
      <c r="M168" s="269" t="s">
        <v>1</v>
      </c>
      <c r="N168" s="270" t="s">
        <v>42</v>
      </c>
      <c r="O168" s="90"/>
      <c r="P168" s="234">
        <f>O168*H168</f>
        <v>0</v>
      </c>
      <c r="Q168" s="234">
        <v>0.00043</v>
      </c>
      <c r="R168" s="234">
        <f>Q168*H168</f>
        <v>0.00172</v>
      </c>
      <c r="S168" s="234">
        <v>0</v>
      </c>
      <c r="T168" s="235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36" t="s">
        <v>201</v>
      </c>
      <c r="AT168" s="236" t="s">
        <v>198</v>
      </c>
      <c r="AU168" s="236" t="s">
        <v>89</v>
      </c>
      <c r="AY168" s="16" t="s">
        <v>140</v>
      </c>
      <c r="BE168" s="237">
        <f>IF(N168="základní",J168,0)</f>
        <v>0</v>
      </c>
      <c r="BF168" s="237">
        <f>IF(N168="snížená",J168,0)</f>
        <v>0</v>
      </c>
      <c r="BG168" s="237">
        <f>IF(N168="zákl. přenesená",J168,0)</f>
        <v>0</v>
      </c>
      <c r="BH168" s="237">
        <f>IF(N168="sníž. přenesená",J168,0)</f>
        <v>0</v>
      </c>
      <c r="BI168" s="237">
        <f>IF(N168="nulová",J168,0)</f>
        <v>0</v>
      </c>
      <c r="BJ168" s="16" t="s">
        <v>89</v>
      </c>
      <c r="BK168" s="237">
        <f>ROUND(I168*H168,2)</f>
        <v>0</v>
      </c>
      <c r="BL168" s="16" t="s">
        <v>170</v>
      </c>
      <c r="BM168" s="236" t="s">
        <v>345</v>
      </c>
    </row>
    <row r="169" spans="1:65" s="2" customFormat="1" ht="24.15" customHeight="1">
      <c r="A169" s="37"/>
      <c r="B169" s="38"/>
      <c r="C169" s="225" t="s">
        <v>346</v>
      </c>
      <c r="D169" s="225" t="s">
        <v>143</v>
      </c>
      <c r="E169" s="226" t="s">
        <v>347</v>
      </c>
      <c r="F169" s="227" t="s">
        <v>348</v>
      </c>
      <c r="G169" s="228" t="s">
        <v>186</v>
      </c>
      <c r="H169" s="229">
        <v>4</v>
      </c>
      <c r="I169" s="230"/>
      <c r="J169" s="231">
        <f>ROUND(I169*H169,2)</f>
        <v>0</v>
      </c>
      <c r="K169" s="227" t="s">
        <v>147</v>
      </c>
      <c r="L169" s="43"/>
      <c r="M169" s="232" t="s">
        <v>1</v>
      </c>
      <c r="N169" s="233" t="s">
        <v>42</v>
      </c>
      <c r="O169" s="90"/>
      <c r="P169" s="234">
        <f>O169*H169</f>
        <v>0</v>
      </c>
      <c r="Q169" s="234">
        <v>0</v>
      </c>
      <c r="R169" s="234">
        <f>Q169*H169</f>
        <v>0</v>
      </c>
      <c r="S169" s="234">
        <v>0</v>
      </c>
      <c r="T169" s="235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36" t="s">
        <v>170</v>
      </c>
      <c r="AT169" s="236" t="s">
        <v>143</v>
      </c>
      <c r="AU169" s="236" t="s">
        <v>89</v>
      </c>
      <c r="AY169" s="16" t="s">
        <v>140</v>
      </c>
      <c r="BE169" s="237">
        <f>IF(N169="základní",J169,0)</f>
        <v>0</v>
      </c>
      <c r="BF169" s="237">
        <f>IF(N169="snížená",J169,0)</f>
        <v>0</v>
      </c>
      <c r="BG169" s="237">
        <f>IF(N169="zákl. přenesená",J169,0)</f>
        <v>0</v>
      </c>
      <c r="BH169" s="237">
        <f>IF(N169="sníž. přenesená",J169,0)</f>
        <v>0</v>
      </c>
      <c r="BI169" s="237">
        <f>IF(N169="nulová",J169,0)</f>
        <v>0</v>
      </c>
      <c r="BJ169" s="16" t="s">
        <v>89</v>
      </c>
      <c r="BK169" s="237">
        <f>ROUND(I169*H169,2)</f>
        <v>0</v>
      </c>
      <c r="BL169" s="16" t="s">
        <v>170</v>
      </c>
      <c r="BM169" s="236" t="s">
        <v>349</v>
      </c>
    </row>
    <row r="170" spans="1:65" s="2" customFormat="1" ht="21.75" customHeight="1">
      <c r="A170" s="37"/>
      <c r="B170" s="38"/>
      <c r="C170" s="261" t="s">
        <v>350</v>
      </c>
      <c r="D170" s="261" t="s">
        <v>198</v>
      </c>
      <c r="E170" s="262" t="s">
        <v>351</v>
      </c>
      <c r="F170" s="263" t="s">
        <v>352</v>
      </c>
      <c r="G170" s="264" t="s">
        <v>186</v>
      </c>
      <c r="H170" s="265">
        <v>4</v>
      </c>
      <c r="I170" s="266"/>
      <c r="J170" s="267">
        <f>ROUND(I170*H170,2)</f>
        <v>0</v>
      </c>
      <c r="K170" s="263" t="s">
        <v>147</v>
      </c>
      <c r="L170" s="268"/>
      <c r="M170" s="269" t="s">
        <v>1</v>
      </c>
      <c r="N170" s="270" t="s">
        <v>42</v>
      </c>
      <c r="O170" s="90"/>
      <c r="P170" s="234">
        <f>O170*H170</f>
        <v>0</v>
      </c>
      <c r="Q170" s="234">
        <v>0.0042</v>
      </c>
      <c r="R170" s="234">
        <f>Q170*H170</f>
        <v>0.0168</v>
      </c>
      <c r="S170" s="234">
        <v>0</v>
      </c>
      <c r="T170" s="235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36" t="s">
        <v>201</v>
      </c>
      <c r="AT170" s="236" t="s">
        <v>198</v>
      </c>
      <c r="AU170" s="236" t="s">
        <v>89</v>
      </c>
      <c r="AY170" s="16" t="s">
        <v>140</v>
      </c>
      <c r="BE170" s="237">
        <f>IF(N170="základní",J170,0)</f>
        <v>0</v>
      </c>
      <c r="BF170" s="237">
        <f>IF(N170="snížená",J170,0)</f>
        <v>0</v>
      </c>
      <c r="BG170" s="237">
        <f>IF(N170="zákl. přenesená",J170,0)</f>
        <v>0</v>
      </c>
      <c r="BH170" s="237">
        <f>IF(N170="sníž. přenesená",J170,0)</f>
        <v>0</v>
      </c>
      <c r="BI170" s="237">
        <f>IF(N170="nulová",J170,0)</f>
        <v>0</v>
      </c>
      <c r="BJ170" s="16" t="s">
        <v>89</v>
      </c>
      <c r="BK170" s="237">
        <f>ROUND(I170*H170,2)</f>
        <v>0</v>
      </c>
      <c r="BL170" s="16" t="s">
        <v>170</v>
      </c>
      <c r="BM170" s="236" t="s">
        <v>353</v>
      </c>
    </row>
    <row r="171" spans="1:65" s="2" customFormat="1" ht="16.5" customHeight="1">
      <c r="A171" s="37"/>
      <c r="B171" s="38"/>
      <c r="C171" s="261" t="s">
        <v>354</v>
      </c>
      <c r="D171" s="261" t="s">
        <v>198</v>
      </c>
      <c r="E171" s="262" t="s">
        <v>355</v>
      </c>
      <c r="F171" s="263" t="s">
        <v>356</v>
      </c>
      <c r="G171" s="264" t="s">
        <v>186</v>
      </c>
      <c r="H171" s="265">
        <v>8</v>
      </c>
      <c r="I171" s="266"/>
      <c r="J171" s="267">
        <f>ROUND(I171*H171,2)</f>
        <v>0</v>
      </c>
      <c r="K171" s="263" t="s">
        <v>147</v>
      </c>
      <c r="L171" s="268"/>
      <c r="M171" s="269" t="s">
        <v>1</v>
      </c>
      <c r="N171" s="270" t="s">
        <v>42</v>
      </c>
      <c r="O171" s="90"/>
      <c r="P171" s="234">
        <f>O171*H171</f>
        <v>0</v>
      </c>
      <c r="Q171" s="234">
        <v>0.00032</v>
      </c>
      <c r="R171" s="234">
        <f>Q171*H171</f>
        <v>0.00256</v>
      </c>
      <c r="S171" s="234">
        <v>0</v>
      </c>
      <c r="T171" s="235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36" t="s">
        <v>201</v>
      </c>
      <c r="AT171" s="236" t="s">
        <v>198</v>
      </c>
      <c r="AU171" s="236" t="s">
        <v>89</v>
      </c>
      <c r="AY171" s="16" t="s">
        <v>140</v>
      </c>
      <c r="BE171" s="237">
        <f>IF(N171="základní",J171,0)</f>
        <v>0</v>
      </c>
      <c r="BF171" s="237">
        <f>IF(N171="snížená",J171,0)</f>
        <v>0</v>
      </c>
      <c r="BG171" s="237">
        <f>IF(N171="zákl. přenesená",J171,0)</f>
        <v>0</v>
      </c>
      <c r="BH171" s="237">
        <f>IF(N171="sníž. přenesená",J171,0)</f>
        <v>0</v>
      </c>
      <c r="BI171" s="237">
        <f>IF(N171="nulová",J171,0)</f>
        <v>0</v>
      </c>
      <c r="BJ171" s="16" t="s">
        <v>89</v>
      </c>
      <c r="BK171" s="237">
        <f>ROUND(I171*H171,2)</f>
        <v>0</v>
      </c>
      <c r="BL171" s="16" t="s">
        <v>170</v>
      </c>
      <c r="BM171" s="236" t="s">
        <v>357</v>
      </c>
    </row>
    <row r="172" spans="1:65" s="2" customFormat="1" ht="24.15" customHeight="1">
      <c r="A172" s="37"/>
      <c r="B172" s="38"/>
      <c r="C172" s="225" t="s">
        <v>358</v>
      </c>
      <c r="D172" s="225" t="s">
        <v>143</v>
      </c>
      <c r="E172" s="226" t="s">
        <v>359</v>
      </c>
      <c r="F172" s="227" t="s">
        <v>360</v>
      </c>
      <c r="G172" s="228" t="s">
        <v>282</v>
      </c>
      <c r="H172" s="229">
        <v>64</v>
      </c>
      <c r="I172" s="230"/>
      <c r="J172" s="231">
        <f>ROUND(I172*H172,2)</f>
        <v>0</v>
      </c>
      <c r="K172" s="227" t="s">
        <v>147</v>
      </c>
      <c r="L172" s="43"/>
      <c r="M172" s="232" t="s">
        <v>1</v>
      </c>
      <c r="N172" s="233" t="s">
        <v>42</v>
      </c>
      <c r="O172" s="90"/>
      <c r="P172" s="234">
        <f>O172*H172</f>
        <v>0</v>
      </c>
      <c r="Q172" s="234">
        <v>0</v>
      </c>
      <c r="R172" s="234">
        <f>Q172*H172</f>
        <v>0</v>
      </c>
      <c r="S172" s="234">
        <v>0.0004</v>
      </c>
      <c r="T172" s="235">
        <f>S172*H172</f>
        <v>0.0256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236" t="s">
        <v>170</v>
      </c>
      <c r="AT172" s="236" t="s">
        <v>143</v>
      </c>
      <c r="AU172" s="236" t="s">
        <v>89</v>
      </c>
      <c r="AY172" s="16" t="s">
        <v>140</v>
      </c>
      <c r="BE172" s="237">
        <f>IF(N172="základní",J172,0)</f>
        <v>0</v>
      </c>
      <c r="BF172" s="237">
        <f>IF(N172="snížená",J172,0)</f>
        <v>0</v>
      </c>
      <c r="BG172" s="237">
        <f>IF(N172="zákl. přenesená",J172,0)</f>
        <v>0</v>
      </c>
      <c r="BH172" s="237">
        <f>IF(N172="sníž. přenesená",J172,0)</f>
        <v>0</v>
      </c>
      <c r="BI172" s="237">
        <f>IF(N172="nulová",J172,0)</f>
        <v>0</v>
      </c>
      <c r="BJ172" s="16" t="s">
        <v>89</v>
      </c>
      <c r="BK172" s="237">
        <f>ROUND(I172*H172,2)</f>
        <v>0</v>
      </c>
      <c r="BL172" s="16" t="s">
        <v>170</v>
      </c>
      <c r="BM172" s="236" t="s">
        <v>361</v>
      </c>
    </row>
    <row r="173" spans="1:65" s="2" customFormat="1" ht="24.15" customHeight="1">
      <c r="A173" s="37"/>
      <c r="B173" s="38"/>
      <c r="C173" s="225" t="s">
        <v>362</v>
      </c>
      <c r="D173" s="225" t="s">
        <v>143</v>
      </c>
      <c r="E173" s="226" t="s">
        <v>363</v>
      </c>
      <c r="F173" s="227" t="s">
        <v>364</v>
      </c>
      <c r="G173" s="228" t="s">
        <v>282</v>
      </c>
      <c r="H173" s="229">
        <v>86</v>
      </c>
      <c r="I173" s="230"/>
      <c r="J173" s="231">
        <f>ROUND(I173*H173,2)</f>
        <v>0</v>
      </c>
      <c r="K173" s="227" t="s">
        <v>147</v>
      </c>
      <c r="L173" s="43"/>
      <c r="M173" s="232" t="s">
        <v>1</v>
      </c>
      <c r="N173" s="233" t="s">
        <v>42</v>
      </c>
      <c r="O173" s="90"/>
      <c r="P173" s="234">
        <f>O173*H173</f>
        <v>0</v>
      </c>
      <c r="Q173" s="234">
        <v>0</v>
      </c>
      <c r="R173" s="234">
        <f>Q173*H173</f>
        <v>0</v>
      </c>
      <c r="S173" s="234">
        <v>0.0004</v>
      </c>
      <c r="T173" s="235">
        <f>S173*H173</f>
        <v>0.0344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236" t="s">
        <v>170</v>
      </c>
      <c r="AT173" s="236" t="s">
        <v>143</v>
      </c>
      <c r="AU173" s="236" t="s">
        <v>89</v>
      </c>
      <c r="AY173" s="16" t="s">
        <v>140</v>
      </c>
      <c r="BE173" s="237">
        <f>IF(N173="základní",J173,0)</f>
        <v>0</v>
      </c>
      <c r="BF173" s="237">
        <f>IF(N173="snížená",J173,0)</f>
        <v>0</v>
      </c>
      <c r="BG173" s="237">
        <f>IF(N173="zákl. přenesená",J173,0)</f>
        <v>0</v>
      </c>
      <c r="BH173" s="237">
        <f>IF(N173="sníž. přenesená",J173,0)</f>
        <v>0</v>
      </c>
      <c r="BI173" s="237">
        <f>IF(N173="nulová",J173,0)</f>
        <v>0</v>
      </c>
      <c r="BJ173" s="16" t="s">
        <v>89</v>
      </c>
      <c r="BK173" s="237">
        <f>ROUND(I173*H173,2)</f>
        <v>0</v>
      </c>
      <c r="BL173" s="16" t="s">
        <v>170</v>
      </c>
      <c r="BM173" s="236" t="s">
        <v>365</v>
      </c>
    </row>
    <row r="174" spans="1:51" s="13" customFormat="1" ht="12">
      <c r="A174" s="13"/>
      <c r="B174" s="238"/>
      <c r="C174" s="239"/>
      <c r="D174" s="240" t="s">
        <v>157</v>
      </c>
      <c r="E174" s="249" t="s">
        <v>1</v>
      </c>
      <c r="F174" s="241" t="s">
        <v>366</v>
      </c>
      <c r="G174" s="239"/>
      <c r="H174" s="242">
        <v>86</v>
      </c>
      <c r="I174" s="243"/>
      <c r="J174" s="239"/>
      <c r="K174" s="239"/>
      <c r="L174" s="244"/>
      <c r="M174" s="245"/>
      <c r="N174" s="246"/>
      <c r="O174" s="246"/>
      <c r="P174" s="246"/>
      <c r="Q174" s="246"/>
      <c r="R174" s="246"/>
      <c r="S174" s="246"/>
      <c r="T174" s="247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8" t="s">
        <v>157</v>
      </c>
      <c r="AU174" s="248" t="s">
        <v>89</v>
      </c>
      <c r="AV174" s="13" t="s">
        <v>89</v>
      </c>
      <c r="AW174" s="13" t="s">
        <v>32</v>
      </c>
      <c r="AX174" s="13" t="s">
        <v>83</v>
      </c>
      <c r="AY174" s="248" t="s">
        <v>140</v>
      </c>
    </row>
    <row r="175" spans="1:65" s="2" customFormat="1" ht="21.75" customHeight="1">
      <c r="A175" s="37"/>
      <c r="B175" s="38"/>
      <c r="C175" s="225" t="s">
        <v>367</v>
      </c>
      <c r="D175" s="225" t="s">
        <v>143</v>
      </c>
      <c r="E175" s="226" t="s">
        <v>368</v>
      </c>
      <c r="F175" s="227" t="s">
        <v>369</v>
      </c>
      <c r="G175" s="228" t="s">
        <v>186</v>
      </c>
      <c r="H175" s="229">
        <v>68</v>
      </c>
      <c r="I175" s="230"/>
      <c r="J175" s="231">
        <f>ROUND(I175*H175,2)</f>
        <v>0</v>
      </c>
      <c r="K175" s="227" t="s">
        <v>147</v>
      </c>
      <c r="L175" s="43"/>
      <c r="M175" s="232" t="s">
        <v>1</v>
      </c>
      <c r="N175" s="233" t="s">
        <v>42</v>
      </c>
      <c r="O175" s="90"/>
      <c r="P175" s="234">
        <f>O175*H175</f>
        <v>0</v>
      </c>
      <c r="Q175" s="234">
        <v>0</v>
      </c>
      <c r="R175" s="234">
        <f>Q175*H175</f>
        <v>0</v>
      </c>
      <c r="S175" s="234">
        <v>0.00025</v>
      </c>
      <c r="T175" s="235">
        <f>S175*H175</f>
        <v>0.017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236" t="s">
        <v>170</v>
      </c>
      <c r="AT175" s="236" t="s">
        <v>143</v>
      </c>
      <c r="AU175" s="236" t="s">
        <v>89</v>
      </c>
      <c r="AY175" s="16" t="s">
        <v>140</v>
      </c>
      <c r="BE175" s="237">
        <f>IF(N175="základní",J175,0)</f>
        <v>0</v>
      </c>
      <c r="BF175" s="237">
        <f>IF(N175="snížená",J175,0)</f>
        <v>0</v>
      </c>
      <c r="BG175" s="237">
        <f>IF(N175="zákl. přenesená",J175,0)</f>
        <v>0</v>
      </c>
      <c r="BH175" s="237">
        <f>IF(N175="sníž. přenesená",J175,0)</f>
        <v>0</v>
      </c>
      <c r="BI175" s="237">
        <f>IF(N175="nulová",J175,0)</f>
        <v>0</v>
      </c>
      <c r="BJ175" s="16" t="s">
        <v>89</v>
      </c>
      <c r="BK175" s="237">
        <f>ROUND(I175*H175,2)</f>
        <v>0</v>
      </c>
      <c r="BL175" s="16" t="s">
        <v>170</v>
      </c>
      <c r="BM175" s="236" t="s">
        <v>370</v>
      </c>
    </row>
    <row r="176" spans="1:65" s="2" customFormat="1" ht="24.15" customHeight="1">
      <c r="A176" s="37"/>
      <c r="B176" s="38"/>
      <c r="C176" s="225" t="s">
        <v>201</v>
      </c>
      <c r="D176" s="225" t="s">
        <v>143</v>
      </c>
      <c r="E176" s="226" t="s">
        <v>371</v>
      </c>
      <c r="F176" s="227" t="s">
        <v>372</v>
      </c>
      <c r="G176" s="228" t="s">
        <v>186</v>
      </c>
      <c r="H176" s="229">
        <v>4</v>
      </c>
      <c r="I176" s="230"/>
      <c r="J176" s="231">
        <f>ROUND(I176*H176,2)</f>
        <v>0</v>
      </c>
      <c r="K176" s="227" t="s">
        <v>147</v>
      </c>
      <c r="L176" s="43"/>
      <c r="M176" s="232" t="s">
        <v>1</v>
      </c>
      <c r="N176" s="233" t="s">
        <v>42</v>
      </c>
      <c r="O176" s="90"/>
      <c r="P176" s="234">
        <f>O176*H176</f>
        <v>0</v>
      </c>
      <c r="Q176" s="234">
        <v>0</v>
      </c>
      <c r="R176" s="234">
        <f>Q176*H176</f>
        <v>0</v>
      </c>
      <c r="S176" s="234">
        <v>0.00045</v>
      </c>
      <c r="T176" s="235">
        <f>S176*H176</f>
        <v>0.0018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236" t="s">
        <v>170</v>
      </c>
      <c r="AT176" s="236" t="s">
        <v>143</v>
      </c>
      <c r="AU176" s="236" t="s">
        <v>89</v>
      </c>
      <c r="AY176" s="16" t="s">
        <v>140</v>
      </c>
      <c r="BE176" s="237">
        <f>IF(N176="základní",J176,0)</f>
        <v>0</v>
      </c>
      <c r="BF176" s="237">
        <f>IF(N176="snížená",J176,0)</f>
        <v>0</v>
      </c>
      <c r="BG176" s="237">
        <f>IF(N176="zákl. přenesená",J176,0)</f>
        <v>0</v>
      </c>
      <c r="BH176" s="237">
        <f>IF(N176="sníž. přenesená",J176,0)</f>
        <v>0</v>
      </c>
      <c r="BI176" s="237">
        <f>IF(N176="nulová",J176,0)</f>
        <v>0</v>
      </c>
      <c r="BJ176" s="16" t="s">
        <v>89</v>
      </c>
      <c r="BK176" s="237">
        <f>ROUND(I176*H176,2)</f>
        <v>0</v>
      </c>
      <c r="BL176" s="16" t="s">
        <v>170</v>
      </c>
      <c r="BM176" s="236" t="s">
        <v>373</v>
      </c>
    </row>
    <row r="177" spans="1:65" s="2" customFormat="1" ht="21.75" customHeight="1">
      <c r="A177" s="37"/>
      <c r="B177" s="38"/>
      <c r="C177" s="225" t="s">
        <v>374</v>
      </c>
      <c r="D177" s="225" t="s">
        <v>143</v>
      </c>
      <c r="E177" s="226" t="s">
        <v>375</v>
      </c>
      <c r="F177" s="227" t="s">
        <v>376</v>
      </c>
      <c r="G177" s="228" t="s">
        <v>186</v>
      </c>
      <c r="H177" s="229">
        <v>4</v>
      </c>
      <c r="I177" s="230"/>
      <c r="J177" s="231">
        <f>ROUND(I177*H177,2)</f>
        <v>0</v>
      </c>
      <c r="K177" s="227" t="s">
        <v>147</v>
      </c>
      <c r="L177" s="43"/>
      <c r="M177" s="232" t="s">
        <v>1</v>
      </c>
      <c r="N177" s="233" t="s">
        <v>42</v>
      </c>
      <c r="O177" s="90"/>
      <c r="P177" s="234">
        <f>O177*H177</f>
        <v>0</v>
      </c>
      <c r="Q177" s="234">
        <v>0</v>
      </c>
      <c r="R177" s="234">
        <f>Q177*H177</f>
        <v>0</v>
      </c>
      <c r="S177" s="234">
        <v>0</v>
      </c>
      <c r="T177" s="235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236" t="s">
        <v>170</v>
      </c>
      <c r="AT177" s="236" t="s">
        <v>143</v>
      </c>
      <c r="AU177" s="236" t="s">
        <v>89</v>
      </c>
      <c r="AY177" s="16" t="s">
        <v>140</v>
      </c>
      <c r="BE177" s="237">
        <f>IF(N177="základní",J177,0)</f>
        <v>0</v>
      </c>
      <c r="BF177" s="237">
        <f>IF(N177="snížená",J177,0)</f>
        <v>0</v>
      </c>
      <c r="BG177" s="237">
        <f>IF(N177="zákl. přenesená",J177,0)</f>
        <v>0</v>
      </c>
      <c r="BH177" s="237">
        <f>IF(N177="sníž. přenesená",J177,0)</f>
        <v>0</v>
      </c>
      <c r="BI177" s="237">
        <f>IF(N177="nulová",J177,0)</f>
        <v>0</v>
      </c>
      <c r="BJ177" s="16" t="s">
        <v>89</v>
      </c>
      <c r="BK177" s="237">
        <f>ROUND(I177*H177,2)</f>
        <v>0</v>
      </c>
      <c r="BL177" s="16" t="s">
        <v>170</v>
      </c>
      <c r="BM177" s="236" t="s">
        <v>377</v>
      </c>
    </row>
    <row r="178" spans="1:65" s="2" customFormat="1" ht="16.5" customHeight="1">
      <c r="A178" s="37"/>
      <c r="B178" s="38"/>
      <c r="C178" s="261" t="s">
        <v>378</v>
      </c>
      <c r="D178" s="261" t="s">
        <v>198</v>
      </c>
      <c r="E178" s="262" t="s">
        <v>379</v>
      </c>
      <c r="F178" s="263" t="s">
        <v>380</v>
      </c>
      <c r="G178" s="264" t="s">
        <v>186</v>
      </c>
      <c r="H178" s="265">
        <v>4</v>
      </c>
      <c r="I178" s="266"/>
      <c r="J178" s="267">
        <f>ROUND(I178*H178,2)</f>
        <v>0</v>
      </c>
      <c r="K178" s="263" t="s">
        <v>147</v>
      </c>
      <c r="L178" s="268"/>
      <c r="M178" s="269" t="s">
        <v>1</v>
      </c>
      <c r="N178" s="270" t="s">
        <v>42</v>
      </c>
      <c r="O178" s="90"/>
      <c r="P178" s="234">
        <f>O178*H178</f>
        <v>0</v>
      </c>
      <c r="Q178" s="234">
        <v>0.002</v>
      </c>
      <c r="R178" s="234">
        <f>Q178*H178</f>
        <v>0.008</v>
      </c>
      <c r="S178" s="234">
        <v>0</v>
      </c>
      <c r="T178" s="235">
        <f>S178*H178</f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236" t="s">
        <v>201</v>
      </c>
      <c r="AT178" s="236" t="s">
        <v>198</v>
      </c>
      <c r="AU178" s="236" t="s">
        <v>89</v>
      </c>
      <c r="AY178" s="16" t="s">
        <v>140</v>
      </c>
      <c r="BE178" s="237">
        <f>IF(N178="základní",J178,0)</f>
        <v>0</v>
      </c>
      <c r="BF178" s="237">
        <f>IF(N178="snížená",J178,0)</f>
        <v>0</v>
      </c>
      <c r="BG178" s="237">
        <f>IF(N178="zákl. přenesená",J178,0)</f>
        <v>0</v>
      </c>
      <c r="BH178" s="237">
        <f>IF(N178="sníž. přenesená",J178,0)</f>
        <v>0</v>
      </c>
      <c r="BI178" s="237">
        <f>IF(N178="nulová",J178,0)</f>
        <v>0</v>
      </c>
      <c r="BJ178" s="16" t="s">
        <v>89</v>
      </c>
      <c r="BK178" s="237">
        <f>ROUND(I178*H178,2)</f>
        <v>0</v>
      </c>
      <c r="BL178" s="16" t="s">
        <v>170</v>
      </c>
      <c r="BM178" s="236" t="s">
        <v>381</v>
      </c>
    </row>
    <row r="179" spans="1:65" s="2" customFormat="1" ht="16.5" customHeight="1">
      <c r="A179" s="37"/>
      <c r="B179" s="38"/>
      <c r="C179" s="225" t="s">
        <v>382</v>
      </c>
      <c r="D179" s="225" t="s">
        <v>143</v>
      </c>
      <c r="E179" s="226" t="s">
        <v>383</v>
      </c>
      <c r="F179" s="227" t="s">
        <v>384</v>
      </c>
      <c r="G179" s="228" t="s">
        <v>186</v>
      </c>
      <c r="H179" s="229">
        <v>2</v>
      </c>
      <c r="I179" s="230"/>
      <c r="J179" s="231">
        <f>ROUND(I179*H179,2)</f>
        <v>0</v>
      </c>
      <c r="K179" s="227" t="s">
        <v>147</v>
      </c>
      <c r="L179" s="43"/>
      <c r="M179" s="232" t="s">
        <v>1</v>
      </c>
      <c r="N179" s="233" t="s">
        <v>42</v>
      </c>
      <c r="O179" s="90"/>
      <c r="P179" s="234">
        <f>O179*H179</f>
        <v>0</v>
      </c>
      <c r="Q179" s="234">
        <v>0</v>
      </c>
      <c r="R179" s="234">
        <f>Q179*H179</f>
        <v>0</v>
      </c>
      <c r="S179" s="234">
        <v>0</v>
      </c>
      <c r="T179" s="235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236" t="s">
        <v>170</v>
      </c>
      <c r="AT179" s="236" t="s">
        <v>143</v>
      </c>
      <c r="AU179" s="236" t="s">
        <v>89</v>
      </c>
      <c r="AY179" s="16" t="s">
        <v>140</v>
      </c>
      <c r="BE179" s="237">
        <f>IF(N179="základní",J179,0)</f>
        <v>0</v>
      </c>
      <c r="BF179" s="237">
        <f>IF(N179="snížená",J179,0)</f>
        <v>0</v>
      </c>
      <c r="BG179" s="237">
        <f>IF(N179="zákl. přenesená",J179,0)</f>
        <v>0</v>
      </c>
      <c r="BH179" s="237">
        <f>IF(N179="sníž. přenesená",J179,0)</f>
        <v>0</v>
      </c>
      <c r="BI179" s="237">
        <f>IF(N179="nulová",J179,0)</f>
        <v>0</v>
      </c>
      <c r="BJ179" s="16" t="s">
        <v>89</v>
      </c>
      <c r="BK179" s="237">
        <f>ROUND(I179*H179,2)</f>
        <v>0</v>
      </c>
      <c r="BL179" s="16" t="s">
        <v>170</v>
      </c>
      <c r="BM179" s="236" t="s">
        <v>385</v>
      </c>
    </row>
    <row r="180" spans="1:65" s="2" customFormat="1" ht="16.5" customHeight="1">
      <c r="A180" s="37"/>
      <c r="B180" s="38"/>
      <c r="C180" s="261" t="s">
        <v>386</v>
      </c>
      <c r="D180" s="261" t="s">
        <v>198</v>
      </c>
      <c r="E180" s="262" t="s">
        <v>387</v>
      </c>
      <c r="F180" s="263" t="s">
        <v>388</v>
      </c>
      <c r="G180" s="264" t="s">
        <v>186</v>
      </c>
      <c r="H180" s="265">
        <v>2</v>
      </c>
      <c r="I180" s="266"/>
      <c r="J180" s="267">
        <f>ROUND(I180*H180,2)</f>
        <v>0</v>
      </c>
      <c r="K180" s="263" t="s">
        <v>147</v>
      </c>
      <c r="L180" s="268"/>
      <c r="M180" s="269" t="s">
        <v>1</v>
      </c>
      <c r="N180" s="270" t="s">
        <v>42</v>
      </c>
      <c r="O180" s="90"/>
      <c r="P180" s="234">
        <f>O180*H180</f>
        <v>0</v>
      </c>
      <c r="Q180" s="234">
        <v>0.00786</v>
      </c>
      <c r="R180" s="234">
        <f>Q180*H180</f>
        <v>0.01572</v>
      </c>
      <c r="S180" s="234">
        <v>0</v>
      </c>
      <c r="T180" s="235">
        <f>S180*H180</f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236" t="s">
        <v>201</v>
      </c>
      <c r="AT180" s="236" t="s">
        <v>198</v>
      </c>
      <c r="AU180" s="236" t="s">
        <v>89</v>
      </c>
      <c r="AY180" s="16" t="s">
        <v>140</v>
      </c>
      <c r="BE180" s="237">
        <f>IF(N180="základní",J180,0)</f>
        <v>0</v>
      </c>
      <c r="BF180" s="237">
        <f>IF(N180="snížená",J180,0)</f>
        <v>0</v>
      </c>
      <c r="BG180" s="237">
        <f>IF(N180="zákl. přenesená",J180,0)</f>
        <v>0</v>
      </c>
      <c r="BH180" s="237">
        <f>IF(N180="sníž. přenesená",J180,0)</f>
        <v>0</v>
      </c>
      <c r="BI180" s="237">
        <f>IF(N180="nulová",J180,0)</f>
        <v>0</v>
      </c>
      <c r="BJ180" s="16" t="s">
        <v>89</v>
      </c>
      <c r="BK180" s="237">
        <f>ROUND(I180*H180,2)</f>
        <v>0</v>
      </c>
      <c r="BL180" s="16" t="s">
        <v>170</v>
      </c>
      <c r="BM180" s="236" t="s">
        <v>389</v>
      </c>
    </row>
    <row r="181" spans="1:65" s="2" customFormat="1" ht="16.5" customHeight="1">
      <c r="A181" s="37"/>
      <c r="B181" s="38"/>
      <c r="C181" s="225" t="s">
        <v>390</v>
      </c>
      <c r="D181" s="225" t="s">
        <v>143</v>
      </c>
      <c r="E181" s="226" t="s">
        <v>391</v>
      </c>
      <c r="F181" s="227" t="s">
        <v>392</v>
      </c>
      <c r="G181" s="228" t="s">
        <v>186</v>
      </c>
      <c r="H181" s="229">
        <v>2</v>
      </c>
      <c r="I181" s="230"/>
      <c r="J181" s="231">
        <f>ROUND(I181*H181,2)</f>
        <v>0</v>
      </c>
      <c r="K181" s="227" t="s">
        <v>147</v>
      </c>
      <c r="L181" s="43"/>
      <c r="M181" s="232" t="s">
        <v>1</v>
      </c>
      <c r="N181" s="233" t="s">
        <v>42</v>
      </c>
      <c r="O181" s="90"/>
      <c r="P181" s="234">
        <f>O181*H181</f>
        <v>0</v>
      </c>
      <c r="Q181" s="234">
        <v>0</v>
      </c>
      <c r="R181" s="234">
        <f>Q181*H181</f>
        <v>0</v>
      </c>
      <c r="S181" s="234">
        <v>0</v>
      </c>
      <c r="T181" s="235">
        <f>S181*H181</f>
        <v>0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236" t="s">
        <v>170</v>
      </c>
      <c r="AT181" s="236" t="s">
        <v>143</v>
      </c>
      <c r="AU181" s="236" t="s">
        <v>89</v>
      </c>
      <c r="AY181" s="16" t="s">
        <v>140</v>
      </c>
      <c r="BE181" s="237">
        <f>IF(N181="základní",J181,0)</f>
        <v>0</v>
      </c>
      <c r="BF181" s="237">
        <f>IF(N181="snížená",J181,0)</f>
        <v>0</v>
      </c>
      <c r="BG181" s="237">
        <f>IF(N181="zákl. přenesená",J181,0)</f>
        <v>0</v>
      </c>
      <c r="BH181" s="237">
        <f>IF(N181="sníž. přenesená",J181,0)</f>
        <v>0</v>
      </c>
      <c r="BI181" s="237">
        <f>IF(N181="nulová",J181,0)</f>
        <v>0</v>
      </c>
      <c r="BJ181" s="16" t="s">
        <v>89</v>
      </c>
      <c r="BK181" s="237">
        <f>ROUND(I181*H181,2)</f>
        <v>0</v>
      </c>
      <c r="BL181" s="16" t="s">
        <v>170</v>
      </c>
      <c r="BM181" s="236" t="s">
        <v>393</v>
      </c>
    </row>
    <row r="182" spans="1:65" s="2" customFormat="1" ht="16.5" customHeight="1">
      <c r="A182" s="37"/>
      <c r="B182" s="38"/>
      <c r="C182" s="225" t="s">
        <v>394</v>
      </c>
      <c r="D182" s="225" t="s">
        <v>143</v>
      </c>
      <c r="E182" s="226" t="s">
        <v>395</v>
      </c>
      <c r="F182" s="227" t="s">
        <v>396</v>
      </c>
      <c r="G182" s="228" t="s">
        <v>186</v>
      </c>
      <c r="H182" s="229">
        <v>1</v>
      </c>
      <c r="I182" s="230"/>
      <c r="J182" s="231">
        <f>ROUND(I182*H182,2)</f>
        <v>0</v>
      </c>
      <c r="K182" s="227" t="s">
        <v>147</v>
      </c>
      <c r="L182" s="43"/>
      <c r="M182" s="232" t="s">
        <v>1</v>
      </c>
      <c r="N182" s="233" t="s">
        <v>42</v>
      </c>
      <c r="O182" s="90"/>
      <c r="P182" s="234">
        <f>O182*H182</f>
        <v>0</v>
      </c>
      <c r="Q182" s="234">
        <v>0</v>
      </c>
      <c r="R182" s="234">
        <f>Q182*H182</f>
        <v>0</v>
      </c>
      <c r="S182" s="234">
        <v>0</v>
      </c>
      <c r="T182" s="235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236" t="s">
        <v>170</v>
      </c>
      <c r="AT182" s="236" t="s">
        <v>143</v>
      </c>
      <c r="AU182" s="236" t="s">
        <v>89</v>
      </c>
      <c r="AY182" s="16" t="s">
        <v>140</v>
      </c>
      <c r="BE182" s="237">
        <f>IF(N182="základní",J182,0)</f>
        <v>0</v>
      </c>
      <c r="BF182" s="237">
        <f>IF(N182="snížená",J182,0)</f>
        <v>0</v>
      </c>
      <c r="BG182" s="237">
        <f>IF(N182="zákl. přenesená",J182,0)</f>
        <v>0</v>
      </c>
      <c r="BH182" s="237">
        <f>IF(N182="sníž. přenesená",J182,0)</f>
        <v>0</v>
      </c>
      <c r="BI182" s="237">
        <f>IF(N182="nulová",J182,0)</f>
        <v>0</v>
      </c>
      <c r="BJ182" s="16" t="s">
        <v>89</v>
      </c>
      <c r="BK182" s="237">
        <f>ROUND(I182*H182,2)</f>
        <v>0</v>
      </c>
      <c r="BL182" s="16" t="s">
        <v>170</v>
      </c>
      <c r="BM182" s="236" t="s">
        <v>397</v>
      </c>
    </row>
    <row r="183" spans="1:65" s="2" customFormat="1" ht="24.15" customHeight="1">
      <c r="A183" s="37"/>
      <c r="B183" s="38"/>
      <c r="C183" s="225" t="s">
        <v>398</v>
      </c>
      <c r="D183" s="225" t="s">
        <v>143</v>
      </c>
      <c r="E183" s="226" t="s">
        <v>399</v>
      </c>
      <c r="F183" s="227" t="s">
        <v>400</v>
      </c>
      <c r="G183" s="228" t="s">
        <v>146</v>
      </c>
      <c r="H183" s="229">
        <v>0.218</v>
      </c>
      <c r="I183" s="230"/>
      <c r="J183" s="231">
        <f>ROUND(I183*H183,2)</f>
        <v>0</v>
      </c>
      <c r="K183" s="227" t="s">
        <v>147</v>
      </c>
      <c r="L183" s="43"/>
      <c r="M183" s="232" t="s">
        <v>1</v>
      </c>
      <c r="N183" s="233" t="s">
        <v>42</v>
      </c>
      <c r="O183" s="90"/>
      <c r="P183" s="234">
        <f>O183*H183</f>
        <v>0</v>
      </c>
      <c r="Q183" s="234">
        <v>0</v>
      </c>
      <c r="R183" s="234">
        <f>Q183*H183</f>
        <v>0</v>
      </c>
      <c r="S183" s="234">
        <v>0</v>
      </c>
      <c r="T183" s="235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236" t="s">
        <v>170</v>
      </c>
      <c r="AT183" s="236" t="s">
        <v>143</v>
      </c>
      <c r="AU183" s="236" t="s">
        <v>89</v>
      </c>
      <c r="AY183" s="16" t="s">
        <v>140</v>
      </c>
      <c r="BE183" s="237">
        <f>IF(N183="základní",J183,0)</f>
        <v>0</v>
      </c>
      <c r="BF183" s="237">
        <f>IF(N183="snížená",J183,0)</f>
        <v>0</v>
      </c>
      <c r="BG183" s="237">
        <f>IF(N183="zákl. přenesená",J183,0)</f>
        <v>0</v>
      </c>
      <c r="BH183" s="237">
        <f>IF(N183="sníž. přenesená",J183,0)</f>
        <v>0</v>
      </c>
      <c r="BI183" s="237">
        <f>IF(N183="nulová",J183,0)</f>
        <v>0</v>
      </c>
      <c r="BJ183" s="16" t="s">
        <v>89</v>
      </c>
      <c r="BK183" s="237">
        <f>ROUND(I183*H183,2)</f>
        <v>0</v>
      </c>
      <c r="BL183" s="16" t="s">
        <v>170</v>
      </c>
      <c r="BM183" s="236" t="s">
        <v>401</v>
      </c>
    </row>
    <row r="184" spans="1:63" s="12" customFormat="1" ht="25.9" customHeight="1">
      <c r="A184" s="12"/>
      <c r="B184" s="209"/>
      <c r="C184" s="210"/>
      <c r="D184" s="211" t="s">
        <v>75</v>
      </c>
      <c r="E184" s="212" t="s">
        <v>198</v>
      </c>
      <c r="F184" s="212" t="s">
        <v>402</v>
      </c>
      <c r="G184" s="210"/>
      <c r="H184" s="210"/>
      <c r="I184" s="213"/>
      <c r="J184" s="214">
        <f>BK184</f>
        <v>0</v>
      </c>
      <c r="K184" s="210"/>
      <c r="L184" s="215"/>
      <c r="M184" s="216"/>
      <c r="N184" s="217"/>
      <c r="O184" s="217"/>
      <c r="P184" s="218">
        <f>P185</f>
        <v>0</v>
      </c>
      <c r="Q184" s="217"/>
      <c r="R184" s="218">
        <f>R185</f>
        <v>0.00038</v>
      </c>
      <c r="S184" s="217"/>
      <c r="T184" s="219">
        <f>T185</f>
        <v>0.24</v>
      </c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R184" s="220" t="s">
        <v>153</v>
      </c>
      <c r="AT184" s="221" t="s">
        <v>75</v>
      </c>
      <c r="AU184" s="221" t="s">
        <v>76</v>
      </c>
      <c r="AY184" s="220" t="s">
        <v>140</v>
      </c>
      <c r="BK184" s="222">
        <f>BK185</f>
        <v>0</v>
      </c>
    </row>
    <row r="185" spans="1:63" s="12" customFormat="1" ht="22.8" customHeight="1">
      <c r="A185" s="12"/>
      <c r="B185" s="209"/>
      <c r="C185" s="210"/>
      <c r="D185" s="211" t="s">
        <v>75</v>
      </c>
      <c r="E185" s="223" t="s">
        <v>403</v>
      </c>
      <c r="F185" s="223" t="s">
        <v>404</v>
      </c>
      <c r="G185" s="210"/>
      <c r="H185" s="210"/>
      <c r="I185" s="213"/>
      <c r="J185" s="224">
        <f>BK185</f>
        <v>0</v>
      </c>
      <c r="K185" s="210"/>
      <c r="L185" s="215"/>
      <c r="M185" s="216"/>
      <c r="N185" s="217"/>
      <c r="O185" s="217"/>
      <c r="P185" s="218">
        <f>SUM(P186:P198)</f>
        <v>0</v>
      </c>
      <c r="Q185" s="217"/>
      <c r="R185" s="218">
        <f>SUM(R186:R198)</f>
        <v>0.00038</v>
      </c>
      <c r="S185" s="217"/>
      <c r="T185" s="219">
        <f>SUM(T186:T198)</f>
        <v>0.24</v>
      </c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R185" s="220" t="s">
        <v>153</v>
      </c>
      <c r="AT185" s="221" t="s">
        <v>75</v>
      </c>
      <c r="AU185" s="221" t="s">
        <v>83</v>
      </c>
      <c r="AY185" s="220" t="s">
        <v>140</v>
      </c>
      <c r="BK185" s="222">
        <f>SUM(BK186:BK198)</f>
        <v>0</v>
      </c>
    </row>
    <row r="186" spans="1:65" s="2" customFormat="1" ht="24.15" customHeight="1">
      <c r="A186" s="37"/>
      <c r="B186" s="38"/>
      <c r="C186" s="225" t="s">
        <v>405</v>
      </c>
      <c r="D186" s="225" t="s">
        <v>143</v>
      </c>
      <c r="E186" s="226" t="s">
        <v>406</v>
      </c>
      <c r="F186" s="227" t="s">
        <v>407</v>
      </c>
      <c r="G186" s="228" t="s">
        <v>282</v>
      </c>
      <c r="H186" s="229">
        <v>19</v>
      </c>
      <c r="I186" s="230"/>
      <c r="J186" s="231">
        <f>ROUND(I186*H186,2)</f>
        <v>0</v>
      </c>
      <c r="K186" s="227" t="s">
        <v>147</v>
      </c>
      <c r="L186" s="43"/>
      <c r="M186" s="232" t="s">
        <v>1</v>
      </c>
      <c r="N186" s="233" t="s">
        <v>42</v>
      </c>
      <c r="O186" s="90"/>
      <c r="P186" s="234">
        <f>O186*H186</f>
        <v>0</v>
      </c>
      <c r="Q186" s="234">
        <v>0</v>
      </c>
      <c r="R186" s="234">
        <f>Q186*H186</f>
        <v>0</v>
      </c>
      <c r="S186" s="234">
        <v>0</v>
      </c>
      <c r="T186" s="235">
        <f>S186*H186</f>
        <v>0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236" t="s">
        <v>408</v>
      </c>
      <c r="AT186" s="236" t="s">
        <v>143</v>
      </c>
      <c r="AU186" s="236" t="s">
        <v>89</v>
      </c>
      <c r="AY186" s="16" t="s">
        <v>140</v>
      </c>
      <c r="BE186" s="237">
        <f>IF(N186="základní",J186,0)</f>
        <v>0</v>
      </c>
      <c r="BF186" s="237">
        <f>IF(N186="snížená",J186,0)</f>
        <v>0</v>
      </c>
      <c r="BG186" s="237">
        <f>IF(N186="zákl. přenesená",J186,0)</f>
        <v>0</v>
      </c>
      <c r="BH186" s="237">
        <f>IF(N186="sníž. přenesená",J186,0)</f>
        <v>0</v>
      </c>
      <c r="BI186" s="237">
        <f>IF(N186="nulová",J186,0)</f>
        <v>0</v>
      </c>
      <c r="BJ186" s="16" t="s">
        <v>89</v>
      </c>
      <c r="BK186" s="237">
        <f>ROUND(I186*H186,2)</f>
        <v>0</v>
      </c>
      <c r="BL186" s="16" t="s">
        <v>408</v>
      </c>
      <c r="BM186" s="236" t="s">
        <v>409</v>
      </c>
    </row>
    <row r="187" spans="1:65" s="2" customFormat="1" ht="24.15" customHeight="1">
      <c r="A187" s="37"/>
      <c r="B187" s="38"/>
      <c r="C187" s="225" t="s">
        <v>410</v>
      </c>
      <c r="D187" s="225" t="s">
        <v>143</v>
      </c>
      <c r="E187" s="226" t="s">
        <v>411</v>
      </c>
      <c r="F187" s="227" t="s">
        <v>412</v>
      </c>
      <c r="G187" s="228" t="s">
        <v>282</v>
      </c>
      <c r="H187" s="229">
        <v>2</v>
      </c>
      <c r="I187" s="230"/>
      <c r="J187" s="231">
        <f>ROUND(I187*H187,2)</f>
        <v>0</v>
      </c>
      <c r="K187" s="227" t="s">
        <v>147</v>
      </c>
      <c r="L187" s="43"/>
      <c r="M187" s="232" t="s">
        <v>1</v>
      </c>
      <c r="N187" s="233" t="s">
        <v>42</v>
      </c>
      <c r="O187" s="90"/>
      <c r="P187" s="234">
        <f>O187*H187</f>
        <v>0</v>
      </c>
      <c r="Q187" s="234">
        <v>0</v>
      </c>
      <c r="R187" s="234">
        <f>Q187*H187</f>
        <v>0</v>
      </c>
      <c r="S187" s="234">
        <v>0</v>
      </c>
      <c r="T187" s="235">
        <f>S187*H187</f>
        <v>0</v>
      </c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R187" s="236" t="s">
        <v>408</v>
      </c>
      <c r="AT187" s="236" t="s">
        <v>143</v>
      </c>
      <c r="AU187" s="236" t="s">
        <v>89</v>
      </c>
      <c r="AY187" s="16" t="s">
        <v>140</v>
      </c>
      <c r="BE187" s="237">
        <f>IF(N187="základní",J187,0)</f>
        <v>0</v>
      </c>
      <c r="BF187" s="237">
        <f>IF(N187="snížená",J187,0)</f>
        <v>0</v>
      </c>
      <c r="BG187" s="237">
        <f>IF(N187="zákl. přenesená",J187,0)</f>
        <v>0</v>
      </c>
      <c r="BH187" s="237">
        <f>IF(N187="sníž. přenesená",J187,0)</f>
        <v>0</v>
      </c>
      <c r="BI187" s="237">
        <f>IF(N187="nulová",J187,0)</f>
        <v>0</v>
      </c>
      <c r="BJ187" s="16" t="s">
        <v>89</v>
      </c>
      <c r="BK187" s="237">
        <f>ROUND(I187*H187,2)</f>
        <v>0</v>
      </c>
      <c r="BL187" s="16" t="s">
        <v>408</v>
      </c>
      <c r="BM187" s="236" t="s">
        <v>413</v>
      </c>
    </row>
    <row r="188" spans="1:65" s="2" customFormat="1" ht="24.15" customHeight="1">
      <c r="A188" s="37"/>
      <c r="B188" s="38"/>
      <c r="C188" s="225" t="s">
        <v>414</v>
      </c>
      <c r="D188" s="225" t="s">
        <v>143</v>
      </c>
      <c r="E188" s="226" t="s">
        <v>415</v>
      </c>
      <c r="F188" s="227" t="s">
        <v>416</v>
      </c>
      <c r="G188" s="228" t="s">
        <v>282</v>
      </c>
      <c r="H188" s="229">
        <v>19</v>
      </c>
      <c r="I188" s="230"/>
      <c r="J188" s="231">
        <f>ROUND(I188*H188,2)</f>
        <v>0</v>
      </c>
      <c r="K188" s="227" t="s">
        <v>147</v>
      </c>
      <c r="L188" s="43"/>
      <c r="M188" s="232" t="s">
        <v>1</v>
      </c>
      <c r="N188" s="233" t="s">
        <v>42</v>
      </c>
      <c r="O188" s="90"/>
      <c r="P188" s="234">
        <f>O188*H188</f>
        <v>0</v>
      </c>
      <c r="Q188" s="234">
        <v>0</v>
      </c>
      <c r="R188" s="234">
        <f>Q188*H188</f>
        <v>0</v>
      </c>
      <c r="S188" s="234">
        <v>0</v>
      </c>
      <c r="T188" s="235">
        <f>S188*H188</f>
        <v>0</v>
      </c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R188" s="236" t="s">
        <v>408</v>
      </c>
      <c r="AT188" s="236" t="s">
        <v>143</v>
      </c>
      <c r="AU188" s="236" t="s">
        <v>89</v>
      </c>
      <c r="AY188" s="16" t="s">
        <v>140</v>
      </c>
      <c r="BE188" s="237">
        <f>IF(N188="základní",J188,0)</f>
        <v>0</v>
      </c>
      <c r="BF188" s="237">
        <f>IF(N188="snížená",J188,0)</f>
        <v>0</v>
      </c>
      <c r="BG188" s="237">
        <f>IF(N188="zákl. přenesená",J188,0)</f>
        <v>0</v>
      </c>
      <c r="BH188" s="237">
        <f>IF(N188="sníž. přenesená",J188,0)</f>
        <v>0</v>
      </c>
      <c r="BI188" s="237">
        <f>IF(N188="nulová",J188,0)</f>
        <v>0</v>
      </c>
      <c r="BJ188" s="16" t="s">
        <v>89</v>
      </c>
      <c r="BK188" s="237">
        <f>ROUND(I188*H188,2)</f>
        <v>0</v>
      </c>
      <c r="BL188" s="16" t="s">
        <v>408</v>
      </c>
      <c r="BM188" s="236" t="s">
        <v>417</v>
      </c>
    </row>
    <row r="189" spans="1:65" s="2" customFormat="1" ht="24.15" customHeight="1">
      <c r="A189" s="37"/>
      <c r="B189" s="38"/>
      <c r="C189" s="225" t="s">
        <v>418</v>
      </c>
      <c r="D189" s="225" t="s">
        <v>143</v>
      </c>
      <c r="E189" s="226" t="s">
        <v>419</v>
      </c>
      <c r="F189" s="227" t="s">
        <v>420</v>
      </c>
      <c r="G189" s="228" t="s">
        <v>282</v>
      </c>
      <c r="H189" s="229">
        <v>2</v>
      </c>
      <c r="I189" s="230"/>
      <c r="J189" s="231">
        <f>ROUND(I189*H189,2)</f>
        <v>0</v>
      </c>
      <c r="K189" s="227" t="s">
        <v>147</v>
      </c>
      <c r="L189" s="43"/>
      <c r="M189" s="232" t="s">
        <v>1</v>
      </c>
      <c r="N189" s="233" t="s">
        <v>42</v>
      </c>
      <c r="O189" s="90"/>
      <c r="P189" s="234">
        <f>O189*H189</f>
        <v>0</v>
      </c>
      <c r="Q189" s="234">
        <v>0</v>
      </c>
      <c r="R189" s="234">
        <f>Q189*H189</f>
        <v>0</v>
      </c>
      <c r="S189" s="234">
        <v>0</v>
      </c>
      <c r="T189" s="235">
        <f>S189*H189</f>
        <v>0</v>
      </c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R189" s="236" t="s">
        <v>408</v>
      </c>
      <c r="AT189" s="236" t="s">
        <v>143</v>
      </c>
      <c r="AU189" s="236" t="s">
        <v>89</v>
      </c>
      <c r="AY189" s="16" t="s">
        <v>140</v>
      </c>
      <c r="BE189" s="237">
        <f>IF(N189="základní",J189,0)</f>
        <v>0</v>
      </c>
      <c r="BF189" s="237">
        <f>IF(N189="snížená",J189,0)</f>
        <v>0</v>
      </c>
      <c r="BG189" s="237">
        <f>IF(N189="zákl. přenesená",J189,0)</f>
        <v>0</v>
      </c>
      <c r="BH189" s="237">
        <f>IF(N189="sníž. přenesená",J189,0)</f>
        <v>0</v>
      </c>
      <c r="BI189" s="237">
        <f>IF(N189="nulová",J189,0)</f>
        <v>0</v>
      </c>
      <c r="BJ189" s="16" t="s">
        <v>89</v>
      </c>
      <c r="BK189" s="237">
        <f>ROUND(I189*H189,2)</f>
        <v>0</v>
      </c>
      <c r="BL189" s="16" t="s">
        <v>408</v>
      </c>
      <c r="BM189" s="236" t="s">
        <v>421</v>
      </c>
    </row>
    <row r="190" spans="1:65" s="2" customFormat="1" ht="24.15" customHeight="1">
      <c r="A190" s="37"/>
      <c r="B190" s="38"/>
      <c r="C190" s="225" t="s">
        <v>422</v>
      </c>
      <c r="D190" s="225" t="s">
        <v>143</v>
      </c>
      <c r="E190" s="226" t="s">
        <v>423</v>
      </c>
      <c r="F190" s="227" t="s">
        <v>424</v>
      </c>
      <c r="G190" s="228" t="s">
        <v>169</v>
      </c>
      <c r="H190" s="229">
        <v>9.5</v>
      </c>
      <c r="I190" s="230"/>
      <c r="J190" s="231">
        <f>ROUND(I190*H190,2)</f>
        <v>0</v>
      </c>
      <c r="K190" s="227" t="s">
        <v>147</v>
      </c>
      <c r="L190" s="43"/>
      <c r="M190" s="232" t="s">
        <v>1</v>
      </c>
      <c r="N190" s="233" t="s">
        <v>42</v>
      </c>
      <c r="O190" s="90"/>
      <c r="P190" s="234">
        <f>O190*H190</f>
        <v>0</v>
      </c>
      <c r="Q190" s="234">
        <v>0</v>
      </c>
      <c r="R190" s="234">
        <f>Q190*H190</f>
        <v>0</v>
      </c>
      <c r="S190" s="234">
        <v>0</v>
      </c>
      <c r="T190" s="235">
        <f>S190*H190</f>
        <v>0</v>
      </c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R190" s="236" t="s">
        <v>408</v>
      </c>
      <c r="AT190" s="236" t="s">
        <v>143</v>
      </c>
      <c r="AU190" s="236" t="s">
        <v>89</v>
      </c>
      <c r="AY190" s="16" t="s">
        <v>140</v>
      </c>
      <c r="BE190" s="237">
        <f>IF(N190="základní",J190,0)</f>
        <v>0</v>
      </c>
      <c r="BF190" s="237">
        <f>IF(N190="snížená",J190,0)</f>
        <v>0</v>
      </c>
      <c r="BG190" s="237">
        <f>IF(N190="zákl. přenesená",J190,0)</f>
        <v>0</v>
      </c>
      <c r="BH190" s="237">
        <f>IF(N190="sníž. přenesená",J190,0)</f>
        <v>0</v>
      </c>
      <c r="BI190" s="237">
        <f>IF(N190="nulová",J190,0)</f>
        <v>0</v>
      </c>
      <c r="BJ190" s="16" t="s">
        <v>89</v>
      </c>
      <c r="BK190" s="237">
        <f>ROUND(I190*H190,2)</f>
        <v>0</v>
      </c>
      <c r="BL190" s="16" t="s">
        <v>408</v>
      </c>
      <c r="BM190" s="236" t="s">
        <v>425</v>
      </c>
    </row>
    <row r="191" spans="1:51" s="13" customFormat="1" ht="12">
      <c r="A191" s="13"/>
      <c r="B191" s="238"/>
      <c r="C191" s="239"/>
      <c r="D191" s="240" t="s">
        <v>157</v>
      </c>
      <c r="E191" s="249" t="s">
        <v>1</v>
      </c>
      <c r="F191" s="241" t="s">
        <v>426</v>
      </c>
      <c r="G191" s="239"/>
      <c r="H191" s="242">
        <v>9.5</v>
      </c>
      <c r="I191" s="243"/>
      <c r="J191" s="239"/>
      <c r="K191" s="239"/>
      <c r="L191" s="244"/>
      <c r="M191" s="245"/>
      <c r="N191" s="246"/>
      <c r="O191" s="246"/>
      <c r="P191" s="246"/>
      <c r="Q191" s="246"/>
      <c r="R191" s="246"/>
      <c r="S191" s="246"/>
      <c r="T191" s="247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8" t="s">
        <v>157</v>
      </c>
      <c r="AU191" s="248" t="s">
        <v>89</v>
      </c>
      <c r="AV191" s="13" t="s">
        <v>89</v>
      </c>
      <c r="AW191" s="13" t="s">
        <v>32</v>
      </c>
      <c r="AX191" s="13" t="s">
        <v>83</v>
      </c>
      <c r="AY191" s="248" t="s">
        <v>140</v>
      </c>
    </row>
    <row r="192" spans="1:65" s="2" customFormat="1" ht="44.25" customHeight="1">
      <c r="A192" s="37"/>
      <c r="B192" s="38"/>
      <c r="C192" s="225" t="s">
        <v>427</v>
      </c>
      <c r="D192" s="225" t="s">
        <v>143</v>
      </c>
      <c r="E192" s="226" t="s">
        <v>428</v>
      </c>
      <c r="F192" s="227" t="s">
        <v>429</v>
      </c>
      <c r="G192" s="228" t="s">
        <v>169</v>
      </c>
      <c r="H192" s="229">
        <v>19</v>
      </c>
      <c r="I192" s="230"/>
      <c r="J192" s="231">
        <f>ROUND(I192*H192,2)</f>
        <v>0</v>
      </c>
      <c r="K192" s="227" t="s">
        <v>147</v>
      </c>
      <c r="L192" s="43"/>
      <c r="M192" s="232" t="s">
        <v>1</v>
      </c>
      <c r="N192" s="233" t="s">
        <v>42</v>
      </c>
      <c r="O192" s="90"/>
      <c r="P192" s="234">
        <f>O192*H192</f>
        <v>0</v>
      </c>
      <c r="Q192" s="234">
        <v>2E-05</v>
      </c>
      <c r="R192" s="234">
        <f>Q192*H192</f>
        <v>0.00038</v>
      </c>
      <c r="S192" s="234">
        <v>0</v>
      </c>
      <c r="T192" s="235">
        <f>S192*H192</f>
        <v>0</v>
      </c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R192" s="236" t="s">
        <v>408</v>
      </c>
      <c r="AT192" s="236" t="s">
        <v>143</v>
      </c>
      <c r="AU192" s="236" t="s">
        <v>89</v>
      </c>
      <c r="AY192" s="16" t="s">
        <v>140</v>
      </c>
      <c r="BE192" s="237">
        <f>IF(N192="základní",J192,0)</f>
        <v>0</v>
      </c>
      <c r="BF192" s="237">
        <f>IF(N192="snížená",J192,0)</f>
        <v>0</v>
      </c>
      <c r="BG192" s="237">
        <f>IF(N192="zákl. přenesená",J192,0)</f>
        <v>0</v>
      </c>
      <c r="BH192" s="237">
        <f>IF(N192="sníž. přenesená",J192,0)</f>
        <v>0</v>
      </c>
      <c r="BI192" s="237">
        <f>IF(N192="nulová",J192,0)</f>
        <v>0</v>
      </c>
      <c r="BJ192" s="16" t="s">
        <v>89</v>
      </c>
      <c r="BK192" s="237">
        <f>ROUND(I192*H192,2)</f>
        <v>0</v>
      </c>
      <c r="BL192" s="16" t="s">
        <v>408</v>
      </c>
      <c r="BM192" s="236" t="s">
        <v>430</v>
      </c>
    </row>
    <row r="193" spans="1:65" s="2" customFormat="1" ht="24.15" customHeight="1">
      <c r="A193" s="37"/>
      <c r="B193" s="38"/>
      <c r="C193" s="225" t="s">
        <v>431</v>
      </c>
      <c r="D193" s="225" t="s">
        <v>143</v>
      </c>
      <c r="E193" s="226" t="s">
        <v>432</v>
      </c>
      <c r="F193" s="227" t="s">
        <v>433</v>
      </c>
      <c r="G193" s="228" t="s">
        <v>169</v>
      </c>
      <c r="H193" s="229">
        <v>2</v>
      </c>
      <c r="I193" s="230"/>
      <c r="J193" s="231">
        <f>ROUND(I193*H193,2)</f>
        <v>0</v>
      </c>
      <c r="K193" s="227" t="s">
        <v>147</v>
      </c>
      <c r="L193" s="43"/>
      <c r="M193" s="232" t="s">
        <v>1</v>
      </c>
      <c r="N193" s="233" t="s">
        <v>42</v>
      </c>
      <c r="O193" s="90"/>
      <c r="P193" s="234">
        <f>O193*H193</f>
        <v>0</v>
      </c>
      <c r="Q193" s="234">
        <v>0</v>
      </c>
      <c r="R193" s="234">
        <f>Q193*H193</f>
        <v>0</v>
      </c>
      <c r="S193" s="234">
        <v>0.12</v>
      </c>
      <c r="T193" s="235">
        <f>S193*H193</f>
        <v>0.24</v>
      </c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R193" s="236" t="s">
        <v>408</v>
      </c>
      <c r="AT193" s="236" t="s">
        <v>143</v>
      </c>
      <c r="AU193" s="236" t="s">
        <v>89</v>
      </c>
      <c r="AY193" s="16" t="s">
        <v>140</v>
      </c>
      <c r="BE193" s="237">
        <f>IF(N193="základní",J193,0)</f>
        <v>0</v>
      </c>
      <c r="BF193" s="237">
        <f>IF(N193="snížená",J193,0)</f>
        <v>0</v>
      </c>
      <c r="BG193" s="237">
        <f>IF(N193="zákl. přenesená",J193,0)</f>
        <v>0</v>
      </c>
      <c r="BH193" s="237">
        <f>IF(N193="sníž. přenesená",J193,0)</f>
        <v>0</v>
      </c>
      <c r="BI193" s="237">
        <f>IF(N193="nulová",J193,0)</f>
        <v>0</v>
      </c>
      <c r="BJ193" s="16" t="s">
        <v>89</v>
      </c>
      <c r="BK193" s="237">
        <f>ROUND(I193*H193,2)</f>
        <v>0</v>
      </c>
      <c r="BL193" s="16" t="s">
        <v>408</v>
      </c>
      <c r="BM193" s="236" t="s">
        <v>434</v>
      </c>
    </row>
    <row r="194" spans="1:65" s="2" customFormat="1" ht="24.15" customHeight="1">
      <c r="A194" s="37"/>
      <c r="B194" s="38"/>
      <c r="C194" s="225" t="s">
        <v>435</v>
      </c>
      <c r="D194" s="225" t="s">
        <v>143</v>
      </c>
      <c r="E194" s="226" t="s">
        <v>436</v>
      </c>
      <c r="F194" s="227" t="s">
        <v>437</v>
      </c>
      <c r="G194" s="228" t="s">
        <v>282</v>
      </c>
      <c r="H194" s="229">
        <v>8</v>
      </c>
      <c r="I194" s="230"/>
      <c r="J194" s="231">
        <f>ROUND(I194*H194,2)</f>
        <v>0</v>
      </c>
      <c r="K194" s="227" t="s">
        <v>147</v>
      </c>
      <c r="L194" s="43"/>
      <c r="M194" s="232" t="s">
        <v>1</v>
      </c>
      <c r="N194" s="233" t="s">
        <v>42</v>
      </c>
      <c r="O194" s="90"/>
      <c r="P194" s="234">
        <f>O194*H194</f>
        <v>0</v>
      </c>
      <c r="Q194" s="234">
        <v>0</v>
      </c>
      <c r="R194" s="234">
        <f>Q194*H194</f>
        <v>0</v>
      </c>
      <c r="S194" s="234">
        <v>0</v>
      </c>
      <c r="T194" s="235">
        <f>S194*H194</f>
        <v>0</v>
      </c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R194" s="236" t="s">
        <v>408</v>
      </c>
      <c r="AT194" s="236" t="s">
        <v>143</v>
      </c>
      <c r="AU194" s="236" t="s">
        <v>89</v>
      </c>
      <c r="AY194" s="16" t="s">
        <v>140</v>
      </c>
      <c r="BE194" s="237">
        <f>IF(N194="základní",J194,0)</f>
        <v>0</v>
      </c>
      <c r="BF194" s="237">
        <f>IF(N194="snížená",J194,0)</f>
        <v>0</v>
      </c>
      <c r="BG194" s="237">
        <f>IF(N194="zákl. přenesená",J194,0)</f>
        <v>0</v>
      </c>
      <c r="BH194" s="237">
        <f>IF(N194="sníž. přenesená",J194,0)</f>
        <v>0</v>
      </c>
      <c r="BI194" s="237">
        <f>IF(N194="nulová",J194,0)</f>
        <v>0</v>
      </c>
      <c r="BJ194" s="16" t="s">
        <v>89</v>
      </c>
      <c r="BK194" s="237">
        <f>ROUND(I194*H194,2)</f>
        <v>0</v>
      </c>
      <c r="BL194" s="16" t="s">
        <v>408</v>
      </c>
      <c r="BM194" s="236" t="s">
        <v>438</v>
      </c>
    </row>
    <row r="195" spans="1:65" s="2" customFormat="1" ht="24.15" customHeight="1">
      <c r="A195" s="37"/>
      <c r="B195" s="38"/>
      <c r="C195" s="225" t="s">
        <v>439</v>
      </c>
      <c r="D195" s="225" t="s">
        <v>143</v>
      </c>
      <c r="E195" s="226" t="s">
        <v>440</v>
      </c>
      <c r="F195" s="227" t="s">
        <v>441</v>
      </c>
      <c r="G195" s="228" t="s">
        <v>146</v>
      </c>
      <c r="H195" s="229">
        <v>0.24</v>
      </c>
      <c r="I195" s="230"/>
      <c r="J195" s="231">
        <f>ROUND(I195*H195,2)</f>
        <v>0</v>
      </c>
      <c r="K195" s="227" t="s">
        <v>147</v>
      </c>
      <c r="L195" s="43"/>
      <c r="M195" s="232" t="s">
        <v>1</v>
      </c>
      <c r="N195" s="233" t="s">
        <v>42</v>
      </c>
      <c r="O195" s="90"/>
      <c r="P195" s="234">
        <f>O195*H195</f>
        <v>0</v>
      </c>
      <c r="Q195" s="234">
        <v>0</v>
      </c>
      <c r="R195" s="234">
        <f>Q195*H195</f>
        <v>0</v>
      </c>
      <c r="S195" s="234">
        <v>0</v>
      </c>
      <c r="T195" s="235">
        <f>S195*H195</f>
        <v>0</v>
      </c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R195" s="236" t="s">
        <v>408</v>
      </c>
      <c r="AT195" s="236" t="s">
        <v>143</v>
      </c>
      <c r="AU195" s="236" t="s">
        <v>89</v>
      </c>
      <c r="AY195" s="16" t="s">
        <v>140</v>
      </c>
      <c r="BE195" s="237">
        <f>IF(N195="základní",J195,0)</f>
        <v>0</v>
      </c>
      <c r="BF195" s="237">
        <f>IF(N195="snížená",J195,0)</f>
        <v>0</v>
      </c>
      <c r="BG195" s="237">
        <f>IF(N195="zákl. přenesená",J195,0)</f>
        <v>0</v>
      </c>
      <c r="BH195" s="237">
        <f>IF(N195="sníž. přenesená",J195,0)</f>
        <v>0</v>
      </c>
      <c r="BI195" s="237">
        <f>IF(N195="nulová",J195,0)</f>
        <v>0</v>
      </c>
      <c r="BJ195" s="16" t="s">
        <v>89</v>
      </c>
      <c r="BK195" s="237">
        <f>ROUND(I195*H195,2)</f>
        <v>0</v>
      </c>
      <c r="BL195" s="16" t="s">
        <v>408</v>
      </c>
      <c r="BM195" s="236" t="s">
        <v>442</v>
      </c>
    </row>
    <row r="196" spans="1:65" s="2" customFormat="1" ht="24.15" customHeight="1">
      <c r="A196" s="37"/>
      <c r="B196" s="38"/>
      <c r="C196" s="225" t="s">
        <v>443</v>
      </c>
      <c r="D196" s="225" t="s">
        <v>143</v>
      </c>
      <c r="E196" s="226" t="s">
        <v>444</v>
      </c>
      <c r="F196" s="227" t="s">
        <v>445</v>
      </c>
      <c r="G196" s="228" t="s">
        <v>146</v>
      </c>
      <c r="H196" s="229">
        <v>2.4</v>
      </c>
      <c r="I196" s="230"/>
      <c r="J196" s="231">
        <f>ROUND(I196*H196,2)</f>
        <v>0</v>
      </c>
      <c r="K196" s="227" t="s">
        <v>147</v>
      </c>
      <c r="L196" s="43"/>
      <c r="M196" s="232" t="s">
        <v>1</v>
      </c>
      <c r="N196" s="233" t="s">
        <v>42</v>
      </c>
      <c r="O196" s="90"/>
      <c r="P196" s="234">
        <f>O196*H196</f>
        <v>0</v>
      </c>
      <c r="Q196" s="234">
        <v>0</v>
      </c>
      <c r="R196" s="234">
        <f>Q196*H196</f>
        <v>0</v>
      </c>
      <c r="S196" s="234">
        <v>0</v>
      </c>
      <c r="T196" s="235">
        <f>S196*H196</f>
        <v>0</v>
      </c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R196" s="236" t="s">
        <v>408</v>
      </c>
      <c r="AT196" s="236" t="s">
        <v>143</v>
      </c>
      <c r="AU196" s="236" t="s">
        <v>89</v>
      </c>
      <c r="AY196" s="16" t="s">
        <v>140</v>
      </c>
      <c r="BE196" s="237">
        <f>IF(N196="základní",J196,0)</f>
        <v>0</v>
      </c>
      <c r="BF196" s="237">
        <f>IF(N196="snížená",J196,0)</f>
        <v>0</v>
      </c>
      <c r="BG196" s="237">
        <f>IF(N196="zákl. přenesená",J196,0)</f>
        <v>0</v>
      </c>
      <c r="BH196" s="237">
        <f>IF(N196="sníž. přenesená",J196,0)</f>
        <v>0</v>
      </c>
      <c r="BI196" s="237">
        <f>IF(N196="nulová",J196,0)</f>
        <v>0</v>
      </c>
      <c r="BJ196" s="16" t="s">
        <v>89</v>
      </c>
      <c r="BK196" s="237">
        <f>ROUND(I196*H196,2)</f>
        <v>0</v>
      </c>
      <c r="BL196" s="16" t="s">
        <v>408</v>
      </c>
      <c r="BM196" s="236" t="s">
        <v>446</v>
      </c>
    </row>
    <row r="197" spans="1:51" s="13" customFormat="1" ht="12">
      <c r="A197" s="13"/>
      <c r="B197" s="238"/>
      <c r="C197" s="239"/>
      <c r="D197" s="240" t="s">
        <v>157</v>
      </c>
      <c r="E197" s="239"/>
      <c r="F197" s="241" t="s">
        <v>447</v>
      </c>
      <c r="G197" s="239"/>
      <c r="H197" s="242">
        <v>2.4</v>
      </c>
      <c r="I197" s="243"/>
      <c r="J197" s="239"/>
      <c r="K197" s="239"/>
      <c r="L197" s="244"/>
      <c r="M197" s="245"/>
      <c r="N197" s="246"/>
      <c r="O197" s="246"/>
      <c r="P197" s="246"/>
      <c r="Q197" s="246"/>
      <c r="R197" s="246"/>
      <c r="S197" s="246"/>
      <c r="T197" s="247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8" t="s">
        <v>157</v>
      </c>
      <c r="AU197" s="248" t="s">
        <v>89</v>
      </c>
      <c r="AV197" s="13" t="s">
        <v>89</v>
      </c>
      <c r="AW197" s="13" t="s">
        <v>4</v>
      </c>
      <c r="AX197" s="13" t="s">
        <v>83</v>
      </c>
      <c r="AY197" s="248" t="s">
        <v>140</v>
      </c>
    </row>
    <row r="198" spans="1:65" s="2" customFormat="1" ht="37.8" customHeight="1">
      <c r="A198" s="37"/>
      <c r="B198" s="38"/>
      <c r="C198" s="225" t="s">
        <v>448</v>
      </c>
      <c r="D198" s="225" t="s">
        <v>143</v>
      </c>
      <c r="E198" s="226" t="s">
        <v>449</v>
      </c>
      <c r="F198" s="227" t="s">
        <v>450</v>
      </c>
      <c r="G198" s="228" t="s">
        <v>146</v>
      </c>
      <c r="H198" s="229">
        <v>0.24</v>
      </c>
      <c r="I198" s="230"/>
      <c r="J198" s="231">
        <f>ROUND(I198*H198,2)</f>
        <v>0</v>
      </c>
      <c r="K198" s="227" t="s">
        <v>147</v>
      </c>
      <c r="L198" s="43"/>
      <c r="M198" s="232" t="s">
        <v>1</v>
      </c>
      <c r="N198" s="233" t="s">
        <v>42</v>
      </c>
      <c r="O198" s="90"/>
      <c r="P198" s="234">
        <f>O198*H198</f>
        <v>0</v>
      </c>
      <c r="Q198" s="234">
        <v>0</v>
      </c>
      <c r="R198" s="234">
        <f>Q198*H198</f>
        <v>0</v>
      </c>
      <c r="S198" s="234">
        <v>0</v>
      </c>
      <c r="T198" s="235">
        <f>S198*H198</f>
        <v>0</v>
      </c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R198" s="236" t="s">
        <v>408</v>
      </c>
      <c r="AT198" s="236" t="s">
        <v>143</v>
      </c>
      <c r="AU198" s="236" t="s">
        <v>89</v>
      </c>
      <c r="AY198" s="16" t="s">
        <v>140</v>
      </c>
      <c r="BE198" s="237">
        <f>IF(N198="základní",J198,0)</f>
        <v>0</v>
      </c>
      <c r="BF198" s="237">
        <f>IF(N198="snížená",J198,0)</f>
        <v>0</v>
      </c>
      <c r="BG198" s="237">
        <f>IF(N198="zákl. přenesená",J198,0)</f>
        <v>0</v>
      </c>
      <c r="BH198" s="237">
        <f>IF(N198="sníž. přenesená",J198,0)</f>
        <v>0</v>
      </c>
      <c r="BI198" s="237">
        <f>IF(N198="nulová",J198,0)</f>
        <v>0</v>
      </c>
      <c r="BJ198" s="16" t="s">
        <v>89</v>
      </c>
      <c r="BK198" s="237">
        <f>ROUND(I198*H198,2)</f>
        <v>0</v>
      </c>
      <c r="BL198" s="16" t="s">
        <v>408</v>
      </c>
      <c r="BM198" s="236" t="s">
        <v>451</v>
      </c>
    </row>
    <row r="199" spans="1:63" s="12" customFormat="1" ht="25.9" customHeight="1">
      <c r="A199" s="12"/>
      <c r="B199" s="209"/>
      <c r="C199" s="210"/>
      <c r="D199" s="211" t="s">
        <v>75</v>
      </c>
      <c r="E199" s="212" t="s">
        <v>452</v>
      </c>
      <c r="F199" s="212" t="s">
        <v>453</v>
      </c>
      <c r="G199" s="210"/>
      <c r="H199" s="210"/>
      <c r="I199" s="213"/>
      <c r="J199" s="214">
        <f>BK199</f>
        <v>0</v>
      </c>
      <c r="K199" s="210"/>
      <c r="L199" s="215"/>
      <c r="M199" s="216"/>
      <c r="N199" s="217"/>
      <c r="O199" s="217"/>
      <c r="P199" s="218">
        <f>P200</f>
        <v>0</v>
      </c>
      <c r="Q199" s="217"/>
      <c r="R199" s="218">
        <f>R200</f>
        <v>0</v>
      </c>
      <c r="S199" s="217"/>
      <c r="T199" s="219">
        <f>T200</f>
        <v>0</v>
      </c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R199" s="220" t="s">
        <v>166</v>
      </c>
      <c r="AT199" s="221" t="s">
        <v>75</v>
      </c>
      <c r="AU199" s="221" t="s">
        <v>76</v>
      </c>
      <c r="AY199" s="220" t="s">
        <v>140</v>
      </c>
      <c r="BK199" s="222">
        <f>BK200</f>
        <v>0</v>
      </c>
    </row>
    <row r="200" spans="1:63" s="12" customFormat="1" ht="22.8" customHeight="1">
      <c r="A200" s="12"/>
      <c r="B200" s="209"/>
      <c r="C200" s="210"/>
      <c r="D200" s="211" t="s">
        <v>75</v>
      </c>
      <c r="E200" s="223" t="s">
        <v>454</v>
      </c>
      <c r="F200" s="223" t="s">
        <v>455</v>
      </c>
      <c r="G200" s="210"/>
      <c r="H200" s="210"/>
      <c r="I200" s="213"/>
      <c r="J200" s="224">
        <f>BK200</f>
        <v>0</v>
      </c>
      <c r="K200" s="210"/>
      <c r="L200" s="215"/>
      <c r="M200" s="216"/>
      <c r="N200" s="217"/>
      <c r="O200" s="217"/>
      <c r="P200" s="218">
        <f>P201</f>
        <v>0</v>
      </c>
      <c r="Q200" s="217"/>
      <c r="R200" s="218">
        <f>R201</f>
        <v>0</v>
      </c>
      <c r="S200" s="217"/>
      <c r="T200" s="219">
        <f>T201</f>
        <v>0</v>
      </c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R200" s="220" t="s">
        <v>166</v>
      </c>
      <c r="AT200" s="221" t="s">
        <v>75</v>
      </c>
      <c r="AU200" s="221" t="s">
        <v>83</v>
      </c>
      <c r="AY200" s="220" t="s">
        <v>140</v>
      </c>
      <c r="BK200" s="222">
        <f>BK201</f>
        <v>0</v>
      </c>
    </row>
    <row r="201" spans="1:65" s="2" customFormat="1" ht="16.5" customHeight="1">
      <c r="A201" s="37"/>
      <c r="B201" s="38"/>
      <c r="C201" s="225" t="s">
        <v>456</v>
      </c>
      <c r="D201" s="225" t="s">
        <v>143</v>
      </c>
      <c r="E201" s="226" t="s">
        <v>457</v>
      </c>
      <c r="F201" s="227" t="s">
        <v>458</v>
      </c>
      <c r="G201" s="228" t="s">
        <v>459</v>
      </c>
      <c r="H201" s="229">
        <v>1</v>
      </c>
      <c r="I201" s="230"/>
      <c r="J201" s="231">
        <f>ROUND(I201*H201,2)</f>
        <v>0</v>
      </c>
      <c r="K201" s="227" t="s">
        <v>147</v>
      </c>
      <c r="L201" s="43"/>
      <c r="M201" s="271" t="s">
        <v>1</v>
      </c>
      <c r="N201" s="272" t="s">
        <v>42</v>
      </c>
      <c r="O201" s="273"/>
      <c r="P201" s="274">
        <f>O201*H201</f>
        <v>0</v>
      </c>
      <c r="Q201" s="274">
        <v>0</v>
      </c>
      <c r="R201" s="274">
        <f>Q201*H201</f>
        <v>0</v>
      </c>
      <c r="S201" s="274">
        <v>0</v>
      </c>
      <c r="T201" s="275">
        <f>S201*H201</f>
        <v>0</v>
      </c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R201" s="236" t="s">
        <v>460</v>
      </c>
      <c r="AT201" s="236" t="s">
        <v>143</v>
      </c>
      <c r="AU201" s="236" t="s">
        <v>89</v>
      </c>
      <c r="AY201" s="16" t="s">
        <v>140</v>
      </c>
      <c r="BE201" s="237">
        <f>IF(N201="základní",J201,0)</f>
        <v>0</v>
      </c>
      <c r="BF201" s="237">
        <f>IF(N201="snížená",J201,0)</f>
        <v>0</v>
      </c>
      <c r="BG201" s="237">
        <f>IF(N201="zákl. přenesená",J201,0)</f>
        <v>0</v>
      </c>
      <c r="BH201" s="237">
        <f>IF(N201="sníž. přenesená",J201,0)</f>
        <v>0</v>
      </c>
      <c r="BI201" s="237">
        <f>IF(N201="nulová",J201,0)</f>
        <v>0</v>
      </c>
      <c r="BJ201" s="16" t="s">
        <v>89</v>
      </c>
      <c r="BK201" s="237">
        <f>ROUND(I201*H201,2)</f>
        <v>0</v>
      </c>
      <c r="BL201" s="16" t="s">
        <v>460</v>
      </c>
      <c r="BM201" s="236" t="s">
        <v>461</v>
      </c>
    </row>
    <row r="202" spans="1:31" s="2" customFormat="1" ht="6.95" customHeight="1">
      <c r="A202" s="37"/>
      <c r="B202" s="65"/>
      <c r="C202" s="66"/>
      <c r="D202" s="66"/>
      <c r="E202" s="66"/>
      <c r="F202" s="66"/>
      <c r="G202" s="66"/>
      <c r="H202" s="66"/>
      <c r="I202" s="66"/>
      <c r="J202" s="66"/>
      <c r="K202" s="66"/>
      <c r="L202" s="43"/>
      <c r="M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</row>
  </sheetData>
  <sheetProtection password="CC35" sheet="1" objects="1" scenarios="1" formatColumns="0" formatRows="0" autoFilter="0"/>
  <autoFilter ref="C130:K201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9:H119"/>
    <mergeCell ref="E121:H121"/>
    <mergeCell ref="E123:H12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98</v>
      </c>
    </row>
    <row r="3" spans="2:46" s="1" customFormat="1" ht="6.95" customHeight="1">
      <c r="B3" s="145"/>
      <c r="C3" s="146"/>
      <c r="D3" s="146"/>
      <c r="E3" s="146"/>
      <c r="F3" s="146"/>
      <c r="G3" s="146"/>
      <c r="H3" s="146"/>
      <c r="I3" s="146"/>
      <c r="J3" s="146"/>
      <c r="K3" s="146"/>
      <c r="L3" s="19"/>
      <c r="AT3" s="16" t="s">
        <v>83</v>
      </c>
    </row>
    <row r="4" spans="2:46" s="1" customFormat="1" ht="24.95" customHeight="1">
      <c r="B4" s="19"/>
      <c r="D4" s="147" t="s">
        <v>108</v>
      </c>
      <c r="L4" s="19"/>
      <c r="M4" s="148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49" t="s">
        <v>16</v>
      </c>
      <c r="L6" s="19"/>
    </row>
    <row r="7" spans="2:12" s="1" customFormat="1" ht="16.5" customHeight="1">
      <c r="B7" s="19"/>
      <c r="E7" s="150" t="str">
        <f>'Rekapitulace stavby'!K6</f>
        <v xml:space="preserve">Oprava ploché  střechy</v>
      </c>
      <c r="F7" s="149"/>
      <c r="G7" s="149"/>
      <c r="H7" s="149"/>
      <c r="L7" s="19"/>
    </row>
    <row r="8" spans="2:12" s="1" customFormat="1" ht="12" customHeight="1">
      <c r="B8" s="19"/>
      <c r="D8" s="149" t="s">
        <v>109</v>
      </c>
      <c r="L8" s="19"/>
    </row>
    <row r="9" spans="1:31" s="2" customFormat="1" ht="16.5" customHeight="1">
      <c r="A9" s="37"/>
      <c r="B9" s="43"/>
      <c r="C9" s="37"/>
      <c r="D9" s="37"/>
      <c r="E9" s="150" t="s">
        <v>462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customHeight="1">
      <c r="A10" s="37"/>
      <c r="B10" s="43"/>
      <c r="C10" s="37"/>
      <c r="D10" s="149" t="s">
        <v>111</v>
      </c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6.5" customHeight="1">
      <c r="A11" s="37"/>
      <c r="B11" s="43"/>
      <c r="C11" s="37"/>
      <c r="D11" s="37"/>
      <c r="E11" s="151" t="s">
        <v>463</v>
      </c>
      <c r="F11" s="37"/>
      <c r="G11" s="37"/>
      <c r="H11" s="37"/>
      <c r="I11" s="37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>
      <c r="A12" s="37"/>
      <c r="B12" s="43"/>
      <c r="C12" s="37"/>
      <c r="D12" s="37"/>
      <c r="E12" s="37"/>
      <c r="F12" s="37"/>
      <c r="G12" s="37"/>
      <c r="H12" s="37"/>
      <c r="I12" s="37"/>
      <c r="J12" s="37"/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2" customHeight="1">
      <c r="A13" s="37"/>
      <c r="B13" s="43"/>
      <c r="C13" s="37"/>
      <c r="D13" s="149" t="s">
        <v>18</v>
      </c>
      <c r="E13" s="37"/>
      <c r="F13" s="140" t="s">
        <v>1</v>
      </c>
      <c r="G13" s="37"/>
      <c r="H13" s="37"/>
      <c r="I13" s="149" t="s">
        <v>19</v>
      </c>
      <c r="J13" s="140" t="s">
        <v>1</v>
      </c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49" t="s">
        <v>20</v>
      </c>
      <c r="E14" s="37"/>
      <c r="F14" s="140" t="s">
        <v>21</v>
      </c>
      <c r="G14" s="37"/>
      <c r="H14" s="37"/>
      <c r="I14" s="149" t="s">
        <v>22</v>
      </c>
      <c r="J14" s="152" t="str">
        <f>'Rekapitulace stavby'!AN8</f>
        <v>15. 4. 2024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0.8" customHeight="1">
      <c r="A15" s="37"/>
      <c r="B15" s="43"/>
      <c r="C15" s="37"/>
      <c r="D15" s="37"/>
      <c r="E15" s="37"/>
      <c r="F15" s="37"/>
      <c r="G15" s="37"/>
      <c r="H15" s="37"/>
      <c r="I15" s="37"/>
      <c r="J15" s="37"/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3"/>
      <c r="C16" s="37"/>
      <c r="D16" s="149" t="s">
        <v>24</v>
      </c>
      <c r="E16" s="37"/>
      <c r="F16" s="37"/>
      <c r="G16" s="37"/>
      <c r="H16" s="37"/>
      <c r="I16" s="149" t="s">
        <v>25</v>
      </c>
      <c r="J16" s="140" t="s">
        <v>1</v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8" customHeight="1">
      <c r="A17" s="37"/>
      <c r="B17" s="43"/>
      <c r="C17" s="37"/>
      <c r="D17" s="37"/>
      <c r="E17" s="140" t="s">
        <v>26</v>
      </c>
      <c r="F17" s="37"/>
      <c r="G17" s="37"/>
      <c r="H17" s="37"/>
      <c r="I17" s="149" t="s">
        <v>27</v>
      </c>
      <c r="J17" s="140" t="s">
        <v>1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6.95" customHeight="1">
      <c r="A18" s="37"/>
      <c r="B18" s="43"/>
      <c r="C18" s="37"/>
      <c r="D18" s="37"/>
      <c r="E18" s="37"/>
      <c r="F18" s="37"/>
      <c r="G18" s="37"/>
      <c r="H18" s="37"/>
      <c r="I18" s="37"/>
      <c r="J18" s="37"/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2" customHeight="1">
      <c r="A19" s="37"/>
      <c r="B19" s="43"/>
      <c r="C19" s="37"/>
      <c r="D19" s="149" t="s">
        <v>28</v>
      </c>
      <c r="E19" s="37"/>
      <c r="F19" s="37"/>
      <c r="G19" s="37"/>
      <c r="H19" s="37"/>
      <c r="I19" s="149" t="s">
        <v>25</v>
      </c>
      <c r="J19" s="32" t="str">
        <f>'Rekapitulace stavby'!AN13</f>
        <v>Vyplň údaj</v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8" customHeight="1">
      <c r="A20" s="37"/>
      <c r="B20" s="43"/>
      <c r="C20" s="37"/>
      <c r="D20" s="37"/>
      <c r="E20" s="32" t="str">
        <f>'Rekapitulace stavby'!E14</f>
        <v>Vyplň údaj</v>
      </c>
      <c r="F20" s="140"/>
      <c r="G20" s="140"/>
      <c r="H20" s="140"/>
      <c r="I20" s="149" t="s">
        <v>27</v>
      </c>
      <c r="J20" s="32" t="str">
        <f>'Rekapitulace stavby'!AN14</f>
        <v>Vyplň údaj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6.95" customHeight="1">
      <c r="A21" s="37"/>
      <c r="B21" s="43"/>
      <c r="C21" s="37"/>
      <c r="D21" s="37"/>
      <c r="E21" s="37"/>
      <c r="F21" s="37"/>
      <c r="G21" s="37"/>
      <c r="H21" s="37"/>
      <c r="I21" s="37"/>
      <c r="J21" s="37"/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2" customHeight="1">
      <c r="A22" s="37"/>
      <c r="B22" s="43"/>
      <c r="C22" s="37"/>
      <c r="D22" s="149" t="s">
        <v>30</v>
      </c>
      <c r="E22" s="37"/>
      <c r="F22" s="37"/>
      <c r="G22" s="37"/>
      <c r="H22" s="37"/>
      <c r="I22" s="149" t="s">
        <v>25</v>
      </c>
      <c r="J22" s="140" t="str">
        <f>IF('Rekapitulace stavby'!AN16="","",'Rekapitulace stavby'!AN16)</f>
        <v/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8" customHeight="1">
      <c r="A23" s="37"/>
      <c r="B23" s="43"/>
      <c r="C23" s="37"/>
      <c r="D23" s="37"/>
      <c r="E23" s="140" t="str">
        <f>IF('Rekapitulace stavby'!E17="","",'Rekapitulace stavby'!E17)</f>
        <v xml:space="preserve"> </v>
      </c>
      <c r="F23" s="37"/>
      <c r="G23" s="37"/>
      <c r="H23" s="37"/>
      <c r="I23" s="149" t="s">
        <v>27</v>
      </c>
      <c r="J23" s="140" t="str">
        <f>IF('Rekapitulace stavby'!AN17="","",'Rekapitulace stavby'!AN17)</f>
        <v/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6.95" customHeight="1">
      <c r="A24" s="37"/>
      <c r="B24" s="43"/>
      <c r="C24" s="37"/>
      <c r="D24" s="37"/>
      <c r="E24" s="37"/>
      <c r="F24" s="37"/>
      <c r="G24" s="37"/>
      <c r="H24" s="37"/>
      <c r="I24" s="37"/>
      <c r="J24" s="37"/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2" customHeight="1">
      <c r="A25" s="37"/>
      <c r="B25" s="43"/>
      <c r="C25" s="37"/>
      <c r="D25" s="149" t="s">
        <v>33</v>
      </c>
      <c r="E25" s="37"/>
      <c r="F25" s="37"/>
      <c r="G25" s="37"/>
      <c r="H25" s="37"/>
      <c r="I25" s="149" t="s">
        <v>25</v>
      </c>
      <c r="J25" s="140" t="s">
        <v>1</v>
      </c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8" customHeight="1">
      <c r="A26" s="37"/>
      <c r="B26" s="43"/>
      <c r="C26" s="37"/>
      <c r="D26" s="37"/>
      <c r="E26" s="140" t="s">
        <v>34</v>
      </c>
      <c r="F26" s="37"/>
      <c r="G26" s="37"/>
      <c r="H26" s="37"/>
      <c r="I26" s="149" t="s">
        <v>27</v>
      </c>
      <c r="J26" s="140" t="s">
        <v>1</v>
      </c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6.95" customHeight="1">
      <c r="A27" s="37"/>
      <c r="B27" s="43"/>
      <c r="C27" s="37"/>
      <c r="D27" s="37"/>
      <c r="E27" s="37"/>
      <c r="F27" s="37"/>
      <c r="G27" s="37"/>
      <c r="H27" s="37"/>
      <c r="I27" s="37"/>
      <c r="J27" s="37"/>
      <c r="K27" s="37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2" customHeight="1">
      <c r="A28" s="37"/>
      <c r="B28" s="43"/>
      <c r="C28" s="37"/>
      <c r="D28" s="149" t="s">
        <v>35</v>
      </c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8" customFormat="1" ht="16.5" customHeight="1">
      <c r="A29" s="153"/>
      <c r="B29" s="154"/>
      <c r="C29" s="153"/>
      <c r="D29" s="153"/>
      <c r="E29" s="155" t="s">
        <v>1</v>
      </c>
      <c r="F29" s="155"/>
      <c r="G29" s="155"/>
      <c r="H29" s="155"/>
      <c r="I29" s="153"/>
      <c r="J29" s="153"/>
      <c r="K29" s="153"/>
      <c r="L29" s="156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</row>
    <row r="30" spans="1:31" s="2" customFormat="1" ht="6.95" customHeight="1">
      <c r="A30" s="37"/>
      <c r="B30" s="43"/>
      <c r="C30" s="37"/>
      <c r="D30" s="37"/>
      <c r="E30" s="37"/>
      <c r="F30" s="37"/>
      <c r="G30" s="37"/>
      <c r="H30" s="37"/>
      <c r="I30" s="37"/>
      <c r="J30" s="37"/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57"/>
      <c r="E31" s="157"/>
      <c r="F31" s="157"/>
      <c r="G31" s="157"/>
      <c r="H31" s="157"/>
      <c r="I31" s="157"/>
      <c r="J31" s="157"/>
      <c r="K31" s="157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25.4" customHeight="1">
      <c r="A32" s="37"/>
      <c r="B32" s="43"/>
      <c r="C32" s="37"/>
      <c r="D32" s="158" t="s">
        <v>36</v>
      </c>
      <c r="E32" s="37"/>
      <c r="F32" s="37"/>
      <c r="G32" s="37"/>
      <c r="H32" s="37"/>
      <c r="I32" s="37"/>
      <c r="J32" s="159">
        <f>ROUND(J126,2)</f>
        <v>0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3"/>
      <c r="C33" s="37"/>
      <c r="D33" s="157"/>
      <c r="E33" s="157"/>
      <c r="F33" s="157"/>
      <c r="G33" s="157"/>
      <c r="H33" s="157"/>
      <c r="I33" s="157"/>
      <c r="J33" s="157"/>
      <c r="K33" s="15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37"/>
      <c r="F34" s="160" t="s">
        <v>38</v>
      </c>
      <c r="G34" s="37"/>
      <c r="H34" s="37"/>
      <c r="I34" s="160" t="s">
        <v>37</v>
      </c>
      <c r="J34" s="160" t="s">
        <v>39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>
      <c r="A35" s="37"/>
      <c r="B35" s="43"/>
      <c r="C35" s="37"/>
      <c r="D35" s="161" t="s">
        <v>40</v>
      </c>
      <c r="E35" s="149" t="s">
        <v>41</v>
      </c>
      <c r="F35" s="162">
        <f>ROUND((SUM(BE126:BE163)),2)</f>
        <v>0</v>
      </c>
      <c r="G35" s="37"/>
      <c r="H35" s="37"/>
      <c r="I35" s="163">
        <v>0.21</v>
      </c>
      <c r="J35" s="162">
        <f>ROUND(((SUM(BE126:BE163))*I35),2)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149" t="s">
        <v>42</v>
      </c>
      <c r="F36" s="162">
        <f>ROUND((SUM(BF126:BF163)),2)</f>
        <v>0</v>
      </c>
      <c r="G36" s="37"/>
      <c r="H36" s="37"/>
      <c r="I36" s="163">
        <v>0.12</v>
      </c>
      <c r="J36" s="162">
        <f>ROUND(((SUM(BF126:BF163))*I36),2)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49" t="s">
        <v>43</v>
      </c>
      <c r="F37" s="162">
        <f>ROUND((SUM(BG126:BG163)),2)</f>
        <v>0</v>
      </c>
      <c r="G37" s="37"/>
      <c r="H37" s="37"/>
      <c r="I37" s="163">
        <v>0.21</v>
      </c>
      <c r="J37" s="162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 hidden="1">
      <c r="A38" s="37"/>
      <c r="B38" s="43"/>
      <c r="C38" s="37"/>
      <c r="D38" s="37"/>
      <c r="E38" s="149" t="s">
        <v>44</v>
      </c>
      <c r="F38" s="162">
        <f>ROUND((SUM(BH126:BH163)),2)</f>
        <v>0</v>
      </c>
      <c r="G38" s="37"/>
      <c r="H38" s="37"/>
      <c r="I38" s="163">
        <v>0.12</v>
      </c>
      <c r="J38" s="162">
        <f>0</f>
        <v>0</v>
      </c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49" t="s">
        <v>45</v>
      </c>
      <c r="F39" s="162">
        <f>ROUND((SUM(BI126:BI163)),2)</f>
        <v>0</v>
      </c>
      <c r="G39" s="37"/>
      <c r="H39" s="37"/>
      <c r="I39" s="163">
        <v>0</v>
      </c>
      <c r="J39" s="162">
        <f>0</f>
        <v>0</v>
      </c>
      <c r="K39" s="37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6.95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25.4" customHeight="1">
      <c r="A41" s="37"/>
      <c r="B41" s="43"/>
      <c r="C41" s="164"/>
      <c r="D41" s="165" t="s">
        <v>46</v>
      </c>
      <c r="E41" s="166"/>
      <c r="F41" s="166"/>
      <c r="G41" s="167" t="s">
        <v>47</v>
      </c>
      <c r="H41" s="168" t="s">
        <v>48</v>
      </c>
      <c r="I41" s="166"/>
      <c r="J41" s="169">
        <f>SUM(J32:J39)</f>
        <v>0</v>
      </c>
      <c r="K41" s="170"/>
      <c r="L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14.4" customHeight="1">
      <c r="A42" s="37"/>
      <c r="B42" s="43"/>
      <c r="C42" s="37"/>
      <c r="D42" s="37"/>
      <c r="E42" s="37"/>
      <c r="F42" s="37"/>
      <c r="G42" s="37"/>
      <c r="H42" s="37"/>
      <c r="I42" s="37"/>
      <c r="J42" s="37"/>
      <c r="K42" s="37"/>
      <c r="L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71" t="s">
        <v>49</v>
      </c>
      <c r="E50" s="172"/>
      <c r="F50" s="172"/>
      <c r="G50" s="171" t="s">
        <v>50</v>
      </c>
      <c r="H50" s="172"/>
      <c r="I50" s="172"/>
      <c r="J50" s="172"/>
      <c r="K50" s="172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73" t="s">
        <v>51</v>
      </c>
      <c r="E61" s="174"/>
      <c r="F61" s="175" t="s">
        <v>52</v>
      </c>
      <c r="G61" s="173" t="s">
        <v>51</v>
      </c>
      <c r="H61" s="174"/>
      <c r="I61" s="174"/>
      <c r="J61" s="176" t="s">
        <v>52</v>
      </c>
      <c r="K61" s="174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71" t="s">
        <v>53</v>
      </c>
      <c r="E65" s="177"/>
      <c r="F65" s="177"/>
      <c r="G65" s="171" t="s">
        <v>54</v>
      </c>
      <c r="H65" s="177"/>
      <c r="I65" s="177"/>
      <c r="J65" s="177"/>
      <c r="K65" s="177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73" t="s">
        <v>51</v>
      </c>
      <c r="E76" s="174"/>
      <c r="F76" s="175" t="s">
        <v>52</v>
      </c>
      <c r="G76" s="173" t="s">
        <v>51</v>
      </c>
      <c r="H76" s="174"/>
      <c r="I76" s="174"/>
      <c r="J76" s="176" t="s">
        <v>52</v>
      </c>
      <c r="K76" s="174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78"/>
      <c r="C77" s="179"/>
      <c r="D77" s="179"/>
      <c r="E77" s="179"/>
      <c r="F77" s="179"/>
      <c r="G77" s="179"/>
      <c r="H77" s="179"/>
      <c r="I77" s="179"/>
      <c r="J77" s="179"/>
      <c r="K77" s="179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80"/>
      <c r="C81" s="181"/>
      <c r="D81" s="181"/>
      <c r="E81" s="181"/>
      <c r="F81" s="181"/>
      <c r="G81" s="181"/>
      <c r="H81" s="181"/>
      <c r="I81" s="181"/>
      <c r="J81" s="181"/>
      <c r="K81" s="181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114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82" t="str">
        <f>E7</f>
        <v xml:space="preserve">Oprava ploché  střechy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2:12" s="1" customFormat="1" ht="12" customHeight="1">
      <c r="B86" s="20"/>
      <c r="C86" s="31" t="s">
        <v>109</v>
      </c>
      <c r="D86" s="21"/>
      <c r="E86" s="21"/>
      <c r="F86" s="21"/>
      <c r="G86" s="21"/>
      <c r="H86" s="21"/>
      <c r="I86" s="21"/>
      <c r="J86" s="21"/>
      <c r="K86" s="21"/>
      <c r="L86" s="19"/>
    </row>
    <row r="87" spans="1:31" s="2" customFormat="1" ht="16.5" customHeight="1">
      <c r="A87" s="37"/>
      <c r="B87" s="38"/>
      <c r="C87" s="39"/>
      <c r="D87" s="39"/>
      <c r="E87" s="182" t="s">
        <v>462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12" customHeight="1">
      <c r="A88" s="37"/>
      <c r="B88" s="38"/>
      <c r="C88" s="31" t="s">
        <v>111</v>
      </c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6.5" customHeight="1">
      <c r="A89" s="37"/>
      <c r="B89" s="38"/>
      <c r="C89" s="39"/>
      <c r="D89" s="39"/>
      <c r="E89" s="75" t="str">
        <f>E11</f>
        <v>001.1 - Oprava ploché střechy</v>
      </c>
      <c r="F89" s="39"/>
      <c r="G89" s="39"/>
      <c r="H89" s="39"/>
      <c r="I89" s="39"/>
      <c r="J89" s="39"/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2" customHeight="1">
      <c r="A91" s="37"/>
      <c r="B91" s="38"/>
      <c r="C91" s="31" t="s">
        <v>20</v>
      </c>
      <c r="D91" s="39"/>
      <c r="E91" s="39"/>
      <c r="F91" s="26" t="str">
        <f>F14</f>
        <v>Petřvald</v>
      </c>
      <c r="G91" s="39"/>
      <c r="H91" s="39"/>
      <c r="I91" s="31" t="s">
        <v>22</v>
      </c>
      <c r="J91" s="78" t="str">
        <f>IF(J14="","",J14)</f>
        <v>15. 4. 2024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6.95" customHeight="1">
      <c r="A92" s="37"/>
      <c r="B92" s="38"/>
      <c r="C92" s="39"/>
      <c r="D92" s="39"/>
      <c r="E92" s="39"/>
      <c r="F92" s="39"/>
      <c r="G92" s="39"/>
      <c r="H92" s="39"/>
      <c r="I92" s="39"/>
      <c r="J92" s="39"/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5.15" customHeight="1">
      <c r="A93" s="37"/>
      <c r="B93" s="38"/>
      <c r="C93" s="31" t="s">
        <v>24</v>
      </c>
      <c r="D93" s="39"/>
      <c r="E93" s="39"/>
      <c r="F93" s="26" t="str">
        <f>E17</f>
        <v xml:space="preserve">Město  Petřvald</v>
      </c>
      <c r="G93" s="39"/>
      <c r="H93" s="39"/>
      <c r="I93" s="31" t="s">
        <v>30</v>
      </c>
      <c r="J93" s="35" t="str">
        <f>E23</f>
        <v xml:space="preserve"> </v>
      </c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15.15" customHeight="1">
      <c r="A94" s="37"/>
      <c r="B94" s="38"/>
      <c r="C94" s="31" t="s">
        <v>28</v>
      </c>
      <c r="D94" s="39"/>
      <c r="E94" s="39"/>
      <c r="F94" s="26" t="str">
        <f>IF(E20="","",E20)</f>
        <v>Vyplň údaj</v>
      </c>
      <c r="G94" s="39"/>
      <c r="H94" s="39"/>
      <c r="I94" s="31" t="s">
        <v>33</v>
      </c>
      <c r="J94" s="35" t="str">
        <f>E26</f>
        <v>Martin Pniok</v>
      </c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31" s="2" customFormat="1" ht="29.25" customHeight="1">
      <c r="A96" s="37"/>
      <c r="B96" s="38"/>
      <c r="C96" s="183" t="s">
        <v>115</v>
      </c>
      <c r="D96" s="184"/>
      <c r="E96" s="184"/>
      <c r="F96" s="184"/>
      <c r="G96" s="184"/>
      <c r="H96" s="184"/>
      <c r="I96" s="184"/>
      <c r="J96" s="185" t="s">
        <v>116</v>
      </c>
      <c r="K96" s="184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1:31" s="2" customFormat="1" ht="10.3" customHeight="1">
      <c r="A97" s="37"/>
      <c r="B97" s="38"/>
      <c r="C97" s="39"/>
      <c r="D97" s="39"/>
      <c r="E97" s="39"/>
      <c r="F97" s="39"/>
      <c r="G97" s="39"/>
      <c r="H97" s="39"/>
      <c r="I97" s="39"/>
      <c r="J97" s="39"/>
      <c r="K97" s="39"/>
      <c r="L97" s="62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pans="1:47" s="2" customFormat="1" ht="22.8" customHeight="1">
      <c r="A98" s="37"/>
      <c r="B98" s="38"/>
      <c r="C98" s="186" t="s">
        <v>117</v>
      </c>
      <c r="D98" s="39"/>
      <c r="E98" s="39"/>
      <c r="F98" s="39"/>
      <c r="G98" s="39"/>
      <c r="H98" s="39"/>
      <c r="I98" s="39"/>
      <c r="J98" s="109">
        <f>J126</f>
        <v>0</v>
      </c>
      <c r="K98" s="39"/>
      <c r="L98" s="6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U98" s="16" t="s">
        <v>118</v>
      </c>
    </row>
    <row r="99" spans="1:31" s="9" customFormat="1" ht="24.95" customHeight="1">
      <c r="A99" s="9"/>
      <c r="B99" s="187"/>
      <c r="C99" s="188"/>
      <c r="D99" s="189" t="s">
        <v>119</v>
      </c>
      <c r="E99" s="190"/>
      <c r="F99" s="190"/>
      <c r="G99" s="190"/>
      <c r="H99" s="190"/>
      <c r="I99" s="190"/>
      <c r="J99" s="191">
        <f>J127</f>
        <v>0</v>
      </c>
      <c r="K99" s="188"/>
      <c r="L99" s="192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3"/>
      <c r="C100" s="132"/>
      <c r="D100" s="194" t="s">
        <v>120</v>
      </c>
      <c r="E100" s="195"/>
      <c r="F100" s="195"/>
      <c r="G100" s="195"/>
      <c r="H100" s="195"/>
      <c r="I100" s="195"/>
      <c r="J100" s="196">
        <f>J128</f>
        <v>0</v>
      </c>
      <c r="K100" s="132"/>
      <c r="L100" s="19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9" customFormat="1" ht="24.95" customHeight="1">
      <c r="A101" s="9"/>
      <c r="B101" s="187"/>
      <c r="C101" s="188"/>
      <c r="D101" s="189" t="s">
        <v>121</v>
      </c>
      <c r="E101" s="190"/>
      <c r="F101" s="190"/>
      <c r="G101" s="190"/>
      <c r="H101" s="190"/>
      <c r="I101" s="190"/>
      <c r="J101" s="191">
        <f>J134</f>
        <v>0</v>
      </c>
      <c r="K101" s="188"/>
      <c r="L101" s="192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0" customFormat="1" ht="19.9" customHeight="1">
      <c r="A102" s="10"/>
      <c r="B102" s="193"/>
      <c r="C102" s="132"/>
      <c r="D102" s="194" t="s">
        <v>122</v>
      </c>
      <c r="E102" s="195"/>
      <c r="F102" s="195"/>
      <c r="G102" s="195"/>
      <c r="H102" s="195"/>
      <c r="I102" s="195"/>
      <c r="J102" s="196">
        <f>J135</f>
        <v>0</v>
      </c>
      <c r="K102" s="132"/>
      <c r="L102" s="197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3"/>
      <c r="C103" s="132"/>
      <c r="D103" s="194" t="s">
        <v>123</v>
      </c>
      <c r="E103" s="195"/>
      <c r="F103" s="195"/>
      <c r="G103" s="195"/>
      <c r="H103" s="195"/>
      <c r="I103" s="195"/>
      <c r="J103" s="196">
        <f>J159</f>
        <v>0</v>
      </c>
      <c r="K103" s="132"/>
      <c r="L103" s="197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9" customFormat="1" ht="24.95" customHeight="1">
      <c r="A104" s="9"/>
      <c r="B104" s="187"/>
      <c r="C104" s="188"/>
      <c r="D104" s="189" t="s">
        <v>124</v>
      </c>
      <c r="E104" s="190"/>
      <c r="F104" s="190"/>
      <c r="G104" s="190"/>
      <c r="H104" s="190"/>
      <c r="I104" s="190"/>
      <c r="J104" s="191">
        <f>J162</f>
        <v>0</v>
      </c>
      <c r="K104" s="188"/>
      <c r="L104" s="192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2" customFormat="1" ht="21.8" customHeight="1">
      <c r="A105" s="37"/>
      <c r="B105" s="38"/>
      <c r="C105" s="39"/>
      <c r="D105" s="39"/>
      <c r="E105" s="39"/>
      <c r="F105" s="39"/>
      <c r="G105" s="39"/>
      <c r="H105" s="39"/>
      <c r="I105" s="39"/>
      <c r="J105" s="39"/>
      <c r="K105" s="39"/>
      <c r="L105" s="62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6" spans="1:31" s="2" customFormat="1" ht="6.95" customHeight="1">
      <c r="A106" s="37"/>
      <c r="B106" s="65"/>
      <c r="C106" s="66"/>
      <c r="D106" s="66"/>
      <c r="E106" s="66"/>
      <c r="F106" s="66"/>
      <c r="G106" s="66"/>
      <c r="H106" s="66"/>
      <c r="I106" s="66"/>
      <c r="J106" s="66"/>
      <c r="K106" s="66"/>
      <c r="L106" s="62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10" spans="1:31" s="2" customFormat="1" ht="6.95" customHeight="1">
      <c r="A110" s="37"/>
      <c r="B110" s="67"/>
      <c r="C110" s="68"/>
      <c r="D110" s="68"/>
      <c r="E110" s="68"/>
      <c r="F110" s="68"/>
      <c r="G110" s="68"/>
      <c r="H110" s="68"/>
      <c r="I110" s="68"/>
      <c r="J110" s="68"/>
      <c r="K110" s="68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24.95" customHeight="1">
      <c r="A111" s="37"/>
      <c r="B111" s="38"/>
      <c r="C111" s="22" t="s">
        <v>125</v>
      </c>
      <c r="D111" s="39"/>
      <c r="E111" s="39"/>
      <c r="F111" s="39"/>
      <c r="G111" s="39"/>
      <c r="H111" s="39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6.95" customHeight="1">
      <c r="A112" s="37"/>
      <c r="B112" s="38"/>
      <c r="C112" s="39"/>
      <c r="D112" s="39"/>
      <c r="E112" s="39"/>
      <c r="F112" s="39"/>
      <c r="G112" s="39"/>
      <c r="H112" s="39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2" customHeight="1">
      <c r="A113" s="37"/>
      <c r="B113" s="38"/>
      <c r="C113" s="31" t="s">
        <v>16</v>
      </c>
      <c r="D113" s="39"/>
      <c r="E113" s="39"/>
      <c r="F113" s="39"/>
      <c r="G113" s="39"/>
      <c r="H113" s="39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16.5" customHeight="1">
      <c r="A114" s="37"/>
      <c r="B114" s="38"/>
      <c r="C114" s="39"/>
      <c r="D114" s="39"/>
      <c r="E114" s="182" t="str">
        <f>E7</f>
        <v xml:space="preserve">Oprava ploché  střechy</v>
      </c>
      <c r="F114" s="31"/>
      <c r="G114" s="31"/>
      <c r="H114" s="31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2:12" s="1" customFormat="1" ht="12" customHeight="1">
      <c r="B115" s="20"/>
      <c r="C115" s="31" t="s">
        <v>109</v>
      </c>
      <c r="D115" s="21"/>
      <c r="E115" s="21"/>
      <c r="F115" s="21"/>
      <c r="G115" s="21"/>
      <c r="H115" s="21"/>
      <c r="I115" s="21"/>
      <c r="J115" s="21"/>
      <c r="K115" s="21"/>
      <c r="L115" s="19"/>
    </row>
    <row r="116" spans="1:31" s="2" customFormat="1" ht="16.5" customHeight="1">
      <c r="A116" s="37"/>
      <c r="B116" s="38"/>
      <c r="C116" s="39"/>
      <c r="D116" s="39"/>
      <c r="E116" s="182" t="s">
        <v>462</v>
      </c>
      <c r="F116" s="39"/>
      <c r="G116" s="39"/>
      <c r="H116" s="39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2" customHeight="1">
      <c r="A117" s="37"/>
      <c r="B117" s="38"/>
      <c r="C117" s="31" t="s">
        <v>111</v>
      </c>
      <c r="D117" s="39"/>
      <c r="E117" s="39"/>
      <c r="F117" s="39"/>
      <c r="G117" s="39"/>
      <c r="H117" s="39"/>
      <c r="I117" s="39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6.5" customHeight="1">
      <c r="A118" s="37"/>
      <c r="B118" s="38"/>
      <c r="C118" s="39"/>
      <c r="D118" s="39"/>
      <c r="E118" s="75" t="str">
        <f>E11</f>
        <v>001.1 - Oprava ploché střechy</v>
      </c>
      <c r="F118" s="39"/>
      <c r="G118" s="39"/>
      <c r="H118" s="39"/>
      <c r="I118" s="39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6.95" customHeight="1">
      <c r="A119" s="37"/>
      <c r="B119" s="38"/>
      <c r="C119" s="39"/>
      <c r="D119" s="39"/>
      <c r="E119" s="39"/>
      <c r="F119" s="39"/>
      <c r="G119" s="39"/>
      <c r="H119" s="39"/>
      <c r="I119" s="39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12" customHeight="1">
      <c r="A120" s="37"/>
      <c r="B120" s="38"/>
      <c r="C120" s="31" t="s">
        <v>20</v>
      </c>
      <c r="D120" s="39"/>
      <c r="E120" s="39"/>
      <c r="F120" s="26" t="str">
        <f>F14</f>
        <v>Petřvald</v>
      </c>
      <c r="G120" s="39"/>
      <c r="H120" s="39"/>
      <c r="I120" s="31" t="s">
        <v>22</v>
      </c>
      <c r="J120" s="78" t="str">
        <f>IF(J14="","",J14)</f>
        <v>15. 4. 2024</v>
      </c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6.95" customHeight="1">
      <c r="A121" s="37"/>
      <c r="B121" s="38"/>
      <c r="C121" s="39"/>
      <c r="D121" s="39"/>
      <c r="E121" s="39"/>
      <c r="F121" s="39"/>
      <c r="G121" s="39"/>
      <c r="H121" s="39"/>
      <c r="I121" s="39"/>
      <c r="J121" s="39"/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15.15" customHeight="1">
      <c r="A122" s="37"/>
      <c r="B122" s="38"/>
      <c r="C122" s="31" t="s">
        <v>24</v>
      </c>
      <c r="D122" s="39"/>
      <c r="E122" s="39"/>
      <c r="F122" s="26" t="str">
        <f>E17</f>
        <v xml:space="preserve">Město  Petřvald</v>
      </c>
      <c r="G122" s="39"/>
      <c r="H122" s="39"/>
      <c r="I122" s="31" t="s">
        <v>30</v>
      </c>
      <c r="J122" s="35" t="str">
        <f>E23</f>
        <v xml:space="preserve"> </v>
      </c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15.15" customHeight="1">
      <c r="A123" s="37"/>
      <c r="B123" s="38"/>
      <c r="C123" s="31" t="s">
        <v>28</v>
      </c>
      <c r="D123" s="39"/>
      <c r="E123" s="39"/>
      <c r="F123" s="26" t="str">
        <f>IF(E20="","",E20)</f>
        <v>Vyplň údaj</v>
      </c>
      <c r="G123" s="39"/>
      <c r="H123" s="39"/>
      <c r="I123" s="31" t="s">
        <v>33</v>
      </c>
      <c r="J123" s="35" t="str">
        <f>E26</f>
        <v>Martin Pniok</v>
      </c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10.3" customHeight="1">
      <c r="A124" s="37"/>
      <c r="B124" s="38"/>
      <c r="C124" s="39"/>
      <c r="D124" s="39"/>
      <c r="E124" s="39"/>
      <c r="F124" s="39"/>
      <c r="G124" s="39"/>
      <c r="H124" s="39"/>
      <c r="I124" s="39"/>
      <c r="J124" s="39"/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11" customFormat="1" ht="29.25" customHeight="1">
      <c r="A125" s="198"/>
      <c r="B125" s="199"/>
      <c r="C125" s="200" t="s">
        <v>126</v>
      </c>
      <c r="D125" s="201" t="s">
        <v>61</v>
      </c>
      <c r="E125" s="201" t="s">
        <v>57</v>
      </c>
      <c r="F125" s="201" t="s">
        <v>58</v>
      </c>
      <c r="G125" s="201" t="s">
        <v>127</v>
      </c>
      <c r="H125" s="201" t="s">
        <v>128</v>
      </c>
      <c r="I125" s="201" t="s">
        <v>129</v>
      </c>
      <c r="J125" s="201" t="s">
        <v>116</v>
      </c>
      <c r="K125" s="202" t="s">
        <v>130</v>
      </c>
      <c r="L125" s="203"/>
      <c r="M125" s="99" t="s">
        <v>1</v>
      </c>
      <c r="N125" s="100" t="s">
        <v>40</v>
      </c>
      <c r="O125" s="100" t="s">
        <v>131</v>
      </c>
      <c r="P125" s="100" t="s">
        <v>132</v>
      </c>
      <c r="Q125" s="100" t="s">
        <v>133</v>
      </c>
      <c r="R125" s="100" t="s">
        <v>134</v>
      </c>
      <c r="S125" s="100" t="s">
        <v>135</v>
      </c>
      <c r="T125" s="101" t="s">
        <v>136</v>
      </c>
      <c r="U125" s="198"/>
      <c r="V125" s="198"/>
      <c r="W125" s="198"/>
      <c r="X125" s="198"/>
      <c r="Y125" s="198"/>
      <c r="Z125" s="198"/>
      <c r="AA125" s="198"/>
      <c r="AB125" s="198"/>
      <c r="AC125" s="198"/>
      <c r="AD125" s="198"/>
      <c r="AE125" s="198"/>
    </row>
    <row r="126" spans="1:63" s="2" customFormat="1" ht="22.8" customHeight="1">
      <c r="A126" s="37"/>
      <c r="B126" s="38"/>
      <c r="C126" s="106" t="s">
        <v>137</v>
      </c>
      <c r="D126" s="39"/>
      <c r="E126" s="39"/>
      <c r="F126" s="39"/>
      <c r="G126" s="39"/>
      <c r="H126" s="39"/>
      <c r="I126" s="39"/>
      <c r="J126" s="204">
        <f>BK126</f>
        <v>0</v>
      </c>
      <c r="K126" s="39"/>
      <c r="L126" s="43"/>
      <c r="M126" s="102"/>
      <c r="N126" s="205"/>
      <c r="O126" s="103"/>
      <c r="P126" s="206">
        <f>P127+P134+P162</f>
        <v>0</v>
      </c>
      <c r="Q126" s="103"/>
      <c r="R126" s="206">
        <f>R127+R134+R162</f>
        <v>2.85984158</v>
      </c>
      <c r="S126" s="103"/>
      <c r="T126" s="207">
        <f>T127+T134+T162</f>
        <v>1.015342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T126" s="16" t="s">
        <v>75</v>
      </c>
      <c r="AU126" s="16" t="s">
        <v>118</v>
      </c>
      <c r="BK126" s="208">
        <f>BK127+BK134+BK162</f>
        <v>0</v>
      </c>
    </row>
    <row r="127" spans="1:63" s="12" customFormat="1" ht="25.9" customHeight="1">
      <c r="A127" s="12"/>
      <c r="B127" s="209"/>
      <c r="C127" s="210"/>
      <c r="D127" s="211" t="s">
        <v>75</v>
      </c>
      <c r="E127" s="212" t="s">
        <v>138</v>
      </c>
      <c r="F127" s="212" t="s">
        <v>139</v>
      </c>
      <c r="G127" s="210"/>
      <c r="H127" s="210"/>
      <c r="I127" s="213"/>
      <c r="J127" s="214">
        <f>BK127</f>
        <v>0</v>
      </c>
      <c r="K127" s="210"/>
      <c r="L127" s="215"/>
      <c r="M127" s="216"/>
      <c r="N127" s="217"/>
      <c r="O127" s="217"/>
      <c r="P127" s="218">
        <f>P128</f>
        <v>0</v>
      </c>
      <c r="Q127" s="217"/>
      <c r="R127" s="218">
        <f>R128</f>
        <v>0</v>
      </c>
      <c r="S127" s="217"/>
      <c r="T127" s="219">
        <f>T128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20" t="s">
        <v>83</v>
      </c>
      <c r="AT127" s="221" t="s">
        <v>75</v>
      </c>
      <c r="AU127" s="221" t="s">
        <v>76</v>
      </c>
      <c r="AY127" s="220" t="s">
        <v>140</v>
      </c>
      <c r="BK127" s="222">
        <f>BK128</f>
        <v>0</v>
      </c>
    </row>
    <row r="128" spans="1:63" s="12" customFormat="1" ht="22.8" customHeight="1">
      <c r="A128" s="12"/>
      <c r="B128" s="209"/>
      <c r="C128" s="210"/>
      <c r="D128" s="211" t="s">
        <v>75</v>
      </c>
      <c r="E128" s="223" t="s">
        <v>141</v>
      </c>
      <c r="F128" s="223" t="s">
        <v>142</v>
      </c>
      <c r="G128" s="210"/>
      <c r="H128" s="210"/>
      <c r="I128" s="213"/>
      <c r="J128" s="224">
        <f>BK128</f>
        <v>0</v>
      </c>
      <c r="K128" s="210"/>
      <c r="L128" s="215"/>
      <c r="M128" s="216"/>
      <c r="N128" s="217"/>
      <c r="O128" s="217"/>
      <c r="P128" s="218">
        <f>SUM(P129:P133)</f>
        <v>0</v>
      </c>
      <c r="Q128" s="217"/>
      <c r="R128" s="218">
        <f>SUM(R129:R133)</f>
        <v>0</v>
      </c>
      <c r="S128" s="217"/>
      <c r="T128" s="219">
        <f>SUM(T129:T133)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20" t="s">
        <v>83</v>
      </c>
      <c r="AT128" s="221" t="s">
        <v>75</v>
      </c>
      <c r="AU128" s="221" t="s">
        <v>83</v>
      </c>
      <c r="AY128" s="220" t="s">
        <v>140</v>
      </c>
      <c r="BK128" s="222">
        <f>SUM(BK129:BK133)</f>
        <v>0</v>
      </c>
    </row>
    <row r="129" spans="1:65" s="2" customFormat="1" ht="24.15" customHeight="1">
      <c r="A129" s="37"/>
      <c r="B129" s="38"/>
      <c r="C129" s="225" t="s">
        <v>83</v>
      </c>
      <c r="D129" s="225" t="s">
        <v>143</v>
      </c>
      <c r="E129" s="226" t="s">
        <v>144</v>
      </c>
      <c r="F129" s="227" t="s">
        <v>145</v>
      </c>
      <c r="G129" s="228" t="s">
        <v>146</v>
      </c>
      <c r="H129" s="229">
        <v>1.015</v>
      </c>
      <c r="I129" s="230"/>
      <c r="J129" s="231">
        <f>ROUND(I129*H129,2)</f>
        <v>0</v>
      </c>
      <c r="K129" s="227" t="s">
        <v>147</v>
      </c>
      <c r="L129" s="43"/>
      <c r="M129" s="232" t="s">
        <v>1</v>
      </c>
      <c r="N129" s="233" t="s">
        <v>42</v>
      </c>
      <c r="O129" s="90"/>
      <c r="P129" s="234">
        <f>O129*H129</f>
        <v>0</v>
      </c>
      <c r="Q129" s="234">
        <v>0</v>
      </c>
      <c r="R129" s="234">
        <f>Q129*H129</f>
        <v>0</v>
      </c>
      <c r="S129" s="234">
        <v>0</v>
      </c>
      <c r="T129" s="235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236" t="s">
        <v>148</v>
      </c>
      <c r="AT129" s="236" t="s">
        <v>143</v>
      </c>
      <c r="AU129" s="236" t="s">
        <v>89</v>
      </c>
      <c r="AY129" s="16" t="s">
        <v>140</v>
      </c>
      <c r="BE129" s="237">
        <f>IF(N129="základní",J129,0)</f>
        <v>0</v>
      </c>
      <c r="BF129" s="237">
        <f>IF(N129="snížená",J129,0)</f>
        <v>0</v>
      </c>
      <c r="BG129" s="237">
        <f>IF(N129="zákl. přenesená",J129,0)</f>
        <v>0</v>
      </c>
      <c r="BH129" s="237">
        <f>IF(N129="sníž. přenesená",J129,0)</f>
        <v>0</v>
      </c>
      <c r="BI129" s="237">
        <f>IF(N129="nulová",J129,0)</f>
        <v>0</v>
      </c>
      <c r="BJ129" s="16" t="s">
        <v>89</v>
      </c>
      <c r="BK129" s="237">
        <f>ROUND(I129*H129,2)</f>
        <v>0</v>
      </c>
      <c r="BL129" s="16" t="s">
        <v>148</v>
      </c>
      <c r="BM129" s="236" t="s">
        <v>464</v>
      </c>
    </row>
    <row r="130" spans="1:65" s="2" customFormat="1" ht="24.15" customHeight="1">
      <c r="A130" s="37"/>
      <c r="B130" s="38"/>
      <c r="C130" s="225" t="s">
        <v>89</v>
      </c>
      <c r="D130" s="225" t="s">
        <v>143</v>
      </c>
      <c r="E130" s="226" t="s">
        <v>150</v>
      </c>
      <c r="F130" s="227" t="s">
        <v>151</v>
      </c>
      <c r="G130" s="228" t="s">
        <v>146</v>
      </c>
      <c r="H130" s="229">
        <v>1.015</v>
      </c>
      <c r="I130" s="230"/>
      <c r="J130" s="231">
        <f>ROUND(I130*H130,2)</f>
        <v>0</v>
      </c>
      <c r="K130" s="227" t="s">
        <v>147</v>
      </c>
      <c r="L130" s="43"/>
      <c r="M130" s="232" t="s">
        <v>1</v>
      </c>
      <c r="N130" s="233" t="s">
        <v>42</v>
      </c>
      <c r="O130" s="90"/>
      <c r="P130" s="234">
        <f>O130*H130</f>
        <v>0</v>
      </c>
      <c r="Q130" s="234">
        <v>0</v>
      </c>
      <c r="R130" s="234">
        <f>Q130*H130</f>
        <v>0</v>
      </c>
      <c r="S130" s="234">
        <v>0</v>
      </c>
      <c r="T130" s="235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236" t="s">
        <v>148</v>
      </c>
      <c r="AT130" s="236" t="s">
        <v>143</v>
      </c>
      <c r="AU130" s="236" t="s">
        <v>89</v>
      </c>
      <c r="AY130" s="16" t="s">
        <v>140</v>
      </c>
      <c r="BE130" s="237">
        <f>IF(N130="základní",J130,0)</f>
        <v>0</v>
      </c>
      <c r="BF130" s="237">
        <f>IF(N130="snížená",J130,0)</f>
        <v>0</v>
      </c>
      <c r="BG130" s="237">
        <f>IF(N130="zákl. přenesená",J130,0)</f>
        <v>0</v>
      </c>
      <c r="BH130" s="237">
        <f>IF(N130="sníž. přenesená",J130,0)</f>
        <v>0</v>
      </c>
      <c r="BI130" s="237">
        <f>IF(N130="nulová",J130,0)</f>
        <v>0</v>
      </c>
      <c r="BJ130" s="16" t="s">
        <v>89</v>
      </c>
      <c r="BK130" s="237">
        <f>ROUND(I130*H130,2)</f>
        <v>0</v>
      </c>
      <c r="BL130" s="16" t="s">
        <v>148</v>
      </c>
      <c r="BM130" s="236" t="s">
        <v>465</v>
      </c>
    </row>
    <row r="131" spans="1:65" s="2" customFormat="1" ht="24.15" customHeight="1">
      <c r="A131" s="37"/>
      <c r="B131" s="38"/>
      <c r="C131" s="225" t="s">
        <v>153</v>
      </c>
      <c r="D131" s="225" t="s">
        <v>143</v>
      </c>
      <c r="E131" s="226" t="s">
        <v>154</v>
      </c>
      <c r="F131" s="227" t="s">
        <v>155</v>
      </c>
      <c r="G131" s="228" t="s">
        <v>146</v>
      </c>
      <c r="H131" s="229">
        <v>14.21</v>
      </c>
      <c r="I131" s="230"/>
      <c r="J131" s="231">
        <f>ROUND(I131*H131,2)</f>
        <v>0</v>
      </c>
      <c r="K131" s="227" t="s">
        <v>147</v>
      </c>
      <c r="L131" s="43"/>
      <c r="M131" s="232" t="s">
        <v>1</v>
      </c>
      <c r="N131" s="233" t="s">
        <v>42</v>
      </c>
      <c r="O131" s="90"/>
      <c r="P131" s="234">
        <f>O131*H131</f>
        <v>0</v>
      </c>
      <c r="Q131" s="234">
        <v>0</v>
      </c>
      <c r="R131" s="234">
        <f>Q131*H131</f>
        <v>0</v>
      </c>
      <c r="S131" s="234">
        <v>0</v>
      </c>
      <c r="T131" s="235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36" t="s">
        <v>148</v>
      </c>
      <c r="AT131" s="236" t="s">
        <v>143</v>
      </c>
      <c r="AU131" s="236" t="s">
        <v>89</v>
      </c>
      <c r="AY131" s="16" t="s">
        <v>140</v>
      </c>
      <c r="BE131" s="237">
        <f>IF(N131="základní",J131,0)</f>
        <v>0</v>
      </c>
      <c r="BF131" s="237">
        <f>IF(N131="snížená",J131,0)</f>
        <v>0</v>
      </c>
      <c r="BG131" s="237">
        <f>IF(N131="zákl. přenesená",J131,0)</f>
        <v>0</v>
      </c>
      <c r="BH131" s="237">
        <f>IF(N131="sníž. přenesená",J131,0)</f>
        <v>0</v>
      </c>
      <c r="BI131" s="237">
        <f>IF(N131="nulová",J131,0)</f>
        <v>0</v>
      </c>
      <c r="BJ131" s="16" t="s">
        <v>89</v>
      </c>
      <c r="BK131" s="237">
        <f>ROUND(I131*H131,2)</f>
        <v>0</v>
      </c>
      <c r="BL131" s="16" t="s">
        <v>148</v>
      </c>
      <c r="BM131" s="236" t="s">
        <v>466</v>
      </c>
    </row>
    <row r="132" spans="1:51" s="13" customFormat="1" ht="12">
      <c r="A132" s="13"/>
      <c r="B132" s="238"/>
      <c r="C132" s="239"/>
      <c r="D132" s="240" t="s">
        <v>157</v>
      </c>
      <c r="E132" s="239"/>
      <c r="F132" s="241" t="s">
        <v>467</v>
      </c>
      <c r="G132" s="239"/>
      <c r="H132" s="242">
        <v>14.21</v>
      </c>
      <c r="I132" s="243"/>
      <c r="J132" s="239"/>
      <c r="K132" s="239"/>
      <c r="L132" s="244"/>
      <c r="M132" s="245"/>
      <c r="N132" s="246"/>
      <c r="O132" s="246"/>
      <c r="P132" s="246"/>
      <c r="Q132" s="246"/>
      <c r="R132" s="246"/>
      <c r="S132" s="246"/>
      <c r="T132" s="247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8" t="s">
        <v>157</v>
      </c>
      <c r="AU132" s="248" t="s">
        <v>89</v>
      </c>
      <c r="AV132" s="13" t="s">
        <v>89</v>
      </c>
      <c r="AW132" s="13" t="s">
        <v>4</v>
      </c>
      <c r="AX132" s="13" t="s">
        <v>83</v>
      </c>
      <c r="AY132" s="248" t="s">
        <v>140</v>
      </c>
    </row>
    <row r="133" spans="1:65" s="2" customFormat="1" ht="33" customHeight="1">
      <c r="A133" s="37"/>
      <c r="B133" s="38"/>
      <c r="C133" s="225" t="s">
        <v>148</v>
      </c>
      <c r="D133" s="225" t="s">
        <v>143</v>
      </c>
      <c r="E133" s="226" t="s">
        <v>159</v>
      </c>
      <c r="F133" s="227" t="s">
        <v>160</v>
      </c>
      <c r="G133" s="228" t="s">
        <v>146</v>
      </c>
      <c r="H133" s="229">
        <v>1.015</v>
      </c>
      <c r="I133" s="230"/>
      <c r="J133" s="231">
        <f>ROUND(I133*H133,2)</f>
        <v>0</v>
      </c>
      <c r="K133" s="227" t="s">
        <v>147</v>
      </c>
      <c r="L133" s="43"/>
      <c r="M133" s="232" t="s">
        <v>1</v>
      </c>
      <c r="N133" s="233" t="s">
        <v>42</v>
      </c>
      <c r="O133" s="90"/>
      <c r="P133" s="234">
        <f>O133*H133</f>
        <v>0</v>
      </c>
      <c r="Q133" s="234">
        <v>0</v>
      </c>
      <c r="R133" s="234">
        <f>Q133*H133</f>
        <v>0</v>
      </c>
      <c r="S133" s="234">
        <v>0</v>
      </c>
      <c r="T133" s="235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36" t="s">
        <v>148</v>
      </c>
      <c r="AT133" s="236" t="s">
        <v>143</v>
      </c>
      <c r="AU133" s="236" t="s">
        <v>89</v>
      </c>
      <c r="AY133" s="16" t="s">
        <v>140</v>
      </c>
      <c r="BE133" s="237">
        <f>IF(N133="základní",J133,0)</f>
        <v>0</v>
      </c>
      <c r="BF133" s="237">
        <f>IF(N133="snížená",J133,0)</f>
        <v>0</v>
      </c>
      <c r="BG133" s="237">
        <f>IF(N133="zákl. přenesená",J133,0)</f>
        <v>0</v>
      </c>
      <c r="BH133" s="237">
        <f>IF(N133="sníž. přenesená",J133,0)</f>
        <v>0</v>
      </c>
      <c r="BI133" s="237">
        <f>IF(N133="nulová",J133,0)</f>
        <v>0</v>
      </c>
      <c r="BJ133" s="16" t="s">
        <v>89</v>
      </c>
      <c r="BK133" s="237">
        <f>ROUND(I133*H133,2)</f>
        <v>0</v>
      </c>
      <c r="BL133" s="16" t="s">
        <v>148</v>
      </c>
      <c r="BM133" s="236" t="s">
        <v>468</v>
      </c>
    </row>
    <row r="134" spans="1:63" s="12" customFormat="1" ht="25.9" customHeight="1">
      <c r="A134" s="12"/>
      <c r="B134" s="209"/>
      <c r="C134" s="210"/>
      <c r="D134" s="211" t="s">
        <v>75</v>
      </c>
      <c r="E134" s="212" t="s">
        <v>162</v>
      </c>
      <c r="F134" s="212" t="s">
        <v>163</v>
      </c>
      <c r="G134" s="210"/>
      <c r="H134" s="210"/>
      <c r="I134" s="213"/>
      <c r="J134" s="214">
        <f>BK134</f>
        <v>0</v>
      </c>
      <c r="K134" s="210"/>
      <c r="L134" s="215"/>
      <c r="M134" s="216"/>
      <c r="N134" s="217"/>
      <c r="O134" s="217"/>
      <c r="P134" s="218">
        <f>P135+P159</f>
        <v>0</v>
      </c>
      <c r="Q134" s="217"/>
      <c r="R134" s="218">
        <f>R135+R159</f>
        <v>2.85984158</v>
      </c>
      <c r="S134" s="217"/>
      <c r="T134" s="219">
        <f>T135+T159</f>
        <v>1.015342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20" t="s">
        <v>89</v>
      </c>
      <c r="AT134" s="221" t="s">
        <v>75</v>
      </c>
      <c r="AU134" s="221" t="s">
        <v>76</v>
      </c>
      <c r="AY134" s="220" t="s">
        <v>140</v>
      </c>
      <c r="BK134" s="222">
        <f>BK135+BK159</f>
        <v>0</v>
      </c>
    </row>
    <row r="135" spans="1:63" s="12" customFormat="1" ht="22.8" customHeight="1">
      <c r="A135" s="12"/>
      <c r="B135" s="209"/>
      <c r="C135" s="210"/>
      <c r="D135" s="211" t="s">
        <v>75</v>
      </c>
      <c r="E135" s="223" t="s">
        <v>164</v>
      </c>
      <c r="F135" s="223" t="s">
        <v>165</v>
      </c>
      <c r="G135" s="210"/>
      <c r="H135" s="210"/>
      <c r="I135" s="213"/>
      <c r="J135" s="224">
        <f>BK135</f>
        <v>0</v>
      </c>
      <c r="K135" s="210"/>
      <c r="L135" s="215"/>
      <c r="M135" s="216"/>
      <c r="N135" s="217"/>
      <c r="O135" s="217"/>
      <c r="P135" s="218">
        <f>SUM(P136:P158)</f>
        <v>0</v>
      </c>
      <c r="Q135" s="217"/>
      <c r="R135" s="218">
        <f>SUM(R136:R158)</f>
        <v>2.84364158</v>
      </c>
      <c r="S135" s="217"/>
      <c r="T135" s="219">
        <f>SUM(T136:T158)</f>
        <v>1.015342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20" t="s">
        <v>89</v>
      </c>
      <c r="AT135" s="221" t="s">
        <v>75</v>
      </c>
      <c r="AU135" s="221" t="s">
        <v>83</v>
      </c>
      <c r="AY135" s="220" t="s">
        <v>140</v>
      </c>
      <c r="BK135" s="222">
        <f>SUM(BK136:BK158)</f>
        <v>0</v>
      </c>
    </row>
    <row r="136" spans="1:65" s="2" customFormat="1" ht="33" customHeight="1">
      <c r="A136" s="37"/>
      <c r="B136" s="38"/>
      <c r="C136" s="225" t="s">
        <v>166</v>
      </c>
      <c r="D136" s="225" t="s">
        <v>143</v>
      </c>
      <c r="E136" s="226" t="s">
        <v>167</v>
      </c>
      <c r="F136" s="227" t="s">
        <v>168</v>
      </c>
      <c r="G136" s="228" t="s">
        <v>169</v>
      </c>
      <c r="H136" s="229">
        <v>289.826</v>
      </c>
      <c r="I136" s="230"/>
      <c r="J136" s="231">
        <f>ROUND(I136*H136,2)</f>
        <v>0</v>
      </c>
      <c r="K136" s="227" t="s">
        <v>147</v>
      </c>
      <c r="L136" s="43"/>
      <c r="M136" s="232" t="s">
        <v>1</v>
      </c>
      <c r="N136" s="233" t="s">
        <v>42</v>
      </c>
      <c r="O136" s="90"/>
      <c r="P136" s="234">
        <f>O136*H136</f>
        <v>0</v>
      </c>
      <c r="Q136" s="234">
        <v>0</v>
      </c>
      <c r="R136" s="234">
        <f>Q136*H136</f>
        <v>0</v>
      </c>
      <c r="S136" s="234">
        <v>0.002</v>
      </c>
      <c r="T136" s="235">
        <f>S136*H136</f>
        <v>0.5796520000000001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36" t="s">
        <v>170</v>
      </c>
      <c r="AT136" s="236" t="s">
        <v>143</v>
      </c>
      <c r="AU136" s="236" t="s">
        <v>89</v>
      </c>
      <c r="AY136" s="16" t="s">
        <v>140</v>
      </c>
      <c r="BE136" s="237">
        <f>IF(N136="základní",J136,0)</f>
        <v>0</v>
      </c>
      <c r="BF136" s="237">
        <f>IF(N136="snížená",J136,0)</f>
        <v>0</v>
      </c>
      <c r="BG136" s="237">
        <f>IF(N136="zákl. přenesená",J136,0)</f>
        <v>0</v>
      </c>
      <c r="BH136" s="237">
        <f>IF(N136="sníž. přenesená",J136,0)</f>
        <v>0</v>
      </c>
      <c r="BI136" s="237">
        <f>IF(N136="nulová",J136,0)</f>
        <v>0</v>
      </c>
      <c r="BJ136" s="16" t="s">
        <v>89</v>
      </c>
      <c r="BK136" s="237">
        <f>ROUND(I136*H136,2)</f>
        <v>0</v>
      </c>
      <c r="BL136" s="16" t="s">
        <v>170</v>
      </c>
      <c r="BM136" s="236" t="s">
        <v>469</v>
      </c>
    </row>
    <row r="137" spans="1:51" s="13" customFormat="1" ht="12">
      <c r="A137" s="13"/>
      <c r="B137" s="238"/>
      <c r="C137" s="239"/>
      <c r="D137" s="240" t="s">
        <v>157</v>
      </c>
      <c r="E137" s="249" t="s">
        <v>1</v>
      </c>
      <c r="F137" s="241" t="s">
        <v>172</v>
      </c>
      <c r="G137" s="239"/>
      <c r="H137" s="242">
        <v>226.066</v>
      </c>
      <c r="I137" s="243"/>
      <c r="J137" s="239"/>
      <c r="K137" s="239"/>
      <c r="L137" s="244"/>
      <c r="M137" s="245"/>
      <c r="N137" s="246"/>
      <c r="O137" s="246"/>
      <c r="P137" s="246"/>
      <c r="Q137" s="246"/>
      <c r="R137" s="246"/>
      <c r="S137" s="246"/>
      <c r="T137" s="247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8" t="s">
        <v>157</v>
      </c>
      <c r="AU137" s="248" t="s">
        <v>89</v>
      </c>
      <c r="AV137" s="13" t="s">
        <v>89</v>
      </c>
      <c r="AW137" s="13" t="s">
        <v>32</v>
      </c>
      <c r="AX137" s="13" t="s">
        <v>76</v>
      </c>
      <c r="AY137" s="248" t="s">
        <v>140</v>
      </c>
    </row>
    <row r="138" spans="1:51" s="13" customFormat="1" ht="12">
      <c r="A138" s="13"/>
      <c r="B138" s="238"/>
      <c r="C138" s="239"/>
      <c r="D138" s="240" t="s">
        <v>157</v>
      </c>
      <c r="E138" s="249" t="s">
        <v>1</v>
      </c>
      <c r="F138" s="241" t="s">
        <v>173</v>
      </c>
      <c r="G138" s="239"/>
      <c r="H138" s="242">
        <v>58.6</v>
      </c>
      <c r="I138" s="243"/>
      <c r="J138" s="239"/>
      <c r="K138" s="239"/>
      <c r="L138" s="244"/>
      <c r="M138" s="245"/>
      <c r="N138" s="246"/>
      <c r="O138" s="246"/>
      <c r="P138" s="246"/>
      <c r="Q138" s="246"/>
      <c r="R138" s="246"/>
      <c r="S138" s="246"/>
      <c r="T138" s="247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8" t="s">
        <v>157</v>
      </c>
      <c r="AU138" s="248" t="s">
        <v>89</v>
      </c>
      <c r="AV138" s="13" t="s">
        <v>89</v>
      </c>
      <c r="AW138" s="13" t="s">
        <v>32</v>
      </c>
      <c r="AX138" s="13" t="s">
        <v>76</v>
      </c>
      <c r="AY138" s="248" t="s">
        <v>140</v>
      </c>
    </row>
    <row r="139" spans="1:51" s="13" customFormat="1" ht="12">
      <c r="A139" s="13"/>
      <c r="B139" s="238"/>
      <c r="C139" s="239"/>
      <c r="D139" s="240" t="s">
        <v>157</v>
      </c>
      <c r="E139" s="249" t="s">
        <v>1</v>
      </c>
      <c r="F139" s="241" t="s">
        <v>174</v>
      </c>
      <c r="G139" s="239"/>
      <c r="H139" s="242">
        <v>1.02</v>
      </c>
      <c r="I139" s="243"/>
      <c r="J139" s="239"/>
      <c r="K139" s="239"/>
      <c r="L139" s="244"/>
      <c r="M139" s="245"/>
      <c r="N139" s="246"/>
      <c r="O139" s="246"/>
      <c r="P139" s="246"/>
      <c r="Q139" s="246"/>
      <c r="R139" s="246"/>
      <c r="S139" s="246"/>
      <c r="T139" s="247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8" t="s">
        <v>157</v>
      </c>
      <c r="AU139" s="248" t="s">
        <v>89</v>
      </c>
      <c r="AV139" s="13" t="s">
        <v>89</v>
      </c>
      <c r="AW139" s="13" t="s">
        <v>32</v>
      </c>
      <c r="AX139" s="13" t="s">
        <v>76</v>
      </c>
      <c r="AY139" s="248" t="s">
        <v>140</v>
      </c>
    </row>
    <row r="140" spans="1:51" s="13" customFormat="1" ht="12">
      <c r="A140" s="13"/>
      <c r="B140" s="238"/>
      <c r="C140" s="239"/>
      <c r="D140" s="240" t="s">
        <v>157</v>
      </c>
      <c r="E140" s="249" t="s">
        <v>1</v>
      </c>
      <c r="F140" s="241" t="s">
        <v>175</v>
      </c>
      <c r="G140" s="239"/>
      <c r="H140" s="242">
        <v>4.14</v>
      </c>
      <c r="I140" s="243"/>
      <c r="J140" s="239"/>
      <c r="K140" s="239"/>
      <c r="L140" s="244"/>
      <c r="M140" s="245"/>
      <c r="N140" s="246"/>
      <c r="O140" s="246"/>
      <c r="P140" s="246"/>
      <c r="Q140" s="246"/>
      <c r="R140" s="246"/>
      <c r="S140" s="246"/>
      <c r="T140" s="247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8" t="s">
        <v>157</v>
      </c>
      <c r="AU140" s="248" t="s">
        <v>89</v>
      </c>
      <c r="AV140" s="13" t="s">
        <v>89</v>
      </c>
      <c r="AW140" s="13" t="s">
        <v>32</v>
      </c>
      <c r="AX140" s="13" t="s">
        <v>76</v>
      </c>
      <c r="AY140" s="248" t="s">
        <v>140</v>
      </c>
    </row>
    <row r="141" spans="1:51" s="14" customFormat="1" ht="12">
      <c r="A141" s="14"/>
      <c r="B141" s="250"/>
      <c r="C141" s="251"/>
      <c r="D141" s="240" t="s">
        <v>157</v>
      </c>
      <c r="E141" s="252" t="s">
        <v>1</v>
      </c>
      <c r="F141" s="253" t="s">
        <v>177</v>
      </c>
      <c r="G141" s="251"/>
      <c r="H141" s="254">
        <v>289.826</v>
      </c>
      <c r="I141" s="255"/>
      <c r="J141" s="251"/>
      <c r="K141" s="251"/>
      <c r="L141" s="256"/>
      <c r="M141" s="257"/>
      <c r="N141" s="258"/>
      <c r="O141" s="258"/>
      <c r="P141" s="258"/>
      <c r="Q141" s="258"/>
      <c r="R141" s="258"/>
      <c r="S141" s="258"/>
      <c r="T141" s="259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60" t="s">
        <v>157</v>
      </c>
      <c r="AU141" s="260" t="s">
        <v>89</v>
      </c>
      <c r="AV141" s="14" t="s">
        <v>148</v>
      </c>
      <c r="AW141" s="14" t="s">
        <v>32</v>
      </c>
      <c r="AX141" s="14" t="s">
        <v>83</v>
      </c>
      <c r="AY141" s="260" t="s">
        <v>140</v>
      </c>
    </row>
    <row r="142" spans="1:65" s="2" customFormat="1" ht="24.15" customHeight="1">
      <c r="A142" s="37"/>
      <c r="B142" s="38"/>
      <c r="C142" s="225" t="s">
        <v>178</v>
      </c>
      <c r="D142" s="225" t="s">
        <v>143</v>
      </c>
      <c r="E142" s="226" t="s">
        <v>179</v>
      </c>
      <c r="F142" s="227" t="s">
        <v>180</v>
      </c>
      <c r="G142" s="228" t="s">
        <v>169</v>
      </c>
      <c r="H142" s="229">
        <v>57.852</v>
      </c>
      <c r="I142" s="230"/>
      <c r="J142" s="231">
        <f>ROUND(I142*H142,2)</f>
        <v>0</v>
      </c>
      <c r="K142" s="227" t="s">
        <v>147</v>
      </c>
      <c r="L142" s="43"/>
      <c r="M142" s="232" t="s">
        <v>1</v>
      </c>
      <c r="N142" s="233" t="s">
        <v>42</v>
      </c>
      <c r="O142" s="90"/>
      <c r="P142" s="234">
        <f>O142*H142</f>
        <v>0</v>
      </c>
      <c r="Q142" s="234">
        <v>0</v>
      </c>
      <c r="R142" s="234">
        <f>Q142*H142</f>
        <v>0</v>
      </c>
      <c r="S142" s="234">
        <v>0.002</v>
      </c>
      <c r="T142" s="235">
        <f>S142*H142</f>
        <v>0.115704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36" t="s">
        <v>170</v>
      </c>
      <c r="AT142" s="236" t="s">
        <v>143</v>
      </c>
      <c r="AU142" s="236" t="s">
        <v>89</v>
      </c>
      <c r="AY142" s="16" t="s">
        <v>140</v>
      </c>
      <c r="BE142" s="237">
        <f>IF(N142="základní",J142,0)</f>
        <v>0</v>
      </c>
      <c r="BF142" s="237">
        <f>IF(N142="snížená",J142,0)</f>
        <v>0</v>
      </c>
      <c r="BG142" s="237">
        <f>IF(N142="zákl. přenesená",J142,0)</f>
        <v>0</v>
      </c>
      <c r="BH142" s="237">
        <f>IF(N142="sníž. přenesená",J142,0)</f>
        <v>0</v>
      </c>
      <c r="BI142" s="237">
        <f>IF(N142="nulová",J142,0)</f>
        <v>0</v>
      </c>
      <c r="BJ142" s="16" t="s">
        <v>89</v>
      </c>
      <c r="BK142" s="237">
        <f>ROUND(I142*H142,2)</f>
        <v>0</v>
      </c>
      <c r="BL142" s="16" t="s">
        <v>170</v>
      </c>
      <c r="BM142" s="236" t="s">
        <v>470</v>
      </c>
    </row>
    <row r="143" spans="1:51" s="13" customFormat="1" ht="12">
      <c r="A143" s="13"/>
      <c r="B143" s="238"/>
      <c r="C143" s="239"/>
      <c r="D143" s="240" t="s">
        <v>157</v>
      </c>
      <c r="E143" s="249" t="s">
        <v>1</v>
      </c>
      <c r="F143" s="241" t="s">
        <v>471</v>
      </c>
      <c r="G143" s="239"/>
      <c r="H143" s="242">
        <v>57.852</v>
      </c>
      <c r="I143" s="243"/>
      <c r="J143" s="239"/>
      <c r="K143" s="239"/>
      <c r="L143" s="244"/>
      <c r="M143" s="245"/>
      <c r="N143" s="246"/>
      <c r="O143" s="246"/>
      <c r="P143" s="246"/>
      <c r="Q143" s="246"/>
      <c r="R143" s="246"/>
      <c r="S143" s="246"/>
      <c r="T143" s="247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8" t="s">
        <v>157</v>
      </c>
      <c r="AU143" s="248" t="s">
        <v>89</v>
      </c>
      <c r="AV143" s="13" t="s">
        <v>89</v>
      </c>
      <c r="AW143" s="13" t="s">
        <v>32</v>
      </c>
      <c r="AX143" s="13" t="s">
        <v>83</v>
      </c>
      <c r="AY143" s="248" t="s">
        <v>140</v>
      </c>
    </row>
    <row r="144" spans="1:65" s="2" customFormat="1" ht="24.15" customHeight="1">
      <c r="A144" s="37"/>
      <c r="B144" s="38"/>
      <c r="C144" s="225" t="s">
        <v>183</v>
      </c>
      <c r="D144" s="225" t="s">
        <v>143</v>
      </c>
      <c r="E144" s="226" t="s">
        <v>184</v>
      </c>
      <c r="F144" s="227" t="s">
        <v>185</v>
      </c>
      <c r="G144" s="228" t="s">
        <v>186</v>
      </c>
      <c r="H144" s="229">
        <v>6</v>
      </c>
      <c r="I144" s="230"/>
      <c r="J144" s="231">
        <f>ROUND(I144*H144,2)</f>
        <v>0</v>
      </c>
      <c r="K144" s="227" t="s">
        <v>147</v>
      </c>
      <c r="L144" s="43"/>
      <c r="M144" s="232" t="s">
        <v>1</v>
      </c>
      <c r="N144" s="233" t="s">
        <v>42</v>
      </c>
      <c r="O144" s="90"/>
      <c r="P144" s="234">
        <f>O144*H144</f>
        <v>0</v>
      </c>
      <c r="Q144" s="234">
        <v>0</v>
      </c>
      <c r="R144" s="234">
        <f>Q144*H144</f>
        <v>0</v>
      </c>
      <c r="S144" s="234">
        <v>0.0003</v>
      </c>
      <c r="T144" s="235">
        <f>S144*H144</f>
        <v>0.0018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36" t="s">
        <v>170</v>
      </c>
      <c r="AT144" s="236" t="s">
        <v>143</v>
      </c>
      <c r="AU144" s="236" t="s">
        <v>89</v>
      </c>
      <c r="AY144" s="16" t="s">
        <v>140</v>
      </c>
      <c r="BE144" s="237">
        <f>IF(N144="základní",J144,0)</f>
        <v>0</v>
      </c>
      <c r="BF144" s="237">
        <f>IF(N144="snížená",J144,0)</f>
        <v>0</v>
      </c>
      <c r="BG144" s="237">
        <f>IF(N144="zákl. přenesená",J144,0)</f>
        <v>0</v>
      </c>
      <c r="BH144" s="237">
        <f>IF(N144="sníž. přenesená",J144,0)</f>
        <v>0</v>
      </c>
      <c r="BI144" s="237">
        <f>IF(N144="nulová",J144,0)</f>
        <v>0</v>
      </c>
      <c r="BJ144" s="16" t="s">
        <v>89</v>
      </c>
      <c r="BK144" s="237">
        <f>ROUND(I144*H144,2)</f>
        <v>0</v>
      </c>
      <c r="BL144" s="16" t="s">
        <v>170</v>
      </c>
      <c r="BM144" s="236" t="s">
        <v>472</v>
      </c>
    </row>
    <row r="145" spans="1:65" s="2" customFormat="1" ht="24.15" customHeight="1">
      <c r="A145" s="37"/>
      <c r="B145" s="38"/>
      <c r="C145" s="225" t="s">
        <v>188</v>
      </c>
      <c r="D145" s="225" t="s">
        <v>143</v>
      </c>
      <c r="E145" s="226" t="s">
        <v>189</v>
      </c>
      <c r="F145" s="227" t="s">
        <v>190</v>
      </c>
      <c r="G145" s="228" t="s">
        <v>186</v>
      </c>
      <c r="H145" s="229">
        <v>120</v>
      </c>
      <c r="I145" s="230"/>
      <c r="J145" s="231">
        <f>ROUND(I145*H145,2)</f>
        <v>0</v>
      </c>
      <c r="K145" s="227" t="s">
        <v>147</v>
      </c>
      <c r="L145" s="43"/>
      <c r="M145" s="232" t="s">
        <v>1</v>
      </c>
      <c r="N145" s="233" t="s">
        <v>42</v>
      </c>
      <c r="O145" s="90"/>
      <c r="P145" s="234">
        <f>O145*H145</f>
        <v>0</v>
      </c>
      <c r="Q145" s="234">
        <v>0.0015</v>
      </c>
      <c r="R145" s="234">
        <f>Q145*H145</f>
        <v>0.18</v>
      </c>
      <c r="S145" s="234">
        <v>0</v>
      </c>
      <c r="T145" s="235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36" t="s">
        <v>170</v>
      </c>
      <c r="AT145" s="236" t="s">
        <v>143</v>
      </c>
      <c r="AU145" s="236" t="s">
        <v>89</v>
      </c>
      <c r="AY145" s="16" t="s">
        <v>140</v>
      </c>
      <c r="BE145" s="237">
        <f>IF(N145="základní",J145,0)</f>
        <v>0</v>
      </c>
      <c r="BF145" s="237">
        <f>IF(N145="snížená",J145,0)</f>
        <v>0</v>
      </c>
      <c r="BG145" s="237">
        <f>IF(N145="zákl. přenesená",J145,0)</f>
        <v>0</v>
      </c>
      <c r="BH145" s="237">
        <f>IF(N145="sníž. přenesená",J145,0)</f>
        <v>0</v>
      </c>
      <c r="BI145" s="237">
        <f>IF(N145="nulová",J145,0)</f>
        <v>0</v>
      </c>
      <c r="BJ145" s="16" t="s">
        <v>89</v>
      </c>
      <c r="BK145" s="237">
        <f>ROUND(I145*H145,2)</f>
        <v>0</v>
      </c>
      <c r="BL145" s="16" t="s">
        <v>170</v>
      </c>
      <c r="BM145" s="236" t="s">
        <v>473</v>
      </c>
    </row>
    <row r="146" spans="1:65" s="2" customFormat="1" ht="24.15" customHeight="1">
      <c r="A146" s="37"/>
      <c r="B146" s="38"/>
      <c r="C146" s="225" t="s">
        <v>192</v>
      </c>
      <c r="D146" s="225" t="s">
        <v>143</v>
      </c>
      <c r="E146" s="226" t="s">
        <v>193</v>
      </c>
      <c r="F146" s="227" t="s">
        <v>194</v>
      </c>
      <c r="G146" s="228" t="s">
        <v>169</v>
      </c>
      <c r="H146" s="229">
        <v>289.826</v>
      </c>
      <c r="I146" s="230"/>
      <c r="J146" s="231">
        <f>ROUND(I146*H146,2)</f>
        <v>0</v>
      </c>
      <c r="K146" s="227" t="s">
        <v>147</v>
      </c>
      <c r="L146" s="43"/>
      <c r="M146" s="232" t="s">
        <v>1</v>
      </c>
      <c r="N146" s="233" t="s">
        <v>42</v>
      </c>
      <c r="O146" s="90"/>
      <c r="P146" s="234">
        <f>O146*H146</f>
        <v>0</v>
      </c>
      <c r="Q146" s="234">
        <v>0</v>
      </c>
      <c r="R146" s="234">
        <f>Q146*H146</f>
        <v>0</v>
      </c>
      <c r="S146" s="234">
        <v>0</v>
      </c>
      <c r="T146" s="235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36" t="s">
        <v>170</v>
      </c>
      <c r="AT146" s="236" t="s">
        <v>143</v>
      </c>
      <c r="AU146" s="236" t="s">
        <v>89</v>
      </c>
      <c r="AY146" s="16" t="s">
        <v>140</v>
      </c>
      <c r="BE146" s="237">
        <f>IF(N146="základní",J146,0)</f>
        <v>0</v>
      </c>
      <c r="BF146" s="237">
        <f>IF(N146="snížená",J146,0)</f>
        <v>0</v>
      </c>
      <c r="BG146" s="237">
        <f>IF(N146="zákl. přenesená",J146,0)</f>
        <v>0</v>
      </c>
      <c r="BH146" s="237">
        <f>IF(N146="sníž. přenesená",J146,0)</f>
        <v>0</v>
      </c>
      <c r="BI146" s="237">
        <f>IF(N146="nulová",J146,0)</f>
        <v>0</v>
      </c>
      <c r="BJ146" s="16" t="s">
        <v>89</v>
      </c>
      <c r="BK146" s="237">
        <f>ROUND(I146*H146,2)</f>
        <v>0</v>
      </c>
      <c r="BL146" s="16" t="s">
        <v>170</v>
      </c>
      <c r="BM146" s="236" t="s">
        <v>474</v>
      </c>
    </row>
    <row r="147" spans="1:51" s="13" customFormat="1" ht="12">
      <c r="A147" s="13"/>
      <c r="B147" s="238"/>
      <c r="C147" s="239"/>
      <c r="D147" s="240" t="s">
        <v>157</v>
      </c>
      <c r="E147" s="249" t="s">
        <v>1</v>
      </c>
      <c r="F147" s="241" t="s">
        <v>475</v>
      </c>
      <c r="G147" s="239"/>
      <c r="H147" s="242">
        <v>289.826</v>
      </c>
      <c r="I147" s="243"/>
      <c r="J147" s="239"/>
      <c r="K147" s="239"/>
      <c r="L147" s="244"/>
      <c r="M147" s="245"/>
      <c r="N147" s="246"/>
      <c r="O147" s="246"/>
      <c r="P147" s="246"/>
      <c r="Q147" s="246"/>
      <c r="R147" s="246"/>
      <c r="S147" s="246"/>
      <c r="T147" s="247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8" t="s">
        <v>157</v>
      </c>
      <c r="AU147" s="248" t="s">
        <v>89</v>
      </c>
      <c r="AV147" s="13" t="s">
        <v>89</v>
      </c>
      <c r="AW147" s="13" t="s">
        <v>32</v>
      </c>
      <c r="AX147" s="13" t="s">
        <v>83</v>
      </c>
      <c r="AY147" s="248" t="s">
        <v>140</v>
      </c>
    </row>
    <row r="148" spans="1:65" s="2" customFormat="1" ht="16.5" customHeight="1">
      <c r="A148" s="37"/>
      <c r="B148" s="38"/>
      <c r="C148" s="261" t="s">
        <v>197</v>
      </c>
      <c r="D148" s="261" t="s">
        <v>198</v>
      </c>
      <c r="E148" s="262" t="s">
        <v>199</v>
      </c>
      <c r="F148" s="263" t="s">
        <v>200</v>
      </c>
      <c r="G148" s="264" t="s">
        <v>146</v>
      </c>
      <c r="H148" s="265">
        <v>0.116</v>
      </c>
      <c r="I148" s="266"/>
      <c r="J148" s="267">
        <f>ROUND(I148*H148,2)</f>
        <v>0</v>
      </c>
      <c r="K148" s="263" t="s">
        <v>147</v>
      </c>
      <c r="L148" s="268"/>
      <c r="M148" s="269" t="s">
        <v>1</v>
      </c>
      <c r="N148" s="270" t="s">
        <v>42</v>
      </c>
      <c r="O148" s="90"/>
      <c r="P148" s="234">
        <f>O148*H148</f>
        <v>0</v>
      </c>
      <c r="Q148" s="234">
        <v>1</v>
      </c>
      <c r="R148" s="234">
        <f>Q148*H148</f>
        <v>0.116</v>
      </c>
      <c r="S148" s="234">
        <v>0</v>
      </c>
      <c r="T148" s="235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36" t="s">
        <v>201</v>
      </c>
      <c r="AT148" s="236" t="s">
        <v>198</v>
      </c>
      <c r="AU148" s="236" t="s">
        <v>89</v>
      </c>
      <c r="AY148" s="16" t="s">
        <v>140</v>
      </c>
      <c r="BE148" s="237">
        <f>IF(N148="základní",J148,0)</f>
        <v>0</v>
      </c>
      <c r="BF148" s="237">
        <f>IF(N148="snížená",J148,0)</f>
        <v>0</v>
      </c>
      <c r="BG148" s="237">
        <f>IF(N148="zákl. přenesená",J148,0)</f>
        <v>0</v>
      </c>
      <c r="BH148" s="237">
        <f>IF(N148="sníž. přenesená",J148,0)</f>
        <v>0</v>
      </c>
      <c r="BI148" s="237">
        <f>IF(N148="nulová",J148,0)</f>
        <v>0</v>
      </c>
      <c r="BJ148" s="16" t="s">
        <v>89</v>
      </c>
      <c r="BK148" s="237">
        <f>ROUND(I148*H148,2)</f>
        <v>0</v>
      </c>
      <c r="BL148" s="16" t="s">
        <v>170</v>
      </c>
      <c r="BM148" s="236" t="s">
        <v>476</v>
      </c>
    </row>
    <row r="149" spans="1:51" s="13" customFormat="1" ht="12">
      <c r="A149" s="13"/>
      <c r="B149" s="238"/>
      <c r="C149" s="239"/>
      <c r="D149" s="240" t="s">
        <v>157</v>
      </c>
      <c r="E149" s="239"/>
      <c r="F149" s="241" t="s">
        <v>477</v>
      </c>
      <c r="G149" s="239"/>
      <c r="H149" s="242">
        <v>0.116</v>
      </c>
      <c r="I149" s="243"/>
      <c r="J149" s="239"/>
      <c r="K149" s="239"/>
      <c r="L149" s="244"/>
      <c r="M149" s="245"/>
      <c r="N149" s="246"/>
      <c r="O149" s="246"/>
      <c r="P149" s="246"/>
      <c r="Q149" s="246"/>
      <c r="R149" s="246"/>
      <c r="S149" s="246"/>
      <c r="T149" s="247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8" t="s">
        <v>157</v>
      </c>
      <c r="AU149" s="248" t="s">
        <v>89</v>
      </c>
      <c r="AV149" s="13" t="s">
        <v>89</v>
      </c>
      <c r="AW149" s="13" t="s">
        <v>4</v>
      </c>
      <c r="AX149" s="13" t="s">
        <v>83</v>
      </c>
      <c r="AY149" s="248" t="s">
        <v>140</v>
      </c>
    </row>
    <row r="150" spans="1:65" s="2" customFormat="1" ht="24.15" customHeight="1">
      <c r="A150" s="37"/>
      <c r="B150" s="38"/>
      <c r="C150" s="225" t="s">
        <v>204</v>
      </c>
      <c r="D150" s="225" t="s">
        <v>143</v>
      </c>
      <c r="E150" s="226" t="s">
        <v>205</v>
      </c>
      <c r="F150" s="227" t="s">
        <v>206</v>
      </c>
      <c r="G150" s="228" t="s">
        <v>169</v>
      </c>
      <c r="H150" s="229">
        <v>57.852</v>
      </c>
      <c r="I150" s="230"/>
      <c r="J150" s="231">
        <f>ROUND(I150*H150,2)</f>
        <v>0</v>
      </c>
      <c r="K150" s="227" t="s">
        <v>147</v>
      </c>
      <c r="L150" s="43"/>
      <c r="M150" s="232" t="s">
        <v>1</v>
      </c>
      <c r="N150" s="233" t="s">
        <v>42</v>
      </c>
      <c r="O150" s="90"/>
      <c r="P150" s="234">
        <f>O150*H150</f>
        <v>0</v>
      </c>
      <c r="Q150" s="234">
        <v>0</v>
      </c>
      <c r="R150" s="234">
        <f>Q150*H150</f>
        <v>0</v>
      </c>
      <c r="S150" s="234">
        <v>0.0055</v>
      </c>
      <c r="T150" s="235">
        <f>S150*H150</f>
        <v>0.31818599999999997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36" t="s">
        <v>170</v>
      </c>
      <c r="AT150" s="236" t="s">
        <v>143</v>
      </c>
      <c r="AU150" s="236" t="s">
        <v>89</v>
      </c>
      <c r="AY150" s="16" t="s">
        <v>140</v>
      </c>
      <c r="BE150" s="237">
        <f>IF(N150="základní",J150,0)</f>
        <v>0</v>
      </c>
      <c r="BF150" s="237">
        <f>IF(N150="snížená",J150,0)</f>
        <v>0</v>
      </c>
      <c r="BG150" s="237">
        <f>IF(N150="zákl. přenesená",J150,0)</f>
        <v>0</v>
      </c>
      <c r="BH150" s="237">
        <f>IF(N150="sníž. přenesená",J150,0)</f>
        <v>0</v>
      </c>
      <c r="BI150" s="237">
        <f>IF(N150="nulová",J150,0)</f>
        <v>0</v>
      </c>
      <c r="BJ150" s="16" t="s">
        <v>89</v>
      </c>
      <c r="BK150" s="237">
        <f>ROUND(I150*H150,2)</f>
        <v>0</v>
      </c>
      <c r="BL150" s="16" t="s">
        <v>170</v>
      </c>
      <c r="BM150" s="236" t="s">
        <v>478</v>
      </c>
    </row>
    <row r="151" spans="1:51" s="13" customFormat="1" ht="12">
      <c r="A151" s="13"/>
      <c r="B151" s="238"/>
      <c r="C151" s="239"/>
      <c r="D151" s="240" t="s">
        <v>157</v>
      </c>
      <c r="E151" s="249" t="s">
        <v>1</v>
      </c>
      <c r="F151" s="241" t="s">
        <v>471</v>
      </c>
      <c r="G151" s="239"/>
      <c r="H151" s="242">
        <v>57.852</v>
      </c>
      <c r="I151" s="243"/>
      <c r="J151" s="239"/>
      <c r="K151" s="239"/>
      <c r="L151" s="244"/>
      <c r="M151" s="245"/>
      <c r="N151" s="246"/>
      <c r="O151" s="246"/>
      <c r="P151" s="246"/>
      <c r="Q151" s="246"/>
      <c r="R151" s="246"/>
      <c r="S151" s="246"/>
      <c r="T151" s="247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8" t="s">
        <v>157</v>
      </c>
      <c r="AU151" s="248" t="s">
        <v>89</v>
      </c>
      <c r="AV151" s="13" t="s">
        <v>89</v>
      </c>
      <c r="AW151" s="13" t="s">
        <v>32</v>
      </c>
      <c r="AX151" s="13" t="s">
        <v>83</v>
      </c>
      <c r="AY151" s="248" t="s">
        <v>140</v>
      </c>
    </row>
    <row r="152" spans="1:65" s="2" customFormat="1" ht="24.15" customHeight="1">
      <c r="A152" s="37"/>
      <c r="B152" s="38"/>
      <c r="C152" s="225" t="s">
        <v>8</v>
      </c>
      <c r="D152" s="225" t="s">
        <v>143</v>
      </c>
      <c r="E152" s="226" t="s">
        <v>209</v>
      </c>
      <c r="F152" s="227" t="s">
        <v>210</v>
      </c>
      <c r="G152" s="228" t="s">
        <v>169</v>
      </c>
      <c r="H152" s="229">
        <v>289.826</v>
      </c>
      <c r="I152" s="230"/>
      <c r="J152" s="231">
        <f>ROUND(I152*H152,2)</f>
        <v>0</v>
      </c>
      <c r="K152" s="227" t="s">
        <v>147</v>
      </c>
      <c r="L152" s="43"/>
      <c r="M152" s="232" t="s">
        <v>1</v>
      </c>
      <c r="N152" s="233" t="s">
        <v>42</v>
      </c>
      <c r="O152" s="90"/>
      <c r="P152" s="234">
        <f>O152*H152</f>
        <v>0</v>
      </c>
      <c r="Q152" s="234">
        <v>0.00088</v>
      </c>
      <c r="R152" s="234">
        <f>Q152*H152</f>
        <v>0.25504688000000003</v>
      </c>
      <c r="S152" s="234">
        <v>0</v>
      </c>
      <c r="T152" s="235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36" t="s">
        <v>170</v>
      </c>
      <c r="AT152" s="236" t="s">
        <v>143</v>
      </c>
      <c r="AU152" s="236" t="s">
        <v>89</v>
      </c>
      <c r="AY152" s="16" t="s">
        <v>140</v>
      </c>
      <c r="BE152" s="237">
        <f>IF(N152="základní",J152,0)</f>
        <v>0</v>
      </c>
      <c r="BF152" s="237">
        <f>IF(N152="snížená",J152,0)</f>
        <v>0</v>
      </c>
      <c r="BG152" s="237">
        <f>IF(N152="zákl. přenesená",J152,0)</f>
        <v>0</v>
      </c>
      <c r="BH152" s="237">
        <f>IF(N152="sníž. přenesená",J152,0)</f>
        <v>0</v>
      </c>
      <c r="BI152" s="237">
        <f>IF(N152="nulová",J152,0)</f>
        <v>0</v>
      </c>
      <c r="BJ152" s="16" t="s">
        <v>89</v>
      </c>
      <c r="BK152" s="237">
        <f>ROUND(I152*H152,2)</f>
        <v>0</v>
      </c>
      <c r="BL152" s="16" t="s">
        <v>170</v>
      </c>
      <c r="BM152" s="236" t="s">
        <v>479</v>
      </c>
    </row>
    <row r="153" spans="1:65" s="2" customFormat="1" ht="44.25" customHeight="1">
      <c r="A153" s="37"/>
      <c r="B153" s="38"/>
      <c r="C153" s="261" t="s">
        <v>212</v>
      </c>
      <c r="D153" s="261" t="s">
        <v>198</v>
      </c>
      <c r="E153" s="262" t="s">
        <v>213</v>
      </c>
      <c r="F153" s="263" t="s">
        <v>214</v>
      </c>
      <c r="G153" s="264" t="s">
        <v>169</v>
      </c>
      <c r="H153" s="265">
        <v>337.792</v>
      </c>
      <c r="I153" s="266"/>
      <c r="J153" s="267">
        <f>ROUND(I153*H153,2)</f>
        <v>0</v>
      </c>
      <c r="K153" s="263" t="s">
        <v>147</v>
      </c>
      <c r="L153" s="268"/>
      <c r="M153" s="269" t="s">
        <v>1</v>
      </c>
      <c r="N153" s="270" t="s">
        <v>42</v>
      </c>
      <c r="O153" s="90"/>
      <c r="P153" s="234">
        <f>O153*H153</f>
        <v>0</v>
      </c>
      <c r="Q153" s="234">
        <v>0.00553</v>
      </c>
      <c r="R153" s="234">
        <f>Q153*H153</f>
        <v>1.86798976</v>
      </c>
      <c r="S153" s="234">
        <v>0</v>
      </c>
      <c r="T153" s="235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36" t="s">
        <v>201</v>
      </c>
      <c r="AT153" s="236" t="s">
        <v>198</v>
      </c>
      <c r="AU153" s="236" t="s">
        <v>89</v>
      </c>
      <c r="AY153" s="16" t="s">
        <v>140</v>
      </c>
      <c r="BE153" s="237">
        <f>IF(N153="základní",J153,0)</f>
        <v>0</v>
      </c>
      <c r="BF153" s="237">
        <f>IF(N153="snížená",J153,0)</f>
        <v>0</v>
      </c>
      <c r="BG153" s="237">
        <f>IF(N153="zákl. přenesená",J153,0)</f>
        <v>0</v>
      </c>
      <c r="BH153" s="237">
        <f>IF(N153="sníž. přenesená",J153,0)</f>
        <v>0</v>
      </c>
      <c r="BI153" s="237">
        <f>IF(N153="nulová",J153,0)</f>
        <v>0</v>
      </c>
      <c r="BJ153" s="16" t="s">
        <v>89</v>
      </c>
      <c r="BK153" s="237">
        <f>ROUND(I153*H153,2)</f>
        <v>0</v>
      </c>
      <c r="BL153" s="16" t="s">
        <v>170</v>
      </c>
      <c r="BM153" s="236" t="s">
        <v>480</v>
      </c>
    </row>
    <row r="154" spans="1:51" s="13" customFormat="1" ht="12">
      <c r="A154" s="13"/>
      <c r="B154" s="238"/>
      <c r="C154" s="239"/>
      <c r="D154" s="240" t="s">
        <v>157</v>
      </c>
      <c r="E154" s="249" t="s">
        <v>1</v>
      </c>
      <c r="F154" s="241" t="s">
        <v>481</v>
      </c>
      <c r="G154" s="239"/>
      <c r="H154" s="242">
        <v>337.792</v>
      </c>
      <c r="I154" s="243"/>
      <c r="J154" s="239"/>
      <c r="K154" s="239"/>
      <c r="L154" s="244"/>
      <c r="M154" s="245"/>
      <c r="N154" s="246"/>
      <c r="O154" s="246"/>
      <c r="P154" s="246"/>
      <c r="Q154" s="246"/>
      <c r="R154" s="246"/>
      <c r="S154" s="246"/>
      <c r="T154" s="247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8" t="s">
        <v>157</v>
      </c>
      <c r="AU154" s="248" t="s">
        <v>89</v>
      </c>
      <c r="AV154" s="13" t="s">
        <v>89</v>
      </c>
      <c r="AW154" s="13" t="s">
        <v>32</v>
      </c>
      <c r="AX154" s="13" t="s">
        <v>83</v>
      </c>
      <c r="AY154" s="248" t="s">
        <v>140</v>
      </c>
    </row>
    <row r="155" spans="1:65" s="2" customFormat="1" ht="24.15" customHeight="1">
      <c r="A155" s="37"/>
      <c r="B155" s="38"/>
      <c r="C155" s="225" t="s">
        <v>217</v>
      </c>
      <c r="D155" s="225" t="s">
        <v>143</v>
      </c>
      <c r="E155" s="226" t="s">
        <v>209</v>
      </c>
      <c r="F155" s="227" t="s">
        <v>210</v>
      </c>
      <c r="G155" s="228" t="s">
        <v>169</v>
      </c>
      <c r="H155" s="229">
        <v>57.965</v>
      </c>
      <c r="I155" s="230"/>
      <c r="J155" s="231">
        <f>ROUND(I155*H155,2)</f>
        <v>0</v>
      </c>
      <c r="K155" s="227" t="s">
        <v>147</v>
      </c>
      <c r="L155" s="43"/>
      <c r="M155" s="232" t="s">
        <v>1</v>
      </c>
      <c r="N155" s="233" t="s">
        <v>42</v>
      </c>
      <c r="O155" s="90"/>
      <c r="P155" s="234">
        <f>O155*H155</f>
        <v>0</v>
      </c>
      <c r="Q155" s="234">
        <v>0.00088</v>
      </c>
      <c r="R155" s="234">
        <f>Q155*H155</f>
        <v>0.051009200000000005</v>
      </c>
      <c r="S155" s="234">
        <v>0</v>
      </c>
      <c r="T155" s="235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36" t="s">
        <v>170</v>
      </c>
      <c r="AT155" s="236" t="s">
        <v>143</v>
      </c>
      <c r="AU155" s="236" t="s">
        <v>89</v>
      </c>
      <c r="AY155" s="16" t="s">
        <v>140</v>
      </c>
      <c r="BE155" s="237">
        <f>IF(N155="základní",J155,0)</f>
        <v>0</v>
      </c>
      <c r="BF155" s="237">
        <f>IF(N155="snížená",J155,0)</f>
        <v>0</v>
      </c>
      <c r="BG155" s="237">
        <f>IF(N155="zákl. přenesená",J155,0)</f>
        <v>0</v>
      </c>
      <c r="BH155" s="237">
        <f>IF(N155="sníž. přenesená",J155,0)</f>
        <v>0</v>
      </c>
      <c r="BI155" s="237">
        <f>IF(N155="nulová",J155,0)</f>
        <v>0</v>
      </c>
      <c r="BJ155" s="16" t="s">
        <v>89</v>
      </c>
      <c r="BK155" s="237">
        <f>ROUND(I155*H155,2)</f>
        <v>0</v>
      </c>
      <c r="BL155" s="16" t="s">
        <v>170</v>
      </c>
      <c r="BM155" s="236" t="s">
        <v>482</v>
      </c>
    </row>
    <row r="156" spans="1:51" s="13" customFormat="1" ht="12">
      <c r="A156" s="13"/>
      <c r="B156" s="238"/>
      <c r="C156" s="239"/>
      <c r="D156" s="240" t="s">
        <v>157</v>
      </c>
      <c r="E156" s="249" t="s">
        <v>1</v>
      </c>
      <c r="F156" s="241" t="s">
        <v>483</v>
      </c>
      <c r="G156" s="239"/>
      <c r="H156" s="242">
        <v>57.965</v>
      </c>
      <c r="I156" s="243"/>
      <c r="J156" s="239"/>
      <c r="K156" s="239"/>
      <c r="L156" s="244"/>
      <c r="M156" s="245"/>
      <c r="N156" s="246"/>
      <c r="O156" s="246"/>
      <c r="P156" s="246"/>
      <c r="Q156" s="246"/>
      <c r="R156" s="246"/>
      <c r="S156" s="246"/>
      <c r="T156" s="247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8" t="s">
        <v>157</v>
      </c>
      <c r="AU156" s="248" t="s">
        <v>89</v>
      </c>
      <c r="AV156" s="13" t="s">
        <v>89</v>
      </c>
      <c r="AW156" s="13" t="s">
        <v>32</v>
      </c>
      <c r="AX156" s="13" t="s">
        <v>83</v>
      </c>
      <c r="AY156" s="248" t="s">
        <v>140</v>
      </c>
    </row>
    <row r="157" spans="1:65" s="2" customFormat="1" ht="44.25" customHeight="1">
      <c r="A157" s="37"/>
      <c r="B157" s="38"/>
      <c r="C157" s="261" t="s">
        <v>219</v>
      </c>
      <c r="D157" s="261" t="s">
        <v>198</v>
      </c>
      <c r="E157" s="262" t="s">
        <v>213</v>
      </c>
      <c r="F157" s="263" t="s">
        <v>214</v>
      </c>
      <c r="G157" s="264" t="s">
        <v>169</v>
      </c>
      <c r="H157" s="265">
        <v>67.558</v>
      </c>
      <c r="I157" s="266"/>
      <c r="J157" s="267">
        <f>ROUND(I157*H157,2)</f>
        <v>0</v>
      </c>
      <c r="K157" s="263" t="s">
        <v>147</v>
      </c>
      <c r="L157" s="268"/>
      <c r="M157" s="269" t="s">
        <v>1</v>
      </c>
      <c r="N157" s="270" t="s">
        <v>42</v>
      </c>
      <c r="O157" s="90"/>
      <c r="P157" s="234">
        <f>O157*H157</f>
        <v>0</v>
      </c>
      <c r="Q157" s="234">
        <v>0.00553</v>
      </c>
      <c r="R157" s="234">
        <f>Q157*H157</f>
        <v>0.37359574000000006</v>
      </c>
      <c r="S157" s="234">
        <v>0</v>
      </c>
      <c r="T157" s="235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36" t="s">
        <v>201</v>
      </c>
      <c r="AT157" s="236" t="s">
        <v>198</v>
      </c>
      <c r="AU157" s="236" t="s">
        <v>89</v>
      </c>
      <c r="AY157" s="16" t="s">
        <v>140</v>
      </c>
      <c r="BE157" s="237">
        <f>IF(N157="základní",J157,0)</f>
        <v>0</v>
      </c>
      <c r="BF157" s="237">
        <f>IF(N157="snížená",J157,0)</f>
        <v>0</v>
      </c>
      <c r="BG157" s="237">
        <f>IF(N157="zákl. přenesená",J157,0)</f>
        <v>0</v>
      </c>
      <c r="BH157" s="237">
        <f>IF(N157="sníž. přenesená",J157,0)</f>
        <v>0</v>
      </c>
      <c r="BI157" s="237">
        <f>IF(N157="nulová",J157,0)</f>
        <v>0</v>
      </c>
      <c r="BJ157" s="16" t="s">
        <v>89</v>
      </c>
      <c r="BK157" s="237">
        <f>ROUND(I157*H157,2)</f>
        <v>0</v>
      </c>
      <c r="BL157" s="16" t="s">
        <v>170</v>
      </c>
      <c r="BM157" s="236" t="s">
        <v>484</v>
      </c>
    </row>
    <row r="158" spans="1:65" s="2" customFormat="1" ht="24.15" customHeight="1">
      <c r="A158" s="37"/>
      <c r="B158" s="38"/>
      <c r="C158" s="225" t="s">
        <v>170</v>
      </c>
      <c r="D158" s="225" t="s">
        <v>143</v>
      </c>
      <c r="E158" s="226" t="s">
        <v>221</v>
      </c>
      <c r="F158" s="227" t="s">
        <v>222</v>
      </c>
      <c r="G158" s="228" t="s">
        <v>146</v>
      </c>
      <c r="H158" s="229">
        <v>2.844</v>
      </c>
      <c r="I158" s="230"/>
      <c r="J158" s="231">
        <f>ROUND(I158*H158,2)</f>
        <v>0</v>
      </c>
      <c r="K158" s="227" t="s">
        <v>147</v>
      </c>
      <c r="L158" s="43"/>
      <c r="M158" s="232" t="s">
        <v>1</v>
      </c>
      <c r="N158" s="233" t="s">
        <v>42</v>
      </c>
      <c r="O158" s="90"/>
      <c r="P158" s="234">
        <f>O158*H158</f>
        <v>0</v>
      </c>
      <c r="Q158" s="234">
        <v>0</v>
      </c>
      <c r="R158" s="234">
        <f>Q158*H158</f>
        <v>0</v>
      </c>
      <c r="S158" s="234">
        <v>0</v>
      </c>
      <c r="T158" s="235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36" t="s">
        <v>170</v>
      </c>
      <c r="AT158" s="236" t="s">
        <v>143</v>
      </c>
      <c r="AU158" s="236" t="s">
        <v>89</v>
      </c>
      <c r="AY158" s="16" t="s">
        <v>140</v>
      </c>
      <c r="BE158" s="237">
        <f>IF(N158="základní",J158,0)</f>
        <v>0</v>
      </c>
      <c r="BF158" s="237">
        <f>IF(N158="snížená",J158,0)</f>
        <v>0</v>
      </c>
      <c r="BG158" s="237">
        <f>IF(N158="zákl. přenesená",J158,0)</f>
        <v>0</v>
      </c>
      <c r="BH158" s="237">
        <f>IF(N158="sníž. přenesená",J158,0)</f>
        <v>0</v>
      </c>
      <c r="BI158" s="237">
        <f>IF(N158="nulová",J158,0)</f>
        <v>0</v>
      </c>
      <c r="BJ158" s="16" t="s">
        <v>89</v>
      </c>
      <c r="BK158" s="237">
        <f>ROUND(I158*H158,2)</f>
        <v>0</v>
      </c>
      <c r="BL158" s="16" t="s">
        <v>170</v>
      </c>
      <c r="BM158" s="236" t="s">
        <v>485</v>
      </c>
    </row>
    <row r="159" spans="1:63" s="12" customFormat="1" ht="22.8" customHeight="1">
      <c r="A159" s="12"/>
      <c r="B159" s="209"/>
      <c r="C159" s="210"/>
      <c r="D159" s="211" t="s">
        <v>75</v>
      </c>
      <c r="E159" s="223" t="s">
        <v>224</v>
      </c>
      <c r="F159" s="223" t="s">
        <v>225</v>
      </c>
      <c r="G159" s="210"/>
      <c r="H159" s="210"/>
      <c r="I159" s="213"/>
      <c r="J159" s="224">
        <f>BK159</f>
        <v>0</v>
      </c>
      <c r="K159" s="210"/>
      <c r="L159" s="215"/>
      <c r="M159" s="216"/>
      <c r="N159" s="217"/>
      <c r="O159" s="217"/>
      <c r="P159" s="218">
        <f>SUM(P160:P161)</f>
        <v>0</v>
      </c>
      <c r="Q159" s="217"/>
      <c r="R159" s="218">
        <f>SUM(R160:R161)</f>
        <v>0.0162</v>
      </c>
      <c r="S159" s="217"/>
      <c r="T159" s="219">
        <f>SUM(T160:T161)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220" t="s">
        <v>89</v>
      </c>
      <c r="AT159" s="221" t="s">
        <v>75</v>
      </c>
      <c r="AU159" s="221" t="s">
        <v>83</v>
      </c>
      <c r="AY159" s="220" t="s">
        <v>140</v>
      </c>
      <c r="BK159" s="222">
        <f>SUM(BK160:BK161)</f>
        <v>0</v>
      </c>
    </row>
    <row r="160" spans="1:65" s="2" customFormat="1" ht="16.5" customHeight="1">
      <c r="A160" s="37"/>
      <c r="B160" s="38"/>
      <c r="C160" s="225" t="s">
        <v>226</v>
      </c>
      <c r="D160" s="225" t="s">
        <v>143</v>
      </c>
      <c r="E160" s="226" t="s">
        <v>227</v>
      </c>
      <c r="F160" s="227" t="s">
        <v>228</v>
      </c>
      <c r="G160" s="228" t="s">
        <v>186</v>
      </c>
      <c r="H160" s="229">
        <v>6</v>
      </c>
      <c r="I160" s="230"/>
      <c r="J160" s="231">
        <f>ROUND(I160*H160,2)</f>
        <v>0</v>
      </c>
      <c r="K160" s="227" t="s">
        <v>147</v>
      </c>
      <c r="L160" s="43"/>
      <c r="M160" s="232" t="s">
        <v>1</v>
      </c>
      <c r="N160" s="233" t="s">
        <v>42</v>
      </c>
      <c r="O160" s="90"/>
      <c r="P160" s="234">
        <f>O160*H160</f>
        <v>0</v>
      </c>
      <c r="Q160" s="234">
        <v>0</v>
      </c>
      <c r="R160" s="234">
        <f>Q160*H160</f>
        <v>0</v>
      </c>
      <c r="S160" s="234">
        <v>0</v>
      </c>
      <c r="T160" s="235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36" t="s">
        <v>170</v>
      </c>
      <c r="AT160" s="236" t="s">
        <v>143</v>
      </c>
      <c r="AU160" s="236" t="s">
        <v>89</v>
      </c>
      <c r="AY160" s="16" t="s">
        <v>140</v>
      </c>
      <c r="BE160" s="237">
        <f>IF(N160="základní",J160,0)</f>
        <v>0</v>
      </c>
      <c r="BF160" s="237">
        <f>IF(N160="snížená",J160,0)</f>
        <v>0</v>
      </c>
      <c r="BG160" s="237">
        <f>IF(N160="zákl. přenesená",J160,0)</f>
        <v>0</v>
      </c>
      <c r="BH160" s="237">
        <f>IF(N160="sníž. přenesená",J160,0)</f>
        <v>0</v>
      </c>
      <c r="BI160" s="237">
        <f>IF(N160="nulová",J160,0)</f>
        <v>0</v>
      </c>
      <c r="BJ160" s="16" t="s">
        <v>89</v>
      </c>
      <c r="BK160" s="237">
        <f>ROUND(I160*H160,2)</f>
        <v>0</v>
      </c>
      <c r="BL160" s="16" t="s">
        <v>170</v>
      </c>
      <c r="BM160" s="236" t="s">
        <v>486</v>
      </c>
    </row>
    <row r="161" spans="1:65" s="2" customFormat="1" ht="16.5" customHeight="1">
      <c r="A161" s="37"/>
      <c r="B161" s="38"/>
      <c r="C161" s="261" t="s">
        <v>230</v>
      </c>
      <c r="D161" s="261" t="s">
        <v>198</v>
      </c>
      <c r="E161" s="262" t="s">
        <v>231</v>
      </c>
      <c r="F161" s="263" t="s">
        <v>232</v>
      </c>
      <c r="G161" s="264" t="s">
        <v>186</v>
      </c>
      <c r="H161" s="265">
        <v>6</v>
      </c>
      <c r="I161" s="266"/>
      <c r="J161" s="267">
        <f>ROUND(I161*H161,2)</f>
        <v>0</v>
      </c>
      <c r="K161" s="263" t="s">
        <v>147</v>
      </c>
      <c r="L161" s="268"/>
      <c r="M161" s="269" t="s">
        <v>1</v>
      </c>
      <c r="N161" s="270" t="s">
        <v>42</v>
      </c>
      <c r="O161" s="90"/>
      <c r="P161" s="234">
        <f>O161*H161</f>
        <v>0</v>
      </c>
      <c r="Q161" s="234">
        <v>0.0027</v>
      </c>
      <c r="R161" s="234">
        <f>Q161*H161</f>
        <v>0.0162</v>
      </c>
      <c r="S161" s="234">
        <v>0</v>
      </c>
      <c r="T161" s="235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36" t="s">
        <v>201</v>
      </c>
      <c r="AT161" s="236" t="s">
        <v>198</v>
      </c>
      <c r="AU161" s="236" t="s">
        <v>89</v>
      </c>
      <c r="AY161" s="16" t="s">
        <v>140</v>
      </c>
      <c r="BE161" s="237">
        <f>IF(N161="základní",J161,0)</f>
        <v>0</v>
      </c>
      <c r="BF161" s="237">
        <f>IF(N161="snížená",J161,0)</f>
        <v>0</v>
      </c>
      <c r="BG161" s="237">
        <f>IF(N161="zákl. přenesená",J161,0)</f>
        <v>0</v>
      </c>
      <c r="BH161" s="237">
        <f>IF(N161="sníž. přenesená",J161,0)</f>
        <v>0</v>
      </c>
      <c r="BI161" s="237">
        <f>IF(N161="nulová",J161,0)</f>
        <v>0</v>
      </c>
      <c r="BJ161" s="16" t="s">
        <v>89</v>
      </c>
      <c r="BK161" s="237">
        <f>ROUND(I161*H161,2)</f>
        <v>0</v>
      </c>
      <c r="BL161" s="16" t="s">
        <v>170</v>
      </c>
      <c r="BM161" s="236" t="s">
        <v>487</v>
      </c>
    </row>
    <row r="162" spans="1:63" s="12" customFormat="1" ht="25.9" customHeight="1">
      <c r="A162" s="12"/>
      <c r="B162" s="209"/>
      <c r="C162" s="210"/>
      <c r="D162" s="211" t="s">
        <v>75</v>
      </c>
      <c r="E162" s="212" t="s">
        <v>234</v>
      </c>
      <c r="F162" s="212" t="s">
        <v>235</v>
      </c>
      <c r="G162" s="210"/>
      <c r="H162" s="210"/>
      <c r="I162" s="213"/>
      <c r="J162" s="214">
        <f>BK162</f>
        <v>0</v>
      </c>
      <c r="K162" s="210"/>
      <c r="L162" s="215"/>
      <c r="M162" s="216"/>
      <c r="N162" s="217"/>
      <c r="O162" s="217"/>
      <c r="P162" s="218">
        <f>P163</f>
        <v>0</v>
      </c>
      <c r="Q162" s="217"/>
      <c r="R162" s="218">
        <f>R163</f>
        <v>0</v>
      </c>
      <c r="S162" s="217"/>
      <c r="T162" s="219">
        <f>T163</f>
        <v>0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220" t="s">
        <v>148</v>
      </c>
      <c r="AT162" s="221" t="s">
        <v>75</v>
      </c>
      <c r="AU162" s="221" t="s">
        <v>76</v>
      </c>
      <c r="AY162" s="220" t="s">
        <v>140</v>
      </c>
      <c r="BK162" s="222">
        <f>BK163</f>
        <v>0</v>
      </c>
    </row>
    <row r="163" spans="1:65" s="2" customFormat="1" ht="16.5" customHeight="1">
      <c r="A163" s="37"/>
      <c r="B163" s="38"/>
      <c r="C163" s="225" t="s">
        <v>236</v>
      </c>
      <c r="D163" s="225" t="s">
        <v>143</v>
      </c>
      <c r="E163" s="226" t="s">
        <v>237</v>
      </c>
      <c r="F163" s="227" t="s">
        <v>238</v>
      </c>
      <c r="G163" s="228" t="s">
        <v>239</v>
      </c>
      <c r="H163" s="229">
        <v>8</v>
      </c>
      <c r="I163" s="230"/>
      <c r="J163" s="231">
        <f>ROUND(I163*H163,2)</f>
        <v>0</v>
      </c>
      <c r="K163" s="227" t="s">
        <v>147</v>
      </c>
      <c r="L163" s="43"/>
      <c r="M163" s="271" t="s">
        <v>1</v>
      </c>
      <c r="N163" s="272" t="s">
        <v>42</v>
      </c>
      <c r="O163" s="273"/>
      <c r="P163" s="274">
        <f>O163*H163</f>
        <v>0</v>
      </c>
      <c r="Q163" s="274">
        <v>0</v>
      </c>
      <c r="R163" s="274">
        <f>Q163*H163</f>
        <v>0</v>
      </c>
      <c r="S163" s="274">
        <v>0</v>
      </c>
      <c r="T163" s="275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36" t="s">
        <v>240</v>
      </c>
      <c r="AT163" s="236" t="s">
        <v>143</v>
      </c>
      <c r="AU163" s="236" t="s">
        <v>83</v>
      </c>
      <c r="AY163" s="16" t="s">
        <v>140</v>
      </c>
      <c r="BE163" s="237">
        <f>IF(N163="základní",J163,0)</f>
        <v>0</v>
      </c>
      <c r="BF163" s="237">
        <f>IF(N163="snížená",J163,0)</f>
        <v>0</v>
      </c>
      <c r="BG163" s="237">
        <f>IF(N163="zákl. přenesená",J163,0)</f>
        <v>0</v>
      </c>
      <c r="BH163" s="237">
        <f>IF(N163="sníž. přenesená",J163,0)</f>
        <v>0</v>
      </c>
      <c r="BI163" s="237">
        <f>IF(N163="nulová",J163,0)</f>
        <v>0</v>
      </c>
      <c r="BJ163" s="16" t="s">
        <v>89</v>
      </c>
      <c r="BK163" s="237">
        <f>ROUND(I163*H163,2)</f>
        <v>0</v>
      </c>
      <c r="BL163" s="16" t="s">
        <v>240</v>
      </c>
      <c r="BM163" s="236" t="s">
        <v>488</v>
      </c>
    </row>
    <row r="164" spans="1:31" s="2" customFormat="1" ht="6.95" customHeight="1">
      <c r="A164" s="37"/>
      <c r="B164" s="65"/>
      <c r="C164" s="66"/>
      <c r="D164" s="66"/>
      <c r="E164" s="66"/>
      <c r="F164" s="66"/>
      <c r="G164" s="66"/>
      <c r="H164" s="66"/>
      <c r="I164" s="66"/>
      <c r="J164" s="66"/>
      <c r="K164" s="66"/>
      <c r="L164" s="43"/>
      <c r="M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</row>
  </sheetData>
  <sheetProtection password="CC35" sheet="1" objects="1" scenarios="1" formatColumns="0" formatRows="0" autoFilter="0"/>
  <autoFilter ref="C125:K163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4:H114"/>
    <mergeCell ref="E116:H116"/>
    <mergeCell ref="E118:H11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100</v>
      </c>
    </row>
    <row r="3" spans="2:46" s="1" customFormat="1" ht="6.95" customHeight="1">
      <c r="B3" s="145"/>
      <c r="C3" s="146"/>
      <c r="D3" s="146"/>
      <c r="E3" s="146"/>
      <c r="F3" s="146"/>
      <c r="G3" s="146"/>
      <c r="H3" s="146"/>
      <c r="I3" s="146"/>
      <c r="J3" s="146"/>
      <c r="K3" s="146"/>
      <c r="L3" s="19"/>
      <c r="AT3" s="16" t="s">
        <v>83</v>
      </c>
    </row>
    <row r="4" spans="2:46" s="1" customFormat="1" ht="24.95" customHeight="1">
      <c r="B4" s="19"/>
      <c r="D4" s="147" t="s">
        <v>108</v>
      </c>
      <c r="L4" s="19"/>
      <c r="M4" s="148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49" t="s">
        <v>16</v>
      </c>
      <c r="L6" s="19"/>
    </row>
    <row r="7" spans="2:12" s="1" customFormat="1" ht="16.5" customHeight="1">
      <c r="B7" s="19"/>
      <c r="E7" s="150" t="str">
        <f>'Rekapitulace stavby'!K6</f>
        <v xml:space="preserve">Oprava ploché  střechy</v>
      </c>
      <c r="F7" s="149"/>
      <c r="G7" s="149"/>
      <c r="H7" s="149"/>
      <c r="L7" s="19"/>
    </row>
    <row r="8" spans="2:12" s="1" customFormat="1" ht="12" customHeight="1">
      <c r="B8" s="19"/>
      <c r="D8" s="149" t="s">
        <v>109</v>
      </c>
      <c r="L8" s="19"/>
    </row>
    <row r="9" spans="1:31" s="2" customFormat="1" ht="16.5" customHeight="1">
      <c r="A9" s="37"/>
      <c r="B9" s="43"/>
      <c r="C9" s="37"/>
      <c r="D9" s="37"/>
      <c r="E9" s="150" t="s">
        <v>462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customHeight="1">
      <c r="A10" s="37"/>
      <c r="B10" s="43"/>
      <c r="C10" s="37"/>
      <c r="D10" s="149" t="s">
        <v>111</v>
      </c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6.5" customHeight="1">
      <c r="A11" s="37"/>
      <c r="B11" s="43"/>
      <c r="C11" s="37"/>
      <c r="D11" s="37"/>
      <c r="E11" s="151" t="s">
        <v>489</v>
      </c>
      <c r="F11" s="37"/>
      <c r="G11" s="37"/>
      <c r="H11" s="37"/>
      <c r="I11" s="37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>
      <c r="A12" s="37"/>
      <c r="B12" s="43"/>
      <c r="C12" s="37"/>
      <c r="D12" s="37"/>
      <c r="E12" s="37"/>
      <c r="F12" s="37"/>
      <c r="G12" s="37"/>
      <c r="H12" s="37"/>
      <c r="I12" s="37"/>
      <c r="J12" s="37"/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2" customHeight="1">
      <c r="A13" s="37"/>
      <c r="B13" s="43"/>
      <c r="C13" s="37"/>
      <c r="D13" s="149" t="s">
        <v>18</v>
      </c>
      <c r="E13" s="37"/>
      <c r="F13" s="140" t="s">
        <v>1</v>
      </c>
      <c r="G13" s="37"/>
      <c r="H13" s="37"/>
      <c r="I13" s="149" t="s">
        <v>19</v>
      </c>
      <c r="J13" s="140" t="s">
        <v>1</v>
      </c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49" t="s">
        <v>20</v>
      </c>
      <c r="E14" s="37"/>
      <c r="F14" s="140" t="s">
        <v>21</v>
      </c>
      <c r="G14" s="37"/>
      <c r="H14" s="37"/>
      <c r="I14" s="149" t="s">
        <v>22</v>
      </c>
      <c r="J14" s="152" t="str">
        <f>'Rekapitulace stavby'!AN8</f>
        <v>15. 4. 2024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0.8" customHeight="1">
      <c r="A15" s="37"/>
      <c r="B15" s="43"/>
      <c r="C15" s="37"/>
      <c r="D15" s="37"/>
      <c r="E15" s="37"/>
      <c r="F15" s="37"/>
      <c r="G15" s="37"/>
      <c r="H15" s="37"/>
      <c r="I15" s="37"/>
      <c r="J15" s="37"/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3"/>
      <c r="C16" s="37"/>
      <c r="D16" s="149" t="s">
        <v>24</v>
      </c>
      <c r="E16" s="37"/>
      <c r="F16" s="37"/>
      <c r="G16" s="37"/>
      <c r="H16" s="37"/>
      <c r="I16" s="149" t="s">
        <v>25</v>
      </c>
      <c r="J16" s="140" t="s">
        <v>1</v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8" customHeight="1">
      <c r="A17" s="37"/>
      <c r="B17" s="43"/>
      <c r="C17" s="37"/>
      <c r="D17" s="37"/>
      <c r="E17" s="140" t="s">
        <v>26</v>
      </c>
      <c r="F17" s="37"/>
      <c r="G17" s="37"/>
      <c r="H17" s="37"/>
      <c r="I17" s="149" t="s">
        <v>27</v>
      </c>
      <c r="J17" s="140" t="s">
        <v>1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6.95" customHeight="1">
      <c r="A18" s="37"/>
      <c r="B18" s="43"/>
      <c r="C18" s="37"/>
      <c r="D18" s="37"/>
      <c r="E18" s="37"/>
      <c r="F18" s="37"/>
      <c r="G18" s="37"/>
      <c r="H18" s="37"/>
      <c r="I18" s="37"/>
      <c r="J18" s="37"/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2" customHeight="1">
      <c r="A19" s="37"/>
      <c r="B19" s="43"/>
      <c r="C19" s="37"/>
      <c r="D19" s="149" t="s">
        <v>28</v>
      </c>
      <c r="E19" s="37"/>
      <c r="F19" s="37"/>
      <c r="G19" s="37"/>
      <c r="H19" s="37"/>
      <c r="I19" s="149" t="s">
        <v>25</v>
      </c>
      <c r="J19" s="32" t="str">
        <f>'Rekapitulace stavby'!AN13</f>
        <v>Vyplň údaj</v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8" customHeight="1">
      <c r="A20" s="37"/>
      <c r="B20" s="43"/>
      <c r="C20" s="37"/>
      <c r="D20" s="37"/>
      <c r="E20" s="32" t="str">
        <f>'Rekapitulace stavby'!E14</f>
        <v>Vyplň údaj</v>
      </c>
      <c r="F20" s="140"/>
      <c r="G20" s="140"/>
      <c r="H20" s="140"/>
      <c r="I20" s="149" t="s">
        <v>27</v>
      </c>
      <c r="J20" s="32" t="str">
        <f>'Rekapitulace stavby'!AN14</f>
        <v>Vyplň údaj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6.95" customHeight="1">
      <c r="A21" s="37"/>
      <c r="B21" s="43"/>
      <c r="C21" s="37"/>
      <c r="D21" s="37"/>
      <c r="E21" s="37"/>
      <c r="F21" s="37"/>
      <c r="G21" s="37"/>
      <c r="H21" s="37"/>
      <c r="I21" s="37"/>
      <c r="J21" s="37"/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2" customHeight="1">
      <c r="A22" s="37"/>
      <c r="B22" s="43"/>
      <c r="C22" s="37"/>
      <c r="D22" s="149" t="s">
        <v>30</v>
      </c>
      <c r="E22" s="37"/>
      <c r="F22" s="37"/>
      <c r="G22" s="37"/>
      <c r="H22" s="37"/>
      <c r="I22" s="149" t="s">
        <v>25</v>
      </c>
      <c r="J22" s="140" t="str">
        <f>IF('Rekapitulace stavby'!AN16="","",'Rekapitulace stavby'!AN16)</f>
        <v/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8" customHeight="1">
      <c r="A23" s="37"/>
      <c r="B23" s="43"/>
      <c r="C23" s="37"/>
      <c r="D23" s="37"/>
      <c r="E23" s="140" t="str">
        <f>IF('Rekapitulace stavby'!E17="","",'Rekapitulace stavby'!E17)</f>
        <v xml:space="preserve"> </v>
      </c>
      <c r="F23" s="37"/>
      <c r="G23" s="37"/>
      <c r="H23" s="37"/>
      <c r="I23" s="149" t="s">
        <v>27</v>
      </c>
      <c r="J23" s="140" t="str">
        <f>IF('Rekapitulace stavby'!AN17="","",'Rekapitulace stavby'!AN17)</f>
        <v/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6.95" customHeight="1">
      <c r="A24" s="37"/>
      <c r="B24" s="43"/>
      <c r="C24" s="37"/>
      <c r="D24" s="37"/>
      <c r="E24" s="37"/>
      <c r="F24" s="37"/>
      <c r="G24" s="37"/>
      <c r="H24" s="37"/>
      <c r="I24" s="37"/>
      <c r="J24" s="37"/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2" customHeight="1">
      <c r="A25" s="37"/>
      <c r="B25" s="43"/>
      <c r="C25" s="37"/>
      <c r="D25" s="149" t="s">
        <v>33</v>
      </c>
      <c r="E25" s="37"/>
      <c r="F25" s="37"/>
      <c r="G25" s="37"/>
      <c r="H25" s="37"/>
      <c r="I25" s="149" t="s">
        <v>25</v>
      </c>
      <c r="J25" s="140" t="s">
        <v>1</v>
      </c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8" customHeight="1">
      <c r="A26" s="37"/>
      <c r="B26" s="43"/>
      <c r="C26" s="37"/>
      <c r="D26" s="37"/>
      <c r="E26" s="140" t="s">
        <v>34</v>
      </c>
      <c r="F26" s="37"/>
      <c r="G26" s="37"/>
      <c r="H26" s="37"/>
      <c r="I26" s="149" t="s">
        <v>27</v>
      </c>
      <c r="J26" s="140" t="s">
        <v>1</v>
      </c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6.95" customHeight="1">
      <c r="A27" s="37"/>
      <c r="B27" s="43"/>
      <c r="C27" s="37"/>
      <c r="D27" s="37"/>
      <c r="E27" s="37"/>
      <c r="F27" s="37"/>
      <c r="G27" s="37"/>
      <c r="H27" s="37"/>
      <c r="I27" s="37"/>
      <c r="J27" s="37"/>
      <c r="K27" s="37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2" customHeight="1">
      <c r="A28" s="37"/>
      <c r="B28" s="43"/>
      <c r="C28" s="37"/>
      <c r="D28" s="149" t="s">
        <v>35</v>
      </c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8" customFormat="1" ht="16.5" customHeight="1">
      <c r="A29" s="153"/>
      <c r="B29" s="154"/>
      <c r="C29" s="153"/>
      <c r="D29" s="153"/>
      <c r="E29" s="155" t="s">
        <v>1</v>
      </c>
      <c r="F29" s="155"/>
      <c r="G29" s="155"/>
      <c r="H29" s="155"/>
      <c r="I29" s="153"/>
      <c r="J29" s="153"/>
      <c r="K29" s="153"/>
      <c r="L29" s="156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</row>
    <row r="30" spans="1:31" s="2" customFormat="1" ht="6.95" customHeight="1">
      <c r="A30" s="37"/>
      <c r="B30" s="43"/>
      <c r="C30" s="37"/>
      <c r="D30" s="37"/>
      <c r="E30" s="37"/>
      <c r="F30" s="37"/>
      <c r="G30" s="37"/>
      <c r="H30" s="37"/>
      <c r="I30" s="37"/>
      <c r="J30" s="37"/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57"/>
      <c r="E31" s="157"/>
      <c r="F31" s="157"/>
      <c r="G31" s="157"/>
      <c r="H31" s="157"/>
      <c r="I31" s="157"/>
      <c r="J31" s="157"/>
      <c r="K31" s="157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25.4" customHeight="1">
      <c r="A32" s="37"/>
      <c r="B32" s="43"/>
      <c r="C32" s="37"/>
      <c r="D32" s="158" t="s">
        <v>36</v>
      </c>
      <c r="E32" s="37"/>
      <c r="F32" s="37"/>
      <c r="G32" s="37"/>
      <c r="H32" s="37"/>
      <c r="I32" s="37"/>
      <c r="J32" s="159">
        <f>ROUND(J131,2)</f>
        <v>0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3"/>
      <c r="C33" s="37"/>
      <c r="D33" s="157"/>
      <c r="E33" s="157"/>
      <c r="F33" s="157"/>
      <c r="G33" s="157"/>
      <c r="H33" s="157"/>
      <c r="I33" s="157"/>
      <c r="J33" s="157"/>
      <c r="K33" s="15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37"/>
      <c r="F34" s="160" t="s">
        <v>38</v>
      </c>
      <c r="G34" s="37"/>
      <c r="H34" s="37"/>
      <c r="I34" s="160" t="s">
        <v>37</v>
      </c>
      <c r="J34" s="160" t="s">
        <v>39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>
      <c r="A35" s="37"/>
      <c r="B35" s="43"/>
      <c r="C35" s="37"/>
      <c r="D35" s="161" t="s">
        <v>40</v>
      </c>
      <c r="E35" s="149" t="s">
        <v>41</v>
      </c>
      <c r="F35" s="162">
        <f>ROUND((SUM(BE131:BE201)),2)</f>
        <v>0</v>
      </c>
      <c r="G35" s="37"/>
      <c r="H35" s="37"/>
      <c r="I35" s="163">
        <v>0.21</v>
      </c>
      <c r="J35" s="162">
        <f>ROUND(((SUM(BE131:BE201))*I35),2)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149" t="s">
        <v>42</v>
      </c>
      <c r="F36" s="162">
        <f>ROUND((SUM(BF131:BF201)),2)</f>
        <v>0</v>
      </c>
      <c r="G36" s="37"/>
      <c r="H36" s="37"/>
      <c r="I36" s="163">
        <v>0.12</v>
      </c>
      <c r="J36" s="162">
        <f>ROUND(((SUM(BF131:BF201))*I36),2)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49" t="s">
        <v>43</v>
      </c>
      <c r="F37" s="162">
        <f>ROUND((SUM(BG131:BG201)),2)</f>
        <v>0</v>
      </c>
      <c r="G37" s="37"/>
      <c r="H37" s="37"/>
      <c r="I37" s="163">
        <v>0.21</v>
      </c>
      <c r="J37" s="162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 hidden="1">
      <c r="A38" s="37"/>
      <c r="B38" s="43"/>
      <c r="C38" s="37"/>
      <c r="D38" s="37"/>
      <c r="E38" s="149" t="s">
        <v>44</v>
      </c>
      <c r="F38" s="162">
        <f>ROUND((SUM(BH131:BH201)),2)</f>
        <v>0</v>
      </c>
      <c r="G38" s="37"/>
      <c r="H38" s="37"/>
      <c r="I38" s="163">
        <v>0.12</v>
      </c>
      <c r="J38" s="162">
        <f>0</f>
        <v>0</v>
      </c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49" t="s">
        <v>45</v>
      </c>
      <c r="F39" s="162">
        <f>ROUND((SUM(BI131:BI201)),2)</f>
        <v>0</v>
      </c>
      <c r="G39" s="37"/>
      <c r="H39" s="37"/>
      <c r="I39" s="163">
        <v>0</v>
      </c>
      <c r="J39" s="162">
        <f>0</f>
        <v>0</v>
      </c>
      <c r="K39" s="37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6.95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25.4" customHeight="1">
      <c r="A41" s="37"/>
      <c r="B41" s="43"/>
      <c r="C41" s="164"/>
      <c r="D41" s="165" t="s">
        <v>46</v>
      </c>
      <c r="E41" s="166"/>
      <c r="F41" s="166"/>
      <c r="G41" s="167" t="s">
        <v>47</v>
      </c>
      <c r="H41" s="168" t="s">
        <v>48</v>
      </c>
      <c r="I41" s="166"/>
      <c r="J41" s="169">
        <f>SUM(J32:J39)</f>
        <v>0</v>
      </c>
      <c r="K41" s="170"/>
      <c r="L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14.4" customHeight="1">
      <c r="A42" s="37"/>
      <c r="B42" s="43"/>
      <c r="C42" s="37"/>
      <c r="D42" s="37"/>
      <c r="E42" s="37"/>
      <c r="F42" s="37"/>
      <c r="G42" s="37"/>
      <c r="H42" s="37"/>
      <c r="I42" s="37"/>
      <c r="J42" s="37"/>
      <c r="K42" s="37"/>
      <c r="L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71" t="s">
        <v>49</v>
      </c>
      <c r="E50" s="172"/>
      <c r="F50" s="172"/>
      <c r="G50" s="171" t="s">
        <v>50</v>
      </c>
      <c r="H50" s="172"/>
      <c r="I50" s="172"/>
      <c r="J50" s="172"/>
      <c r="K50" s="172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73" t="s">
        <v>51</v>
      </c>
      <c r="E61" s="174"/>
      <c r="F61" s="175" t="s">
        <v>52</v>
      </c>
      <c r="G61" s="173" t="s">
        <v>51</v>
      </c>
      <c r="H61" s="174"/>
      <c r="I61" s="174"/>
      <c r="J61" s="176" t="s">
        <v>52</v>
      </c>
      <c r="K61" s="174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71" t="s">
        <v>53</v>
      </c>
      <c r="E65" s="177"/>
      <c r="F65" s="177"/>
      <c r="G65" s="171" t="s">
        <v>54</v>
      </c>
      <c r="H65" s="177"/>
      <c r="I65" s="177"/>
      <c r="J65" s="177"/>
      <c r="K65" s="177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73" t="s">
        <v>51</v>
      </c>
      <c r="E76" s="174"/>
      <c r="F76" s="175" t="s">
        <v>52</v>
      </c>
      <c r="G76" s="173" t="s">
        <v>51</v>
      </c>
      <c r="H76" s="174"/>
      <c r="I76" s="174"/>
      <c r="J76" s="176" t="s">
        <v>52</v>
      </c>
      <c r="K76" s="174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78"/>
      <c r="C77" s="179"/>
      <c r="D77" s="179"/>
      <c r="E77" s="179"/>
      <c r="F77" s="179"/>
      <c r="G77" s="179"/>
      <c r="H77" s="179"/>
      <c r="I77" s="179"/>
      <c r="J77" s="179"/>
      <c r="K77" s="179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80"/>
      <c r="C81" s="181"/>
      <c r="D81" s="181"/>
      <c r="E81" s="181"/>
      <c r="F81" s="181"/>
      <c r="G81" s="181"/>
      <c r="H81" s="181"/>
      <c r="I81" s="181"/>
      <c r="J81" s="181"/>
      <c r="K81" s="181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114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82" t="str">
        <f>E7</f>
        <v xml:space="preserve">Oprava ploché  střechy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2:12" s="1" customFormat="1" ht="12" customHeight="1">
      <c r="B86" s="20"/>
      <c r="C86" s="31" t="s">
        <v>109</v>
      </c>
      <c r="D86" s="21"/>
      <c r="E86" s="21"/>
      <c r="F86" s="21"/>
      <c r="G86" s="21"/>
      <c r="H86" s="21"/>
      <c r="I86" s="21"/>
      <c r="J86" s="21"/>
      <c r="K86" s="21"/>
      <c r="L86" s="19"/>
    </row>
    <row r="87" spans="1:31" s="2" customFormat="1" ht="16.5" customHeight="1">
      <c r="A87" s="37"/>
      <c r="B87" s="38"/>
      <c r="C87" s="39"/>
      <c r="D87" s="39"/>
      <c r="E87" s="182" t="s">
        <v>462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12" customHeight="1">
      <c r="A88" s="37"/>
      <c r="B88" s="38"/>
      <c r="C88" s="31" t="s">
        <v>111</v>
      </c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6.5" customHeight="1">
      <c r="A89" s="37"/>
      <c r="B89" s="38"/>
      <c r="C89" s="39"/>
      <c r="D89" s="39"/>
      <c r="E89" s="75" t="str">
        <f>E11</f>
        <v>002.1 - Hromosvod a uzemnění</v>
      </c>
      <c r="F89" s="39"/>
      <c r="G89" s="39"/>
      <c r="H89" s="39"/>
      <c r="I89" s="39"/>
      <c r="J89" s="39"/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2" customHeight="1">
      <c r="A91" s="37"/>
      <c r="B91" s="38"/>
      <c r="C91" s="31" t="s">
        <v>20</v>
      </c>
      <c r="D91" s="39"/>
      <c r="E91" s="39"/>
      <c r="F91" s="26" t="str">
        <f>F14</f>
        <v>Petřvald</v>
      </c>
      <c r="G91" s="39"/>
      <c r="H91" s="39"/>
      <c r="I91" s="31" t="s">
        <v>22</v>
      </c>
      <c r="J91" s="78" t="str">
        <f>IF(J14="","",J14)</f>
        <v>15. 4. 2024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6.95" customHeight="1">
      <c r="A92" s="37"/>
      <c r="B92" s="38"/>
      <c r="C92" s="39"/>
      <c r="D92" s="39"/>
      <c r="E92" s="39"/>
      <c r="F92" s="39"/>
      <c r="G92" s="39"/>
      <c r="H92" s="39"/>
      <c r="I92" s="39"/>
      <c r="J92" s="39"/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5.15" customHeight="1">
      <c r="A93" s="37"/>
      <c r="B93" s="38"/>
      <c r="C93" s="31" t="s">
        <v>24</v>
      </c>
      <c r="D93" s="39"/>
      <c r="E93" s="39"/>
      <c r="F93" s="26" t="str">
        <f>E17</f>
        <v xml:space="preserve">Město  Petřvald</v>
      </c>
      <c r="G93" s="39"/>
      <c r="H93" s="39"/>
      <c r="I93" s="31" t="s">
        <v>30</v>
      </c>
      <c r="J93" s="35" t="str">
        <f>E23</f>
        <v xml:space="preserve"> </v>
      </c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15.15" customHeight="1">
      <c r="A94" s="37"/>
      <c r="B94" s="38"/>
      <c r="C94" s="31" t="s">
        <v>28</v>
      </c>
      <c r="D94" s="39"/>
      <c r="E94" s="39"/>
      <c r="F94" s="26" t="str">
        <f>IF(E20="","",E20)</f>
        <v>Vyplň údaj</v>
      </c>
      <c r="G94" s="39"/>
      <c r="H94" s="39"/>
      <c r="I94" s="31" t="s">
        <v>33</v>
      </c>
      <c r="J94" s="35" t="str">
        <f>E26</f>
        <v>Martin Pniok</v>
      </c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31" s="2" customFormat="1" ht="29.25" customHeight="1">
      <c r="A96" s="37"/>
      <c r="B96" s="38"/>
      <c r="C96" s="183" t="s">
        <v>115</v>
      </c>
      <c r="D96" s="184"/>
      <c r="E96" s="184"/>
      <c r="F96" s="184"/>
      <c r="G96" s="184"/>
      <c r="H96" s="184"/>
      <c r="I96" s="184"/>
      <c r="J96" s="185" t="s">
        <v>116</v>
      </c>
      <c r="K96" s="184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1:31" s="2" customFormat="1" ht="10.3" customHeight="1">
      <c r="A97" s="37"/>
      <c r="B97" s="38"/>
      <c r="C97" s="39"/>
      <c r="D97" s="39"/>
      <c r="E97" s="39"/>
      <c r="F97" s="39"/>
      <c r="G97" s="39"/>
      <c r="H97" s="39"/>
      <c r="I97" s="39"/>
      <c r="J97" s="39"/>
      <c r="K97" s="39"/>
      <c r="L97" s="62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pans="1:47" s="2" customFormat="1" ht="22.8" customHeight="1">
      <c r="A98" s="37"/>
      <c r="B98" s="38"/>
      <c r="C98" s="186" t="s">
        <v>117</v>
      </c>
      <c r="D98" s="39"/>
      <c r="E98" s="39"/>
      <c r="F98" s="39"/>
      <c r="G98" s="39"/>
      <c r="H98" s="39"/>
      <c r="I98" s="39"/>
      <c r="J98" s="109">
        <f>J131</f>
        <v>0</v>
      </c>
      <c r="K98" s="39"/>
      <c r="L98" s="6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U98" s="16" t="s">
        <v>118</v>
      </c>
    </row>
    <row r="99" spans="1:31" s="9" customFormat="1" ht="24.95" customHeight="1">
      <c r="A99" s="9"/>
      <c r="B99" s="187"/>
      <c r="C99" s="188"/>
      <c r="D99" s="189" t="s">
        <v>119</v>
      </c>
      <c r="E99" s="190"/>
      <c r="F99" s="190"/>
      <c r="G99" s="190"/>
      <c r="H99" s="190"/>
      <c r="I99" s="190"/>
      <c r="J99" s="191">
        <f>J132</f>
        <v>0</v>
      </c>
      <c r="K99" s="188"/>
      <c r="L99" s="192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3"/>
      <c r="C100" s="132"/>
      <c r="D100" s="194" t="s">
        <v>243</v>
      </c>
      <c r="E100" s="195"/>
      <c r="F100" s="195"/>
      <c r="G100" s="195"/>
      <c r="H100" s="195"/>
      <c r="I100" s="195"/>
      <c r="J100" s="196">
        <f>J133</f>
        <v>0</v>
      </c>
      <c r="K100" s="132"/>
      <c r="L100" s="19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3"/>
      <c r="C101" s="132"/>
      <c r="D101" s="194" t="s">
        <v>244</v>
      </c>
      <c r="E101" s="195"/>
      <c r="F101" s="195"/>
      <c r="G101" s="195"/>
      <c r="H101" s="195"/>
      <c r="I101" s="195"/>
      <c r="J101" s="196">
        <f>J135</f>
        <v>0</v>
      </c>
      <c r="K101" s="132"/>
      <c r="L101" s="197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3"/>
      <c r="C102" s="132"/>
      <c r="D102" s="194" t="s">
        <v>245</v>
      </c>
      <c r="E102" s="195"/>
      <c r="F102" s="195"/>
      <c r="G102" s="195"/>
      <c r="H102" s="195"/>
      <c r="I102" s="195"/>
      <c r="J102" s="196">
        <f>J139</f>
        <v>0</v>
      </c>
      <c r="K102" s="132"/>
      <c r="L102" s="197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3"/>
      <c r="C103" s="132"/>
      <c r="D103" s="194" t="s">
        <v>246</v>
      </c>
      <c r="E103" s="195"/>
      <c r="F103" s="195"/>
      <c r="G103" s="195"/>
      <c r="H103" s="195"/>
      <c r="I103" s="195"/>
      <c r="J103" s="196">
        <f>J142</f>
        <v>0</v>
      </c>
      <c r="K103" s="132"/>
      <c r="L103" s="197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9" customFormat="1" ht="24.95" customHeight="1">
      <c r="A104" s="9"/>
      <c r="B104" s="187"/>
      <c r="C104" s="188"/>
      <c r="D104" s="189" t="s">
        <v>121</v>
      </c>
      <c r="E104" s="190"/>
      <c r="F104" s="190"/>
      <c r="G104" s="190"/>
      <c r="H104" s="190"/>
      <c r="I104" s="190"/>
      <c r="J104" s="191">
        <f>J144</f>
        <v>0</v>
      </c>
      <c r="K104" s="188"/>
      <c r="L104" s="192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10" customFormat="1" ht="19.9" customHeight="1">
      <c r="A105" s="10"/>
      <c r="B105" s="193"/>
      <c r="C105" s="132"/>
      <c r="D105" s="194" t="s">
        <v>247</v>
      </c>
      <c r="E105" s="195"/>
      <c r="F105" s="195"/>
      <c r="G105" s="195"/>
      <c r="H105" s="195"/>
      <c r="I105" s="195"/>
      <c r="J105" s="196">
        <f>J145</f>
        <v>0</v>
      </c>
      <c r="K105" s="132"/>
      <c r="L105" s="197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9" customFormat="1" ht="24.95" customHeight="1">
      <c r="A106" s="9"/>
      <c r="B106" s="187"/>
      <c r="C106" s="188"/>
      <c r="D106" s="189" t="s">
        <v>248</v>
      </c>
      <c r="E106" s="190"/>
      <c r="F106" s="190"/>
      <c r="G106" s="190"/>
      <c r="H106" s="190"/>
      <c r="I106" s="190"/>
      <c r="J106" s="191">
        <f>J184</f>
        <v>0</v>
      </c>
      <c r="K106" s="188"/>
      <c r="L106" s="192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10" customFormat="1" ht="19.9" customHeight="1">
      <c r="A107" s="10"/>
      <c r="B107" s="193"/>
      <c r="C107" s="132"/>
      <c r="D107" s="194" t="s">
        <v>249</v>
      </c>
      <c r="E107" s="195"/>
      <c r="F107" s="195"/>
      <c r="G107" s="195"/>
      <c r="H107" s="195"/>
      <c r="I107" s="195"/>
      <c r="J107" s="196">
        <f>J185</f>
        <v>0</v>
      </c>
      <c r="K107" s="132"/>
      <c r="L107" s="197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9" customFormat="1" ht="24.95" customHeight="1">
      <c r="A108" s="9"/>
      <c r="B108" s="187"/>
      <c r="C108" s="188"/>
      <c r="D108" s="189" t="s">
        <v>250</v>
      </c>
      <c r="E108" s="190"/>
      <c r="F108" s="190"/>
      <c r="G108" s="190"/>
      <c r="H108" s="190"/>
      <c r="I108" s="190"/>
      <c r="J108" s="191">
        <f>J199</f>
        <v>0</v>
      </c>
      <c r="K108" s="188"/>
      <c r="L108" s="192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pans="1:31" s="10" customFormat="1" ht="19.9" customHeight="1">
      <c r="A109" s="10"/>
      <c r="B109" s="193"/>
      <c r="C109" s="132"/>
      <c r="D109" s="194" t="s">
        <v>251</v>
      </c>
      <c r="E109" s="195"/>
      <c r="F109" s="195"/>
      <c r="G109" s="195"/>
      <c r="H109" s="195"/>
      <c r="I109" s="195"/>
      <c r="J109" s="196">
        <f>J200</f>
        <v>0</v>
      </c>
      <c r="K109" s="132"/>
      <c r="L109" s="197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2" customFormat="1" ht="21.8" customHeight="1">
      <c r="A110" s="37"/>
      <c r="B110" s="38"/>
      <c r="C110" s="39"/>
      <c r="D110" s="39"/>
      <c r="E110" s="39"/>
      <c r="F110" s="39"/>
      <c r="G110" s="39"/>
      <c r="H110" s="39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6.95" customHeight="1">
      <c r="A111" s="37"/>
      <c r="B111" s="65"/>
      <c r="C111" s="66"/>
      <c r="D111" s="66"/>
      <c r="E111" s="66"/>
      <c r="F111" s="66"/>
      <c r="G111" s="66"/>
      <c r="H111" s="66"/>
      <c r="I111" s="66"/>
      <c r="J111" s="66"/>
      <c r="K111" s="66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5" spans="1:31" s="2" customFormat="1" ht="6.95" customHeight="1">
      <c r="A115" s="37"/>
      <c r="B115" s="67"/>
      <c r="C115" s="68"/>
      <c r="D115" s="68"/>
      <c r="E115" s="68"/>
      <c r="F115" s="68"/>
      <c r="G115" s="68"/>
      <c r="H115" s="68"/>
      <c r="I115" s="68"/>
      <c r="J115" s="68"/>
      <c r="K115" s="68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24.95" customHeight="1">
      <c r="A116" s="37"/>
      <c r="B116" s="38"/>
      <c r="C116" s="22" t="s">
        <v>125</v>
      </c>
      <c r="D116" s="39"/>
      <c r="E116" s="39"/>
      <c r="F116" s="39"/>
      <c r="G116" s="39"/>
      <c r="H116" s="39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6.95" customHeight="1">
      <c r="A117" s="37"/>
      <c r="B117" s="38"/>
      <c r="C117" s="39"/>
      <c r="D117" s="39"/>
      <c r="E117" s="39"/>
      <c r="F117" s="39"/>
      <c r="G117" s="39"/>
      <c r="H117" s="39"/>
      <c r="I117" s="39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2" customHeight="1">
      <c r="A118" s="37"/>
      <c r="B118" s="38"/>
      <c r="C118" s="31" t="s">
        <v>16</v>
      </c>
      <c r="D118" s="39"/>
      <c r="E118" s="39"/>
      <c r="F118" s="39"/>
      <c r="G118" s="39"/>
      <c r="H118" s="39"/>
      <c r="I118" s="39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6.5" customHeight="1">
      <c r="A119" s="37"/>
      <c r="B119" s="38"/>
      <c r="C119" s="39"/>
      <c r="D119" s="39"/>
      <c r="E119" s="182" t="str">
        <f>E7</f>
        <v xml:space="preserve">Oprava ploché  střechy</v>
      </c>
      <c r="F119" s="31"/>
      <c r="G119" s="31"/>
      <c r="H119" s="31"/>
      <c r="I119" s="39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2:12" s="1" customFormat="1" ht="12" customHeight="1">
      <c r="B120" s="20"/>
      <c r="C120" s="31" t="s">
        <v>109</v>
      </c>
      <c r="D120" s="21"/>
      <c r="E120" s="21"/>
      <c r="F120" s="21"/>
      <c r="G120" s="21"/>
      <c r="H120" s="21"/>
      <c r="I120" s="21"/>
      <c r="J120" s="21"/>
      <c r="K120" s="21"/>
      <c r="L120" s="19"/>
    </row>
    <row r="121" spans="1:31" s="2" customFormat="1" ht="16.5" customHeight="1">
      <c r="A121" s="37"/>
      <c r="B121" s="38"/>
      <c r="C121" s="39"/>
      <c r="D121" s="39"/>
      <c r="E121" s="182" t="s">
        <v>462</v>
      </c>
      <c r="F121" s="39"/>
      <c r="G121" s="39"/>
      <c r="H121" s="39"/>
      <c r="I121" s="39"/>
      <c r="J121" s="39"/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12" customHeight="1">
      <c r="A122" s="37"/>
      <c r="B122" s="38"/>
      <c r="C122" s="31" t="s">
        <v>111</v>
      </c>
      <c r="D122" s="39"/>
      <c r="E122" s="39"/>
      <c r="F122" s="39"/>
      <c r="G122" s="39"/>
      <c r="H122" s="39"/>
      <c r="I122" s="39"/>
      <c r="J122" s="39"/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16.5" customHeight="1">
      <c r="A123" s="37"/>
      <c r="B123" s="38"/>
      <c r="C123" s="39"/>
      <c r="D123" s="39"/>
      <c r="E123" s="75" t="str">
        <f>E11</f>
        <v>002.1 - Hromosvod a uzemnění</v>
      </c>
      <c r="F123" s="39"/>
      <c r="G123" s="39"/>
      <c r="H123" s="39"/>
      <c r="I123" s="39"/>
      <c r="J123" s="39"/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6.95" customHeight="1">
      <c r="A124" s="37"/>
      <c r="B124" s="38"/>
      <c r="C124" s="39"/>
      <c r="D124" s="39"/>
      <c r="E124" s="39"/>
      <c r="F124" s="39"/>
      <c r="G124" s="39"/>
      <c r="H124" s="39"/>
      <c r="I124" s="39"/>
      <c r="J124" s="39"/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2" customFormat="1" ht="12" customHeight="1">
      <c r="A125" s="37"/>
      <c r="B125" s="38"/>
      <c r="C125" s="31" t="s">
        <v>20</v>
      </c>
      <c r="D125" s="39"/>
      <c r="E125" s="39"/>
      <c r="F125" s="26" t="str">
        <f>F14</f>
        <v>Petřvald</v>
      </c>
      <c r="G125" s="39"/>
      <c r="H125" s="39"/>
      <c r="I125" s="31" t="s">
        <v>22</v>
      </c>
      <c r="J125" s="78" t="str">
        <f>IF(J14="","",J14)</f>
        <v>15. 4. 2024</v>
      </c>
      <c r="K125" s="39"/>
      <c r="L125" s="62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pans="1:31" s="2" customFormat="1" ht="6.95" customHeight="1">
      <c r="A126" s="37"/>
      <c r="B126" s="38"/>
      <c r="C126" s="39"/>
      <c r="D126" s="39"/>
      <c r="E126" s="39"/>
      <c r="F126" s="39"/>
      <c r="G126" s="39"/>
      <c r="H126" s="39"/>
      <c r="I126" s="39"/>
      <c r="J126" s="39"/>
      <c r="K126" s="39"/>
      <c r="L126" s="62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pans="1:31" s="2" customFormat="1" ht="15.15" customHeight="1">
      <c r="A127" s="37"/>
      <c r="B127" s="38"/>
      <c r="C127" s="31" t="s">
        <v>24</v>
      </c>
      <c r="D127" s="39"/>
      <c r="E127" s="39"/>
      <c r="F127" s="26" t="str">
        <f>E17</f>
        <v xml:space="preserve">Město  Petřvald</v>
      </c>
      <c r="G127" s="39"/>
      <c r="H127" s="39"/>
      <c r="I127" s="31" t="s">
        <v>30</v>
      </c>
      <c r="J127" s="35" t="str">
        <f>E23</f>
        <v xml:space="preserve"> </v>
      </c>
      <c r="K127" s="39"/>
      <c r="L127" s="62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</row>
    <row r="128" spans="1:31" s="2" customFormat="1" ht="15.15" customHeight="1">
      <c r="A128" s="37"/>
      <c r="B128" s="38"/>
      <c r="C128" s="31" t="s">
        <v>28</v>
      </c>
      <c r="D128" s="39"/>
      <c r="E128" s="39"/>
      <c r="F128" s="26" t="str">
        <f>IF(E20="","",E20)</f>
        <v>Vyplň údaj</v>
      </c>
      <c r="G128" s="39"/>
      <c r="H128" s="39"/>
      <c r="I128" s="31" t="s">
        <v>33</v>
      </c>
      <c r="J128" s="35" t="str">
        <f>E26</f>
        <v>Martin Pniok</v>
      </c>
      <c r="K128" s="39"/>
      <c r="L128" s="62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</row>
    <row r="129" spans="1:31" s="2" customFormat="1" ht="10.3" customHeight="1">
      <c r="A129" s="37"/>
      <c r="B129" s="38"/>
      <c r="C129" s="39"/>
      <c r="D129" s="39"/>
      <c r="E129" s="39"/>
      <c r="F129" s="39"/>
      <c r="G129" s="39"/>
      <c r="H129" s="39"/>
      <c r="I129" s="39"/>
      <c r="J129" s="39"/>
      <c r="K129" s="39"/>
      <c r="L129" s="62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</row>
    <row r="130" spans="1:31" s="11" customFormat="1" ht="29.25" customHeight="1">
      <c r="A130" s="198"/>
      <c r="B130" s="199"/>
      <c r="C130" s="200" t="s">
        <v>126</v>
      </c>
      <c r="D130" s="201" t="s">
        <v>61</v>
      </c>
      <c r="E130" s="201" t="s">
        <v>57</v>
      </c>
      <c r="F130" s="201" t="s">
        <v>58</v>
      </c>
      <c r="G130" s="201" t="s">
        <v>127</v>
      </c>
      <c r="H130" s="201" t="s">
        <v>128</v>
      </c>
      <c r="I130" s="201" t="s">
        <v>129</v>
      </c>
      <c r="J130" s="201" t="s">
        <v>116</v>
      </c>
      <c r="K130" s="202" t="s">
        <v>130</v>
      </c>
      <c r="L130" s="203"/>
      <c r="M130" s="99" t="s">
        <v>1</v>
      </c>
      <c r="N130" s="100" t="s">
        <v>40</v>
      </c>
      <c r="O130" s="100" t="s">
        <v>131</v>
      </c>
      <c r="P130" s="100" t="s">
        <v>132</v>
      </c>
      <c r="Q130" s="100" t="s">
        <v>133</v>
      </c>
      <c r="R130" s="100" t="s">
        <v>134</v>
      </c>
      <c r="S130" s="100" t="s">
        <v>135</v>
      </c>
      <c r="T130" s="101" t="s">
        <v>136</v>
      </c>
      <c r="U130" s="198"/>
      <c r="V130" s="198"/>
      <c r="W130" s="198"/>
      <c r="X130" s="198"/>
      <c r="Y130" s="198"/>
      <c r="Z130" s="198"/>
      <c r="AA130" s="198"/>
      <c r="AB130" s="198"/>
      <c r="AC130" s="198"/>
      <c r="AD130" s="198"/>
      <c r="AE130" s="198"/>
    </row>
    <row r="131" spans="1:63" s="2" customFormat="1" ht="22.8" customHeight="1">
      <c r="A131" s="37"/>
      <c r="B131" s="38"/>
      <c r="C131" s="106" t="s">
        <v>137</v>
      </c>
      <c r="D131" s="39"/>
      <c r="E131" s="39"/>
      <c r="F131" s="39"/>
      <c r="G131" s="39"/>
      <c r="H131" s="39"/>
      <c r="I131" s="39"/>
      <c r="J131" s="204">
        <f>BK131</f>
        <v>0</v>
      </c>
      <c r="K131" s="39"/>
      <c r="L131" s="43"/>
      <c r="M131" s="102"/>
      <c r="N131" s="205"/>
      <c r="O131" s="103"/>
      <c r="P131" s="206">
        <f>P132+P144+P184+P199</f>
        <v>0</v>
      </c>
      <c r="Q131" s="103"/>
      <c r="R131" s="206">
        <f>R132+R144+R184+R199</f>
        <v>2.10239</v>
      </c>
      <c r="S131" s="103"/>
      <c r="T131" s="207">
        <f>T132+T144+T184+T199</f>
        <v>4.2788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T131" s="16" t="s">
        <v>75</v>
      </c>
      <c r="AU131" s="16" t="s">
        <v>118</v>
      </c>
      <c r="BK131" s="208">
        <f>BK132+BK144+BK184+BK199</f>
        <v>0</v>
      </c>
    </row>
    <row r="132" spans="1:63" s="12" customFormat="1" ht="25.9" customHeight="1">
      <c r="A132" s="12"/>
      <c r="B132" s="209"/>
      <c r="C132" s="210"/>
      <c r="D132" s="211" t="s">
        <v>75</v>
      </c>
      <c r="E132" s="212" t="s">
        <v>138</v>
      </c>
      <c r="F132" s="212" t="s">
        <v>139</v>
      </c>
      <c r="G132" s="210"/>
      <c r="H132" s="210"/>
      <c r="I132" s="213"/>
      <c r="J132" s="214">
        <f>BK132</f>
        <v>0</v>
      </c>
      <c r="K132" s="210"/>
      <c r="L132" s="215"/>
      <c r="M132" s="216"/>
      <c r="N132" s="217"/>
      <c r="O132" s="217"/>
      <c r="P132" s="218">
        <f>P133+P135+P139+P142</f>
        <v>0</v>
      </c>
      <c r="Q132" s="217"/>
      <c r="R132" s="218">
        <f>R133+R135+R139+R142</f>
        <v>1.8775400000000002</v>
      </c>
      <c r="S132" s="217"/>
      <c r="T132" s="219">
        <f>T133+T135+T139+T142</f>
        <v>4.08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20" t="s">
        <v>83</v>
      </c>
      <c r="AT132" s="221" t="s">
        <v>75</v>
      </c>
      <c r="AU132" s="221" t="s">
        <v>76</v>
      </c>
      <c r="AY132" s="220" t="s">
        <v>140</v>
      </c>
      <c r="BK132" s="222">
        <f>BK133+BK135+BK139+BK142</f>
        <v>0</v>
      </c>
    </row>
    <row r="133" spans="1:63" s="12" customFormat="1" ht="22.8" customHeight="1">
      <c r="A133" s="12"/>
      <c r="B133" s="209"/>
      <c r="C133" s="210"/>
      <c r="D133" s="211" t="s">
        <v>75</v>
      </c>
      <c r="E133" s="223" t="s">
        <v>83</v>
      </c>
      <c r="F133" s="223" t="s">
        <v>252</v>
      </c>
      <c r="G133" s="210"/>
      <c r="H133" s="210"/>
      <c r="I133" s="213"/>
      <c r="J133" s="224">
        <f>BK133</f>
        <v>0</v>
      </c>
      <c r="K133" s="210"/>
      <c r="L133" s="215"/>
      <c r="M133" s="216"/>
      <c r="N133" s="217"/>
      <c r="O133" s="217"/>
      <c r="P133" s="218">
        <f>P134</f>
        <v>0</v>
      </c>
      <c r="Q133" s="217"/>
      <c r="R133" s="218">
        <f>R134</f>
        <v>0</v>
      </c>
      <c r="S133" s="217"/>
      <c r="T133" s="219">
        <f>T134</f>
        <v>4.08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20" t="s">
        <v>83</v>
      </c>
      <c r="AT133" s="221" t="s">
        <v>75</v>
      </c>
      <c r="AU133" s="221" t="s">
        <v>83</v>
      </c>
      <c r="AY133" s="220" t="s">
        <v>140</v>
      </c>
      <c r="BK133" s="222">
        <f>BK134</f>
        <v>0</v>
      </c>
    </row>
    <row r="134" spans="1:65" s="2" customFormat="1" ht="24.15" customHeight="1">
      <c r="A134" s="37"/>
      <c r="B134" s="38"/>
      <c r="C134" s="225" t="s">
        <v>83</v>
      </c>
      <c r="D134" s="225" t="s">
        <v>143</v>
      </c>
      <c r="E134" s="226" t="s">
        <v>253</v>
      </c>
      <c r="F134" s="227" t="s">
        <v>254</v>
      </c>
      <c r="G134" s="228" t="s">
        <v>169</v>
      </c>
      <c r="H134" s="229">
        <v>16</v>
      </c>
      <c r="I134" s="230"/>
      <c r="J134" s="231">
        <f>ROUND(I134*H134,2)</f>
        <v>0</v>
      </c>
      <c r="K134" s="227" t="s">
        <v>147</v>
      </c>
      <c r="L134" s="43"/>
      <c r="M134" s="232" t="s">
        <v>1</v>
      </c>
      <c r="N134" s="233" t="s">
        <v>42</v>
      </c>
      <c r="O134" s="90"/>
      <c r="P134" s="234">
        <f>O134*H134</f>
        <v>0</v>
      </c>
      <c r="Q134" s="234">
        <v>0</v>
      </c>
      <c r="R134" s="234">
        <f>Q134*H134</f>
        <v>0</v>
      </c>
      <c r="S134" s="234">
        <v>0.255</v>
      </c>
      <c r="T134" s="235">
        <f>S134*H134</f>
        <v>4.08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36" t="s">
        <v>148</v>
      </c>
      <c r="AT134" s="236" t="s">
        <v>143</v>
      </c>
      <c r="AU134" s="236" t="s">
        <v>89</v>
      </c>
      <c r="AY134" s="16" t="s">
        <v>140</v>
      </c>
      <c r="BE134" s="237">
        <f>IF(N134="základní",J134,0)</f>
        <v>0</v>
      </c>
      <c r="BF134" s="237">
        <f>IF(N134="snížená",J134,0)</f>
        <v>0</v>
      </c>
      <c r="BG134" s="237">
        <f>IF(N134="zákl. přenesená",J134,0)</f>
        <v>0</v>
      </c>
      <c r="BH134" s="237">
        <f>IF(N134="sníž. přenesená",J134,0)</f>
        <v>0</v>
      </c>
      <c r="BI134" s="237">
        <f>IF(N134="nulová",J134,0)</f>
        <v>0</v>
      </c>
      <c r="BJ134" s="16" t="s">
        <v>89</v>
      </c>
      <c r="BK134" s="237">
        <f>ROUND(I134*H134,2)</f>
        <v>0</v>
      </c>
      <c r="BL134" s="16" t="s">
        <v>148</v>
      </c>
      <c r="BM134" s="236" t="s">
        <v>490</v>
      </c>
    </row>
    <row r="135" spans="1:63" s="12" customFormat="1" ht="22.8" customHeight="1">
      <c r="A135" s="12"/>
      <c r="B135" s="209"/>
      <c r="C135" s="210"/>
      <c r="D135" s="211" t="s">
        <v>75</v>
      </c>
      <c r="E135" s="223" t="s">
        <v>166</v>
      </c>
      <c r="F135" s="223" t="s">
        <v>256</v>
      </c>
      <c r="G135" s="210"/>
      <c r="H135" s="210"/>
      <c r="I135" s="213"/>
      <c r="J135" s="224">
        <f>BK135</f>
        <v>0</v>
      </c>
      <c r="K135" s="210"/>
      <c r="L135" s="215"/>
      <c r="M135" s="216"/>
      <c r="N135" s="217"/>
      <c r="O135" s="217"/>
      <c r="P135" s="218">
        <f>SUM(P136:P138)</f>
        <v>0</v>
      </c>
      <c r="Q135" s="217"/>
      <c r="R135" s="218">
        <f>SUM(R136:R138)</f>
        <v>1.8775400000000002</v>
      </c>
      <c r="S135" s="217"/>
      <c r="T135" s="219">
        <f>SUM(T136:T138)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20" t="s">
        <v>83</v>
      </c>
      <c r="AT135" s="221" t="s">
        <v>75</v>
      </c>
      <c r="AU135" s="221" t="s">
        <v>83</v>
      </c>
      <c r="AY135" s="220" t="s">
        <v>140</v>
      </c>
      <c r="BK135" s="222">
        <f>SUM(BK136:BK138)</f>
        <v>0</v>
      </c>
    </row>
    <row r="136" spans="1:65" s="2" customFormat="1" ht="33" customHeight="1">
      <c r="A136" s="37"/>
      <c r="B136" s="38"/>
      <c r="C136" s="225" t="s">
        <v>89</v>
      </c>
      <c r="D136" s="225" t="s">
        <v>143</v>
      </c>
      <c r="E136" s="226" t="s">
        <v>257</v>
      </c>
      <c r="F136" s="227" t="s">
        <v>258</v>
      </c>
      <c r="G136" s="228" t="s">
        <v>169</v>
      </c>
      <c r="H136" s="229">
        <v>1</v>
      </c>
      <c r="I136" s="230"/>
      <c r="J136" s="231">
        <f>ROUND(I136*H136,2)</f>
        <v>0</v>
      </c>
      <c r="K136" s="227" t="s">
        <v>147</v>
      </c>
      <c r="L136" s="43"/>
      <c r="M136" s="232" t="s">
        <v>1</v>
      </c>
      <c r="N136" s="233" t="s">
        <v>42</v>
      </c>
      <c r="O136" s="90"/>
      <c r="P136" s="234">
        <f>O136*H136</f>
        <v>0</v>
      </c>
      <c r="Q136" s="234">
        <v>0.13188</v>
      </c>
      <c r="R136" s="234">
        <f>Q136*H136</f>
        <v>0.13188</v>
      </c>
      <c r="S136" s="234">
        <v>0</v>
      </c>
      <c r="T136" s="235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36" t="s">
        <v>148</v>
      </c>
      <c r="AT136" s="236" t="s">
        <v>143</v>
      </c>
      <c r="AU136" s="236" t="s">
        <v>89</v>
      </c>
      <c r="AY136" s="16" t="s">
        <v>140</v>
      </c>
      <c r="BE136" s="237">
        <f>IF(N136="základní",J136,0)</f>
        <v>0</v>
      </c>
      <c r="BF136" s="237">
        <f>IF(N136="snížená",J136,0)</f>
        <v>0</v>
      </c>
      <c r="BG136" s="237">
        <f>IF(N136="zákl. přenesená",J136,0)</f>
        <v>0</v>
      </c>
      <c r="BH136" s="237">
        <f>IF(N136="sníž. přenesená",J136,0)</f>
        <v>0</v>
      </c>
      <c r="BI136" s="237">
        <f>IF(N136="nulová",J136,0)</f>
        <v>0</v>
      </c>
      <c r="BJ136" s="16" t="s">
        <v>89</v>
      </c>
      <c r="BK136" s="237">
        <f>ROUND(I136*H136,2)</f>
        <v>0</v>
      </c>
      <c r="BL136" s="16" t="s">
        <v>148</v>
      </c>
      <c r="BM136" s="236" t="s">
        <v>491</v>
      </c>
    </row>
    <row r="137" spans="1:65" s="2" customFormat="1" ht="33" customHeight="1">
      <c r="A137" s="37"/>
      <c r="B137" s="38"/>
      <c r="C137" s="225" t="s">
        <v>153</v>
      </c>
      <c r="D137" s="225" t="s">
        <v>143</v>
      </c>
      <c r="E137" s="226" t="s">
        <v>260</v>
      </c>
      <c r="F137" s="227" t="s">
        <v>261</v>
      </c>
      <c r="G137" s="228" t="s">
        <v>169</v>
      </c>
      <c r="H137" s="229">
        <v>1</v>
      </c>
      <c r="I137" s="230"/>
      <c r="J137" s="231">
        <f>ROUND(I137*H137,2)</f>
        <v>0</v>
      </c>
      <c r="K137" s="227" t="s">
        <v>147</v>
      </c>
      <c r="L137" s="43"/>
      <c r="M137" s="232" t="s">
        <v>1</v>
      </c>
      <c r="N137" s="233" t="s">
        <v>42</v>
      </c>
      <c r="O137" s="90"/>
      <c r="P137" s="234">
        <f>O137*H137</f>
        <v>0</v>
      </c>
      <c r="Q137" s="234">
        <v>0.12966</v>
      </c>
      <c r="R137" s="234">
        <f>Q137*H137</f>
        <v>0.12966</v>
      </c>
      <c r="S137" s="234">
        <v>0</v>
      </c>
      <c r="T137" s="235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36" t="s">
        <v>148</v>
      </c>
      <c r="AT137" s="236" t="s">
        <v>143</v>
      </c>
      <c r="AU137" s="236" t="s">
        <v>89</v>
      </c>
      <c r="AY137" s="16" t="s">
        <v>140</v>
      </c>
      <c r="BE137" s="237">
        <f>IF(N137="základní",J137,0)</f>
        <v>0</v>
      </c>
      <c r="BF137" s="237">
        <f>IF(N137="snížená",J137,0)</f>
        <v>0</v>
      </c>
      <c r="BG137" s="237">
        <f>IF(N137="zákl. přenesená",J137,0)</f>
        <v>0</v>
      </c>
      <c r="BH137" s="237">
        <f>IF(N137="sníž. přenesená",J137,0)</f>
        <v>0</v>
      </c>
      <c r="BI137" s="237">
        <f>IF(N137="nulová",J137,0)</f>
        <v>0</v>
      </c>
      <c r="BJ137" s="16" t="s">
        <v>89</v>
      </c>
      <c r="BK137" s="237">
        <f>ROUND(I137*H137,2)</f>
        <v>0</v>
      </c>
      <c r="BL137" s="16" t="s">
        <v>148</v>
      </c>
      <c r="BM137" s="236" t="s">
        <v>492</v>
      </c>
    </row>
    <row r="138" spans="1:65" s="2" customFormat="1" ht="33" customHeight="1">
      <c r="A138" s="37"/>
      <c r="B138" s="38"/>
      <c r="C138" s="225" t="s">
        <v>148</v>
      </c>
      <c r="D138" s="225" t="s">
        <v>143</v>
      </c>
      <c r="E138" s="226" t="s">
        <v>263</v>
      </c>
      <c r="F138" s="227" t="s">
        <v>264</v>
      </c>
      <c r="G138" s="228" t="s">
        <v>169</v>
      </c>
      <c r="H138" s="229">
        <v>16</v>
      </c>
      <c r="I138" s="230"/>
      <c r="J138" s="231">
        <f>ROUND(I138*H138,2)</f>
        <v>0</v>
      </c>
      <c r="K138" s="227" t="s">
        <v>147</v>
      </c>
      <c r="L138" s="43"/>
      <c r="M138" s="232" t="s">
        <v>1</v>
      </c>
      <c r="N138" s="233" t="s">
        <v>42</v>
      </c>
      <c r="O138" s="90"/>
      <c r="P138" s="234">
        <f>O138*H138</f>
        <v>0</v>
      </c>
      <c r="Q138" s="234">
        <v>0.101</v>
      </c>
      <c r="R138" s="234">
        <f>Q138*H138</f>
        <v>1.616</v>
      </c>
      <c r="S138" s="234">
        <v>0</v>
      </c>
      <c r="T138" s="235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36" t="s">
        <v>148</v>
      </c>
      <c r="AT138" s="236" t="s">
        <v>143</v>
      </c>
      <c r="AU138" s="236" t="s">
        <v>89</v>
      </c>
      <c r="AY138" s="16" t="s">
        <v>140</v>
      </c>
      <c r="BE138" s="237">
        <f>IF(N138="základní",J138,0)</f>
        <v>0</v>
      </c>
      <c r="BF138" s="237">
        <f>IF(N138="snížená",J138,0)</f>
        <v>0</v>
      </c>
      <c r="BG138" s="237">
        <f>IF(N138="zákl. přenesená",J138,0)</f>
        <v>0</v>
      </c>
      <c r="BH138" s="237">
        <f>IF(N138="sníž. přenesená",J138,0)</f>
        <v>0</v>
      </c>
      <c r="BI138" s="237">
        <f>IF(N138="nulová",J138,0)</f>
        <v>0</v>
      </c>
      <c r="BJ138" s="16" t="s">
        <v>89</v>
      </c>
      <c r="BK138" s="237">
        <f>ROUND(I138*H138,2)</f>
        <v>0</v>
      </c>
      <c r="BL138" s="16" t="s">
        <v>148</v>
      </c>
      <c r="BM138" s="236" t="s">
        <v>493</v>
      </c>
    </row>
    <row r="139" spans="1:63" s="12" customFormat="1" ht="22.8" customHeight="1">
      <c r="A139" s="12"/>
      <c r="B139" s="209"/>
      <c r="C139" s="210"/>
      <c r="D139" s="211" t="s">
        <v>75</v>
      </c>
      <c r="E139" s="223" t="s">
        <v>192</v>
      </c>
      <c r="F139" s="223" t="s">
        <v>266</v>
      </c>
      <c r="G139" s="210"/>
      <c r="H139" s="210"/>
      <c r="I139" s="213"/>
      <c r="J139" s="224">
        <f>BK139</f>
        <v>0</v>
      </c>
      <c r="K139" s="210"/>
      <c r="L139" s="215"/>
      <c r="M139" s="216"/>
      <c r="N139" s="217"/>
      <c r="O139" s="217"/>
      <c r="P139" s="218">
        <f>SUM(P140:P141)</f>
        <v>0</v>
      </c>
      <c r="Q139" s="217"/>
      <c r="R139" s="218">
        <f>SUM(R140:R141)</f>
        <v>0</v>
      </c>
      <c r="S139" s="217"/>
      <c r="T139" s="219">
        <f>SUM(T140:T141)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20" t="s">
        <v>83</v>
      </c>
      <c r="AT139" s="221" t="s">
        <v>75</v>
      </c>
      <c r="AU139" s="221" t="s">
        <v>83</v>
      </c>
      <c r="AY139" s="220" t="s">
        <v>140</v>
      </c>
      <c r="BK139" s="222">
        <f>SUM(BK140:BK141)</f>
        <v>0</v>
      </c>
    </row>
    <row r="140" spans="1:65" s="2" customFormat="1" ht="24.15" customHeight="1">
      <c r="A140" s="37"/>
      <c r="B140" s="38"/>
      <c r="C140" s="225" t="s">
        <v>166</v>
      </c>
      <c r="D140" s="225" t="s">
        <v>143</v>
      </c>
      <c r="E140" s="226" t="s">
        <v>267</v>
      </c>
      <c r="F140" s="227" t="s">
        <v>268</v>
      </c>
      <c r="G140" s="228" t="s">
        <v>239</v>
      </c>
      <c r="H140" s="229">
        <v>32</v>
      </c>
      <c r="I140" s="230"/>
      <c r="J140" s="231">
        <f>ROUND(I140*H140,2)</f>
        <v>0</v>
      </c>
      <c r="K140" s="227" t="s">
        <v>147</v>
      </c>
      <c r="L140" s="43"/>
      <c r="M140" s="232" t="s">
        <v>1</v>
      </c>
      <c r="N140" s="233" t="s">
        <v>42</v>
      </c>
      <c r="O140" s="90"/>
      <c r="P140" s="234">
        <f>O140*H140</f>
        <v>0</v>
      </c>
      <c r="Q140" s="234">
        <v>0</v>
      </c>
      <c r="R140" s="234">
        <f>Q140*H140</f>
        <v>0</v>
      </c>
      <c r="S140" s="234">
        <v>0</v>
      </c>
      <c r="T140" s="235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36" t="s">
        <v>148</v>
      </c>
      <c r="AT140" s="236" t="s">
        <v>143</v>
      </c>
      <c r="AU140" s="236" t="s">
        <v>89</v>
      </c>
      <c r="AY140" s="16" t="s">
        <v>140</v>
      </c>
      <c r="BE140" s="237">
        <f>IF(N140="základní",J140,0)</f>
        <v>0</v>
      </c>
      <c r="BF140" s="237">
        <f>IF(N140="snížená",J140,0)</f>
        <v>0</v>
      </c>
      <c r="BG140" s="237">
        <f>IF(N140="zákl. přenesená",J140,0)</f>
        <v>0</v>
      </c>
      <c r="BH140" s="237">
        <f>IF(N140="sníž. přenesená",J140,0)</f>
        <v>0</v>
      </c>
      <c r="BI140" s="237">
        <f>IF(N140="nulová",J140,0)</f>
        <v>0</v>
      </c>
      <c r="BJ140" s="16" t="s">
        <v>89</v>
      </c>
      <c r="BK140" s="237">
        <f>ROUND(I140*H140,2)</f>
        <v>0</v>
      </c>
      <c r="BL140" s="16" t="s">
        <v>148</v>
      </c>
      <c r="BM140" s="236" t="s">
        <v>494</v>
      </c>
    </row>
    <row r="141" spans="1:65" s="2" customFormat="1" ht="24.15" customHeight="1">
      <c r="A141" s="37"/>
      <c r="B141" s="38"/>
      <c r="C141" s="225" t="s">
        <v>178</v>
      </c>
      <c r="D141" s="225" t="s">
        <v>143</v>
      </c>
      <c r="E141" s="226" t="s">
        <v>270</v>
      </c>
      <c r="F141" s="227" t="s">
        <v>271</v>
      </c>
      <c r="G141" s="228" t="s">
        <v>169</v>
      </c>
      <c r="H141" s="229">
        <v>16</v>
      </c>
      <c r="I141" s="230"/>
      <c r="J141" s="231">
        <f>ROUND(I141*H141,2)</f>
        <v>0</v>
      </c>
      <c r="K141" s="227" t="s">
        <v>147</v>
      </c>
      <c r="L141" s="43"/>
      <c r="M141" s="232" t="s">
        <v>1</v>
      </c>
      <c r="N141" s="233" t="s">
        <v>42</v>
      </c>
      <c r="O141" s="90"/>
      <c r="P141" s="234">
        <f>O141*H141</f>
        <v>0</v>
      </c>
      <c r="Q141" s="234">
        <v>0</v>
      </c>
      <c r="R141" s="234">
        <f>Q141*H141</f>
        <v>0</v>
      </c>
      <c r="S141" s="234">
        <v>0</v>
      </c>
      <c r="T141" s="235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36" t="s">
        <v>148</v>
      </c>
      <c r="AT141" s="236" t="s">
        <v>143</v>
      </c>
      <c r="AU141" s="236" t="s">
        <v>89</v>
      </c>
      <c r="AY141" s="16" t="s">
        <v>140</v>
      </c>
      <c r="BE141" s="237">
        <f>IF(N141="základní",J141,0)</f>
        <v>0</v>
      </c>
      <c r="BF141" s="237">
        <f>IF(N141="snížená",J141,0)</f>
        <v>0</v>
      </c>
      <c r="BG141" s="237">
        <f>IF(N141="zákl. přenesená",J141,0)</f>
        <v>0</v>
      </c>
      <c r="BH141" s="237">
        <f>IF(N141="sníž. přenesená",J141,0)</f>
        <v>0</v>
      </c>
      <c r="BI141" s="237">
        <f>IF(N141="nulová",J141,0)</f>
        <v>0</v>
      </c>
      <c r="BJ141" s="16" t="s">
        <v>89</v>
      </c>
      <c r="BK141" s="237">
        <f>ROUND(I141*H141,2)</f>
        <v>0</v>
      </c>
      <c r="BL141" s="16" t="s">
        <v>148</v>
      </c>
      <c r="BM141" s="236" t="s">
        <v>495</v>
      </c>
    </row>
    <row r="142" spans="1:63" s="12" customFormat="1" ht="22.8" customHeight="1">
      <c r="A142" s="12"/>
      <c r="B142" s="209"/>
      <c r="C142" s="210"/>
      <c r="D142" s="211" t="s">
        <v>75</v>
      </c>
      <c r="E142" s="223" t="s">
        <v>273</v>
      </c>
      <c r="F142" s="223" t="s">
        <v>274</v>
      </c>
      <c r="G142" s="210"/>
      <c r="H142" s="210"/>
      <c r="I142" s="213"/>
      <c r="J142" s="224">
        <f>BK142</f>
        <v>0</v>
      </c>
      <c r="K142" s="210"/>
      <c r="L142" s="215"/>
      <c r="M142" s="216"/>
      <c r="N142" s="217"/>
      <c r="O142" s="217"/>
      <c r="P142" s="218">
        <f>P143</f>
        <v>0</v>
      </c>
      <c r="Q142" s="217"/>
      <c r="R142" s="218">
        <f>R143</f>
        <v>0</v>
      </c>
      <c r="S142" s="217"/>
      <c r="T142" s="219">
        <f>T143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20" t="s">
        <v>83</v>
      </c>
      <c r="AT142" s="221" t="s">
        <v>75</v>
      </c>
      <c r="AU142" s="221" t="s">
        <v>83</v>
      </c>
      <c r="AY142" s="220" t="s">
        <v>140</v>
      </c>
      <c r="BK142" s="222">
        <f>BK143</f>
        <v>0</v>
      </c>
    </row>
    <row r="143" spans="1:65" s="2" customFormat="1" ht="33" customHeight="1">
      <c r="A143" s="37"/>
      <c r="B143" s="38"/>
      <c r="C143" s="225" t="s">
        <v>183</v>
      </c>
      <c r="D143" s="225" t="s">
        <v>143</v>
      </c>
      <c r="E143" s="226" t="s">
        <v>275</v>
      </c>
      <c r="F143" s="227" t="s">
        <v>276</v>
      </c>
      <c r="G143" s="228" t="s">
        <v>146</v>
      </c>
      <c r="H143" s="229">
        <v>1.878</v>
      </c>
      <c r="I143" s="230"/>
      <c r="J143" s="231">
        <f>ROUND(I143*H143,2)</f>
        <v>0</v>
      </c>
      <c r="K143" s="227" t="s">
        <v>147</v>
      </c>
      <c r="L143" s="43"/>
      <c r="M143" s="232" t="s">
        <v>1</v>
      </c>
      <c r="N143" s="233" t="s">
        <v>42</v>
      </c>
      <c r="O143" s="90"/>
      <c r="P143" s="234">
        <f>O143*H143</f>
        <v>0</v>
      </c>
      <c r="Q143" s="234">
        <v>0</v>
      </c>
      <c r="R143" s="234">
        <f>Q143*H143</f>
        <v>0</v>
      </c>
      <c r="S143" s="234">
        <v>0</v>
      </c>
      <c r="T143" s="235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36" t="s">
        <v>148</v>
      </c>
      <c r="AT143" s="236" t="s">
        <v>143</v>
      </c>
      <c r="AU143" s="236" t="s">
        <v>89</v>
      </c>
      <c r="AY143" s="16" t="s">
        <v>140</v>
      </c>
      <c r="BE143" s="237">
        <f>IF(N143="základní",J143,0)</f>
        <v>0</v>
      </c>
      <c r="BF143" s="237">
        <f>IF(N143="snížená",J143,0)</f>
        <v>0</v>
      </c>
      <c r="BG143" s="237">
        <f>IF(N143="zákl. přenesená",J143,0)</f>
        <v>0</v>
      </c>
      <c r="BH143" s="237">
        <f>IF(N143="sníž. přenesená",J143,0)</f>
        <v>0</v>
      </c>
      <c r="BI143" s="237">
        <f>IF(N143="nulová",J143,0)</f>
        <v>0</v>
      </c>
      <c r="BJ143" s="16" t="s">
        <v>89</v>
      </c>
      <c r="BK143" s="237">
        <f>ROUND(I143*H143,2)</f>
        <v>0</v>
      </c>
      <c r="BL143" s="16" t="s">
        <v>148</v>
      </c>
      <c r="BM143" s="236" t="s">
        <v>496</v>
      </c>
    </row>
    <row r="144" spans="1:63" s="12" customFormat="1" ht="25.9" customHeight="1">
      <c r="A144" s="12"/>
      <c r="B144" s="209"/>
      <c r="C144" s="210"/>
      <c r="D144" s="211" t="s">
        <v>75</v>
      </c>
      <c r="E144" s="212" t="s">
        <v>162</v>
      </c>
      <c r="F144" s="212" t="s">
        <v>163</v>
      </c>
      <c r="G144" s="210"/>
      <c r="H144" s="210"/>
      <c r="I144" s="213"/>
      <c r="J144" s="214">
        <f>BK144</f>
        <v>0</v>
      </c>
      <c r="K144" s="210"/>
      <c r="L144" s="215"/>
      <c r="M144" s="216"/>
      <c r="N144" s="217"/>
      <c r="O144" s="217"/>
      <c r="P144" s="218">
        <f>P145</f>
        <v>0</v>
      </c>
      <c r="Q144" s="217"/>
      <c r="R144" s="218">
        <f>R145</f>
        <v>0.22421000000000002</v>
      </c>
      <c r="S144" s="217"/>
      <c r="T144" s="219">
        <f>T145</f>
        <v>0.0788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20" t="s">
        <v>89</v>
      </c>
      <c r="AT144" s="221" t="s">
        <v>75</v>
      </c>
      <c r="AU144" s="221" t="s">
        <v>76</v>
      </c>
      <c r="AY144" s="220" t="s">
        <v>140</v>
      </c>
      <c r="BK144" s="222">
        <f>BK145</f>
        <v>0</v>
      </c>
    </row>
    <row r="145" spans="1:63" s="12" customFormat="1" ht="22.8" customHeight="1">
      <c r="A145" s="12"/>
      <c r="B145" s="209"/>
      <c r="C145" s="210"/>
      <c r="D145" s="211" t="s">
        <v>75</v>
      </c>
      <c r="E145" s="223" t="s">
        <v>278</v>
      </c>
      <c r="F145" s="223" t="s">
        <v>279</v>
      </c>
      <c r="G145" s="210"/>
      <c r="H145" s="210"/>
      <c r="I145" s="213"/>
      <c r="J145" s="224">
        <f>BK145</f>
        <v>0</v>
      </c>
      <c r="K145" s="210"/>
      <c r="L145" s="215"/>
      <c r="M145" s="216"/>
      <c r="N145" s="217"/>
      <c r="O145" s="217"/>
      <c r="P145" s="218">
        <f>SUM(P146:P183)</f>
        <v>0</v>
      </c>
      <c r="Q145" s="217"/>
      <c r="R145" s="218">
        <f>SUM(R146:R183)</f>
        <v>0.22421000000000002</v>
      </c>
      <c r="S145" s="217"/>
      <c r="T145" s="219">
        <f>SUM(T146:T183)</f>
        <v>0.0788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20" t="s">
        <v>89</v>
      </c>
      <c r="AT145" s="221" t="s">
        <v>75</v>
      </c>
      <c r="AU145" s="221" t="s">
        <v>83</v>
      </c>
      <c r="AY145" s="220" t="s">
        <v>140</v>
      </c>
      <c r="BK145" s="222">
        <f>SUM(BK146:BK183)</f>
        <v>0</v>
      </c>
    </row>
    <row r="146" spans="1:65" s="2" customFormat="1" ht="24.15" customHeight="1">
      <c r="A146" s="37"/>
      <c r="B146" s="38"/>
      <c r="C146" s="225" t="s">
        <v>188</v>
      </c>
      <c r="D146" s="225" t="s">
        <v>143</v>
      </c>
      <c r="E146" s="226" t="s">
        <v>280</v>
      </c>
      <c r="F146" s="227" t="s">
        <v>281</v>
      </c>
      <c r="G146" s="228" t="s">
        <v>282</v>
      </c>
      <c r="H146" s="229">
        <v>38</v>
      </c>
      <c r="I146" s="230"/>
      <c r="J146" s="231">
        <f>ROUND(I146*H146,2)</f>
        <v>0</v>
      </c>
      <c r="K146" s="227" t="s">
        <v>147</v>
      </c>
      <c r="L146" s="43"/>
      <c r="M146" s="232" t="s">
        <v>1</v>
      </c>
      <c r="N146" s="233" t="s">
        <v>42</v>
      </c>
      <c r="O146" s="90"/>
      <c r="P146" s="234">
        <f>O146*H146</f>
        <v>0</v>
      </c>
      <c r="Q146" s="234">
        <v>0</v>
      </c>
      <c r="R146" s="234">
        <f>Q146*H146</f>
        <v>0</v>
      </c>
      <c r="S146" s="234">
        <v>0</v>
      </c>
      <c r="T146" s="235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36" t="s">
        <v>170</v>
      </c>
      <c r="AT146" s="236" t="s">
        <v>143</v>
      </c>
      <c r="AU146" s="236" t="s">
        <v>89</v>
      </c>
      <c r="AY146" s="16" t="s">
        <v>140</v>
      </c>
      <c r="BE146" s="237">
        <f>IF(N146="základní",J146,0)</f>
        <v>0</v>
      </c>
      <c r="BF146" s="237">
        <f>IF(N146="snížená",J146,0)</f>
        <v>0</v>
      </c>
      <c r="BG146" s="237">
        <f>IF(N146="zákl. přenesená",J146,0)</f>
        <v>0</v>
      </c>
      <c r="BH146" s="237">
        <f>IF(N146="sníž. přenesená",J146,0)</f>
        <v>0</v>
      </c>
      <c r="BI146" s="237">
        <f>IF(N146="nulová",J146,0)</f>
        <v>0</v>
      </c>
      <c r="BJ146" s="16" t="s">
        <v>89</v>
      </c>
      <c r="BK146" s="237">
        <f>ROUND(I146*H146,2)</f>
        <v>0</v>
      </c>
      <c r="BL146" s="16" t="s">
        <v>170</v>
      </c>
      <c r="BM146" s="236" t="s">
        <v>497</v>
      </c>
    </row>
    <row r="147" spans="1:65" s="2" customFormat="1" ht="16.5" customHeight="1">
      <c r="A147" s="37"/>
      <c r="B147" s="38"/>
      <c r="C147" s="261" t="s">
        <v>192</v>
      </c>
      <c r="D147" s="261" t="s">
        <v>198</v>
      </c>
      <c r="E147" s="262" t="s">
        <v>284</v>
      </c>
      <c r="F147" s="263" t="s">
        <v>285</v>
      </c>
      <c r="G147" s="264" t="s">
        <v>286</v>
      </c>
      <c r="H147" s="265">
        <v>39.9</v>
      </c>
      <c r="I147" s="266"/>
      <c r="J147" s="267">
        <f>ROUND(I147*H147,2)</f>
        <v>0</v>
      </c>
      <c r="K147" s="263" t="s">
        <v>147</v>
      </c>
      <c r="L147" s="268"/>
      <c r="M147" s="269" t="s">
        <v>1</v>
      </c>
      <c r="N147" s="270" t="s">
        <v>42</v>
      </c>
      <c r="O147" s="90"/>
      <c r="P147" s="234">
        <f>O147*H147</f>
        <v>0</v>
      </c>
      <c r="Q147" s="234">
        <v>0.001</v>
      </c>
      <c r="R147" s="234">
        <f>Q147*H147</f>
        <v>0.0399</v>
      </c>
      <c r="S147" s="234">
        <v>0</v>
      </c>
      <c r="T147" s="235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36" t="s">
        <v>201</v>
      </c>
      <c r="AT147" s="236" t="s">
        <v>198</v>
      </c>
      <c r="AU147" s="236" t="s">
        <v>89</v>
      </c>
      <c r="AY147" s="16" t="s">
        <v>140</v>
      </c>
      <c r="BE147" s="237">
        <f>IF(N147="základní",J147,0)</f>
        <v>0</v>
      </c>
      <c r="BF147" s="237">
        <f>IF(N147="snížená",J147,0)</f>
        <v>0</v>
      </c>
      <c r="BG147" s="237">
        <f>IF(N147="zákl. přenesená",J147,0)</f>
        <v>0</v>
      </c>
      <c r="BH147" s="237">
        <f>IF(N147="sníž. přenesená",J147,0)</f>
        <v>0</v>
      </c>
      <c r="BI147" s="237">
        <f>IF(N147="nulová",J147,0)</f>
        <v>0</v>
      </c>
      <c r="BJ147" s="16" t="s">
        <v>89</v>
      </c>
      <c r="BK147" s="237">
        <f>ROUND(I147*H147,2)</f>
        <v>0</v>
      </c>
      <c r="BL147" s="16" t="s">
        <v>170</v>
      </c>
      <c r="BM147" s="236" t="s">
        <v>498</v>
      </c>
    </row>
    <row r="148" spans="1:51" s="13" customFormat="1" ht="12">
      <c r="A148" s="13"/>
      <c r="B148" s="238"/>
      <c r="C148" s="239"/>
      <c r="D148" s="240" t="s">
        <v>157</v>
      </c>
      <c r="E148" s="239"/>
      <c r="F148" s="241" t="s">
        <v>499</v>
      </c>
      <c r="G148" s="239"/>
      <c r="H148" s="242">
        <v>39.9</v>
      </c>
      <c r="I148" s="243"/>
      <c r="J148" s="239"/>
      <c r="K148" s="239"/>
      <c r="L148" s="244"/>
      <c r="M148" s="245"/>
      <c r="N148" s="246"/>
      <c r="O148" s="246"/>
      <c r="P148" s="246"/>
      <c r="Q148" s="246"/>
      <c r="R148" s="246"/>
      <c r="S148" s="246"/>
      <c r="T148" s="247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8" t="s">
        <v>157</v>
      </c>
      <c r="AU148" s="248" t="s">
        <v>89</v>
      </c>
      <c r="AV148" s="13" t="s">
        <v>89</v>
      </c>
      <c r="AW148" s="13" t="s">
        <v>4</v>
      </c>
      <c r="AX148" s="13" t="s">
        <v>83</v>
      </c>
      <c r="AY148" s="248" t="s">
        <v>140</v>
      </c>
    </row>
    <row r="149" spans="1:65" s="2" customFormat="1" ht="24.15" customHeight="1">
      <c r="A149" s="37"/>
      <c r="B149" s="38"/>
      <c r="C149" s="225" t="s">
        <v>197</v>
      </c>
      <c r="D149" s="225" t="s">
        <v>143</v>
      </c>
      <c r="E149" s="226" t="s">
        <v>289</v>
      </c>
      <c r="F149" s="227" t="s">
        <v>290</v>
      </c>
      <c r="G149" s="228" t="s">
        <v>282</v>
      </c>
      <c r="H149" s="229">
        <v>150</v>
      </c>
      <c r="I149" s="230"/>
      <c r="J149" s="231">
        <f>ROUND(I149*H149,2)</f>
        <v>0</v>
      </c>
      <c r="K149" s="227" t="s">
        <v>147</v>
      </c>
      <c r="L149" s="43"/>
      <c r="M149" s="232" t="s">
        <v>1</v>
      </c>
      <c r="N149" s="233" t="s">
        <v>42</v>
      </c>
      <c r="O149" s="90"/>
      <c r="P149" s="234">
        <f>O149*H149</f>
        <v>0</v>
      </c>
      <c r="Q149" s="234">
        <v>0</v>
      </c>
      <c r="R149" s="234">
        <f>Q149*H149</f>
        <v>0</v>
      </c>
      <c r="S149" s="234">
        <v>0</v>
      </c>
      <c r="T149" s="235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236" t="s">
        <v>170</v>
      </c>
      <c r="AT149" s="236" t="s">
        <v>143</v>
      </c>
      <c r="AU149" s="236" t="s">
        <v>89</v>
      </c>
      <c r="AY149" s="16" t="s">
        <v>140</v>
      </c>
      <c r="BE149" s="237">
        <f>IF(N149="základní",J149,0)</f>
        <v>0</v>
      </c>
      <c r="BF149" s="237">
        <f>IF(N149="snížená",J149,0)</f>
        <v>0</v>
      </c>
      <c r="BG149" s="237">
        <f>IF(N149="zákl. přenesená",J149,0)</f>
        <v>0</v>
      </c>
      <c r="BH149" s="237">
        <f>IF(N149="sníž. přenesená",J149,0)</f>
        <v>0</v>
      </c>
      <c r="BI149" s="237">
        <f>IF(N149="nulová",J149,0)</f>
        <v>0</v>
      </c>
      <c r="BJ149" s="16" t="s">
        <v>89</v>
      </c>
      <c r="BK149" s="237">
        <f>ROUND(I149*H149,2)</f>
        <v>0</v>
      </c>
      <c r="BL149" s="16" t="s">
        <v>170</v>
      </c>
      <c r="BM149" s="236" t="s">
        <v>500</v>
      </c>
    </row>
    <row r="150" spans="1:51" s="13" customFormat="1" ht="12">
      <c r="A150" s="13"/>
      <c r="B150" s="238"/>
      <c r="C150" s="239"/>
      <c r="D150" s="240" t="s">
        <v>157</v>
      </c>
      <c r="E150" s="249" t="s">
        <v>1</v>
      </c>
      <c r="F150" s="241" t="s">
        <v>292</v>
      </c>
      <c r="G150" s="239"/>
      <c r="H150" s="242">
        <v>150</v>
      </c>
      <c r="I150" s="243"/>
      <c r="J150" s="239"/>
      <c r="K150" s="239"/>
      <c r="L150" s="244"/>
      <c r="M150" s="245"/>
      <c r="N150" s="246"/>
      <c r="O150" s="246"/>
      <c r="P150" s="246"/>
      <c r="Q150" s="246"/>
      <c r="R150" s="246"/>
      <c r="S150" s="246"/>
      <c r="T150" s="247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8" t="s">
        <v>157</v>
      </c>
      <c r="AU150" s="248" t="s">
        <v>89</v>
      </c>
      <c r="AV150" s="13" t="s">
        <v>89</v>
      </c>
      <c r="AW150" s="13" t="s">
        <v>32</v>
      </c>
      <c r="AX150" s="13" t="s">
        <v>83</v>
      </c>
      <c r="AY150" s="248" t="s">
        <v>140</v>
      </c>
    </row>
    <row r="151" spans="1:65" s="2" customFormat="1" ht="16.5" customHeight="1">
      <c r="A151" s="37"/>
      <c r="B151" s="38"/>
      <c r="C151" s="261" t="s">
        <v>204</v>
      </c>
      <c r="D151" s="261" t="s">
        <v>198</v>
      </c>
      <c r="E151" s="262" t="s">
        <v>293</v>
      </c>
      <c r="F151" s="263" t="s">
        <v>294</v>
      </c>
      <c r="G151" s="264" t="s">
        <v>286</v>
      </c>
      <c r="H151" s="265">
        <v>102.3</v>
      </c>
      <c r="I151" s="266"/>
      <c r="J151" s="267">
        <f>ROUND(I151*H151,2)</f>
        <v>0</v>
      </c>
      <c r="K151" s="263" t="s">
        <v>147</v>
      </c>
      <c r="L151" s="268"/>
      <c r="M151" s="269" t="s">
        <v>1</v>
      </c>
      <c r="N151" s="270" t="s">
        <v>42</v>
      </c>
      <c r="O151" s="90"/>
      <c r="P151" s="234">
        <f>O151*H151</f>
        <v>0</v>
      </c>
      <c r="Q151" s="234">
        <v>0.001</v>
      </c>
      <c r="R151" s="234">
        <f>Q151*H151</f>
        <v>0.1023</v>
      </c>
      <c r="S151" s="234">
        <v>0</v>
      </c>
      <c r="T151" s="235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36" t="s">
        <v>201</v>
      </c>
      <c r="AT151" s="236" t="s">
        <v>198</v>
      </c>
      <c r="AU151" s="236" t="s">
        <v>89</v>
      </c>
      <c r="AY151" s="16" t="s">
        <v>140</v>
      </c>
      <c r="BE151" s="237">
        <f>IF(N151="základní",J151,0)</f>
        <v>0</v>
      </c>
      <c r="BF151" s="237">
        <f>IF(N151="snížená",J151,0)</f>
        <v>0</v>
      </c>
      <c r="BG151" s="237">
        <f>IF(N151="zákl. přenesená",J151,0)</f>
        <v>0</v>
      </c>
      <c r="BH151" s="237">
        <f>IF(N151="sníž. přenesená",J151,0)</f>
        <v>0</v>
      </c>
      <c r="BI151" s="237">
        <f>IF(N151="nulová",J151,0)</f>
        <v>0</v>
      </c>
      <c r="BJ151" s="16" t="s">
        <v>89</v>
      </c>
      <c r="BK151" s="237">
        <f>ROUND(I151*H151,2)</f>
        <v>0</v>
      </c>
      <c r="BL151" s="16" t="s">
        <v>170</v>
      </c>
      <c r="BM151" s="236" t="s">
        <v>501</v>
      </c>
    </row>
    <row r="152" spans="1:51" s="13" customFormat="1" ht="12">
      <c r="A152" s="13"/>
      <c r="B152" s="238"/>
      <c r="C152" s="239"/>
      <c r="D152" s="240" t="s">
        <v>157</v>
      </c>
      <c r="E152" s="249" t="s">
        <v>1</v>
      </c>
      <c r="F152" s="241" t="s">
        <v>296</v>
      </c>
      <c r="G152" s="239"/>
      <c r="H152" s="242">
        <v>102.3</v>
      </c>
      <c r="I152" s="243"/>
      <c r="J152" s="239"/>
      <c r="K152" s="239"/>
      <c r="L152" s="244"/>
      <c r="M152" s="245"/>
      <c r="N152" s="246"/>
      <c r="O152" s="246"/>
      <c r="P152" s="246"/>
      <c r="Q152" s="246"/>
      <c r="R152" s="246"/>
      <c r="S152" s="246"/>
      <c r="T152" s="247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8" t="s">
        <v>157</v>
      </c>
      <c r="AU152" s="248" t="s">
        <v>89</v>
      </c>
      <c r="AV152" s="13" t="s">
        <v>89</v>
      </c>
      <c r="AW152" s="13" t="s">
        <v>32</v>
      </c>
      <c r="AX152" s="13" t="s">
        <v>83</v>
      </c>
      <c r="AY152" s="248" t="s">
        <v>140</v>
      </c>
    </row>
    <row r="153" spans="1:65" s="2" customFormat="1" ht="16.5" customHeight="1">
      <c r="A153" s="37"/>
      <c r="B153" s="38"/>
      <c r="C153" s="261" t="s">
        <v>8</v>
      </c>
      <c r="D153" s="261" t="s">
        <v>198</v>
      </c>
      <c r="E153" s="262" t="s">
        <v>297</v>
      </c>
      <c r="F153" s="263" t="s">
        <v>298</v>
      </c>
      <c r="G153" s="264" t="s">
        <v>186</v>
      </c>
      <c r="H153" s="265">
        <v>56</v>
      </c>
      <c r="I153" s="266"/>
      <c r="J153" s="267">
        <f>ROUND(I153*H153,2)</f>
        <v>0</v>
      </c>
      <c r="K153" s="263" t="s">
        <v>147</v>
      </c>
      <c r="L153" s="268"/>
      <c r="M153" s="269" t="s">
        <v>1</v>
      </c>
      <c r="N153" s="270" t="s">
        <v>42</v>
      </c>
      <c r="O153" s="90"/>
      <c r="P153" s="234">
        <f>O153*H153</f>
        <v>0</v>
      </c>
      <c r="Q153" s="234">
        <v>0.00014</v>
      </c>
      <c r="R153" s="234">
        <f>Q153*H153</f>
        <v>0.00784</v>
      </c>
      <c r="S153" s="234">
        <v>0</v>
      </c>
      <c r="T153" s="235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36" t="s">
        <v>201</v>
      </c>
      <c r="AT153" s="236" t="s">
        <v>198</v>
      </c>
      <c r="AU153" s="236" t="s">
        <v>89</v>
      </c>
      <c r="AY153" s="16" t="s">
        <v>140</v>
      </c>
      <c r="BE153" s="237">
        <f>IF(N153="základní",J153,0)</f>
        <v>0</v>
      </c>
      <c r="BF153" s="237">
        <f>IF(N153="snížená",J153,0)</f>
        <v>0</v>
      </c>
      <c r="BG153" s="237">
        <f>IF(N153="zákl. přenesená",J153,0)</f>
        <v>0</v>
      </c>
      <c r="BH153" s="237">
        <f>IF(N153="sníž. přenesená",J153,0)</f>
        <v>0</v>
      </c>
      <c r="BI153" s="237">
        <f>IF(N153="nulová",J153,0)</f>
        <v>0</v>
      </c>
      <c r="BJ153" s="16" t="s">
        <v>89</v>
      </c>
      <c r="BK153" s="237">
        <f>ROUND(I153*H153,2)</f>
        <v>0</v>
      </c>
      <c r="BL153" s="16" t="s">
        <v>170</v>
      </c>
      <c r="BM153" s="236" t="s">
        <v>502</v>
      </c>
    </row>
    <row r="154" spans="1:51" s="13" customFormat="1" ht="12">
      <c r="A154" s="13"/>
      <c r="B154" s="238"/>
      <c r="C154" s="239"/>
      <c r="D154" s="240" t="s">
        <v>157</v>
      </c>
      <c r="E154" s="249" t="s">
        <v>1</v>
      </c>
      <c r="F154" s="241" t="s">
        <v>300</v>
      </c>
      <c r="G154" s="239"/>
      <c r="H154" s="242">
        <v>56</v>
      </c>
      <c r="I154" s="243"/>
      <c r="J154" s="239"/>
      <c r="K154" s="239"/>
      <c r="L154" s="244"/>
      <c r="M154" s="245"/>
      <c r="N154" s="246"/>
      <c r="O154" s="246"/>
      <c r="P154" s="246"/>
      <c r="Q154" s="246"/>
      <c r="R154" s="246"/>
      <c r="S154" s="246"/>
      <c r="T154" s="247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8" t="s">
        <v>157</v>
      </c>
      <c r="AU154" s="248" t="s">
        <v>89</v>
      </c>
      <c r="AV154" s="13" t="s">
        <v>89</v>
      </c>
      <c r="AW154" s="13" t="s">
        <v>32</v>
      </c>
      <c r="AX154" s="13" t="s">
        <v>83</v>
      </c>
      <c r="AY154" s="248" t="s">
        <v>140</v>
      </c>
    </row>
    <row r="155" spans="1:65" s="2" customFormat="1" ht="24.15" customHeight="1">
      <c r="A155" s="37"/>
      <c r="B155" s="38"/>
      <c r="C155" s="261" t="s">
        <v>212</v>
      </c>
      <c r="D155" s="261" t="s">
        <v>198</v>
      </c>
      <c r="E155" s="262" t="s">
        <v>301</v>
      </c>
      <c r="F155" s="263" t="s">
        <v>302</v>
      </c>
      <c r="G155" s="264" t="s">
        <v>186</v>
      </c>
      <c r="H155" s="265">
        <v>20</v>
      </c>
      <c r="I155" s="266"/>
      <c r="J155" s="267">
        <f>ROUND(I155*H155,2)</f>
        <v>0</v>
      </c>
      <c r="K155" s="263" t="s">
        <v>147</v>
      </c>
      <c r="L155" s="268"/>
      <c r="M155" s="269" t="s">
        <v>1</v>
      </c>
      <c r="N155" s="270" t="s">
        <v>42</v>
      </c>
      <c r="O155" s="90"/>
      <c r="P155" s="234">
        <f>O155*H155</f>
        <v>0</v>
      </c>
      <c r="Q155" s="234">
        <v>0.00025</v>
      </c>
      <c r="R155" s="234">
        <f>Q155*H155</f>
        <v>0.005</v>
      </c>
      <c r="S155" s="234">
        <v>0</v>
      </c>
      <c r="T155" s="235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36" t="s">
        <v>201</v>
      </c>
      <c r="AT155" s="236" t="s">
        <v>198</v>
      </c>
      <c r="AU155" s="236" t="s">
        <v>89</v>
      </c>
      <c r="AY155" s="16" t="s">
        <v>140</v>
      </c>
      <c r="BE155" s="237">
        <f>IF(N155="základní",J155,0)</f>
        <v>0</v>
      </c>
      <c r="BF155" s="237">
        <f>IF(N155="snížená",J155,0)</f>
        <v>0</v>
      </c>
      <c r="BG155" s="237">
        <f>IF(N155="zákl. přenesená",J155,0)</f>
        <v>0</v>
      </c>
      <c r="BH155" s="237">
        <f>IF(N155="sníž. přenesená",J155,0)</f>
        <v>0</v>
      </c>
      <c r="BI155" s="237">
        <f>IF(N155="nulová",J155,0)</f>
        <v>0</v>
      </c>
      <c r="BJ155" s="16" t="s">
        <v>89</v>
      </c>
      <c r="BK155" s="237">
        <f>ROUND(I155*H155,2)</f>
        <v>0</v>
      </c>
      <c r="BL155" s="16" t="s">
        <v>170</v>
      </c>
      <c r="BM155" s="236" t="s">
        <v>503</v>
      </c>
    </row>
    <row r="156" spans="1:65" s="2" customFormat="1" ht="21.75" customHeight="1">
      <c r="A156" s="37"/>
      <c r="B156" s="38"/>
      <c r="C156" s="261" t="s">
        <v>217</v>
      </c>
      <c r="D156" s="261" t="s">
        <v>198</v>
      </c>
      <c r="E156" s="262" t="s">
        <v>304</v>
      </c>
      <c r="F156" s="263" t="s">
        <v>305</v>
      </c>
      <c r="G156" s="264" t="s">
        <v>186</v>
      </c>
      <c r="H156" s="265">
        <v>58</v>
      </c>
      <c r="I156" s="266"/>
      <c r="J156" s="267">
        <f>ROUND(I156*H156,2)</f>
        <v>0</v>
      </c>
      <c r="K156" s="263" t="s">
        <v>147</v>
      </c>
      <c r="L156" s="268"/>
      <c r="M156" s="269" t="s">
        <v>1</v>
      </c>
      <c r="N156" s="270" t="s">
        <v>42</v>
      </c>
      <c r="O156" s="90"/>
      <c r="P156" s="234">
        <f>O156*H156</f>
        <v>0</v>
      </c>
      <c r="Q156" s="234">
        <v>0.00021</v>
      </c>
      <c r="R156" s="234">
        <f>Q156*H156</f>
        <v>0.01218</v>
      </c>
      <c r="S156" s="234">
        <v>0</v>
      </c>
      <c r="T156" s="235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36" t="s">
        <v>201</v>
      </c>
      <c r="AT156" s="236" t="s">
        <v>198</v>
      </c>
      <c r="AU156" s="236" t="s">
        <v>89</v>
      </c>
      <c r="AY156" s="16" t="s">
        <v>140</v>
      </c>
      <c r="BE156" s="237">
        <f>IF(N156="základní",J156,0)</f>
        <v>0</v>
      </c>
      <c r="BF156" s="237">
        <f>IF(N156="snížená",J156,0)</f>
        <v>0</v>
      </c>
      <c r="BG156" s="237">
        <f>IF(N156="zákl. přenesená",J156,0)</f>
        <v>0</v>
      </c>
      <c r="BH156" s="237">
        <f>IF(N156="sníž. přenesená",J156,0)</f>
        <v>0</v>
      </c>
      <c r="BI156" s="237">
        <f>IF(N156="nulová",J156,0)</f>
        <v>0</v>
      </c>
      <c r="BJ156" s="16" t="s">
        <v>89</v>
      </c>
      <c r="BK156" s="237">
        <f>ROUND(I156*H156,2)</f>
        <v>0</v>
      </c>
      <c r="BL156" s="16" t="s">
        <v>170</v>
      </c>
      <c r="BM156" s="236" t="s">
        <v>504</v>
      </c>
    </row>
    <row r="157" spans="1:51" s="13" customFormat="1" ht="12">
      <c r="A157" s="13"/>
      <c r="B157" s="238"/>
      <c r="C157" s="239"/>
      <c r="D157" s="240" t="s">
        <v>157</v>
      </c>
      <c r="E157" s="249" t="s">
        <v>1</v>
      </c>
      <c r="F157" s="241" t="s">
        <v>307</v>
      </c>
      <c r="G157" s="239"/>
      <c r="H157" s="242">
        <v>58</v>
      </c>
      <c r="I157" s="243"/>
      <c r="J157" s="239"/>
      <c r="K157" s="239"/>
      <c r="L157" s="244"/>
      <c r="M157" s="245"/>
      <c r="N157" s="246"/>
      <c r="O157" s="246"/>
      <c r="P157" s="246"/>
      <c r="Q157" s="246"/>
      <c r="R157" s="246"/>
      <c r="S157" s="246"/>
      <c r="T157" s="247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8" t="s">
        <v>157</v>
      </c>
      <c r="AU157" s="248" t="s">
        <v>89</v>
      </c>
      <c r="AV157" s="13" t="s">
        <v>89</v>
      </c>
      <c r="AW157" s="13" t="s">
        <v>32</v>
      </c>
      <c r="AX157" s="13" t="s">
        <v>83</v>
      </c>
      <c r="AY157" s="248" t="s">
        <v>140</v>
      </c>
    </row>
    <row r="158" spans="1:65" s="2" customFormat="1" ht="16.5" customHeight="1">
      <c r="A158" s="37"/>
      <c r="B158" s="38"/>
      <c r="C158" s="225" t="s">
        <v>219</v>
      </c>
      <c r="D158" s="225" t="s">
        <v>143</v>
      </c>
      <c r="E158" s="226" t="s">
        <v>308</v>
      </c>
      <c r="F158" s="227" t="s">
        <v>309</v>
      </c>
      <c r="G158" s="228" t="s">
        <v>186</v>
      </c>
      <c r="H158" s="229">
        <v>68</v>
      </c>
      <c r="I158" s="230"/>
      <c r="J158" s="231">
        <f>ROUND(I158*H158,2)</f>
        <v>0</v>
      </c>
      <c r="K158" s="227" t="s">
        <v>147</v>
      </c>
      <c r="L158" s="43"/>
      <c r="M158" s="232" t="s">
        <v>1</v>
      </c>
      <c r="N158" s="233" t="s">
        <v>42</v>
      </c>
      <c r="O158" s="90"/>
      <c r="P158" s="234">
        <f>O158*H158</f>
        <v>0</v>
      </c>
      <c r="Q158" s="234">
        <v>0</v>
      </c>
      <c r="R158" s="234">
        <f>Q158*H158</f>
        <v>0</v>
      </c>
      <c r="S158" s="234">
        <v>0</v>
      </c>
      <c r="T158" s="235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36" t="s">
        <v>170</v>
      </c>
      <c r="AT158" s="236" t="s">
        <v>143</v>
      </c>
      <c r="AU158" s="236" t="s">
        <v>89</v>
      </c>
      <c r="AY158" s="16" t="s">
        <v>140</v>
      </c>
      <c r="BE158" s="237">
        <f>IF(N158="základní",J158,0)</f>
        <v>0</v>
      </c>
      <c r="BF158" s="237">
        <f>IF(N158="snížená",J158,0)</f>
        <v>0</v>
      </c>
      <c r="BG158" s="237">
        <f>IF(N158="zákl. přenesená",J158,0)</f>
        <v>0</v>
      </c>
      <c r="BH158" s="237">
        <f>IF(N158="sníž. přenesená",J158,0)</f>
        <v>0</v>
      </c>
      <c r="BI158" s="237">
        <f>IF(N158="nulová",J158,0)</f>
        <v>0</v>
      </c>
      <c r="BJ158" s="16" t="s">
        <v>89</v>
      </c>
      <c r="BK158" s="237">
        <f>ROUND(I158*H158,2)</f>
        <v>0</v>
      </c>
      <c r="BL158" s="16" t="s">
        <v>170</v>
      </c>
      <c r="BM158" s="236" t="s">
        <v>505</v>
      </c>
    </row>
    <row r="159" spans="1:65" s="2" customFormat="1" ht="16.5" customHeight="1">
      <c r="A159" s="37"/>
      <c r="B159" s="38"/>
      <c r="C159" s="261" t="s">
        <v>170</v>
      </c>
      <c r="D159" s="261" t="s">
        <v>198</v>
      </c>
      <c r="E159" s="262" t="s">
        <v>311</v>
      </c>
      <c r="F159" s="263" t="s">
        <v>312</v>
      </c>
      <c r="G159" s="264" t="s">
        <v>186</v>
      </c>
      <c r="H159" s="265">
        <v>1</v>
      </c>
      <c r="I159" s="266"/>
      <c r="J159" s="267">
        <f>ROUND(I159*H159,2)</f>
        <v>0</v>
      </c>
      <c r="K159" s="263" t="s">
        <v>147</v>
      </c>
      <c r="L159" s="268"/>
      <c r="M159" s="269" t="s">
        <v>1</v>
      </c>
      <c r="N159" s="270" t="s">
        <v>42</v>
      </c>
      <c r="O159" s="90"/>
      <c r="P159" s="234">
        <f>O159*H159</f>
        <v>0</v>
      </c>
      <c r="Q159" s="234">
        <v>0.00045</v>
      </c>
      <c r="R159" s="234">
        <f>Q159*H159</f>
        <v>0.00045</v>
      </c>
      <c r="S159" s="234">
        <v>0</v>
      </c>
      <c r="T159" s="235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36" t="s">
        <v>201</v>
      </c>
      <c r="AT159" s="236" t="s">
        <v>198</v>
      </c>
      <c r="AU159" s="236" t="s">
        <v>89</v>
      </c>
      <c r="AY159" s="16" t="s">
        <v>140</v>
      </c>
      <c r="BE159" s="237">
        <f>IF(N159="základní",J159,0)</f>
        <v>0</v>
      </c>
      <c r="BF159" s="237">
        <f>IF(N159="snížená",J159,0)</f>
        <v>0</v>
      </c>
      <c r="BG159" s="237">
        <f>IF(N159="zákl. přenesená",J159,0)</f>
        <v>0</v>
      </c>
      <c r="BH159" s="237">
        <f>IF(N159="sníž. přenesená",J159,0)</f>
        <v>0</v>
      </c>
      <c r="BI159" s="237">
        <f>IF(N159="nulová",J159,0)</f>
        <v>0</v>
      </c>
      <c r="BJ159" s="16" t="s">
        <v>89</v>
      </c>
      <c r="BK159" s="237">
        <f>ROUND(I159*H159,2)</f>
        <v>0</v>
      </c>
      <c r="BL159" s="16" t="s">
        <v>170</v>
      </c>
      <c r="BM159" s="236" t="s">
        <v>506</v>
      </c>
    </row>
    <row r="160" spans="1:65" s="2" customFormat="1" ht="16.5" customHeight="1">
      <c r="A160" s="37"/>
      <c r="B160" s="38"/>
      <c r="C160" s="261" t="s">
        <v>226</v>
      </c>
      <c r="D160" s="261" t="s">
        <v>198</v>
      </c>
      <c r="E160" s="262" t="s">
        <v>314</v>
      </c>
      <c r="F160" s="263" t="s">
        <v>315</v>
      </c>
      <c r="G160" s="264" t="s">
        <v>186</v>
      </c>
      <c r="H160" s="265">
        <v>6</v>
      </c>
      <c r="I160" s="266"/>
      <c r="J160" s="267">
        <f>ROUND(I160*H160,2)</f>
        <v>0</v>
      </c>
      <c r="K160" s="263" t="s">
        <v>147</v>
      </c>
      <c r="L160" s="268"/>
      <c r="M160" s="269" t="s">
        <v>1</v>
      </c>
      <c r="N160" s="270" t="s">
        <v>42</v>
      </c>
      <c r="O160" s="90"/>
      <c r="P160" s="234">
        <f>O160*H160</f>
        <v>0</v>
      </c>
      <c r="Q160" s="234">
        <v>0.00016</v>
      </c>
      <c r="R160" s="234">
        <f>Q160*H160</f>
        <v>0.0009600000000000001</v>
      </c>
      <c r="S160" s="234">
        <v>0</v>
      </c>
      <c r="T160" s="235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36" t="s">
        <v>201</v>
      </c>
      <c r="AT160" s="236" t="s">
        <v>198</v>
      </c>
      <c r="AU160" s="236" t="s">
        <v>89</v>
      </c>
      <c r="AY160" s="16" t="s">
        <v>140</v>
      </c>
      <c r="BE160" s="237">
        <f>IF(N160="základní",J160,0)</f>
        <v>0</v>
      </c>
      <c r="BF160" s="237">
        <f>IF(N160="snížená",J160,0)</f>
        <v>0</v>
      </c>
      <c r="BG160" s="237">
        <f>IF(N160="zákl. přenesená",J160,0)</f>
        <v>0</v>
      </c>
      <c r="BH160" s="237">
        <f>IF(N160="sníž. přenesená",J160,0)</f>
        <v>0</v>
      </c>
      <c r="BI160" s="237">
        <f>IF(N160="nulová",J160,0)</f>
        <v>0</v>
      </c>
      <c r="BJ160" s="16" t="s">
        <v>89</v>
      </c>
      <c r="BK160" s="237">
        <f>ROUND(I160*H160,2)</f>
        <v>0</v>
      </c>
      <c r="BL160" s="16" t="s">
        <v>170</v>
      </c>
      <c r="BM160" s="236" t="s">
        <v>507</v>
      </c>
    </row>
    <row r="161" spans="1:65" s="2" customFormat="1" ht="24.15" customHeight="1">
      <c r="A161" s="37"/>
      <c r="B161" s="38"/>
      <c r="C161" s="261" t="s">
        <v>230</v>
      </c>
      <c r="D161" s="261" t="s">
        <v>198</v>
      </c>
      <c r="E161" s="262" t="s">
        <v>317</v>
      </c>
      <c r="F161" s="263" t="s">
        <v>318</v>
      </c>
      <c r="G161" s="264" t="s">
        <v>186</v>
      </c>
      <c r="H161" s="265">
        <v>4</v>
      </c>
      <c r="I161" s="266"/>
      <c r="J161" s="267">
        <f>ROUND(I161*H161,2)</f>
        <v>0</v>
      </c>
      <c r="K161" s="263" t="s">
        <v>147</v>
      </c>
      <c r="L161" s="268"/>
      <c r="M161" s="269" t="s">
        <v>1</v>
      </c>
      <c r="N161" s="270" t="s">
        <v>42</v>
      </c>
      <c r="O161" s="90"/>
      <c r="P161" s="234">
        <f>O161*H161</f>
        <v>0</v>
      </c>
      <c r="Q161" s="234">
        <v>0.00026</v>
      </c>
      <c r="R161" s="234">
        <f>Q161*H161</f>
        <v>0.00104</v>
      </c>
      <c r="S161" s="234">
        <v>0</v>
      </c>
      <c r="T161" s="235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36" t="s">
        <v>201</v>
      </c>
      <c r="AT161" s="236" t="s">
        <v>198</v>
      </c>
      <c r="AU161" s="236" t="s">
        <v>89</v>
      </c>
      <c r="AY161" s="16" t="s">
        <v>140</v>
      </c>
      <c r="BE161" s="237">
        <f>IF(N161="základní",J161,0)</f>
        <v>0</v>
      </c>
      <c r="BF161" s="237">
        <f>IF(N161="snížená",J161,0)</f>
        <v>0</v>
      </c>
      <c r="BG161" s="237">
        <f>IF(N161="zákl. přenesená",J161,0)</f>
        <v>0</v>
      </c>
      <c r="BH161" s="237">
        <f>IF(N161="sníž. přenesená",J161,0)</f>
        <v>0</v>
      </c>
      <c r="BI161" s="237">
        <f>IF(N161="nulová",J161,0)</f>
        <v>0</v>
      </c>
      <c r="BJ161" s="16" t="s">
        <v>89</v>
      </c>
      <c r="BK161" s="237">
        <f>ROUND(I161*H161,2)</f>
        <v>0</v>
      </c>
      <c r="BL161" s="16" t="s">
        <v>170</v>
      </c>
      <c r="BM161" s="236" t="s">
        <v>508</v>
      </c>
    </row>
    <row r="162" spans="1:65" s="2" customFormat="1" ht="24.15" customHeight="1">
      <c r="A162" s="37"/>
      <c r="B162" s="38"/>
      <c r="C162" s="261" t="s">
        <v>236</v>
      </c>
      <c r="D162" s="261" t="s">
        <v>198</v>
      </c>
      <c r="E162" s="262" t="s">
        <v>320</v>
      </c>
      <c r="F162" s="263" t="s">
        <v>321</v>
      </c>
      <c r="G162" s="264" t="s">
        <v>186</v>
      </c>
      <c r="H162" s="265">
        <v>4</v>
      </c>
      <c r="I162" s="266"/>
      <c r="J162" s="267">
        <f>ROUND(I162*H162,2)</f>
        <v>0</v>
      </c>
      <c r="K162" s="263" t="s">
        <v>147</v>
      </c>
      <c r="L162" s="268"/>
      <c r="M162" s="269" t="s">
        <v>1</v>
      </c>
      <c r="N162" s="270" t="s">
        <v>42</v>
      </c>
      <c r="O162" s="90"/>
      <c r="P162" s="234">
        <f>O162*H162</f>
        <v>0</v>
      </c>
      <c r="Q162" s="234">
        <v>0.0007</v>
      </c>
      <c r="R162" s="234">
        <f>Q162*H162</f>
        <v>0.0028</v>
      </c>
      <c r="S162" s="234">
        <v>0</v>
      </c>
      <c r="T162" s="235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36" t="s">
        <v>201</v>
      </c>
      <c r="AT162" s="236" t="s">
        <v>198</v>
      </c>
      <c r="AU162" s="236" t="s">
        <v>89</v>
      </c>
      <c r="AY162" s="16" t="s">
        <v>140</v>
      </c>
      <c r="BE162" s="237">
        <f>IF(N162="základní",J162,0)</f>
        <v>0</v>
      </c>
      <c r="BF162" s="237">
        <f>IF(N162="snížená",J162,0)</f>
        <v>0</v>
      </c>
      <c r="BG162" s="237">
        <f>IF(N162="zákl. přenesená",J162,0)</f>
        <v>0</v>
      </c>
      <c r="BH162" s="237">
        <f>IF(N162="sníž. přenesená",J162,0)</f>
        <v>0</v>
      </c>
      <c r="BI162" s="237">
        <f>IF(N162="nulová",J162,0)</f>
        <v>0</v>
      </c>
      <c r="BJ162" s="16" t="s">
        <v>89</v>
      </c>
      <c r="BK162" s="237">
        <f>ROUND(I162*H162,2)</f>
        <v>0</v>
      </c>
      <c r="BL162" s="16" t="s">
        <v>170</v>
      </c>
      <c r="BM162" s="236" t="s">
        <v>509</v>
      </c>
    </row>
    <row r="163" spans="1:65" s="2" customFormat="1" ht="16.5" customHeight="1">
      <c r="A163" s="37"/>
      <c r="B163" s="38"/>
      <c r="C163" s="261" t="s">
        <v>323</v>
      </c>
      <c r="D163" s="261" t="s">
        <v>198</v>
      </c>
      <c r="E163" s="262" t="s">
        <v>324</v>
      </c>
      <c r="F163" s="263" t="s">
        <v>325</v>
      </c>
      <c r="G163" s="264" t="s">
        <v>186</v>
      </c>
      <c r="H163" s="265">
        <v>8</v>
      </c>
      <c r="I163" s="266"/>
      <c r="J163" s="267">
        <f>ROUND(I163*H163,2)</f>
        <v>0</v>
      </c>
      <c r="K163" s="263" t="s">
        <v>147</v>
      </c>
      <c r="L163" s="268"/>
      <c r="M163" s="269" t="s">
        <v>1</v>
      </c>
      <c r="N163" s="270" t="s">
        <v>42</v>
      </c>
      <c r="O163" s="90"/>
      <c r="P163" s="234">
        <f>O163*H163</f>
        <v>0</v>
      </c>
      <c r="Q163" s="234">
        <v>0.00016</v>
      </c>
      <c r="R163" s="234">
        <f>Q163*H163</f>
        <v>0.00128</v>
      </c>
      <c r="S163" s="234">
        <v>0</v>
      </c>
      <c r="T163" s="235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36" t="s">
        <v>201</v>
      </c>
      <c r="AT163" s="236" t="s">
        <v>198</v>
      </c>
      <c r="AU163" s="236" t="s">
        <v>89</v>
      </c>
      <c r="AY163" s="16" t="s">
        <v>140</v>
      </c>
      <c r="BE163" s="237">
        <f>IF(N163="základní",J163,0)</f>
        <v>0</v>
      </c>
      <c r="BF163" s="237">
        <f>IF(N163="snížená",J163,0)</f>
        <v>0</v>
      </c>
      <c r="BG163" s="237">
        <f>IF(N163="zákl. přenesená",J163,0)</f>
        <v>0</v>
      </c>
      <c r="BH163" s="237">
        <f>IF(N163="sníž. přenesená",J163,0)</f>
        <v>0</v>
      </c>
      <c r="BI163" s="237">
        <f>IF(N163="nulová",J163,0)</f>
        <v>0</v>
      </c>
      <c r="BJ163" s="16" t="s">
        <v>89</v>
      </c>
      <c r="BK163" s="237">
        <f>ROUND(I163*H163,2)</f>
        <v>0</v>
      </c>
      <c r="BL163" s="16" t="s">
        <v>170</v>
      </c>
      <c r="BM163" s="236" t="s">
        <v>510</v>
      </c>
    </row>
    <row r="164" spans="1:65" s="2" customFormat="1" ht="16.5" customHeight="1">
      <c r="A164" s="37"/>
      <c r="B164" s="38"/>
      <c r="C164" s="261" t="s">
        <v>7</v>
      </c>
      <c r="D164" s="261" t="s">
        <v>198</v>
      </c>
      <c r="E164" s="262" t="s">
        <v>327</v>
      </c>
      <c r="F164" s="263" t="s">
        <v>328</v>
      </c>
      <c r="G164" s="264" t="s">
        <v>186</v>
      </c>
      <c r="H164" s="265">
        <v>40</v>
      </c>
      <c r="I164" s="266"/>
      <c r="J164" s="267">
        <f>ROUND(I164*H164,2)</f>
        <v>0</v>
      </c>
      <c r="K164" s="263" t="s">
        <v>147</v>
      </c>
      <c r="L164" s="268"/>
      <c r="M164" s="269" t="s">
        <v>1</v>
      </c>
      <c r="N164" s="270" t="s">
        <v>42</v>
      </c>
      <c r="O164" s="90"/>
      <c r="P164" s="234">
        <f>O164*H164</f>
        <v>0</v>
      </c>
      <c r="Q164" s="234">
        <v>0.00023</v>
      </c>
      <c r="R164" s="234">
        <f>Q164*H164</f>
        <v>0.0092</v>
      </c>
      <c r="S164" s="234">
        <v>0</v>
      </c>
      <c r="T164" s="235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36" t="s">
        <v>201</v>
      </c>
      <c r="AT164" s="236" t="s">
        <v>198</v>
      </c>
      <c r="AU164" s="236" t="s">
        <v>89</v>
      </c>
      <c r="AY164" s="16" t="s">
        <v>140</v>
      </c>
      <c r="BE164" s="237">
        <f>IF(N164="základní",J164,0)</f>
        <v>0</v>
      </c>
      <c r="BF164" s="237">
        <f>IF(N164="snížená",J164,0)</f>
        <v>0</v>
      </c>
      <c r="BG164" s="237">
        <f>IF(N164="zákl. přenesená",J164,0)</f>
        <v>0</v>
      </c>
      <c r="BH164" s="237">
        <f>IF(N164="sníž. přenesená",J164,0)</f>
        <v>0</v>
      </c>
      <c r="BI164" s="237">
        <f>IF(N164="nulová",J164,0)</f>
        <v>0</v>
      </c>
      <c r="BJ164" s="16" t="s">
        <v>89</v>
      </c>
      <c r="BK164" s="237">
        <f>ROUND(I164*H164,2)</f>
        <v>0</v>
      </c>
      <c r="BL164" s="16" t="s">
        <v>170</v>
      </c>
      <c r="BM164" s="236" t="s">
        <v>511</v>
      </c>
    </row>
    <row r="165" spans="1:65" s="2" customFormat="1" ht="24.15" customHeight="1">
      <c r="A165" s="37"/>
      <c r="B165" s="38"/>
      <c r="C165" s="261" t="s">
        <v>330</v>
      </c>
      <c r="D165" s="261" t="s">
        <v>198</v>
      </c>
      <c r="E165" s="262" t="s">
        <v>331</v>
      </c>
      <c r="F165" s="263" t="s">
        <v>332</v>
      </c>
      <c r="G165" s="264" t="s">
        <v>186</v>
      </c>
      <c r="H165" s="265">
        <v>4</v>
      </c>
      <c r="I165" s="266"/>
      <c r="J165" s="267">
        <f>ROUND(I165*H165,2)</f>
        <v>0</v>
      </c>
      <c r="K165" s="263" t="s">
        <v>147</v>
      </c>
      <c r="L165" s="268"/>
      <c r="M165" s="269" t="s">
        <v>1</v>
      </c>
      <c r="N165" s="270" t="s">
        <v>42</v>
      </c>
      <c r="O165" s="90"/>
      <c r="P165" s="234">
        <f>O165*H165</f>
        <v>0</v>
      </c>
      <c r="Q165" s="234">
        <v>0.00018</v>
      </c>
      <c r="R165" s="234">
        <f>Q165*H165</f>
        <v>0.00072</v>
      </c>
      <c r="S165" s="234">
        <v>0</v>
      </c>
      <c r="T165" s="235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36" t="s">
        <v>201</v>
      </c>
      <c r="AT165" s="236" t="s">
        <v>198</v>
      </c>
      <c r="AU165" s="236" t="s">
        <v>89</v>
      </c>
      <c r="AY165" s="16" t="s">
        <v>140</v>
      </c>
      <c r="BE165" s="237">
        <f>IF(N165="základní",J165,0)</f>
        <v>0</v>
      </c>
      <c r="BF165" s="237">
        <f>IF(N165="snížená",J165,0)</f>
        <v>0</v>
      </c>
      <c r="BG165" s="237">
        <f>IF(N165="zákl. přenesená",J165,0)</f>
        <v>0</v>
      </c>
      <c r="BH165" s="237">
        <f>IF(N165="sníž. přenesená",J165,0)</f>
        <v>0</v>
      </c>
      <c r="BI165" s="237">
        <f>IF(N165="nulová",J165,0)</f>
        <v>0</v>
      </c>
      <c r="BJ165" s="16" t="s">
        <v>89</v>
      </c>
      <c r="BK165" s="237">
        <f>ROUND(I165*H165,2)</f>
        <v>0</v>
      </c>
      <c r="BL165" s="16" t="s">
        <v>170</v>
      </c>
      <c r="BM165" s="236" t="s">
        <v>512</v>
      </c>
    </row>
    <row r="166" spans="1:65" s="2" customFormat="1" ht="21.75" customHeight="1">
      <c r="A166" s="37"/>
      <c r="B166" s="38"/>
      <c r="C166" s="261" t="s">
        <v>334</v>
      </c>
      <c r="D166" s="261" t="s">
        <v>198</v>
      </c>
      <c r="E166" s="262" t="s">
        <v>335</v>
      </c>
      <c r="F166" s="263" t="s">
        <v>336</v>
      </c>
      <c r="G166" s="264" t="s">
        <v>186</v>
      </c>
      <c r="H166" s="265">
        <v>4</v>
      </c>
      <c r="I166" s="266"/>
      <c r="J166" s="267">
        <f>ROUND(I166*H166,2)</f>
        <v>0</v>
      </c>
      <c r="K166" s="263" t="s">
        <v>147</v>
      </c>
      <c r="L166" s="268"/>
      <c r="M166" s="269" t="s">
        <v>1</v>
      </c>
      <c r="N166" s="270" t="s">
        <v>42</v>
      </c>
      <c r="O166" s="90"/>
      <c r="P166" s="234">
        <f>O166*H166</f>
        <v>0</v>
      </c>
      <c r="Q166" s="234">
        <v>0.0009</v>
      </c>
      <c r="R166" s="234">
        <f>Q166*H166</f>
        <v>0.0036</v>
      </c>
      <c r="S166" s="234">
        <v>0</v>
      </c>
      <c r="T166" s="235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36" t="s">
        <v>201</v>
      </c>
      <c r="AT166" s="236" t="s">
        <v>198</v>
      </c>
      <c r="AU166" s="236" t="s">
        <v>89</v>
      </c>
      <c r="AY166" s="16" t="s">
        <v>140</v>
      </c>
      <c r="BE166" s="237">
        <f>IF(N166="základní",J166,0)</f>
        <v>0</v>
      </c>
      <c r="BF166" s="237">
        <f>IF(N166="snížená",J166,0)</f>
        <v>0</v>
      </c>
      <c r="BG166" s="237">
        <f>IF(N166="zákl. přenesená",J166,0)</f>
        <v>0</v>
      </c>
      <c r="BH166" s="237">
        <f>IF(N166="sníž. přenesená",J166,0)</f>
        <v>0</v>
      </c>
      <c r="BI166" s="237">
        <f>IF(N166="nulová",J166,0)</f>
        <v>0</v>
      </c>
      <c r="BJ166" s="16" t="s">
        <v>89</v>
      </c>
      <c r="BK166" s="237">
        <f>ROUND(I166*H166,2)</f>
        <v>0</v>
      </c>
      <c r="BL166" s="16" t="s">
        <v>170</v>
      </c>
      <c r="BM166" s="236" t="s">
        <v>513</v>
      </c>
    </row>
    <row r="167" spans="1:65" s="2" customFormat="1" ht="16.5" customHeight="1">
      <c r="A167" s="37"/>
      <c r="B167" s="38"/>
      <c r="C167" s="225" t="s">
        <v>338</v>
      </c>
      <c r="D167" s="225" t="s">
        <v>143</v>
      </c>
      <c r="E167" s="226" t="s">
        <v>339</v>
      </c>
      <c r="F167" s="227" t="s">
        <v>340</v>
      </c>
      <c r="G167" s="228" t="s">
        <v>186</v>
      </c>
      <c r="H167" s="229">
        <v>4</v>
      </c>
      <c r="I167" s="230"/>
      <c r="J167" s="231">
        <f>ROUND(I167*H167,2)</f>
        <v>0</v>
      </c>
      <c r="K167" s="227" t="s">
        <v>147</v>
      </c>
      <c r="L167" s="43"/>
      <c r="M167" s="232" t="s">
        <v>1</v>
      </c>
      <c r="N167" s="233" t="s">
        <v>42</v>
      </c>
      <c r="O167" s="90"/>
      <c r="P167" s="234">
        <f>O167*H167</f>
        <v>0</v>
      </c>
      <c r="Q167" s="234">
        <v>0</v>
      </c>
      <c r="R167" s="234">
        <f>Q167*H167</f>
        <v>0</v>
      </c>
      <c r="S167" s="234">
        <v>0</v>
      </c>
      <c r="T167" s="235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36" t="s">
        <v>170</v>
      </c>
      <c r="AT167" s="236" t="s">
        <v>143</v>
      </c>
      <c r="AU167" s="236" t="s">
        <v>89</v>
      </c>
      <c r="AY167" s="16" t="s">
        <v>140</v>
      </c>
      <c r="BE167" s="237">
        <f>IF(N167="základní",J167,0)</f>
        <v>0</v>
      </c>
      <c r="BF167" s="237">
        <f>IF(N167="snížená",J167,0)</f>
        <v>0</v>
      </c>
      <c r="BG167" s="237">
        <f>IF(N167="zákl. přenesená",J167,0)</f>
        <v>0</v>
      </c>
      <c r="BH167" s="237">
        <f>IF(N167="sníž. přenesená",J167,0)</f>
        <v>0</v>
      </c>
      <c r="BI167" s="237">
        <f>IF(N167="nulová",J167,0)</f>
        <v>0</v>
      </c>
      <c r="BJ167" s="16" t="s">
        <v>89</v>
      </c>
      <c r="BK167" s="237">
        <f>ROUND(I167*H167,2)</f>
        <v>0</v>
      </c>
      <c r="BL167" s="16" t="s">
        <v>170</v>
      </c>
      <c r="BM167" s="236" t="s">
        <v>514</v>
      </c>
    </row>
    <row r="168" spans="1:65" s="2" customFormat="1" ht="16.5" customHeight="1">
      <c r="A168" s="37"/>
      <c r="B168" s="38"/>
      <c r="C168" s="261" t="s">
        <v>342</v>
      </c>
      <c r="D168" s="261" t="s">
        <v>198</v>
      </c>
      <c r="E168" s="262" t="s">
        <v>343</v>
      </c>
      <c r="F168" s="263" t="s">
        <v>344</v>
      </c>
      <c r="G168" s="264" t="s">
        <v>186</v>
      </c>
      <c r="H168" s="265">
        <v>4</v>
      </c>
      <c r="I168" s="266"/>
      <c r="J168" s="267">
        <f>ROUND(I168*H168,2)</f>
        <v>0</v>
      </c>
      <c r="K168" s="263" t="s">
        <v>147</v>
      </c>
      <c r="L168" s="268"/>
      <c r="M168" s="269" t="s">
        <v>1</v>
      </c>
      <c r="N168" s="270" t="s">
        <v>42</v>
      </c>
      <c r="O168" s="90"/>
      <c r="P168" s="234">
        <f>O168*H168</f>
        <v>0</v>
      </c>
      <c r="Q168" s="234">
        <v>0.00043</v>
      </c>
      <c r="R168" s="234">
        <f>Q168*H168</f>
        <v>0.00172</v>
      </c>
      <c r="S168" s="234">
        <v>0</v>
      </c>
      <c r="T168" s="235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36" t="s">
        <v>201</v>
      </c>
      <c r="AT168" s="236" t="s">
        <v>198</v>
      </c>
      <c r="AU168" s="236" t="s">
        <v>89</v>
      </c>
      <c r="AY168" s="16" t="s">
        <v>140</v>
      </c>
      <c r="BE168" s="237">
        <f>IF(N168="základní",J168,0)</f>
        <v>0</v>
      </c>
      <c r="BF168" s="237">
        <f>IF(N168="snížená",J168,0)</f>
        <v>0</v>
      </c>
      <c r="BG168" s="237">
        <f>IF(N168="zákl. přenesená",J168,0)</f>
        <v>0</v>
      </c>
      <c r="BH168" s="237">
        <f>IF(N168="sníž. přenesená",J168,0)</f>
        <v>0</v>
      </c>
      <c r="BI168" s="237">
        <f>IF(N168="nulová",J168,0)</f>
        <v>0</v>
      </c>
      <c r="BJ168" s="16" t="s">
        <v>89</v>
      </c>
      <c r="BK168" s="237">
        <f>ROUND(I168*H168,2)</f>
        <v>0</v>
      </c>
      <c r="BL168" s="16" t="s">
        <v>170</v>
      </c>
      <c r="BM168" s="236" t="s">
        <v>515</v>
      </c>
    </row>
    <row r="169" spans="1:65" s="2" customFormat="1" ht="24.15" customHeight="1">
      <c r="A169" s="37"/>
      <c r="B169" s="38"/>
      <c r="C169" s="225" t="s">
        <v>346</v>
      </c>
      <c r="D169" s="225" t="s">
        <v>143</v>
      </c>
      <c r="E169" s="226" t="s">
        <v>347</v>
      </c>
      <c r="F169" s="227" t="s">
        <v>348</v>
      </c>
      <c r="G169" s="228" t="s">
        <v>186</v>
      </c>
      <c r="H169" s="229">
        <v>4</v>
      </c>
      <c r="I169" s="230"/>
      <c r="J169" s="231">
        <f>ROUND(I169*H169,2)</f>
        <v>0</v>
      </c>
      <c r="K169" s="227" t="s">
        <v>147</v>
      </c>
      <c r="L169" s="43"/>
      <c r="M169" s="232" t="s">
        <v>1</v>
      </c>
      <c r="N169" s="233" t="s">
        <v>42</v>
      </c>
      <c r="O169" s="90"/>
      <c r="P169" s="234">
        <f>O169*H169</f>
        <v>0</v>
      </c>
      <c r="Q169" s="234">
        <v>0</v>
      </c>
      <c r="R169" s="234">
        <f>Q169*H169</f>
        <v>0</v>
      </c>
      <c r="S169" s="234">
        <v>0</v>
      </c>
      <c r="T169" s="235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36" t="s">
        <v>170</v>
      </c>
      <c r="AT169" s="236" t="s">
        <v>143</v>
      </c>
      <c r="AU169" s="236" t="s">
        <v>89</v>
      </c>
      <c r="AY169" s="16" t="s">
        <v>140</v>
      </c>
      <c r="BE169" s="237">
        <f>IF(N169="základní",J169,0)</f>
        <v>0</v>
      </c>
      <c r="BF169" s="237">
        <f>IF(N169="snížená",J169,0)</f>
        <v>0</v>
      </c>
      <c r="BG169" s="237">
        <f>IF(N169="zákl. přenesená",J169,0)</f>
        <v>0</v>
      </c>
      <c r="BH169" s="237">
        <f>IF(N169="sníž. přenesená",J169,0)</f>
        <v>0</v>
      </c>
      <c r="BI169" s="237">
        <f>IF(N169="nulová",J169,0)</f>
        <v>0</v>
      </c>
      <c r="BJ169" s="16" t="s">
        <v>89</v>
      </c>
      <c r="BK169" s="237">
        <f>ROUND(I169*H169,2)</f>
        <v>0</v>
      </c>
      <c r="BL169" s="16" t="s">
        <v>170</v>
      </c>
      <c r="BM169" s="236" t="s">
        <v>516</v>
      </c>
    </row>
    <row r="170" spans="1:65" s="2" customFormat="1" ht="21.75" customHeight="1">
      <c r="A170" s="37"/>
      <c r="B170" s="38"/>
      <c r="C170" s="261" t="s">
        <v>350</v>
      </c>
      <c r="D170" s="261" t="s">
        <v>198</v>
      </c>
      <c r="E170" s="262" t="s">
        <v>351</v>
      </c>
      <c r="F170" s="263" t="s">
        <v>352</v>
      </c>
      <c r="G170" s="264" t="s">
        <v>186</v>
      </c>
      <c r="H170" s="265">
        <v>4</v>
      </c>
      <c r="I170" s="266"/>
      <c r="J170" s="267">
        <f>ROUND(I170*H170,2)</f>
        <v>0</v>
      </c>
      <c r="K170" s="263" t="s">
        <v>147</v>
      </c>
      <c r="L170" s="268"/>
      <c r="M170" s="269" t="s">
        <v>1</v>
      </c>
      <c r="N170" s="270" t="s">
        <v>42</v>
      </c>
      <c r="O170" s="90"/>
      <c r="P170" s="234">
        <f>O170*H170</f>
        <v>0</v>
      </c>
      <c r="Q170" s="234">
        <v>0.0042</v>
      </c>
      <c r="R170" s="234">
        <f>Q170*H170</f>
        <v>0.0168</v>
      </c>
      <c r="S170" s="234">
        <v>0</v>
      </c>
      <c r="T170" s="235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36" t="s">
        <v>201</v>
      </c>
      <c r="AT170" s="236" t="s">
        <v>198</v>
      </c>
      <c r="AU170" s="236" t="s">
        <v>89</v>
      </c>
      <c r="AY170" s="16" t="s">
        <v>140</v>
      </c>
      <c r="BE170" s="237">
        <f>IF(N170="základní",J170,0)</f>
        <v>0</v>
      </c>
      <c r="BF170" s="237">
        <f>IF(N170="snížená",J170,0)</f>
        <v>0</v>
      </c>
      <c r="BG170" s="237">
        <f>IF(N170="zákl. přenesená",J170,0)</f>
        <v>0</v>
      </c>
      <c r="BH170" s="237">
        <f>IF(N170="sníž. přenesená",J170,0)</f>
        <v>0</v>
      </c>
      <c r="BI170" s="237">
        <f>IF(N170="nulová",J170,0)</f>
        <v>0</v>
      </c>
      <c r="BJ170" s="16" t="s">
        <v>89</v>
      </c>
      <c r="BK170" s="237">
        <f>ROUND(I170*H170,2)</f>
        <v>0</v>
      </c>
      <c r="BL170" s="16" t="s">
        <v>170</v>
      </c>
      <c r="BM170" s="236" t="s">
        <v>517</v>
      </c>
    </row>
    <row r="171" spans="1:65" s="2" customFormat="1" ht="16.5" customHeight="1">
      <c r="A171" s="37"/>
      <c r="B171" s="38"/>
      <c r="C171" s="261" t="s">
        <v>354</v>
      </c>
      <c r="D171" s="261" t="s">
        <v>198</v>
      </c>
      <c r="E171" s="262" t="s">
        <v>355</v>
      </c>
      <c r="F171" s="263" t="s">
        <v>356</v>
      </c>
      <c r="G171" s="264" t="s">
        <v>186</v>
      </c>
      <c r="H171" s="265">
        <v>8</v>
      </c>
      <c r="I171" s="266"/>
      <c r="J171" s="267">
        <f>ROUND(I171*H171,2)</f>
        <v>0</v>
      </c>
      <c r="K171" s="263" t="s">
        <v>147</v>
      </c>
      <c r="L171" s="268"/>
      <c r="M171" s="269" t="s">
        <v>1</v>
      </c>
      <c r="N171" s="270" t="s">
        <v>42</v>
      </c>
      <c r="O171" s="90"/>
      <c r="P171" s="234">
        <f>O171*H171</f>
        <v>0</v>
      </c>
      <c r="Q171" s="234">
        <v>0.00032</v>
      </c>
      <c r="R171" s="234">
        <f>Q171*H171</f>
        <v>0.00256</v>
      </c>
      <c r="S171" s="234">
        <v>0</v>
      </c>
      <c r="T171" s="235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36" t="s">
        <v>201</v>
      </c>
      <c r="AT171" s="236" t="s">
        <v>198</v>
      </c>
      <c r="AU171" s="236" t="s">
        <v>89</v>
      </c>
      <c r="AY171" s="16" t="s">
        <v>140</v>
      </c>
      <c r="BE171" s="237">
        <f>IF(N171="základní",J171,0)</f>
        <v>0</v>
      </c>
      <c r="BF171" s="237">
        <f>IF(N171="snížená",J171,0)</f>
        <v>0</v>
      </c>
      <c r="BG171" s="237">
        <f>IF(N171="zákl. přenesená",J171,0)</f>
        <v>0</v>
      </c>
      <c r="BH171" s="237">
        <f>IF(N171="sníž. přenesená",J171,0)</f>
        <v>0</v>
      </c>
      <c r="BI171" s="237">
        <f>IF(N171="nulová",J171,0)</f>
        <v>0</v>
      </c>
      <c r="BJ171" s="16" t="s">
        <v>89</v>
      </c>
      <c r="BK171" s="237">
        <f>ROUND(I171*H171,2)</f>
        <v>0</v>
      </c>
      <c r="BL171" s="16" t="s">
        <v>170</v>
      </c>
      <c r="BM171" s="236" t="s">
        <v>518</v>
      </c>
    </row>
    <row r="172" spans="1:65" s="2" customFormat="1" ht="24.15" customHeight="1">
      <c r="A172" s="37"/>
      <c r="B172" s="38"/>
      <c r="C172" s="225" t="s">
        <v>358</v>
      </c>
      <c r="D172" s="225" t="s">
        <v>143</v>
      </c>
      <c r="E172" s="226" t="s">
        <v>359</v>
      </c>
      <c r="F172" s="227" t="s">
        <v>360</v>
      </c>
      <c r="G172" s="228" t="s">
        <v>282</v>
      </c>
      <c r="H172" s="229">
        <v>64</v>
      </c>
      <c r="I172" s="230"/>
      <c r="J172" s="231">
        <f>ROUND(I172*H172,2)</f>
        <v>0</v>
      </c>
      <c r="K172" s="227" t="s">
        <v>147</v>
      </c>
      <c r="L172" s="43"/>
      <c r="M172" s="232" t="s">
        <v>1</v>
      </c>
      <c r="N172" s="233" t="s">
        <v>42</v>
      </c>
      <c r="O172" s="90"/>
      <c r="P172" s="234">
        <f>O172*H172</f>
        <v>0</v>
      </c>
      <c r="Q172" s="234">
        <v>0</v>
      </c>
      <c r="R172" s="234">
        <f>Q172*H172</f>
        <v>0</v>
      </c>
      <c r="S172" s="234">
        <v>0.0004</v>
      </c>
      <c r="T172" s="235">
        <f>S172*H172</f>
        <v>0.0256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236" t="s">
        <v>170</v>
      </c>
      <c r="AT172" s="236" t="s">
        <v>143</v>
      </c>
      <c r="AU172" s="236" t="s">
        <v>89</v>
      </c>
      <c r="AY172" s="16" t="s">
        <v>140</v>
      </c>
      <c r="BE172" s="237">
        <f>IF(N172="základní",J172,0)</f>
        <v>0</v>
      </c>
      <c r="BF172" s="237">
        <f>IF(N172="snížená",J172,0)</f>
        <v>0</v>
      </c>
      <c r="BG172" s="237">
        <f>IF(N172="zákl. přenesená",J172,0)</f>
        <v>0</v>
      </c>
      <c r="BH172" s="237">
        <f>IF(N172="sníž. přenesená",J172,0)</f>
        <v>0</v>
      </c>
      <c r="BI172" s="237">
        <f>IF(N172="nulová",J172,0)</f>
        <v>0</v>
      </c>
      <c r="BJ172" s="16" t="s">
        <v>89</v>
      </c>
      <c r="BK172" s="237">
        <f>ROUND(I172*H172,2)</f>
        <v>0</v>
      </c>
      <c r="BL172" s="16" t="s">
        <v>170</v>
      </c>
      <c r="BM172" s="236" t="s">
        <v>519</v>
      </c>
    </row>
    <row r="173" spans="1:65" s="2" customFormat="1" ht="24.15" customHeight="1">
      <c r="A173" s="37"/>
      <c r="B173" s="38"/>
      <c r="C173" s="225" t="s">
        <v>362</v>
      </c>
      <c r="D173" s="225" t="s">
        <v>143</v>
      </c>
      <c r="E173" s="226" t="s">
        <v>363</v>
      </c>
      <c r="F173" s="227" t="s">
        <v>364</v>
      </c>
      <c r="G173" s="228" t="s">
        <v>282</v>
      </c>
      <c r="H173" s="229">
        <v>86</v>
      </c>
      <c r="I173" s="230"/>
      <c r="J173" s="231">
        <f>ROUND(I173*H173,2)</f>
        <v>0</v>
      </c>
      <c r="K173" s="227" t="s">
        <v>147</v>
      </c>
      <c r="L173" s="43"/>
      <c r="M173" s="232" t="s">
        <v>1</v>
      </c>
      <c r="N173" s="233" t="s">
        <v>42</v>
      </c>
      <c r="O173" s="90"/>
      <c r="P173" s="234">
        <f>O173*H173</f>
        <v>0</v>
      </c>
      <c r="Q173" s="234">
        <v>0</v>
      </c>
      <c r="R173" s="234">
        <f>Q173*H173</f>
        <v>0</v>
      </c>
      <c r="S173" s="234">
        <v>0.0004</v>
      </c>
      <c r="T173" s="235">
        <f>S173*H173</f>
        <v>0.0344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236" t="s">
        <v>170</v>
      </c>
      <c r="AT173" s="236" t="s">
        <v>143</v>
      </c>
      <c r="AU173" s="236" t="s">
        <v>89</v>
      </c>
      <c r="AY173" s="16" t="s">
        <v>140</v>
      </c>
      <c r="BE173" s="237">
        <f>IF(N173="základní",J173,0)</f>
        <v>0</v>
      </c>
      <c r="BF173" s="237">
        <f>IF(N173="snížená",J173,0)</f>
        <v>0</v>
      </c>
      <c r="BG173" s="237">
        <f>IF(N173="zákl. přenesená",J173,0)</f>
        <v>0</v>
      </c>
      <c r="BH173" s="237">
        <f>IF(N173="sníž. přenesená",J173,0)</f>
        <v>0</v>
      </c>
      <c r="BI173" s="237">
        <f>IF(N173="nulová",J173,0)</f>
        <v>0</v>
      </c>
      <c r="BJ173" s="16" t="s">
        <v>89</v>
      </c>
      <c r="BK173" s="237">
        <f>ROUND(I173*H173,2)</f>
        <v>0</v>
      </c>
      <c r="BL173" s="16" t="s">
        <v>170</v>
      </c>
      <c r="BM173" s="236" t="s">
        <v>520</v>
      </c>
    </row>
    <row r="174" spans="1:51" s="13" customFormat="1" ht="12">
      <c r="A174" s="13"/>
      <c r="B174" s="238"/>
      <c r="C174" s="239"/>
      <c r="D174" s="240" t="s">
        <v>157</v>
      </c>
      <c r="E174" s="249" t="s">
        <v>1</v>
      </c>
      <c r="F174" s="241" t="s">
        <v>366</v>
      </c>
      <c r="G174" s="239"/>
      <c r="H174" s="242">
        <v>86</v>
      </c>
      <c r="I174" s="243"/>
      <c r="J174" s="239"/>
      <c r="K174" s="239"/>
      <c r="L174" s="244"/>
      <c r="M174" s="245"/>
      <c r="N174" s="246"/>
      <c r="O174" s="246"/>
      <c r="P174" s="246"/>
      <c r="Q174" s="246"/>
      <c r="R174" s="246"/>
      <c r="S174" s="246"/>
      <c r="T174" s="247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8" t="s">
        <v>157</v>
      </c>
      <c r="AU174" s="248" t="s">
        <v>89</v>
      </c>
      <c r="AV174" s="13" t="s">
        <v>89</v>
      </c>
      <c r="AW174" s="13" t="s">
        <v>32</v>
      </c>
      <c r="AX174" s="13" t="s">
        <v>83</v>
      </c>
      <c r="AY174" s="248" t="s">
        <v>140</v>
      </c>
    </row>
    <row r="175" spans="1:65" s="2" customFormat="1" ht="21.75" customHeight="1">
      <c r="A175" s="37"/>
      <c r="B175" s="38"/>
      <c r="C175" s="225" t="s">
        <v>367</v>
      </c>
      <c r="D175" s="225" t="s">
        <v>143</v>
      </c>
      <c r="E175" s="226" t="s">
        <v>368</v>
      </c>
      <c r="F175" s="227" t="s">
        <v>369</v>
      </c>
      <c r="G175" s="228" t="s">
        <v>186</v>
      </c>
      <c r="H175" s="229">
        <v>68</v>
      </c>
      <c r="I175" s="230"/>
      <c r="J175" s="231">
        <f>ROUND(I175*H175,2)</f>
        <v>0</v>
      </c>
      <c r="K175" s="227" t="s">
        <v>147</v>
      </c>
      <c r="L175" s="43"/>
      <c r="M175" s="232" t="s">
        <v>1</v>
      </c>
      <c r="N175" s="233" t="s">
        <v>42</v>
      </c>
      <c r="O175" s="90"/>
      <c r="P175" s="234">
        <f>O175*H175</f>
        <v>0</v>
      </c>
      <c r="Q175" s="234">
        <v>0</v>
      </c>
      <c r="R175" s="234">
        <f>Q175*H175</f>
        <v>0</v>
      </c>
      <c r="S175" s="234">
        <v>0.00025</v>
      </c>
      <c r="T175" s="235">
        <f>S175*H175</f>
        <v>0.017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236" t="s">
        <v>170</v>
      </c>
      <c r="AT175" s="236" t="s">
        <v>143</v>
      </c>
      <c r="AU175" s="236" t="s">
        <v>89</v>
      </c>
      <c r="AY175" s="16" t="s">
        <v>140</v>
      </c>
      <c r="BE175" s="237">
        <f>IF(N175="základní",J175,0)</f>
        <v>0</v>
      </c>
      <c r="BF175" s="237">
        <f>IF(N175="snížená",J175,0)</f>
        <v>0</v>
      </c>
      <c r="BG175" s="237">
        <f>IF(N175="zákl. přenesená",J175,0)</f>
        <v>0</v>
      </c>
      <c r="BH175" s="237">
        <f>IF(N175="sníž. přenesená",J175,0)</f>
        <v>0</v>
      </c>
      <c r="BI175" s="237">
        <f>IF(N175="nulová",J175,0)</f>
        <v>0</v>
      </c>
      <c r="BJ175" s="16" t="s">
        <v>89</v>
      </c>
      <c r="BK175" s="237">
        <f>ROUND(I175*H175,2)</f>
        <v>0</v>
      </c>
      <c r="BL175" s="16" t="s">
        <v>170</v>
      </c>
      <c r="BM175" s="236" t="s">
        <v>521</v>
      </c>
    </row>
    <row r="176" spans="1:65" s="2" customFormat="1" ht="24.15" customHeight="1">
      <c r="A176" s="37"/>
      <c r="B176" s="38"/>
      <c r="C176" s="225" t="s">
        <v>201</v>
      </c>
      <c r="D176" s="225" t="s">
        <v>143</v>
      </c>
      <c r="E176" s="226" t="s">
        <v>371</v>
      </c>
      <c r="F176" s="227" t="s">
        <v>372</v>
      </c>
      <c r="G176" s="228" t="s">
        <v>186</v>
      </c>
      <c r="H176" s="229">
        <v>4</v>
      </c>
      <c r="I176" s="230"/>
      <c r="J176" s="231">
        <f>ROUND(I176*H176,2)</f>
        <v>0</v>
      </c>
      <c r="K176" s="227" t="s">
        <v>147</v>
      </c>
      <c r="L176" s="43"/>
      <c r="M176" s="232" t="s">
        <v>1</v>
      </c>
      <c r="N176" s="233" t="s">
        <v>42</v>
      </c>
      <c r="O176" s="90"/>
      <c r="P176" s="234">
        <f>O176*H176</f>
        <v>0</v>
      </c>
      <c r="Q176" s="234">
        <v>0</v>
      </c>
      <c r="R176" s="234">
        <f>Q176*H176</f>
        <v>0</v>
      </c>
      <c r="S176" s="234">
        <v>0.00045</v>
      </c>
      <c r="T176" s="235">
        <f>S176*H176</f>
        <v>0.0018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236" t="s">
        <v>170</v>
      </c>
      <c r="AT176" s="236" t="s">
        <v>143</v>
      </c>
      <c r="AU176" s="236" t="s">
        <v>89</v>
      </c>
      <c r="AY176" s="16" t="s">
        <v>140</v>
      </c>
      <c r="BE176" s="237">
        <f>IF(N176="základní",J176,0)</f>
        <v>0</v>
      </c>
      <c r="BF176" s="237">
        <f>IF(N176="snížená",J176,0)</f>
        <v>0</v>
      </c>
      <c r="BG176" s="237">
        <f>IF(N176="zákl. přenesená",J176,0)</f>
        <v>0</v>
      </c>
      <c r="BH176" s="237">
        <f>IF(N176="sníž. přenesená",J176,0)</f>
        <v>0</v>
      </c>
      <c r="BI176" s="237">
        <f>IF(N176="nulová",J176,0)</f>
        <v>0</v>
      </c>
      <c r="BJ176" s="16" t="s">
        <v>89</v>
      </c>
      <c r="BK176" s="237">
        <f>ROUND(I176*H176,2)</f>
        <v>0</v>
      </c>
      <c r="BL176" s="16" t="s">
        <v>170</v>
      </c>
      <c r="BM176" s="236" t="s">
        <v>522</v>
      </c>
    </row>
    <row r="177" spans="1:65" s="2" customFormat="1" ht="21.75" customHeight="1">
      <c r="A177" s="37"/>
      <c r="B177" s="38"/>
      <c r="C177" s="225" t="s">
        <v>374</v>
      </c>
      <c r="D177" s="225" t="s">
        <v>143</v>
      </c>
      <c r="E177" s="226" t="s">
        <v>375</v>
      </c>
      <c r="F177" s="227" t="s">
        <v>376</v>
      </c>
      <c r="G177" s="228" t="s">
        <v>186</v>
      </c>
      <c r="H177" s="229">
        <v>4</v>
      </c>
      <c r="I177" s="230"/>
      <c r="J177" s="231">
        <f>ROUND(I177*H177,2)</f>
        <v>0</v>
      </c>
      <c r="K177" s="227" t="s">
        <v>147</v>
      </c>
      <c r="L177" s="43"/>
      <c r="M177" s="232" t="s">
        <v>1</v>
      </c>
      <c r="N177" s="233" t="s">
        <v>42</v>
      </c>
      <c r="O177" s="90"/>
      <c r="P177" s="234">
        <f>O177*H177</f>
        <v>0</v>
      </c>
      <c r="Q177" s="234">
        <v>0</v>
      </c>
      <c r="R177" s="234">
        <f>Q177*H177</f>
        <v>0</v>
      </c>
      <c r="S177" s="234">
        <v>0</v>
      </c>
      <c r="T177" s="235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236" t="s">
        <v>170</v>
      </c>
      <c r="AT177" s="236" t="s">
        <v>143</v>
      </c>
      <c r="AU177" s="236" t="s">
        <v>89</v>
      </c>
      <c r="AY177" s="16" t="s">
        <v>140</v>
      </c>
      <c r="BE177" s="237">
        <f>IF(N177="základní",J177,0)</f>
        <v>0</v>
      </c>
      <c r="BF177" s="237">
        <f>IF(N177="snížená",J177,0)</f>
        <v>0</v>
      </c>
      <c r="BG177" s="237">
        <f>IF(N177="zákl. přenesená",J177,0)</f>
        <v>0</v>
      </c>
      <c r="BH177" s="237">
        <f>IF(N177="sníž. přenesená",J177,0)</f>
        <v>0</v>
      </c>
      <c r="BI177" s="237">
        <f>IF(N177="nulová",J177,0)</f>
        <v>0</v>
      </c>
      <c r="BJ177" s="16" t="s">
        <v>89</v>
      </c>
      <c r="BK177" s="237">
        <f>ROUND(I177*H177,2)</f>
        <v>0</v>
      </c>
      <c r="BL177" s="16" t="s">
        <v>170</v>
      </c>
      <c r="BM177" s="236" t="s">
        <v>523</v>
      </c>
    </row>
    <row r="178" spans="1:65" s="2" customFormat="1" ht="16.5" customHeight="1">
      <c r="A178" s="37"/>
      <c r="B178" s="38"/>
      <c r="C178" s="261" t="s">
        <v>378</v>
      </c>
      <c r="D178" s="261" t="s">
        <v>198</v>
      </c>
      <c r="E178" s="262" t="s">
        <v>379</v>
      </c>
      <c r="F178" s="263" t="s">
        <v>380</v>
      </c>
      <c r="G178" s="264" t="s">
        <v>186</v>
      </c>
      <c r="H178" s="265">
        <v>4</v>
      </c>
      <c r="I178" s="266"/>
      <c r="J178" s="267">
        <f>ROUND(I178*H178,2)</f>
        <v>0</v>
      </c>
      <c r="K178" s="263" t="s">
        <v>147</v>
      </c>
      <c r="L178" s="268"/>
      <c r="M178" s="269" t="s">
        <v>1</v>
      </c>
      <c r="N178" s="270" t="s">
        <v>42</v>
      </c>
      <c r="O178" s="90"/>
      <c r="P178" s="234">
        <f>O178*H178</f>
        <v>0</v>
      </c>
      <c r="Q178" s="234">
        <v>0.002</v>
      </c>
      <c r="R178" s="234">
        <f>Q178*H178</f>
        <v>0.008</v>
      </c>
      <c r="S178" s="234">
        <v>0</v>
      </c>
      <c r="T178" s="235">
        <f>S178*H178</f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236" t="s">
        <v>201</v>
      </c>
      <c r="AT178" s="236" t="s">
        <v>198</v>
      </c>
      <c r="AU178" s="236" t="s">
        <v>89</v>
      </c>
      <c r="AY178" s="16" t="s">
        <v>140</v>
      </c>
      <c r="BE178" s="237">
        <f>IF(N178="základní",J178,0)</f>
        <v>0</v>
      </c>
      <c r="BF178" s="237">
        <f>IF(N178="snížená",J178,0)</f>
        <v>0</v>
      </c>
      <c r="BG178" s="237">
        <f>IF(N178="zákl. přenesená",J178,0)</f>
        <v>0</v>
      </c>
      <c r="BH178" s="237">
        <f>IF(N178="sníž. přenesená",J178,0)</f>
        <v>0</v>
      </c>
      <c r="BI178" s="237">
        <f>IF(N178="nulová",J178,0)</f>
        <v>0</v>
      </c>
      <c r="BJ178" s="16" t="s">
        <v>89</v>
      </c>
      <c r="BK178" s="237">
        <f>ROUND(I178*H178,2)</f>
        <v>0</v>
      </c>
      <c r="BL178" s="16" t="s">
        <v>170</v>
      </c>
      <c r="BM178" s="236" t="s">
        <v>524</v>
      </c>
    </row>
    <row r="179" spans="1:65" s="2" customFormat="1" ht="16.5" customHeight="1">
      <c r="A179" s="37"/>
      <c r="B179" s="38"/>
      <c r="C179" s="225" t="s">
        <v>382</v>
      </c>
      <c r="D179" s="225" t="s">
        <v>143</v>
      </c>
      <c r="E179" s="226" t="s">
        <v>383</v>
      </c>
      <c r="F179" s="227" t="s">
        <v>384</v>
      </c>
      <c r="G179" s="228" t="s">
        <v>186</v>
      </c>
      <c r="H179" s="229">
        <v>1</v>
      </c>
      <c r="I179" s="230"/>
      <c r="J179" s="231">
        <f>ROUND(I179*H179,2)</f>
        <v>0</v>
      </c>
      <c r="K179" s="227" t="s">
        <v>147</v>
      </c>
      <c r="L179" s="43"/>
      <c r="M179" s="232" t="s">
        <v>1</v>
      </c>
      <c r="N179" s="233" t="s">
        <v>42</v>
      </c>
      <c r="O179" s="90"/>
      <c r="P179" s="234">
        <f>O179*H179</f>
        <v>0</v>
      </c>
      <c r="Q179" s="234">
        <v>0</v>
      </c>
      <c r="R179" s="234">
        <f>Q179*H179</f>
        <v>0</v>
      </c>
      <c r="S179" s="234">
        <v>0</v>
      </c>
      <c r="T179" s="235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236" t="s">
        <v>170</v>
      </c>
      <c r="AT179" s="236" t="s">
        <v>143</v>
      </c>
      <c r="AU179" s="236" t="s">
        <v>89</v>
      </c>
      <c r="AY179" s="16" t="s">
        <v>140</v>
      </c>
      <c r="BE179" s="237">
        <f>IF(N179="základní",J179,0)</f>
        <v>0</v>
      </c>
      <c r="BF179" s="237">
        <f>IF(N179="snížená",J179,0)</f>
        <v>0</v>
      </c>
      <c r="BG179" s="237">
        <f>IF(N179="zákl. přenesená",J179,0)</f>
        <v>0</v>
      </c>
      <c r="BH179" s="237">
        <f>IF(N179="sníž. přenesená",J179,0)</f>
        <v>0</v>
      </c>
      <c r="BI179" s="237">
        <f>IF(N179="nulová",J179,0)</f>
        <v>0</v>
      </c>
      <c r="BJ179" s="16" t="s">
        <v>89</v>
      </c>
      <c r="BK179" s="237">
        <f>ROUND(I179*H179,2)</f>
        <v>0</v>
      </c>
      <c r="BL179" s="16" t="s">
        <v>170</v>
      </c>
      <c r="BM179" s="236" t="s">
        <v>525</v>
      </c>
    </row>
    <row r="180" spans="1:65" s="2" customFormat="1" ht="16.5" customHeight="1">
      <c r="A180" s="37"/>
      <c r="B180" s="38"/>
      <c r="C180" s="261" t="s">
        <v>386</v>
      </c>
      <c r="D180" s="261" t="s">
        <v>198</v>
      </c>
      <c r="E180" s="262" t="s">
        <v>387</v>
      </c>
      <c r="F180" s="263" t="s">
        <v>388</v>
      </c>
      <c r="G180" s="264" t="s">
        <v>186</v>
      </c>
      <c r="H180" s="265">
        <v>1</v>
      </c>
      <c r="I180" s="266"/>
      <c r="J180" s="267">
        <f>ROUND(I180*H180,2)</f>
        <v>0</v>
      </c>
      <c r="K180" s="263" t="s">
        <v>147</v>
      </c>
      <c r="L180" s="268"/>
      <c r="M180" s="269" t="s">
        <v>1</v>
      </c>
      <c r="N180" s="270" t="s">
        <v>42</v>
      </c>
      <c r="O180" s="90"/>
      <c r="P180" s="234">
        <f>O180*H180</f>
        <v>0</v>
      </c>
      <c r="Q180" s="234">
        <v>0.00786</v>
      </c>
      <c r="R180" s="234">
        <f>Q180*H180</f>
        <v>0.00786</v>
      </c>
      <c r="S180" s="234">
        <v>0</v>
      </c>
      <c r="T180" s="235">
        <f>S180*H180</f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236" t="s">
        <v>201</v>
      </c>
      <c r="AT180" s="236" t="s">
        <v>198</v>
      </c>
      <c r="AU180" s="236" t="s">
        <v>89</v>
      </c>
      <c r="AY180" s="16" t="s">
        <v>140</v>
      </c>
      <c r="BE180" s="237">
        <f>IF(N180="základní",J180,0)</f>
        <v>0</v>
      </c>
      <c r="BF180" s="237">
        <f>IF(N180="snížená",J180,0)</f>
        <v>0</v>
      </c>
      <c r="BG180" s="237">
        <f>IF(N180="zákl. přenesená",J180,0)</f>
        <v>0</v>
      </c>
      <c r="BH180" s="237">
        <f>IF(N180="sníž. přenesená",J180,0)</f>
        <v>0</v>
      </c>
      <c r="BI180" s="237">
        <f>IF(N180="nulová",J180,0)</f>
        <v>0</v>
      </c>
      <c r="BJ180" s="16" t="s">
        <v>89</v>
      </c>
      <c r="BK180" s="237">
        <f>ROUND(I180*H180,2)</f>
        <v>0</v>
      </c>
      <c r="BL180" s="16" t="s">
        <v>170</v>
      </c>
      <c r="BM180" s="236" t="s">
        <v>526</v>
      </c>
    </row>
    <row r="181" spans="1:65" s="2" customFormat="1" ht="16.5" customHeight="1">
      <c r="A181" s="37"/>
      <c r="B181" s="38"/>
      <c r="C181" s="225" t="s">
        <v>390</v>
      </c>
      <c r="D181" s="225" t="s">
        <v>143</v>
      </c>
      <c r="E181" s="226" t="s">
        <v>391</v>
      </c>
      <c r="F181" s="227" t="s">
        <v>392</v>
      </c>
      <c r="G181" s="228" t="s">
        <v>186</v>
      </c>
      <c r="H181" s="229">
        <v>1</v>
      </c>
      <c r="I181" s="230"/>
      <c r="J181" s="231">
        <f>ROUND(I181*H181,2)</f>
        <v>0</v>
      </c>
      <c r="K181" s="227" t="s">
        <v>147</v>
      </c>
      <c r="L181" s="43"/>
      <c r="M181" s="232" t="s">
        <v>1</v>
      </c>
      <c r="N181" s="233" t="s">
        <v>42</v>
      </c>
      <c r="O181" s="90"/>
      <c r="P181" s="234">
        <f>O181*H181</f>
        <v>0</v>
      </c>
      <c r="Q181" s="234">
        <v>0</v>
      </c>
      <c r="R181" s="234">
        <f>Q181*H181</f>
        <v>0</v>
      </c>
      <c r="S181" s="234">
        <v>0</v>
      </c>
      <c r="T181" s="235">
        <f>S181*H181</f>
        <v>0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236" t="s">
        <v>170</v>
      </c>
      <c r="AT181" s="236" t="s">
        <v>143</v>
      </c>
      <c r="AU181" s="236" t="s">
        <v>89</v>
      </c>
      <c r="AY181" s="16" t="s">
        <v>140</v>
      </c>
      <c r="BE181" s="237">
        <f>IF(N181="základní",J181,0)</f>
        <v>0</v>
      </c>
      <c r="BF181" s="237">
        <f>IF(N181="snížená",J181,0)</f>
        <v>0</v>
      </c>
      <c r="BG181" s="237">
        <f>IF(N181="zákl. přenesená",J181,0)</f>
        <v>0</v>
      </c>
      <c r="BH181" s="237">
        <f>IF(N181="sníž. přenesená",J181,0)</f>
        <v>0</v>
      </c>
      <c r="BI181" s="237">
        <f>IF(N181="nulová",J181,0)</f>
        <v>0</v>
      </c>
      <c r="BJ181" s="16" t="s">
        <v>89</v>
      </c>
      <c r="BK181" s="237">
        <f>ROUND(I181*H181,2)</f>
        <v>0</v>
      </c>
      <c r="BL181" s="16" t="s">
        <v>170</v>
      </c>
      <c r="BM181" s="236" t="s">
        <v>527</v>
      </c>
    </row>
    <row r="182" spans="1:65" s="2" customFormat="1" ht="16.5" customHeight="1">
      <c r="A182" s="37"/>
      <c r="B182" s="38"/>
      <c r="C182" s="225" t="s">
        <v>394</v>
      </c>
      <c r="D182" s="225" t="s">
        <v>143</v>
      </c>
      <c r="E182" s="226" t="s">
        <v>395</v>
      </c>
      <c r="F182" s="227" t="s">
        <v>396</v>
      </c>
      <c r="G182" s="228" t="s">
        <v>186</v>
      </c>
      <c r="H182" s="229">
        <v>1</v>
      </c>
      <c r="I182" s="230"/>
      <c r="J182" s="231">
        <f>ROUND(I182*H182,2)</f>
        <v>0</v>
      </c>
      <c r="K182" s="227" t="s">
        <v>147</v>
      </c>
      <c r="L182" s="43"/>
      <c r="M182" s="232" t="s">
        <v>1</v>
      </c>
      <c r="N182" s="233" t="s">
        <v>42</v>
      </c>
      <c r="O182" s="90"/>
      <c r="P182" s="234">
        <f>O182*H182</f>
        <v>0</v>
      </c>
      <c r="Q182" s="234">
        <v>0</v>
      </c>
      <c r="R182" s="234">
        <f>Q182*H182</f>
        <v>0</v>
      </c>
      <c r="S182" s="234">
        <v>0</v>
      </c>
      <c r="T182" s="235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236" t="s">
        <v>170</v>
      </c>
      <c r="AT182" s="236" t="s">
        <v>143</v>
      </c>
      <c r="AU182" s="236" t="s">
        <v>89</v>
      </c>
      <c r="AY182" s="16" t="s">
        <v>140</v>
      </c>
      <c r="BE182" s="237">
        <f>IF(N182="základní",J182,0)</f>
        <v>0</v>
      </c>
      <c r="BF182" s="237">
        <f>IF(N182="snížená",J182,0)</f>
        <v>0</v>
      </c>
      <c r="BG182" s="237">
        <f>IF(N182="zákl. přenesená",J182,0)</f>
        <v>0</v>
      </c>
      <c r="BH182" s="237">
        <f>IF(N182="sníž. přenesená",J182,0)</f>
        <v>0</v>
      </c>
      <c r="BI182" s="237">
        <f>IF(N182="nulová",J182,0)</f>
        <v>0</v>
      </c>
      <c r="BJ182" s="16" t="s">
        <v>89</v>
      </c>
      <c r="BK182" s="237">
        <f>ROUND(I182*H182,2)</f>
        <v>0</v>
      </c>
      <c r="BL182" s="16" t="s">
        <v>170</v>
      </c>
      <c r="BM182" s="236" t="s">
        <v>528</v>
      </c>
    </row>
    <row r="183" spans="1:65" s="2" customFormat="1" ht="24.15" customHeight="1">
      <c r="A183" s="37"/>
      <c r="B183" s="38"/>
      <c r="C183" s="225" t="s">
        <v>398</v>
      </c>
      <c r="D183" s="225" t="s">
        <v>143</v>
      </c>
      <c r="E183" s="226" t="s">
        <v>399</v>
      </c>
      <c r="F183" s="227" t="s">
        <v>400</v>
      </c>
      <c r="G183" s="228" t="s">
        <v>146</v>
      </c>
      <c r="H183" s="229">
        <v>0.224</v>
      </c>
      <c r="I183" s="230"/>
      <c r="J183" s="231">
        <f>ROUND(I183*H183,2)</f>
        <v>0</v>
      </c>
      <c r="K183" s="227" t="s">
        <v>147</v>
      </c>
      <c r="L183" s="43"/>
      <c r="M183" s="232" t="s">
        <v>1</v>
      </c>
      <c r="N183" s="233" t="s">
        <v>42</v>
      </c>
      <c r="O183" s="90"/>
      <c r="P183" s="234">
        <f>O183*H183</f>
        <v>0</v>
      </c>
      <c r="Q183" s="234">
        <v>0</v>
      </c>
      <c r="R183" s="234">
        <f>Q183*H183</f>
        <v>0</v>
      </c>
      <c r="S183" s="234">
        <v>0</v>
      </c>
      <c r="T183" s="235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236" t="s">
        <v>170</v>
      </c>
      <c r="AT183" s="236" t="s">
        <v>143</v>
      </c>
      <c r="AU183" s="236" t="s">
        <v>89</v>
      </c>
      <c r="AY183" s="16" t="s">
        <v>140</v>
      </c>
      <c r="BE183" s="237">
        <f>IF(N183="základní",J183,0)</f>
        <v>0</v>
      </c>
      <c r="BF183" s="237">
        <f>IF(N183="snížená",J183,0)</f>
        <v>0</v>
      </c>
      <c r="BG183" s="237">
        <f>IF(N183="zákl. přenesená",J183,0)</f>
        <v>0</v>
      </c>
      <c r="BH183" s="237">
        <f>IF(N183="sníž. přenesená",J183,0)</f>
        <v>0</v>
      </c>
      <c r="BI183" s="237">
        <f>IF(N183="nulová",J183,0)</f>
        <v>0</v>
      </c>
      <c r="BJ183" s="16" t="s">
        <v>89</v>
      </c>
      <c r="BK183" s="237">
        <f>ROUND(I183*H183,2)</f>
        <v>0</v>
      </c>
      <c r="BL183" s="16" t="s">
        <v>170</v>
      </c>
      <c r="BM183" s="236" t="s">
        <v>529</v>
      </c>
    </row>
    <row r="184" spans="1:63" s="12" customFormat="1" ht="25.9" customHeight="1">
      <c r="A184" s="12"/>
      <c r="B184" s="209"/>
      <c r="C184" s="210"/>
      <c r="D184" s="211" t="s">
        <v>75</v>
      </c>
      <c r="E184" s="212" t="s">
        <v>198</v>
      </c>
      <c r="F184" s="212" t="s">
        <v>402</v>
      </c>
      <c r="G184" s="210"/>
      <c r="H184" s="210"/>
      <c r="I184" s="213"/>
      <c r="J184" s="214">
        <f>BK184</f>
        <v>0</v>
      </c>
      <c r="K184" s="210"/>
      <c r="L184" s="215"/>
      <c r="M184" s="216"/>
      <c r="N184" s="217"/>
      <c r="O184" s="217"/>
      <c r="P184" s="218">
        <f>P185</f>
        <v>0</v>
      </c>
      <c r="Q184" s="217"/>
      <c r="R184" s="218">
        <f>R185</f>
        <v>0.00064</v>
      </c>
      <c r="S184" s="217"/>
      <c r="T184" s="219">
        <f>T185</f>
        <v>0.12</v>
      </c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R184" s="220" t="s">
        <v>153</v>
      </c>
      <c r="AT184" s="221" t="s">
        <v>75</v>
      </c>
      <c r="AU184" s="221" t="s">
        <v>76</v>
      </c>
      <c r="AY184" s="220" t="s">
        <v>140</v>
      </c>
      <c r="BK184" s="222">
        <f>BK185</f>
        <v>0</v>
      </c>
    </row>
    <row r="185" spans="1:63" s="12" customFormat="1" ht="22.8" customHeight="1">
      <c r="A185" s="12"/>
      <c r="B185" s="209"/>
      <c r="C185" s="210"/>
      <c r="D185" s="211" t="s">
        <v>75</v>
      </c>
      <c r="E185" s="223" t="s">
        <v>403</v>
      </c>
      <c r="F185" s="223" t="s">
        <v>404</v>
      </c>
      <c r="G185" s="210"/>
      <c r="H185" s="210"/>
      <c r="I185" s="213"/>
      <c r="J185" s="224">
        <f>BK185</f>
        <v>0</v>
      </c>
      <c r="K185" s="210"/>
      <c r="L185" s="215"/>
      <c r="M185" s="216"/>
      <c r="N185" s="217"/>
      <c r="O185" s="217"/>
      <c r="P185" s="218">
        <f>SUM(P186:P198)</f>
        <v>0</v>
      </c>
      <c r="Q185" s="217"/>
      <c r="R185" s="218">
        <f>SUM(R186:R198)</f>
        <v>0.00064</v>
      </c>
      <c r="S185" s="217"/>
      <c r="T185" s="219">
        <f>SUM(T186:T198)</f>
        <v>0.12</v>
      </c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R185" s="220" t="s">
        <v>153</v>
      </c>
      <c r="AT185" s="221" t="s">
        <v>75</v>
      </c>
      <c r="AU185" s="221" t="s">
        <v>83</v>
      </c>
      <c r="AY185" s="220" t="s">
        <v>140</v>
      </c>
      <c r="BK185" s="222">
        <f>SUM(BK186:BK198)</f>
        <v>0</v>
      </c>
    </row>
    <row r="186" spans="1:65" s="2" customFormat="1" ht="24.15" customHeight="1">
      <c r="A186" s="37"/>
      <c r="B186" s="38"/>
      <c r="C186" s="225" t="s">
        <v>405</v>
      </c>
      <c r="D186" s="225" t="s">
        <v>143</v>
      </c>
      <c r="E186" s="226" t="s">
        <v>406</v>
      </c>
      <c r="F186" s="227" t="s">
        <v>407</v>
      </c>
      <c r="G186" s="228" t="s">
        <v>282</v>
      </c>
      <c r="H186" s="229">
        <v>32</v>
      </c>
      <c r="I186" s="230"/>
      <c r="J186" s="231">
        <f>ROUND(I186*H186,2)</f>
        <v>0</v>
      </c>
      <c r="K186" s="227" t="s">
        <v>147</v>
      </c>
      <c r="L186" s="43"/>
      <c r="M186" s="232" t="s">
        <v>1</v>
      </c>
      <c r="N186" s="233" t="s">
        <v>42</v>
      </c>
      <c r="O186" s="90"/>
      <c r="P186" s="234">
        <f>O186*H186</f>
        <v>0</v>
      </c>
      <c r="Q186" s="234">
        <v>0</v>
      </c>
      <c r="R186" s="234">
        <f>Q186*H186</f>
        <v>0</v>
      </c>
      <c r="S186" s="234">
        <v>0</v>
      </c>
      <c r="T186" s="235">
        <f>S186*H186</f>
        <v>0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236" t="s">
        <v>408</v>
      </c>
      <c r="AT186" s="236" t="s">
        <v>143</v>
      </c>
      <c r="AU186" s="236" t="s">
        <v>89</v>
      </c>
      <c r="AY186" s="16" t="s">
        <v>140</v>
      </c>
      <c r="BE186" s="237">
        <f>IF(N186="základní",J186,0)</f>
        <v>0</v>
      </c>
      <c r="BF186" s="237">
        <f>IF(N186="snížená",J186,0)</f>
        <v>0</v>
      </c>
      <c r="BG186" s="237">
        <f>IF(N186="zákl. přenesená",J186,0)</f>
        <v>0</v>
      </c>
      <c r="BH186" s="237">
        <f>IF(N186="sníž. přenesená",J186,0)</f>
        <v>0</v>
      </c>
      <c r="BI186" s="237">
        <f>IF(N186="nulová",J186,0)</f>
        <v>0</v>
      </c>
      <c r="BJ186" s="16" t="s">
        <v>89</v>
      </c>
      <c r="BK186" s="237">
        <f>ROUND(I186*H186,2)</f>
        <v>0</v>
      </c>
      <c r="BL186" s="16" t="s">
        <v>408</v>
      </c>
      <c r="BM186" s="236" t="s">
        <v>530</v>
      </c>
    </row>
    <row r="187" spans="1:65" s="2" customFormat="1" ht="24.15" customHeight="1">
      <c r="A187" s="37"/>
      <c r="B187" s="38"/>
      <c r="C187" s="225" t="s">
        <v>410</v>
      </c>
      <c r="D187" s="225" t="s">
        <v>143</v>
      </c>
      <c r="E187" s="226" t="s">
        <v>411</v>
      </c>
      <c r="F187" s="227" t="s">
        <v>412</v>
      </c>
      <c r="G187" s="228" t="s">
        <v>282</v>
      </c>
      <c r="H187" s="229">
        <v>1</v>
      </c>
      <c r="I187" s="230"/>
      <c r="J187" s="231">
        <f>ROUND(I187*H187,2)</f>
        <v>0</v>
      </c>
      <c r="K187" s="227" t="s">
        <v>147</v>
      </c>
      <c r="L187" s="43"/>
      <c r="M187" s="232" t="s">
        <v>1</v>
      </c>
      <c r="N187" s="233" t="s">
        <v>42</v>
      </c>
      <c r="O187" s="90"/>
      <c r="P187" s="234">
        <f>O187*H187</f>
        <v>0</v>
      </c>
      <c r="Q187" s="234">
        <v>0</v>
      </c>
      <c r="R187" s="234">
        <f>Q187*H187</f>
        <v>0</v>
      </c>
      <c r="S187" s="234">
        <v>0</v>
      </c>
      <c r="T187" s="235">
        <f>S187*H187</f>
        <v>0</v>
      </c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R187" s="236" t="s">
        <v>408</v>
      </c>
      <c r="AT187" s="236" t="s">
        <v>143</v>
      </c>
      <c r="AU187" s="236" t="s">
        <v>89</v>
      </c>
      <c r="AY187" s="16" t="s">
        <v>140</v>
      </c>
      <c r="BE187" s="237">
        <f>IF(N187="základní",J187,0)</f>
        <v>0</v>
      </c>
      <c r="BF187" s="237">
        <f>IF(N187="snížená",J187,0)</f>
        <v>0</v>
      </c>
      <c r="BG187" s="237">
        <f>IF(N187="zákl. přenesená",J187,0)</f>
        <v>0</v>
      </c>
      <c r="BH187" s="237">
        <f>IF(N187="sníž. přenesená",J187,0)</f>
        <v>0</v>
      </c>
      <c r="BI187" s="237">
        <f>IF(N187="nulová",J187,0)</f>
        <v>0</v>
      </c>
      <c r="BJ187" s="16" t="s">
        <v>89</v>
      </c>
      <c r="BK187" s="237">
        <f>ROUND(I187*H187,2)</f>
        <v>0</v>
      </c>
      <c r="BL187" s="16" t="s">
        <v>408</v>
      </c>
      <c r="BM187" s="236" t="s">
        <v>531</v>
      </c>
    </row>
    <row r="188" spans="1:65" s="2" customFormat="1" ht="24.15" customHeight="1">
      <c r="A188" s="37"/>
      <c r="B188" s="38"/>
      <c r="C188" s="225" t="s">
        <v>414</v>
      </c>
      <c r="D188" s="225" t="s">
        <v>143</v>
      </c>
      <c r="E188" s="226" t="s">
        <v>415</v>
      </c>
      <c r="F188" s="227" t="s">
        <v>416</v>
      </c>
      <c r="G188" s="228" t="s">
        <v>282</v>
      </c>
      <c r="H188" s="229">
        <v>32</v>
      </c>
      <c r="I188" s="230"/>
      <c r="J188" s="231">
        <f>ROUND(I188*H188,2)</f>
        <v>0</v>
      </c>
      <c r="K188" s="227" t="s">
        <v>147</v>
      </c>
      <c r="L188" s="43"/>
      <c r="M188" s="232" t="s">
        <v>1</v>
      </c>
      <c r="N188" s="233" t="s">
        <v>42</v>
      </c>
      <c r="O188" s="90"/>
      <c r="P188" s="234">
        <f>O188*H188</f>
        <v>0</v>
      </c>
      <c r="Q188" s="234">
        <v>0</v>
      </c>
      <c r="R188" s="234">
        <f>Q188*H188</f>
        <v>0</v>
      </c>
      <c r="S188" s="234">
        <v>0</v>
      </c>
      <c r="T188" s="235">
        <f>S188*H188</f>
        <v>0</v>
      </c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R188" s="236" t="s">
        <v>408</v>
      </c>
      <c r="AT188" s="236" t="s">
        <v>143</v>
      </c>
      <c r="AU188" s="236" t="s">
        <v>89</v>
      </c>
      <c r="AY188" s="16" t="s">
        <v>140</v>
      </c>
      <c r="BE188" s="237">
        <f>IF(N188="základní",J188,0)</f>
        <v>0</v>
      </c>
      <c r="BF188" s="237">
        <f>IF(N188="snížená",J188,0)</f>
        <v>0</v>
      </c>
      <c r="BG188" s="237">
        <f>IF(N188="zákl. přenesená",J188,0)</f>
        <v>0</v>
      </c>
      <c r="BH188" s="237">
        <f>IF(N188="sníž. přenesená",J188,0)</f>
        <v>0</v>
      </c>
      <c r="BI188" s="237">
        <f>IF(N188="nulová",J188,0)</f>
        <v>0</v>
      </c>
      <c r="BJ188" s="16" t="s">
        <v>89</v>
      </c>
      <c r="BK188" s="237">
        <f>ROUND(I188*H188,2)</f>
        <v>0</v>
      </c>
      <c r="BL188" s="16" t="s">
        <v>408</v>
      </c>
      <c r="BM188" s="236" t="s">
        <v>532</v>
      </c>
    </row>
    <row r="189" spans="1:65" s="2" customFormat="1" ht="24.15" customHeight="1">
      <c r="A189" s="37"/>
      <c r="B189" s="38"/>
      <c r="C189" s="225" t="s">
        <v>418</v>
      </c>
      <c r="D189" s="225" t="s">
        <v>143</v>
      </c>
      <c r="E189" s="226" t="s">
        <v>419</v>
      </c>
      <c r="F189" s="227" t="s">
        <v>420</v>
      </c>
      <c r="G189" s="228" t="s">
        <v>282</v>
      </c>
      <c r="H189" s="229">
        <v>1</v>
      </c>
      <c r="I189" s="230"/>
      <c r="J189" s="231">
        <f>ROUND(I189*H189,2)</f>
        <v>0</v>
      </c>
      <c r="K189" s="227" t="s">
        <v>147</v>
      </c>
      <c r="L189" s="43"/>
      <c r="M189" s="232" t="s">
        <v>1</v>
      </c>
      <c r="N189" s="233" t="s">
        <v>42</v>
      </c>
      <c r="O189" s="90"/>
      <c r="P189" s="234">
        <f>O189*H189</f>
        <v>0</v>
      </c>
      <c r="Q189" s="234">
        <v>0</v>
      </c>
      <c r="R189" s="234">
        <f>Q189*H189</f>
        <v>0</v>
      </c>
      <c r="S189" s="234">
        <v>0</v>
      </c>
      <c r="T189" s="235">
        <f>S189*H189</f>
        <v>0</v>
      </c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R189" s="236" t="s">
        <v>408</v>
      </c>
      <c r="AT189" s="236" t="s">
        <v>143</v>
      </c>
      <c r="AU189" s="236" t="s">
        <v>89</v>
      </c>
      <c r="AY189" s="16" t="s">
        <v>140</v>
      </c>
      <c r="BE189" s="237">
        <f>IF(N189="základní",J189,0)</f>
        <v>0</v>
      </c>
      <c r="BF189" s="237">
        <f>IF(N189="snížená",J189,0)</f>
        <v>0</v>
      </c>
      <c r="BG189" s="237">
        <f>IF(N189="zákl. přenesená",J189,0)</f>
        <v>0</v>
      </c>
      <c r="BH189" s="237">
        <f>IF(N189="sníž. přenesená",J189,0)</f>
        <v>0</v>
      </c>
      <c r="BI189" s="237">
        <f>IF(N189="nulová",J189,0)</f>
        <v>0</v>
      </c>
      <c r="BJ189" s="16" t="s">
        <v>89</v>
      </c>
      <c r="BK189" s="237">
        <f>ROUND(I189*H189,2)</f>
        <v>0</v>
      </c>
      <c r="BL189" s="16" t="s">
        <v>408</v>
      </c>
      <c r="BM189" s="236" t="s">
        <v>533</v>
      </c>
    </row>
    <row r="190" spans="1:65" s="2" customFormat="1" ht="24.15" customHeight="1">
      <c r="A190" s="37"/>
      <c r="B190" s="38"/>
      <c r="C190" s="225" t="s">
        <v>422</v>
      </c>
      <c r="D190" s="225" t="s">
        <v>143</v>
      </c>
      <c r="E190" s="226" t="s">
        <v>423</v>
      </c>
      <c r="F190" s="227" t="s">
        <v>424</v>
      </c>
      <c r="G190" s="228" t="s">
        <v>169</v>
      </c>
      <c r="H190" s="229">
        <v>16</v>
      </c>
      <c r="I190" s="230"/>
      <c r="J190" s="231">
        <f>ROUND(I190*H190,2)</f>
        <v>0</v>
      </c>
      <c r="K190" s="227" t="s">
        <v>147</v>
      </c>
      <c r="L190" s="43"/>
      <c r="M190" s="232" t="s">
        <v>1</v>
      </c>
      <c r="N190" s="233" t="s">
        <v>42</v>
      </c>
      <c r="O190" s="90"/>
      <c r="P190" s="234">
        <f>O190*H190</f>
        <v>0</v>
      </c>
      <c r="Q190" s="234">
        <v>0</v>
      </c>
      <c r="R190" s="234">
        <f>Q190*H190</f>
        <v>0</v>
      </c>
      <c r="S190" s="234">
        <v>0</v>
      </c>
      <c r="T190" s="235">
        <f>S190*H190</f>
        <v>0</v>
      </c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R190" s="236" t="s">
        <v>408</v>
      </c>
      <c r="AT190" s="236" t="s">
        <v>143</v>
      </c>
      <c r="AU190" s="236" t="s">
        <v>89</v>
      </c>
      <c r="AY190" s="16" t="s">
        <v>140</v>
      </c>
      <c r="BE190" s="237">
        <f>IF(N190="základní",J190,0)</f>
        <v>0</v>
      </c>
      <c r="BF190" s="237">
        <f>IF(N190="snížená",J190,0)</f>
        <v>0</v>
      </c>
      <c r="BG190" s="237">
        <f>IF(N190="zákl. přenesená",J190,0)</f>
        <v>0</v>
      </c>
      <c r="BH190" s="237">
        <f>IF(N190="sníž. přenesená",J190,0)</f>
        <v>0</v>
      </c>
      <c r="BI190" s="237">
        <f>IF(N190="nulová",J190,0)</f>
        <v>0</v>
      </c>
      <c r="BJ190" s="16" t="s">
        <v>89</v>
      </c>
      <c r="BK190" s="237">
        <f>ROUND(I190*H190,2)</f>
        <v>0</v>
      </c>
      <c r="BL190" s="16" t="s">
        <v>408</v>
      </c>
      <c r="BM190" s="236" t="s">
        <v>534</v>
      </c>
    </row>
    <row r="191" spans="1:51" s="13" customFormat="1" ht="12">
      <c r="A191" s="13"/>
      <c r="B191" s="238"/>
      <c r="C191" s="239"/>
      <c r="D191" s="240" t="s">
        <v>157</v>
      </c>
      <c r="E191" s="249" t="s">
        <v>1</v>
      </c>
      <c r="F191" s="241" t="s">
        <v>535</v>
      </c>
      <c r="G191" s="239"/>
      <c r="H191" s="242">
        <v>16</v>
      </c>
      <c r="I191" s="243"/>
      <c r="J191" s="239"/>
      <c r="K191" s="239"/>
      <c r="L191" s="244"/>
      <c r="M191" s="245"/>
      <c r="N191" s="246"/>
      <c r="O191" s="246"/>
      <c r="P191" s="246"/>
      <c r="Q191" s="246"/>
      <c r="R191" s="246"/>
      <c r="S191" s="246"/>
      <c r="T191" s="247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8" t="s">
        <v>157</v>
      </c>
      <c r="AU191" s="248" t="s">
        <v>89</v>
      </c>
      <c r="AV191" s="13" t="s">
        <v>89</v>
      </c>
      <c r="AW191" s="13" t="s">
        <v>32</v>
      </c>
      <c r="AX191" s="13" t="s">
        <v>83</v>
      </c>
      <c r="AY191" s="248" t="s">
        <v>140</v>
      </c>
    </row>
    <row r="192" spans="1:65" s="2" customFormat="1" ht="44.25" customHeight="1">
      <c r="A192" s="37"/>
      <c r="B192" s="38"/>
      <c r="C192" s="225" t="s">
        <v>427</v>
      </c>
      <c r="D192" s="225" t="s">
        <v>143</v>
      </c>
      <c r="E192" s="226" t="s">
        <v>428</v>
      </c>
      <c r="F192" s="227" t="s">
        <v>429</v>
      </c>
      <c r="G192" s="228" t="s">
        <v>169</v>
      </c>
      <c r="H192" s="229">
        <v>32</v>
      </c>
      <c r="I192" s="230"/>
      <c r="J192" s="231">
        <f>ROUND(I192*H192,2)</f>
        <v>0</v>
      </c>
      <c r="K192" s="227" t="s">
        <v>147</v>
      </c>
      <c r="L192" s="43"/>
      <c r="M192" s="232" t="s">
        <v>1</v>
      </c>
      <c r="N192" s="233" t="s">
        <v>42</v>
      </c>
      <c r="O192" s="90"/>
      <c r="P192" s="234">
        <f>O192*H192</f>
        <v>0</v>
      </c>
      <c r="Q192" s="234">
        <v>2E-05</v>
      </c>
      <c r="R192" s="234">
        <f>Q192*H192</f>
        <v>0.00064</v>
      </c>
      <c r="S192" s="234">
        <v>0</v>
      </c>
      <c r="T192" s="235">
        <f>S192*H192</f>
        <v>0</v>
      </c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R192" s="236" t="s">
        <v>408</v>
      </c>
      <c r="AT192" s="236" t="s">
        <v>143</v>
      </c>
      <c r="AU192" s="236" t="s">
        <v>89</v>
      </c>
      <c r="AY192" s="16" t="s">
        <v>140</v>
      </c>
      <c r="BE192" s="237">
        <f>IF(N192="základní",J192,0)</f>
        <v>0</v>
      </c>
      <c r="BF192" s="237">
        <f>IF(N192="snížená",J192,0)</f>
        <v>0</v>
      </c>
      <c r="BG192" s="237">
        <f>IF(N192="zákl. přenesená",J192,0)</f>
        <v>0</v>
      </c>
      <c r="BH192" s="237">
        <f>IF(N192="sníž. přenesená",J192,0)</f>
        <v>0</v>
      </c>
      <c r="BI192" s="237">
        <f>IF(N192="nulová",J192,0)</f>
        <v>0</v>
      </c>
      <c r="BJ192" s="16" t="s">
        <v>89</v>
      </c>
      <c r="BK192" s="237">
        <f>ROUND(I192*H192,2)</f>
        <v>0</v>
      </c>
      <c r="BL192" s="16" t="s">
        <v>408</v>
      </c>
      <c r="BM192" s="236" t="s">
        <v>536</v>
      </c>
    </row>
    <row r="193" spans="1:65" s="2" customFormat="1" ht="24.15" customHeight="1">
      <c r="A193" s="37"/>
      <c r="B193" s="38"/>
      <c r="C193" s="225" t="s">
        <v>431</v>
      </c>
      <c r="D193" s="225" t="s">
        <v>143</v>
      </c>
      <c r="E193" s="226" t="s">
        <v>432</v>
      </c>
      <c r="F193" s="227" t="s">
        <v>433</v>
      </c>
      <c r="G193" s="228" t="s">
        <v>169</v>
      </c>
      <c r="H193" s="229">
        <v>1</v>
      </c>
      <c r="I193" s="230"/>
      <c r="J193" s="231">
        <f>ROUND(I193*H193,2)</f>
        <v>0</v>
      </c>
      <c r="K193" s="227" t="s">
        <v>147</v>
      </c>
      <c r="L193" s="43"/>
      <c r="M193" s="232" t="s">
        <v>1</v>
      </c>
      <c r="N193" s="233" t="s">
        <v>42</v>
      </c>
      <c r="O193" s="90"/>
      <c r="P193" s="234">
        <f>O193*H193</f>
        <v>0</v>
      </c>
      <c r="Q193" s="234">
        <v>0</v>
      </c>
      <c r="R193" s="234">
        <f>Q193*H193</f>
        <v>0</v>
      </c>
      <c r="S193" s="234">
        <v>0.12</v>
      </c>
      <c r="T193" s="235">
        <f>S193*H193</f>
        <v>0.12</v>
      </c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R193" s="236" t="s">
        <v>408</v>
      </c>
      <c r="AT193" s="236" t="s">
        <v>143</v>
      </c>
      <c r="AU193" s="236" t="s">
        <v>89</v>
      </c>
      <c r="AY193" s="16" t="s">
        <v>140</v>
      </c>
      <c r="BE193" s="237">
        <f>IF(N193="základní",J193,0)</f>
        <v>0</v>
      </c>
      <c r="BF193" s="237">
        <f>IF(N193="snížená",J193,0)</f>
        <v>0</v>
      </c>
      <c r="BG193" s="237">
        <f>IF(N193="zákl. přenesená",J193,0)</f>
        <v>0</v>
      </c>
      <c r="BH193" s="237">
        <f>IF(N193="sníž. přenesená",J193,0)</f>
        <v>0</v>
      </c>
      <c r="BI193" s="237">
        <f>IF(N193="nulová",J193,0)</f>
        <v>0</v>
      </c>
      <c r="BJ193" s="16" t="s">
        <v>89</v>
      </c>
      <c r="BK193" s="237">
        <f>ROUND(I193*H193,2)</f>
        <v>0</v>
      </c>
      <c r="BL193" s="16" t="s">
        <v>408</v>
      </c>
      <c r="BM193" s="236" t="s">
        <v>537</v>
      </c>
    </row>
    <row r="194" spans="1:65" s="2" customFormat="1" ht="24.15" customHeight="1">
      <c r="A194" s="37"/>
      <c r="B194" s="38"/>
      <c r="C194" s="225" t="s">
        <v>435</v>
      </c>
      <c r="D194" s="225" t="s">
        <v>143</v>
      </c>
      <c r="E194" s="226" t="s">
        <v>436</v>
      </c>
      <c r="F194" s="227" t="s">
        <v>437</v>
      </c>
      <c r="G194" s="228" t="s">
        <v>282</v>
      </c>
      <c r="H194" s="229">
        <v>4</v>
      </c>
      <c r="I194" s="230"/>
      <c r="J194" s="231">
        <f>ROUND(I194*H194,2)</f>
        <v>0</v>
      </c>
      <c r="K194" s="227" t="s">
        <v>147</v>
      </c>
      <c r="L194" s="43"/>
      <c r="M194" s="232" t="s">
        <v>1</v>
      </c>
      <c r="N194" s="233" t="s">
        <v>42</v>
      </c>
      <c r="O194" s="90"/>
      <c r="P194" s="234">
        <f>O194*H194</f>
        <v>0</v>
      </c>
      <c r="Q194" s="234">
        <v>0</v>
      </c>
      <c r="R194" s="234">
        <f>Q194*H194</f>
        <v>0</v>
      </c>
      <c r="S194" s="234">
        <v>0</v>
      </c>
      <c r="T194" s="235">
        <f>S194*H194</f>
        <v>0</v>
      </c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R194" s="236" t="s">
        <v>408</v>
      </c>
      <c r="AT194" s="236" t="s">
        <v>143</v>
      </c>
      <c r="AU194" s="236" t="s">
        <v>89</v>
      </c>
      <c r="AY194" s="16" t="s">
        <v>140</v>
      </c>
      <c r="BE194" s="237">
        <f>IF(N194="základní",J194,0)</f>
        <v>0</v>
      </c>
      <c r="BF194" s="237">
        <f>IF(N194="snížená",J194,0)</f>
        <v>0</v>
      </c>
      <c r="BG194" s="237">
        <f>IF(N194="zákl. přenesená",J194,0)</f>
        <v>0</v>
      </c>
      <c r="BH194" s="237">
        <f>IF(N194="sníž. přenesená",J194,0)</f>
        <v>0</v>
      </c>
      <c r="BI194" s="237">
        <f>IF(N194="nulová",J194,0)</f>
        <v>0</v>
      </c>
      <c r="BJ194" s="16" t="s">
        <v>89</v>
      </c>
      <c r="BK194" s="237">
        <f>ROUND(I194*H194,2)</f>
        <v>0</v>
      </c>
      <c r="BL194" s="16" t="s">
        <v>408</v>
      </c>
      <c r="BM194" s="236" t="s">
        <v>538</v>
      </c>
    </row>
    <row r="195" spans="1:65" s="2" customFormat="1" ht="24.15" customHeight="1">
      <c r="A195" s="37"/>
      <c r="B195" s="38"/>
      <c r="C195" s="225" t="s">
        <v>439</v>
      </c>
      <c r="D195" s="225" t="s">
        <v>143</v>
      </c>
      <c r="E195" s="226" t="s">
        <v>440</v>
      </c>
      <c r="F195" s="227" t="s">
        <v>441</v>
      </c>
      <c r="G195" s="228" t="s">
        <v>146</v>
      </c>
      <c r="H195" s="229">
        <v>0.12</v>
      </c>
      <c r="I195" s="230"/>
      <c r="J195" s="231">
        <f>ROUND(I195*H195,2)</f>
        <v>0</v>
      </c>
      <c r="K195" s="227" t="s">
        <v>147</v>
      </c>
      <c r="L195" s="43"/>
      <c r="M195" s="232" t="s">
        <v>1</v>
      </c>
      <c r="N195" s="233" t="s">
        <v>42</v>
      </c>
      <c r="O195" s="90"/>
      <c r="P195" s="234">
        <f>O195*H195</f>
        <v>0</v>
      </c>
      <c r="Q195" s="234">
        <v>0</v>
      </c>
      <c r="R195" s="234">
        <f>Q195*H195</f>
        <v>0</v>
      </c>
      <c r="S195" s="234">
        <v>0</v>
      </c>
      <c r="T195" s="235">
        <f>S195*H195</f>
        <v>0</v>
      </c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R195" s="236" t="s">
        <v>408</v>
      </c>
      <c r="AT195" s="236" t="s">
        <v>143</v>
      </c>
      <c r="AU195" s="236" t="s">
        <v>89</v>
      </c>
      <c r="AY195" s="16" t="s">
        <v>140</v>
      </c>
      <c r="BE195" s="237">
        <f>IF(N195="základní",J195,0)</f>
        <v>0</v>
      </c>
      <c r="BF195" s="237">
        <f>IF(N195="snížená",J195,0)</f>
        <v>0</v>
      </c>
      <c r="BG195" s="237">
        <f>IF(N195="zákl. přenesená",J195,0)</f>
        <v>0</v>
      </c>
      <c r="BH195" s="237">
        <f>IF(N195="sníž. přenesená",J195,0)</f>
        <v>0</v>
      </c>
      <c r="BI195" s="237">
        <f>IF(N195="nulová",J195,0)</f>
        <v>0</v>
      </c>
      <c r="BJ195" s="16" t="s">
        <v>89</v>
      </c>
      <c r="BK195" s="237">
        <f>ROUND(I195*H195,2)</f>
        <v>0</v>
      </c>
      <c r="BL195" s="16" t="s">
        <v>408</v>
      </c>
      <c r="BM195" s="236" t="s">
        <v>539</v>
      </c>
    </row>
    <row r="196" spans="1:65" s="2" customFormat="1" ht="24.15" customHeight="1">
      <c r="A196" s="37"/>
      <c r="B196" s="38"/>
      <c r="C196" s="225" t="s">
        <v>443</v>
      </c>
      <c r="D196" s="225" t="s">
        <v>143</v>
      </c>
      <c r="E196" s="226" t="s">
        <v>444</v>
      </c>
      <c r="F196" s="227" t="s">
        <v>445</v>
      </c>
      <c r="G196" s="228" t="s">
        <v>146</v>
      </c>
      <c r="H196" s="229">
        <v>1.2</v>
      </c>
      <c r="I196" s="230"/>
      <c r="J196" s="231">
        <f>ROUND(I196*H196,2)</f>
        <v>0</v>
      </c>
      <c r="K196" s="227" t="s">
        <v>147</v>
      </c>
      <c r="L196" s="43"/>
      <c r="M196" s="232" t="s">
        <v>1</v>
      </c>
      <c r="N196" s="233" t="s">
        <v>42</v>
      </c>
      <c r="O196" s="90"/>
      <c r="P196" s="234">
        <f>O196*H196</f>
        <v>0</v>
      </c>
      <c r="Q196" s="234">
        <v>0</v>
      </c>
      <c r="R196" s="234">
        <f>Q196*H196</f>
        <v>0</v>
      </c>
      <c r="S196" s="234">
        <v>0</v>
      </c>
      <c r="T196" s="235">
        <f>S196*H196</f>
        <v>0</v>
      </c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R196" s="236" t="s">
        <v>408</v>
      </c>
      <c r="AT196" s="236" t="s">
        <v>143</v>
      </c>
      <c r="AU196" s="236" t="s">
        <v>89</v>
      </c>
      <c r="AY196" s="16" t="s">
        <v>140</v>
      </c>
      <c r="BE196" s="237">
        <f>IF(N196="základní",J196,0)</f>
        <v>0</v>
      </c>
      <c r="BF196" s="237">
        <f>IF(N196="snížená",J196,0)</f>
        <v>0</v>
      </c>
      <c r="BG196" s="237">
        <f>IF(N196="zákl. přenesená",J196,0)</f>
        <v>0</v>
      </c>
      <c r="BH196" s="237">
        <f>IF(N196="sníž. přenesená",J196,0)</f>
        <v>0</v>
      </c>
      <c r="BI196" s="237">
        <f>IF(N196="nulová",J196,0)</f>
        <v>0</v>
      </c>
      <c r="BJ196" s="16" t="s">
        <v>89</v>
      </c>
      <c r="BK196" s="237">
        <f>ROUND(I196*H196,2)</f>
        <v>0</v>
      </c>
      <c r="BL196" s="16" t="s">
        <v>408</v>
      </c>
      <c r="BM196" s="236" t="s">
        <v>540</v>
      </c>
    </row>
    <row r="197" spans="1:51" s="13" customFormat="1" ht="12">
      <c r="A197" s="13"/>
      <c r="B197" s="238"/>
      <c r="C197" s="239"/>
      <c r="D197" s="240" t="s">
        <v>157</v>
      </c>
      <c r="E197" s="239"/>
      <c r="F197" s="241" t="s">
        <v>541</v>
      </c>
      <c r="G197" s="239"/>
      <c r="H197" s="242">
        <v>1.2</v>
      </c>
      <c r="I197" s="243"/>
      <c r="J197" s="239"/>
      <c r="K197" s="239"/>
      <c r="L197" s="244"/>
      <c r="M197" s="245"/>
      <c r="N197" s="246"/>
      <c r="O197" s="246"/>
      <c r="P197" s="246"/>
      <c r="Q197" s="246"/>
      <c r="R197" s="246"/>
      <c r="S197" s="246"/>
      <c r="T197" s="247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8" t="s">
        <v>157</v>
      </c>
      <c r="AU197" s="248" t="s">
        <v>89</v>
      </c>
      <c r="AV197" s="13" t="s">
        <v>89</v>
      </c>
      <c r="AW197" s="13" t="s">
        <v>4</v>
      </c>
      <c r="AX197" s="13" t="s">
        <v>83</v>
      </c>
      <c r="AY197" s="248" t="s">
        <v>140</v>
      </c>
    </row>
    <row r="198" spans="1:65" s="2" customFormat="1" ht="37.8" customHeight="1">
      <c r="A198" s="37"/>
      <c r="B198" s="38"/>
      <c r="C198" s="225" t="s">
        <v>448</v>
      </c>
      <c r="D198" s="225" t="s">
        <v>143</v>
      </c>
      <c r="E198" s="226" t="s">
        <v>449</v>
      </c>
      <c r="F198" s="227" t="s">
        <v>450</v>
      </c>
      <c r="G198" s="228" t="s">
        <v>146</v>
      </c>
      <c r="H198" s="229">
        <v>0.12</v>
      </c>
      <c r="I198" s="230"/>
      <c r="J198" s="231">
        <f>ROUND(I198*H198,2)</f>
        <v>0</v>
      </c>
      <c r="K198" s="227" t="s">
        <v>147</v>
      </c>
      <c r="L198" s="43"/>
      <c r="M198" s="232" t="s">
        <v>1</v>
      </c>
      <c r="N198" s="233" t="s">
        <v>42</v>
      </c>
      <c r="O198" s="90"/>
      <c r="P198" s="234">
        <f>O198*H198</f>
        <v>0</v>
      </c>
      <c r="Q198" s="234">
        <v>0</v>
      </c>
      <c r="R198" s="234">
        <f>Q198*H198</f>
        <v>0</v>
      </c>
      <c r="S198" s="234">
        <v>0</v>
      </c>
      <c r="T198" s="235">
        <f>S198*H198</f>
        <v>0</v>
      </c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R198" s="236" t="s">
        <v>408</v>
      </c>
      <c r="AT198" s="236" t="s">
        <v>143</v>
      </c>
      <c r="AU198" s="236" t="s">
        <v>89</v>
      </c>
      <c r="AY198" s="16" t="s">
        <v>140</v>
      </c>
      <c r="BE198" s="237">
        <f>IF(N198="základní",J198,0)</f>
        <v>0</v>
      </c>
      <c r="BF198" s="237">
        <f>IF(N198="snížená",J198,0)</f>
        <v>0</v>
      </c>
      <c r="BG198" s="237">
        <f>IF(N198="zákl. přenesená",J198,0)</f>
        <v>0</v>
      </c>
      <c r="BH198" s="237">
        <f>IF(N198="sníž. přenesená",J198,0)</f>
        <v>0</v>
      </c>
      <c r="BI198" s="237">
        <f>IF(N198="nulová",J198,0)</f>
        <v>0</v>
      </c>
      <c r="BJ198" s="16" t="s">
        <v>89</v>
      </c>
      <c r="BK198" s="237">
        <f>ROUND(I198*H198,2)</f>
        <v>0</v>
      </c>
      <c r="BL198" s="16" t="s">
        <v>408</v>
      </c>
      <c r="BM198" s="236" t="s">
        <v>542</v>
      </c>
    </row>
    <row r="199" spans="1:63" s="12" customFormat="1" ht="25.9" customHeight="1">
      <c r="A199" s="12"/>
      <c r="B199" s="209"/>
      <c r="C199" s="210"/>
      <c r="D199" s="211" t="s">
        <v>75</v>
      </c>
      <c r="E199" s="212" t="s">
        <v>452</v>
      </c>
      <c r="F199" s="212" t="s">
        <v>453</v>
      </c>
      <c r="G199" s="210"/>
      <c r="H199" s="210"/>
      <c r="I199" s="213"/>
      <c r="J199" s="214">
        <f>BK199</f>
        <v>0</v>
      </c>
      <c r="K199" s="210"/>
      <c r="L199" s="215"/>
      <c r="M199" s="216"/>
      <c r="N199" s="217"/>
      <c r="O199" s="217"/>
      <c r="P199" s="218">
        <f>P200</f>
        <v>0</v>
      </c>
      <c r="Q199" s="217"/>
      <c r="R199" s="218">
        <f>R200</f>
        <v>0</v>
      </c>
      <c r="S199" s="217"/>
      <c r="T199" s="219">
        <f>T200</f>
        <v>0</v>
      </c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R199" s="220" t="s">
        <v>166</v>
      </c>
      <c r="AT199" s="221" t="s">
        <v>75</v>
      </c>
      <c r="AU199" s="221" t="s">
        <v>76</v>
      </c>
      <c r="AY199" s="220" t="s">
        <v>140</v>
      </c>
      <c r="BK199" s="222">
        <f>BK200</f>
        <v>0</v>
      </c>
    </row>
    <row r="200" spans="1:63" s="12" customFormat="1" ht="22.8" customHeight="1">
      <c r="A200" s="12"/>
      <c r="B200" s="209"/>
      <c r="C200" s="210"/>
      <c r="D200" s="211" t="s">
        <v>75</v>
      </c>
      <c r="E200" s="223" t="s">
        <v>454</v>
      </c>
      <c r="F200" s="223" t="s">
        <v>455</v>
      </c>
      <c r="G200" s="210"/>
      <c r="H200" s="210"/>
      <c r="I200" s="213"/>
      <c r="J200" s="224">
        <f>BK200</f>
        <v>0</v>
      </c>
      <c r="K200" s="210"/>
      <c r="L200" s="215"/>
      <c r="M200" s="216"/>
      <c r="N200" s="217"/>
      <c r="O200" s="217"/>
      <c r="P200" s="218">
        <f>P201</f>
        <v>0</v>
      </c>
      <c r="Q200" s="217"/>
      <c r="R200" s="218">
        <f>R201</f>
        <v>0</v>
      </c>
      <c r="S200" s="217"/>
      <c r="T200" s="219">
        <f>T201</f>
        <v>0</v>
      </c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R200" s="220" t="s">
        <v>166</v>
      </c>
      <c r="AT200" s="221" t="s">
        <v>75</v>
      </c>
      <c r="AU200" s="221" t="s">
        <v>83</v>
      </c>
      <c r="AY200" s="220" t="s">
        <v>140</v>
      </c>
      <c r="BK200" s="222">
        <f>BK201</f>
        <v>0</v>
      </c>
    </row>
    <row r="201" spans="1:65" s="2" customFormat="1" ht="16.5" customHeight="1">
      <c r="A201" s="37"/>
      <c r="B201" s="38"/>
      <c r="C201" s="225" t="s">
        <v>456</v>
      </c>
      <c r="D201" s="225" t="s">
        <v>143</v>
      </c>
      <c r="E201" s="226" t="s">
        <v>457</v>
      </c>
      <c r="F201" s="227" t="s">
        <v>458</v>
      </c>
      <c r="G201" s="228" t="s">
        <v>459</v>
      </c>
      <c r="H201" s="229">
        <v>1</v>
      </c>
      <c r="I201" s="230"/>
      <c r="J201" s="231">
        <f>ROUND(I201*H201,2)</f>
        <v>0</v>
      </c>
      <c r="K201" s="227" t="s">
        <v>147</v>
      </c>
      <c r="L201" s="43"/>
      <c r="M201" s="271" t="s">
        <v>1</v>
      </c>
      <c r="N201" s="272" t="s">
        <v>42</v>
      </c>
      <c r="O201" s="273"/>
      <c r="P201" s="274">
        <f>O201*H201</f>
        <v>0</v>
      </c>
      <c r="Q201" s="274">
        <v>0</v>
      </c>
      <c r="R201" s="274">
        <f>Q201*H201</f>
        <v>0</v>
      </c>
      <c r="S201" s="274">
        <v>0</v>
      </c>
      <c r="T201" s="275">
        <f>S201*H201</f>
        <v>0</v>
      </c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R201" s="236" t="s">
        <v>460</v>
      </c>
      <c r="AT201" s="236" t="s">
        <v>143</v>
      </c>
      <c r="AU201" s="236" t="s">
        <v>89</v>
      </c>
      <c r="AY201" s="16" t="s">
        <v>140</v>
      </c>
      <c r="BE201" s="237">
        <f>IF(N201="základní",J201,0)</f>
        <v>0</v>
      </c>
      <c r="BF201" s="237">
        <f>IF(N201="snížená",J201,0)</f>
        <v>0</v>
      </c>
      <c r="BG201" s="237">
        <f>IF(N201="zákl. přenesená",J201,0)</f>
        <v>0</v>
      </c>
      <c r="BH201" s="237">
        <f>IF(N201="sníž. přenesená",J201,0)</f>
        <v>0</v>
      </c>
      <c r="BI201" s="237">
        <f>IF(N201="nulová",J201,0)</f>
        <v>0</v>
      </c>
      <c r="BJ201" s="16" t="s">
        <v>89</v>
      </c>
      <c r="BK201" s="237">
        <f>ROUND(I201*H201,2)</f>
        <v>0</v>
      </c>
      <c r="BL201" s="16" t="s">
        <v>460</v>
      </c>
      <c r="BM201" s="236" t="s">
        <v>543</v>
      </c>
    </row>
    <row r="202" spans="1:31" s="2" customFormat="1" ht="6.95" customHeight="1">
      <c r="A202" s="37"/>
      <c r="B202" s="65"/>
      <c r="C202" s="66"/>
      <c r="D202" s="66"/>
      <c r="E202" s="66"/>
      <c r="F202" s="66"/>
      <c r="G202" s="66"/>
      <c r="H202" s="66"/>
      <c r="I202" s="66"/>
      <c r="J202" s="66"/>
      <c r="K202" s="66"/>
      <c r="L202" s="43"/>
      <c r="M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</row>
  </sheetData>
  <sheetProtection password="CC35" sheet="1" objects="1" scenarios="1" formatColumns="0" formatRows="0" autoFilter="0"/>
  <autoFilter ref="C130:K201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9:H119"/>
    <mergeCell ref="E121:H121"/>
    <mergeCell ref="E123:H12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105</v>
      </c>
    </row>
    <row r="3" spans="2:46" s="1" customFormat="1" ht="6.95" customHeight="1">
      <c r="B3" s="145"/>
      <c r="C3" s="146"/>
      <c r="D3" s="146"/>
      <c r="E3" s="146"/>
      <c r="F3" s="146"/>
      <c r="G3" s="146"/>
      <c r="H3" s="146"/>
      <c r="I3" s="146"/>
      <c r="J3" s="146"/>
      <c r="K3" s="146"/>
      <c r="L3" s="19"/>
      <c r="AT3" s="16" t="s">
        <v>83</v>
      </c>
    </row>
    <row r="4" spans="2:46" s="1" customFormat="1" ht="24.95" customHeight="1">
      <c r="B4" s="19"/>
      <c r="D4" s="147" t="s">
        <v>108</v>
      </c>
      <c r="L4" s="19"/>
      <c r="M4" s="148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49" t="s">
        <v>16</v>
      </c>
      <c r="L6" s="19"/>
    </row>
    <row r="7" spans="2:12" s="1" customFormat="1" ht="16.5" customHeight="1">
      <c r="B7" s="19"/>
      <c r="E7" s="150" t="str">
        <f>'Rekapitulace stavby'!K6</f>
        <v xml:space="preserve">Oprava ploché  střechy</v>
      </c>
      <c r="F7" s="149"/>
      <c r="G7" s="149"/>
      <c r="H7" s="149"/>
      <c r="L7" s="19"/>
    </row>
    <row r="8" spans="2:12" s="1" customFormat="1" ht="12" customHeight="1">
      <c r="B8" s="19"/>
      <c r="D8" s="149" t="s">
        <v>109</v>
      </c>
      <c r="L8" s="19"/>
    </row>
    <row r="9" spans="1:31" s="2" customFormat="1" ht="16.5" customHeight="1">
      <c r="A9" s="37"/>
      <c r="B9" s="43"/>
      <c r="C9" s="37"/>
      <c r="D9" s="37"/>
      <c r="E9" s="150" t="s">
        <v>544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customHeight="1">
      <c r="A10" s="37"/>
      <c r="B10" s="43"/>
      <c r="C10" s="37"/>
      <c r="D10" s="149" t="s">
        <v>111</v>
      </c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6.5" customHeight="1">
      <c r="A11" s="37"/>
      <c r="B11" s="43"/>
      <c r="C11" s="37"/>
      <c r="D11" s="37"/>
      <c r="E11" s="151" t="s">
        <v>545</v>
      </c>
      <c r="F11" s="37"/>
      <c r="G11" s="37"/>
      <c r="H11" s="37"/>
      <c r="I11" s="37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>
      <c r="A12" s="37"/>
      <c r="B12" s="43"/>
      <c r="C12" s="37"/>
      <c r="D12" s="37"/>
      <c r="E12" s="37"/>
      <c r="F12" s="37"/>
      <c r="G12" s="37"/>
      <c r="H12" s="37"/>
      <c r="I12" s="37"/>
      <c r="J12" s="37"/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2" customHeight="1">
      <c r="A13" s="37"/>
      <c r="B13" s="43"/>
      <c r="C13" s="37"/>
      <c r="D13" s="149" t="s">
        <v>18</v>
      </c>
      <c r="E13" s="37"/>
      <c r="F13" s="140" t="s">
        <v>1</v>
      </c>
      <c r="G13" s="37"/>
      <c r="H13" s="37"/>
      <c r="I13" s="149" t="s">
        <v>19</v>
      </c>
      <c r="J13" s="140" t="s">
        <v>1</v>
      </c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49" t="s">
        <v>20</v>
      </c>
      <c r="E14" s="37"/>
      <c r="F14" s="140" t="s">
        <v>21</v>
      </c>
      <c r="G14" s="37"/>
      <c r="H14" s="37"/>
      <c r="I14" s="149" t="s">
        <v>22</v>
      </c>
      <c r="J14" s="152" t="str">
        <f>'Rekapitulace stavby'!AN8</f>
        <v>15. 4. 2024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0.8" customHeight="1">
      <c r="A15" s="37"/>
      <c r="B15" s="43"/>
      <c r="C15" s="37"/>
      <c r="D15" s="37"/>
      <c r="E15" s="37"/>
      <c r="F15" s="37"/>
      <c r="G15" s="37"/>
      <c r="H15" s="37"/>
      <c r="I15" s="37"/>
      <c r="J15" s="37"/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3"/>
      <c r="C16" s="37"/>
      <c r="D16" s="149" t="s">
        <v>24</v>
      </c>
      <c r="E16" s="37"/>
      <c r="F16" s="37"/>
      <c r="G16" s="37"/>
      <c r="H16" s="37"/>
      <c r="I16" s="149" t="s">
        <v>25</v>
      </c>
      <c r="J16" s="140" t="s">
        <v>1</v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8" customHeight="1">
      <c r="A17" s="37"/>
      <c r="B17" s="43"/>
      <c r="C17" s="37"/>
      <c r="D17" s="37"/>
      <c r="E17" s="140" t="s">
        <v>26</v>
      </c>
      <c r="F17" s="37"/>
      <c r="G17" s="37"/>
      <c r="H17" s="37"/>
      <c r="I17" s="149" t="s">
        <v>27</v>
      </c>
      <c r="J17" s="140" t="s">
        <v>1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6.95" customHeight="1">
      <c r="A18" s="37"/>
      <c r="B18" s="43"/>
      <c r="C18" s="37"/>
      <c r="D18" s="37"/>
      <c r="E18" s="37"/>
      <c r="F18" s="37"/>
      <c r="G18" s="37"/>
      <c r="H18" s="37"/>
      <c r="I18" s="37"/>
      <c r="J18" s="37"/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2" customHeight="1">
      <c r="A19" s="37"/>
      <c r="B19" s="43"/>
      <c r="C19" s="37"/>
      <c r="D19" s="149" t="s">
        <v>28</v>
      </c>
      <c r="E19" s="37"/>
      <c r="F19" s="37"/>
      <c r="G19" s="37"/>
      <c r="H19" s="37"/>
      <c r="I19" s="149" t="s">
        <v>25</v>
      </c>
      <c r="J19" s="32" t="str">
        <f>'Rekapitulace stavby'!AN13</f>
        <v>Vyplň údaj</v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8" customHeight="1">
      <c r="A20" s="37"/>
      <c r="B20" s="43"/>
      <c r="C20" s="37"/>
      <c r="D20" s="37"/>
      <c r="E20" s="32" t="str">
        <f>'Rekapitulace stavby'!E14</f>
        <v>Vyplň údaj</v>
      </c>
      <c r="F20" s="140"/>
      <c r="G20" s="140"/>
      <c r="H20" s="140"/>
      <c r="I20" s="149" t="s">
        <v>27</v>
      </c>
      <c r="J20" s="32" t="str">
        <f>'Rekapitulace stavby'!AN14</f>
        <v>Vyplň údaj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6.95" customHeight="1">
      <c r="A21" s="37"/>
      <c r="B21" s="43"/>
      <c r="C21" s="37"/>
      <c r="D21" s="37"/>
      <c r="E21" s="37"/>
      <c r="F21" s="37"/>
      <c r="G21" s="37"/>
      <c r="H21" s="37"/>
      <c r="I21" s="37"/>
      <c r="J21" s="37"/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2" customHeight="1">
      <c r="A22" s="37"/>
      <c r="B22" s="43"/>
      <c r="C22" s="37"/>
      <c r="D22" s="149" t="s">
        <v>30</v>
      </c>
      <c r="E22" s="37"/>
      <c r="F22" s="37"/>
      <c r="G22" s="37"/>
      <c r="H22" s="37"/>
      <c r="I22" s="149" t="s">
        <v>25</v>
      </c>
      <c r="J22" s="140" t="str">
        <f>IF('Rekapitulace stavby'!AN16="","",'Rekapitulace stavby'!AN16)</f>
        <v/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8" customHeight="1">
      <c r="A23" s="37"/>
      <c r="B23" s="43"/>
      <c r="C23" s="37"/>
      <c r="D23" s="37"/>
      <c r="E23" s="140" t="str">
        <f>IF('Rekapitulace stavby'!E17="","",'Rekapitulace stavby'!E17)</f>
        <v xml:space="preserve"> </v>
      </c>
      <c r="F23" s="37"/>
      <c r="G23" s="37"/>
      <c r="H23" s="37"/>
      <c r="I23" s="149" t="s">
        <v>27</v>
      </c>
      <c r="J23" s="140" t="str">
        <f>IF('Rekapitulace stavby'!AN17="","",'Rekapitulace stavby'!AN17)</f>
        <v/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6.95" customHeight="1">
      <c r="A24" s="37"/>
      <c r="B24" s="43"/>
      <c r="C24" s="37"/>
      <c r="D24" s="37"/>
      <c r="E24" s="37"/>
      <c r="F24" s="37"/>
      <c r="G24" s="37"/>
      <c r="H24" s="37"/>
      <c r="I24" s="37"/>
      <c r="J24" s="37"/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2" customHeight="1">
      <c r="A25" s="37"/>
      <c r="B25" s="43"/>
      <c r="C25" s="37"/>
      <c r="D25" s="149" t="s">
        <v>33</v>
      </c>
      <c r="E25" s="37"/>
      <c r="F25" s="37"/>
      <c r="G25" s="37"/>
      <c r="H25" s="37"/>
      <c r="I25" s="149" t="s">
        <v>25</v>
      </c>
      <c r="J25" s="140" t="s">
        <v>1</v>
      </c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8" customHeight="1">
      <c r="A26" s="37"/>
      <c r="B26" s="43"/>
      <c r="C26" s="37"/>
      <c r="D26" s="37"/>
      <c r="E26" s="140" t="s">
        <v>34</v>
      </c>
      <c r="F26" s="37"/>
      <c r="G26" s="37"/>
      <c r="H26" s="37"/>
      <c r="I26" s="149" t="s">
        <v>27</v>
      </c>
      <c r="J26" s="140" t="s">
        <v>1</v>
      </c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6.95" customHeight="1">
      <c r="A27" s="37"/>
      <c r="B27" s="43"/>
      <c r="C27" s="37"/>
      <c r="D27" s="37"/>
      <c r="E27" s="37"/>
      <c r="F27" s="37"/>
      <c r="G27" s="37"/>
      <c r="H27" s="37"/>
      <c r="I27" s="37"/>
      <c r="J27" s="37"/>
      <c r="K27" s="37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2" customHeight="1">
      <c r="A28" s="37"/>
      <c r="B28" s="43"/>
      <c r="C28" s="37"/>
      <c r="D28" s="149" t="s">
        <v>35</v>
      </c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8" customFormat="1" ht="16.5" customHeight="1">
      <c r="A29" s="153"/>
      <c r="B29" s="154"/>
      <c r="C29" s="153"/>
      <c r="D29" s="153"/>
      <c r="E29" s="155" t="s">
        <v>1</v>
      </c>
      <c r="F29" s="155"/>
      <c r="G29" s="155"/>
      <c r="H29" s="155"/>
      <c r="I29" s="153"/>
      <c r="J29" s="153"/>
      <c r="K29" s="153"/>
      <c r="L29" s="156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</row>
    <row r="30" spans="1:31" s="2" customFormat="1" ht="6.95" customHeight="1">
      <c r="A30" s="37"/>
      <c r="B30" s="43"/>
      <c r="C30" s="37"/>
      <c r="D30" s="37"/>
      <c r="E30" s="37"/>
      <c r="F30" s="37"/>
      <c r="G30" s="37"/>
      <c r="H30" s="37"/>
      <c r="I30" s="37"/>
      <c r="J30" s="37"/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57"/>
      <c r="E31" s="157"/>
      <c r="F31" s="157"/>
      <c r="G31" s="157"/>
      <c r="H31" s="157"/>
      <c r="I31" s="157"/>
      <c r="J31" s="157"/>
      <c r="K31" s="157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25.4" customHeight="1">
      <c r="A32" s="37"/>
      <c r="B32" s="43"/>
      <c r="C32" s="37"/>
      <c r="D32" s="158" t="s">
        <v>36</v>
      </c>
      <c r="E32" s="37"/>
      <c r="F32" s="37"/>
      <c r="G32" s="37"/>
      <c r="H32" s="37"/>
      <c r="I32" s="37"/>
      <c r="J32" s="159">
        <f>ROUND(J127,2)</f>
        <v>0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3"/>
      <c r="C33" s="37"/>
      <c r="D33" s="157"/>
      <c r="E33" s="157"/>
      <c r="F33" s="157"/>
      <c r="G33" s="157"/>
      <c r="H33" s="157"/>
      <c r="I33" s="157"/>
      <c r="J33" s="157"/>
      <c r="K33" s="15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37"/>
      <c r="F34" s="160" t="s">
        <v>38</v>
      </c>
      <c r="G34" s="37"/>
      <c r="H34" s="37"/>
      <c r="I34" s="160" t="s">
        <v>37</v>
      </c>
      <c r="J34" s="160" t="s">
        <v>39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>
      <c r="A35" s="37"/>
      <c r="B35" s="43"/>
      <c r="C35" s="37"/>
      <c r="D35" s="161" t="s">
        <v>40</v>
      </c>
      <c r="E35" s="149" t="s">
        <v>41</v>
      </c>
      <c r="F35" s="162">
        <f>ROUND((SUM(BE127:BE166)),2)</f>
        <v>0</v>
      </c>
      <c r="G35" s="37"/>
      <c r="H35" s="37"/>
      <c r="I35" s="163">
        <v>0.21</v>
      </c>
      <c r="J35" s="162">
        <f>ROUND(((SUM(BE127:BE166))*I35),2)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149" t="s">
        <v>42</v>
      </c>
      <c r="F36" s="162">
        <f>ROUND((SUM(BF127:BF166)),2)</f>
        <v>0</v>
      </c>
      <c r="G36" s="37"/>
      <c r="H36" s="37"/>
      <c r="I36" s="163">
        <v>0.12</v>
      </c>
      <c r="J36" s="162">
        <f>ROUND(((SUM(BF127:BF166))*I36),2)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49" t="s">
        <v>43</v>
      </c>
      <c r="F37" s="162">
        <f>ROUND((SUM(BG127:BG166)),2)</f>
        <v>0</v>
      </c>
      <c r="G37" s="37"/>
      <c r="H37" s="37"/>
      <c r="I37" s="163">
        <v>0.21</v>
      </c>
      <c r="J37" s="162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 hidden="1">
      <c r="A38" s="37"/>
      <c r="B38" s="43"/>
      <c r="C38" s="37"/>
      <c r="D38" s="37"/>
      <c r="E38" s="149" t="s">
        <v>44</v>
      </c>
      <c r="F38" s="162">
        <f>ROUND((SUM(BH127:BH166)),2)</f>
        <v>0</v>
      </c>
      <c r="G38" s="37"/>
      <c r="H38" s="37"/>
      <c r="I38" s="163">
        <v>0.12</v>
      </c>
      <c r="J38" s="162">
        <f>0</f>
        <v>0</v>
      </c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49" t="s">
        <v>45</v>
      </c>
      <c r="F39" s="162">
        <f>ROUND((SUM(BI127:BI166)),2)</f>
        <v>0</v>
      </c>
      <c r="G39" s="37"/>
      <c r="H39" s="37"/>
      <c r="I39" s="163">
        <v>0</v>
      </c>
      <c r="J39" s="162">
        <f>0</f>
        <v>0</v>
      </c>
      <c r="K39" s="37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6.95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25.4" customHeight="1">
      <c r="A41" s="37"/>
      <c r="B41" s="43"/>
      <c r="C41" s="164"/>
      <c r="D41" s="165" t="s">
        <v>46</v>
      </c>
      <c r="E41" s="166"/>
      <c r="F41" s="166"/>
      <c r="G41" s="167" t="s">
        <v>47</v>
      </c>
      <c r="H41" s="168" t="s">
        <v>48</v>
      </c>
      <c r="I41" s="166"/>
      <c r="J41" s="169">
        <f>SUM(J32:J39)</f>
        <v>0</v>
      </c>
      <c r="K41" s="170"/>
      <c r="L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14.4" customHeight="1">
      <c r="A42" s="37"/>
      <c r="B42" s="43"/>
      <c r="C42" s="37"/>
      <c r="D42" s="37"/>
      <c r="E42" s="37"/>
      <c r="F42" s="37"/>
      <c r="G42" s="37"/>
      <c r="H42" s="37"/>
      <c r="I42" s="37"/>
      <c r="J42" s="37"/>
      <c r="K42" s="37"/>
      <c r="L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71" t="s">
        <v>49</v>
      </c>
      <c r="E50" s="172"/>
      <c r="F50" s="172"/>
      <c r="G50" s="171" t="s">
        <v>50</v>
      </c>
      <c r="H50" s="172"/>
      <c r="I50" s="172"/>
      <c r="J50" s="172"/>
      <c r="K50" s="172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73" t="s">
        <v>51</v>
      </c>
      <c r="E61" s="174"/>
      <c r="F61" s="175" t="s">
        <v>52</v>
      </c>
      <c r="G61" s="173" t="s">
        <v>51</v>
      </c>
      <c r="H61" s="174"/>
      <c r="I61" s="174"/>
      <c r="J61" s="176" t="s">
        <v>52</v>
      </c>
      <c r="K61" s="174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71" t="s">
        <v>53</v>
      </c>
      <c r="E65" s="177"/>
      <c r="F65" s="177"/>
      <c r="G65" s="171" t="s">
        <v>54</v>
      </c>
      <c r="H65" s="177"/>
      <c r="I65" s="177"/>
      <c r="J65" s="177"/>
      <c r="K65" s="177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73" t="s">
        <v>51</v>
      </c>
      <c r="E76" s="174"/>
      <c r="F76" s="175" t="s">
        <v>52</v>
      </c>
      <c r="G76" s="173" t="s">
        <v>51</v>
      </c>
      <c r="H76" s="174"/>
      <c r="I76" s="174"/>
      <c r="J76" s="176" t="s">
        <v>52</v>
      </c>
      <c r="K76" s="174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78"/>
      <c r="C77" s="179"/>
      <c r="D77" s="179"/>
      <c r="E77" s="179"/>
      <c r="F77" s="179"/>
      <c r="G77" s="179"/>
      <c r="H77" s="179"/>
      <c r="I77" s="179"/>
      <c r="J77" s="179"/>
      <c r="K77" s="179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80"/>
      <c r="C81" s="181"/>
      <c r="D81" s="181"/>
      <c r="E81" s="181"/>
      <c r="F81" s="181"/>
      <c r="G81" s="181"/>
      <c r="H81" s="181"/>
      <c r="I81" s="181"/>
      <c r="J81" s="181"/>
      <c r="K81" s="181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114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82" t="str">
        <f>E7</f>
        <v xml:space="preserve">Oprava ploché  střechy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2:12" s="1" customFormat="1" ht="12" customHeight="1">
      <c r="B86" s="20"/>
      <c r="C86" s="31" t="s">
        <v>109</v>
      </c>
      <c r="D86" s="21"/>
      <c r="E86" s="21"/>
      <c r="F86" s="21"/>
      <c r="G86" s="21"/>
      <c r="H86" s="21"/>
      <c r="I86" s="21"/>
      <c r="J86" s="21"/>
      <c r="K86" s="21"/>
      <c r="L86" s="19"/>
    </row>
    <row r="87" spans="1:31" s="2" customFormat="1" ht="16.5" customHeight="1">
      <c r="A87" s="37"/>
      <c r="B87" s="38"/>
      <c r="C87" s="39"/>
      <c r="D87" s="39"/>
      <c r="E87" s="182" t="s">
        <v>544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12" customHeight="1">
      <c r="A88" s="37"/>
      <c r="B88" s="38"/>
      <c r="C88" s="31" t="s">
        <v>111</v>
      </c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6.5" customHeight="1">
      <c r="A89" s="37"/>
      <c r="B89" s="38"/>
      <c r="C89" s="39"/>
      <c r="D89" s="39"/>
      <c r="E89" s="75" t="str">
        <f>E11</f>
        <v>001.2 - Oprava ploché střechy</v>
      </c>
      <c r="F89" s="39"/>
      <c r="G89" s="39"/>
      <c r="H89" s="39"/>
      <c r="I89" s="39"/>
      <c r="J89" s="39"/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2" customHeight="1">
      <c r="A91" s="37"/>
      <c r="B91" s="38"/>
      <c r="C91" s="31" t="s">
        <v>20</v>
      </c>
      <c r="D91" s="39"/>
      <c r="E91" s="39"/>
      <c r="F91" s="26" t="str">
        <f>F14</f>
        <v>Petřvald</v>
      </c>
      <c r="G91" s="39"/>
      <c r="H91" s="39"/>
      <c r="I91" s="31" t="s">
        <v>22</v>
      </c>
      <c r="J91" s="78" t="str">
        <f>IF(J14="","",J14)</f>
        <v>15. 4. 2024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6.95" customHeight="1">
      <c r="A92" s="37"/>
      <c r="B92" s="38"/>
      <c r="C92" s="39"/>
      <c r="D92" s="39"/>
      <c r="E92" s="39"/>
      <c r="F92" s="39"/>
      <c r="G92" s="39"/>
      <c r="H92" s="39"/>
      <c r="I92" s="39"/>
      <c r="J92" s="39"/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5.15" customHeight="1">
      <c r="A93" s="37"/>
      <c r="B93" s="38"/>
      <c r="C93" s="31" t="s">
        <v>24</v>
      </c>
      <c r="D93" s="39"/>
      <c r="E93" s="39"/>
      <c r="F93" s="26" t="str">
        <f>E17</f>
        <v xml:space="preserve">Město  Petřvald</v>
      </c>
      <c r="G93" s="39"/>
      <c r="H93" s="39"/>
      <c r="I93" s="31" t="s">
        <v>30</v>
      </c>
      <c r="J93" s="35" t="str">
        <f>E23</f>
        <v xml:space="preserve"> </v>
      </c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15.15" customHeight="1">
      <c r="A94" s="37"/>
      <c r="B94" s="38"/>
      <c r="C94" s="31" t="s">
        <v>28</v>
      </c>
      <c r="D94" s="39"/>
      <c r="E94" s="39"/>
      <c r="F94" s="26" t="str">
        <f>IF(E20="","",E20)</f>
        <v>Vyplň údaj</v>
      </c>
      <c r="G94" s="39"/>
      <c r="H94" s="39"/>
      <c r="I94" s="31" t="s">
        <v>33</v>
      </c>
      <c r="J94" s="35" t="str">
        <f>E26</f>
        <v>Martin Pniok</v>
      </c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31" s="2" customFormat="1" ht="29.25" customHeight="1">
      <c r="A96" s="37"/>
      <c r="B96" s="38"/>
      <c r="C96" s="183" t="s">
        <v>115</v>
      </c>
      <c r="D96" s="184"/>
      <c r="E96" s="184"/>
      <c r="F96" s="184"/>
      <c r="G96" s="184"/>
      <c r="H96" s="184"/>
      <c r="I96" s="184"/>
      <c r="J96" s="185" t="s">
        <v>116</v>
      </c>
      <c r="K96" s="184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1:31" s="2" customFormat="1" ht="10.3" customHeight="1">
      <c r="A97" s="37"/>
      <c r="B97" s="38"/>
      <c r="C97" s="39"/>
      <c r="D97" s="39"/>
      <c r="E97" s="39"/>
      <c r="F97" s="39"/>
      <c r="G97" s="39"/>
      <c r="H97" s="39"/>
      <c r="I97" s="39"/>
      <c r="J97" s="39"/>
      <c r="K97" s="39"/>
      <c r="L97" s="62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pans="1:47" s="2" customFormat="1" ht="22.8" customHeight="1">
      <c r="A98" s="37"/>
      <c r="B98" s="38"/>
      <c r="C98" s="186" t="s">
        <v>117</v>
      </c>
      <c r="D98" s="39"/>
      <c r="E98" s="39"/>
      <c r="F98" s="39"/>
      <c r="G98" s="39"/>
      <c r="H98" s="39"/>
      <c r="I98" s="39"/>
      <c r="J98" s="109">
        <f>J127</f>
        <v>0</v>
      </c>
      <c r="K98" s="39"/>
      <c r="L98" s="6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U98" s="16" t="s">
        <v>118</v>
      </c>
    </row>
    <row r="99" spans="1:31" s="9" customFormat="1" ht="24.95" customHeight="1">
      <c r="A99" s="9"/>
      <c r="B99" s="187"/>
      <c r="C99" s="188"/>
      <c r="D99" s="189" t="s">
        <v>119</v>
      </c>
      <c r="E99" s="190"/>
      <c r="F99" s="190"/>
      <c r="G99" s="190"/>
      <c r="H99" s="190"/>
      <c r="I99" s="190"/>
      <c r="J99" s="191">
        <f>J128</f>
        <v>0</v>
      </c>
      <c r="K99" s="188"/>
      <c r="L99" s="192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3"/>
      <c r="C100" s="132"/>
      <c r="D100" s="194" t="s">
        <v>120</v>
      </c>
      <c r="E100" s="195"/>
      <c r="F100" s="195"/>
      <c r="G100" s="195"/>
      <c r="H100" s="195"/>
      <c r="I100" s="195"/>
      <c r="J100" s="196">
        <f>J129</f>
        <v>0</v>
      </c>
      <c r="K100" s="132"/>
      <c r="L100" s="19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9" customFormat="1" ht="24.95" customHeight="1">
      <c r="A101" s="9"/>
      <c r="B101" s="187"/>
      <c r="C101" s="188"/>
      <c r="D101" s="189" t="s">
        <v>121</v>
      </c>
      <c r="E101" s="190"/>
      <c r="F101" s="190"/>
      <c r="G101" s="190"/>
      <c r="H101" s="190"/>
      <c r="I101" s="190"/>
      <c r="J101" s="191">
        <f>J135</f>
        <v>0</v>
      </c>
      <c r="K101" s="188"/>
      <c r="L101" s="192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0" customFormat="1" ht="19.9" customHeight="1">
      <c r="A102" s="10"/>
      <c r="B102" s="193"/>
      <c r="C102" s="132"/>
      <c r="D102" s="194" t="s">
        <v>122</v>
      </c>
      <c r="E102" s="195"/>
      <c r="F102" s="195"/>
      <c r="G102" s="195"/>
      <c r="H102" s="195"/>
      <c r="I102" s="195"/>
      <c r="J102" s="196">
        <f>J136</f>
        <v>0</v>
      </c>
      <c r="K102" s="132"/>
      <c r="L102" s="197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3"/>
      <c r="C103" s="132"/>
      <c r="D103" s="194" t="s">
        <v>247</v>
      </c>
      <c r="E103" s="195"/>
      <c r="F103" s="195"/>
      <c r="G103" s="195"/>
      <c r="H103" s="195"/>
      <c r="I103" s="195"/>
      <c r="J103" s="196">
        <f>J160</f>
        <v>0</v>
      </c>
      <c r="K103" s="132"/>
      <c r="L103" s="197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93"/>
      <c r="C104" s="132"/>
      <c r="D104" s="194" t="s">
        <v>123</v>
      </c>
      <c r="E104" s="195"/>
      <c r="F104" s="195"/>
      <c r="G104" s="195"/>
      <c r="H104" s="195"/>
      <c r="I104" s="195"/>
      <c r="J104" s="196">
        <f>J162</f>
        <v>0</v>
      </c>
      <c r="K104" s="132"/>
      <c r="L104" s="197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9" customFormat="1" ht="24.95" customHeight="1">
      <c r="A105" s="9"/>
      <c r="B105" s="187"/>
      <c r="C105" s="188"/>
      <c r="D105" s="189" t="s">
        <v>124</v>
      </c>
      <c r="E105" s="190"/>
      <c r="F105" s="190"/>
      <c r="G105" s="190"/>
      <c r="H105" s="190"/>
      <c r="I105" s="190"/>
      <c r="J105" s="191">
        <f>J165</f>
        <v>0</v>
      </c>
      <c r="K105" s="188"/>
      <c r="L105" s="192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2" customFormat="1" ht="21.8" customHeight="1">
      <c r="A106" s="37"/>
      <c r="B106" s="38"/>
      <c r="C106" s="39"/>
      <c r="D106" s="39"/>
      <c r="E106" s="39"/>
      <c r="F106" s="39"/>
      <c r="G106" s="39"/>
      <c r="H106" s="39"/>
      <c r="I106" s="39"/>
      <c r="J106" s="39"/>
      <c r="K106" s="39"/>
      <c r="L106" s="62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pans="1:31" s="2" customFormat="1" ht="6.95" customHeight="1">
      <c r="A107" s="37"/>
      <c r="B107" s="65"/>
      <c r="C107" s="66"/>
      <c r="D107" s="66"/>
      <c r="E107" s="66"/>
      <c r="F107" s="66"/>
      <c r="G107" s="66"/>
      <c r="H107" s="66"/>
      <c r="I107" s="66"/>
      <c r="J107" s="66"/>
      <c r="K107" s="66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11" spans="1:31" s="2" customFormat="1" ht="6.95" customHeight="1">
      <c r="A111" s="37"/>
      <c r="B111" s="67"/>
      <c r="C111" s="68"/>
      <c r="D111" s="68"/>
      <c r="E111" s="68"/>
      <c r="F111" s="68"/>
      <c r="G111" s="68"/>
      <c r="H111" s="68"/>
      <c r="I111" s="68"/>
      <c r="J111" s="68"/>
      <c r="K111" s="68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24.95" customHeight="1">
      <c r="A112" s="37"/>
      <c r="B112" s="38"/>
      <c r="C112" s="22" t="s">
        <v>125</v>
      </c>
      <c r="D112" s="39"/>
      <c r="E112" s="39"/>
      <c r="F112" s="39"/>
      <c r="G112" s="39"/>
      <c r="H112" s="39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6.95" customHeight="1">
      <c r="A113" s="37"/>
      <c r="B113" s="38"/>
      <c r="C113" s="39"/>
      <c r="D113" s="39"/>
      <c r="E113" s="39"/>
      <c r="F113" s="39"/>
      <c r="G113" s="39"/>
      <c r="H113" s="39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12" customHeight="1">
      <c r="A114" s="37"/>
      <c r="B114" s="38"/>
      <c r="C114" s="31" t="s">
        <v>16</v>
      </c>
      <c r="D114" s="39"/>
      <c r="E114" s="39"/>
      <c r="F114" s="39"/>
      <c r="G114" s="39"/>
      <c r="H114" s="39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6.5" customHeight="1">
      <c r="A115" s="37"/>
      <c r="B115" s="38"/>
      <c r="C115" s="39"/>
      <c r="D115" s="39"/>
      <c r="E115" s="182" t="str">
        <f>E7</f>
        <v xml:space="preserve">Oprava ploché  střechy</v>
      </c>
      <c r="F115" s="31"/>
      <c r="G115" s="31"/>
      <c r="H115" s="31"/>
      <c r="I115" s="39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2:12" s="1" customFormat="1" ht="12" customHeight="1">
      <c r="B116" s="20"/>
      <c r="C116" s="31" t="s">
        <v>109</v>
      </c>
      <c r="D116" s="21"/>
      <c r="E116" s="21"/>
      <c r="F116" s="21"/>
      <c r="G116" s="21"/>
      <c r="H116" s="21"/>
      <c r="I116" s="21"/>
      <c r="J116" s="21"/>
      <c r="K116" s="21"/>
      <c r="L116" s="19"/>
    </row>
    <row r="117" spans="1:31" s="2" customFormat="1" ht="16.5" customHeight="1">
      <c r="A117" s="37"/>
      <c r="B117" s="38"/>
      <c r="C117" s="39"/>
      <c r="D117" s="39"/>
      <c r="E117" s="182" t="s">
        <v>544</v>
      </c>
      <c r="F117" s="39"/>
      <c r="G117" s="39"/>
      <c r="H117" s="39"/>
      <c r="I117" s="39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2" customHeight="1">
      <c r="A118" s="37"/>
      <c r="B118" s="38"/>
      <c r="C118" s="31" t="s">
        <v>111</v>
      </c>
      <c r="D118" s="39"/>
      <c r="E118" s="39"/>
      <c r="F118" s="39"/>
      <c r="G118" s="39"/>
      <c r="H118" s="39"/>
      <c r="I118" s="39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6.5" customHeight="1">
      <c r="A119" s="37"/>
      <c r="B119" s="38"/>
      <c r="C119" s="39"/>
      <c r="D119" s="39"/>
      <c r="E119" s="75" t="str">
        <f>E11</f>
        <v>001.2 - Oprava ploché střechy</v>
      </c>
      <c r="F119" s="39"/>
      <c r="G119" s="39"/>
      <c r="H119" s="39"/>
      <c r="I119" s="39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6.95" customHeight="1">
      <c r="A120" s="37"/>
      <c r="B120" s="38"/>
      <c r="C120" s="39"/>
      <c r="D120" s="39"/>
      <c r="E120" s="39"/>
      <c r="F120" s="39"/>
      <c r="G120" s="39"/>
      <c r="H120" s="39"/>
      <c r="I120" s="39"/>
      <c r="J120" s="39"/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12" customHeight="1">
      <c r="A121" s="37"/>
      <c r="B121" s="38"/>
      <c r="C121" s="31" t="s">
        <v>20</v>
      </c>
      <c r="D121" s="39"/>
      <c r="E121" s="39"/>
      <c r="F121" s="26" t="str">
        <f>F14</f>
        <v>Petřvald</v>
      </c>
      <c r="G121" s="39"/>
      <c r="H121" s="39"/>
      <c r="I121" s="31" t="s">
        <v>22</v>
      </c>
      <c r="J121" s="78" t="str">
        <f>IF(J14="","",J14)</f>
        <v>15. 4. 2024</v>
      </c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6.95" customHeight="1">
      <c r="A122" s="37"/>
      <c r="B122" s="38"/>
      <c r="C122" s="39"/>
      <c r="D122" s="39"/>
      <c r="E122" s="39"/>
      <c r="F122" s="39"/>
      <c r="G122" s="39"/>
      <c r="H122" s="39"/>
      <c r="I122" s="39"/>
      <c r="J122" s="39"/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15.15" customHeight="1">
      <c r="A123" s="37"/>
      <c r="B123" s="38"/>
      <c r="C123" s="31" t="s">
        <v>24</v>
      </c>
      <c r="D123" s="39"/>
      <c r="E123" s="39"/>
      <c r="F123" s="26" t="str">
        <f>E17</f>
        <v xml:space="preserve">Město  Petřvald</v>
      </c>
      <c r="G123" s="39"/>
      <c r="H123" s="39"/>
      <c r="I123" s="31" t="s">
        <v>30</v>
      </c>
      <c r="J123" s="35" t="str">
        <f>E23</f>
        <v xml:space="preserve"> </v>
      </c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15.15" customHeight="1">
      <c r="A124" s="37"/>
      <c r="B124" s="38"/>
      <c r="C124" s="31" t="s">
        <v>28</v>
      </c>
      <c r="D124" s="39"/>
      <c r="E124" s="39"/>
      <c r="F124" s="26" t="str">
        <f>IF(E20="","",E20)</f>
        <v>Vyplň údaj</v>
      </c>
      <c r="G124" s="39"/>
      <c r="H124" s="39"/>
      <c r="I124" s="31" t="s">
        <v>33</v>
      </c>
      <c r="J124" s="35" t="str">
        <f>E26</f>
        <v>Martin Pniok</v>
      </c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2" customFormat="1" ht="10.3" customHeight="1">
      <c r="A125" s="37"/>
      <c r="B125" s="38"/>
      <c r="C125" s="39"/>
      <c r="D125" s="39"/>
      <c r="E125" s="39"/>
      <c r="F125" s="39"/>
      <c r="G125" s="39"/>
      <c r="H125" s="39"/>
      <c r="I125" s="39"/>
      <c r="J125" s="39"/>
      <c r="K125" s="39"/>
      <c r="L125" s="62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pans="1:31" s="11" customFormat="1" ht="29.25" customHeight="1">
      <c r="A126" s="198"/>
      <c r="B126" s="199"/>
      <c r="C126" s="200" t="s">
        <v>126</v>
      </c>
      <c r="D126" s="201" t="s">
        <v>61</v>
      </c>
      <c r="E126" s="201" t="s">
        <v>57</v>
      </c>
      <c r="F126" s="201" t="s">
        <v>58</v>
      </c>
      <c r="G126" s="201" t="s">
        <v>127</v>
      </c>
      <c r="H126" s="201" t="s">
        <v>128</v>
      </c>
      <c r="I126" s="201" t="s">
        <v>129</v>
      </c>
      <c r="J126" s="201" t="s">
        <v>116</v>
      </c>
      <c r="K126" s="202" t="s">
        <v>130</v>
      </c>
      <c r="L126" s="203"/>
      <c r="M126" s="99" t="s">
        <v>1</v>
      </c>
      <c r="N126" s="100" t="s">
        <v>40</v>
      </c>
      <c r="O126" s="100" t="s">
        <v>131</v>
      </c>
      <c r="P126" s="100" t="s">
        <v>132</v>
      </c>
      <c r="Q126" s="100" t="s">
        <v>133</v>
      </c>
      <c r="R126" s="100" t="s">
        <v>134</v>
      </c>
      <c r="S126" s="100" t="s">
        <v>135</v>
      </c>
      <c r="T126" s="101" t="s">
        <v>136</v>
      </c>
      <c r="U126" s="198"/>
      <c r="V126" s="198"/>
      <c r="W126" s="198"/>
      <c r="X126" s="198"/>
      <c r="Y126" s="198"/>
      <c r="Z126" s="198"/>
      <c r="AA126" s="198"/>
      <c r="AB126" s="198"/>
      <c r="AC126" s="198"/>
      <c r="AD126" s="198"/>
      <c r="AE126" s="198"/>
    </row>
    <row r="127" spans="1:63" s="2" customFormat="1" ht="22.8" customHeight="1">
      <c r="A127" s="37"/>
      <c r="B127" s="38"/>
      <c r="C127" s="106" t="s">
        <v>137</v>
      </c>
      <c r="D127" s="39"/>
      <c r="E127" s="39"/>
      <c r="F127" s="39"/>
      <c r="G127" s="39"/>
      <c r="H127" s="39"/>
      <c r="I127" s="39"/>
      <c r="J127" s="204">
        <f>BK127</f>
        <v>0</v>
      </c>
      <c r="K127" s="39"/>
      <c r="L127" s="43"/>
      <c r="M127" s="102"/>
      <c r="N127" s="205"/>
      <c r="O127" s="103"/>
      <c r="P127" s="206">
        <f>P128+P135+P165</f>
        <v>0</v>
      </c>
      <c r="Q127" s="103"/>
      <c r="R127" s="206">
        <f>R128+R135+R165</f>
        <v>2.85984158</v>
      </c>
      <c r="S127" s="103"/>
      <c r="T127" s="207">
        <f>T128+T135+T165</f>
        <v>1.015342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T127" s="16" t="s">
        <v>75</v>
      </c>
      <c r="AU127" s="16" t="s">
        <v>118</v>
      </c>
      <c r="BK127" s="208">
        <f>BK128+BK135+BK165</f>
        <v>0</v>
      </c>
    </row>
    <row r="128" spans="1:63" s="12" customFormat="1" ht="25.9" customHeight="1">
      <c r="A128" s="12"/>
      <c r="B128" s="209"/>
      <c r="C128" s="210"/>
      <c r="D128" s="211" t="s">
        <v>75</v>
      </c>
      <c r="E128" s="212" t="s">
        <v>138</v>
      </c>
      <c r="F128" s="212" t="s">
        <v>139</v>
      </c>
      <c r="G128" s="210"/>
      <c r="H128" s="210"/>
      <c r="I128" s="213"/>
      <c r="J128" s="214">
        <f>BK128</f>
        <v>0</v>
      </c>
      <c r="K128" s="210"/>
      <c r="L128" s="215"/>
      <c r="M128" s="216"/>
      <c r="N128" s="217"/>
      <c r="O128" s="217"/>
      <c r="P128" s="218">
        <f>P129</f>
        <v>0</v>
      </c>
      <c r="Q128" s="217"/>
      <c r="R128" s="218">
        <f>R129</f>
        <v>0</v>
      </c>
      <c r="S128" s="217"/>
      <c r="T128" s="219">
        <f>T129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20" t="s">
        <v>83</v>
      </c>
      <c r="AT128" s="221" t="s">
        <v>75</v>
      </c>
      <c r="AU128" s="221" t="s">
        <v>76</v>
      </c>
      <c r="AY128" s="220" t="s">
        <v>140</v>
      </c>
      <c r="BK128" s="222">
        <f>BK129</f>
        <v>0</v>
      </c>
    </row>
    <row r="129" spans="1:63" s="12" customFormat="1" ht="22.8" customHeight="1">
      <c r="A129" s="12"/>
      <c r="B129" s="209"/>
      <c r="C129" s="210"/>
      <c r="D129" s="211" t="s">
        <v>75</v>
      </c>
      <c r="E129" s="223" t="s">
        <v>141</v>
      </c>
      <c r="F129" s="223" t="s">
        <v>142</v>
      </c>
      <c r="G129" s="210"/>
      <c r="H129" s="210"/>
      <c r="I129" s="213"/>
      <c r="J129" s="224">
        <f>BK129</f>
        <v>0</v>
      </c>
      <c r="K129" s="210"/>
      <c r="L129" s="215"/>
      <c r="M129" s="216"/>
      <c r="N129" s="217"/>
      <c r="O129" s="217"/>
      <c r="P129" s="218">
        <f>SUM(P130:P134)</f>
        <v>0</v>
      </c>
      <c r="Q129" s="217"/>
      <c r="R129" s="218">
        <f>SUM(R130:R134)</f>
        <v>0</v>
      </c>
      <c r="S129" s="217"/>
      <c r="T129" s="219">
        <f>SUM(T130:T134)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20" t="s">
        <v>83</v>
      </c>
      <c r="AT129" s="221" t="s">
        <v>75</v>
      </c>
      <c r="AU129" s="221" t="s">
        <v>83</v>
      </c>
      <c r="AY129" s="220" t="s">
        <v>140</v>
      </c>
      <c r="BK129" s="222">
        <f>SUM(BK130:BK134)</f>
        <v>0</v>
      </c>
    </row>
    <row r="130" spans="1:65" s="2" customFormat="1" ht="24.15" customHeight="1">
      <c r="A130" s="37"/>
      <c r="B130" s="38"/>
      <c r="C130" s="225" t="s">
        <v>83</v>
      </c>
      <c r="D130" s="225" t="s">
        <v>143</v>
      </c>
      <c r="E130" s="226" t="s">
        <v>144</v>
      </c>
      <c r="F130" s="227" t="s">
        <v>145</v>
      </c>
      <c r="G130" s="228" t="s">
        <v>146</v>
      </c>
      <c r="H130" s="229">
        <v>1.015</v>
      </c>
      <c r="I130" s="230"/>
      <c r="J130" s="231">
        <f>ROUND(I130*H130,2)</f>
        <v>0</v>
      </c>
      <c r="K130" s="227" t="s">
        <v>147</v>
      </c>
      <c r="L130" s="43"/>
      <c r="M130" s="232" t="s">
        <v>1</v>
      </c>
      <c r="N130" s="233" t="s">
        <v>42</v>
      </c>
      <c r="O130" s="90"/>
      <c r="P130" s="234">
        <f>O130*H130</f>
        <v>0</v>
      </c>
      <c r="Q130" s="234">
        <v>0</v>
      </c>
      <c r="R130" s="234">
        <f>Q130*H130</f>
        <v>0</v>
      </c>
      <c r="S130" s="234">
        <v>0</v>
      </c>
      <c r="T130" s="235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236" t="s">
        <v>148</v>
      </c>
      <c r="AT130" s="236" t="s">
        <v>143</v>
      </c>
      <c r="AU130" s="236" t="s">
        <v>89</v>
      </c>
      <c r="AY130" s="16" t="s">
        <v>140</v>
      </c>
      <c r="BE130" s="237">
        <f>IF(N130="základní",J130,0)</f>
        <v>0</v>
      </c>
      <c r="BF130" s="237">
        <f>IF(N130="snížená",J130,0)</f>
        <v>0</v>
      </c>
      <c r="BG130" s="237">
        <f>IF(N130="zákl. přenesená",J130,0)</f>
        <v>0</v>
      </c>
      <c r="BH130" s="237">
        <f>IF(N130="sníž. přenesená",J130,0)</f>
        <v>0</v>
      </c>
      <c r="BI130" s="237">
        <f>IF(N130="nulová",J130,0)</f>
        <v>0</v>
      </c>
      <c r="BJ130" s="16" t="s">
        <v>89</v>
      </c>
      <c r="BK130" s="237">
        <f>ROUND(I130*H130,2)</f>
        <v>0</v>
      </c>
      <c r="BL130" s="16" t="s">
        <v>148</v>
      </c>
      <c r="BM130" s="236" t="s">
        <v>546</v>
      </c>
    </row>
    <row r="131" spans="1:65" s="2" customFormat="1" ht="24.15" customHeight="1">
      <c r="A131" s="37"/>
      <c r="B131" s="38"/>
      <c r="C131" s="225" t="s">
        <v>89</v>
      </c>
      <c r="D131" s="225" t="s">
        <v>143</v>
      </c>
      <c r="E131" s="226" t="s">
        <v>150</v>
      </c>
      <c r="F131" s="227" t="s">
        <v>151</v>
      </c>
      <c r="G131" s="228" t="s">
        <v>146</v>
      </c>
      <c r="H131" s="229">
        <v>1.015</v>
      </c>
      <c r="I131" s="230"/>
      <c r="J131" s="231">
        <f>ROUND(I131*H131,2)</f>
        <v>0</v>
      </c>
      <c r="K131" s="227" t="s">
        <v>147</v>
      </c>
      <c r="L131" s="43"/>
      <c r="M131" s="232" t="s">
        <v>1</v>
      </c>
      <c r="N131" s="233" t="s">
        <v>42</v>
      </c>
      <c r="O131" s="90"/>
      <c r="P131" s="234">
        <f>O131*H131</f>
        <v>0</v>
      </c>
      <c r="Q131" s="234">
        <v>0</v>
      </c>
      <c r="R131" s="234">
        <f>Q131*H131</f>
        <v>0</v>
      </c>
      <c r="S131" s="234">
        <v>0</v>
      </c>
      <c r="T131" s="235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36" t="s">
        <v>148</v>
      </c>
      <c r="AT131" s="236" t="s">
        <v>143</v>
      </c>
      <c r="AU131" s="236" t="s">
        <v>89</v>
      </c>
      <c r="AY131" s="16" t="s">
        <v>140</v>
      </c>
      <c r="BE131" s="237">
        <f>IF(N131="základní",J131,0)</f>
        <v>0</v>
      </c>
      <c r="BF131" s="237">
        <f>IF(N131="snížená",J131,0)</f>
        <v>0</v>
      </c>
      <c r="BG131" s="237">
        <f>IF(N131="zákl. přenesená",J131,0)</f>
        <v>0</v>
      </c>
      <c r="BH131" s="237">
        <f>IF(N131="sníž. přenesená",J131,0)</f>
        <v>0</v>
      </c>
      <c r="BI131" s="237">
        <f>IF(N131="nulová",J131,0)</f>
        <v>0</v>
      </c>
      <c r="BJ131" s="16" t="s">
        <v>89</v>
      </c>
      <c r="BK131" s="237">
        <f>ROUND(I131*H131,2)</f>
        <v>0</v>
      </c>
      <c r="BL131" s="16" t="s">
        <v>148</v>
      </c>
      <c r="BM131" s="236" t="s">
        <v>547</v>
      </c>
    </row>
    <row r="132" spans="1:65" s="2" customFormat="1" ht="24.15" customHeight="1">
      <c r="A132" s="37"/>
      <c r="B132" s="38"/>
      <c r="C132" s="225" t="s">
        <v>153</v>
      </c>
      <c r="D132" s="225" t="s">
        <v>143</v>
      </c>
      <c r="E132" s="226" t="s">
        <v>154</v>
      </c>
      <c r="F132" s="227" t="s">
        <v>155</v>
      </c>
      <c r="G132" s="228" t="s">
        <v>146</v>
      </c>
      <c r="H132" s="229">
        <v>14.21</v>
      </c>
      <c r="I132" s="230"/>
      <c r="J132" s="231">
        <f>ROUND(I132*H132,2)</f>
        <v>0</v>
      </c>
      <c r="K132" s="227" t="s">
        <v>147</v>
      </c>
      <c r="L132" s="43"/>
      <c r="M132" s="232" t="s">
        <v>1</v>
      </c>
      <c r="N132" s="233" t="s">
        <v>42</v>
      </c>
      <c r="O132" s="90"/>
      <c r="P132" s="234">
        <f>O132*H132</f>
        <v>0</v>
      </c>
      <c r="Q132" s="234">
        <v>0</v>
      </c>
      <c r="R132" s="234">
        <f>Q132*H132</f>
        <v>0</v>
      </c>
      <c r="S132" s="234">
        <v>0</v>
      </c>
      <c r="T132" s="235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36" t="s">
        <v>148</v>
      </c>
      <c r="AT132" s="236" t="s">
        <v>143</v>
      </c>
      <c r="AU132" s="236" t="s">
        <v>89</v>
      </c>
      <c r="AY132" s="16" t="s">
        <v>140</v>
      </c>
      <c r="BE132" s="237">
        <f>IF(N132="základní",J132,0)</f>
        <v>0</v>
      </c>
      <c r="BF132" s="237">
        <f>IF(N132="snížená",J132,0)</f>
        <v>0</v>
      </c>
      <c r="BG132" s="237">
        <f>IF(N132="zákl. přenesená",J132,0)</f>
        <v>0</v>
      </c>
      <c r="BH132" s="237">
        <f>IF(N132="sníž. přenesená",J132,0)</f>
        <v>0</v>
      </c>
      <c r="BI132" s="237">
        <f>IF(N132="nulová",J132,0)</f>
        <v>0</v>
      </c>
      <c r="BJ132" s="16" t="s">
        <v>89</v>
      </c>
      <c r="BK132" s="237">
        <f>ROUND(I132*H132,2)</f>
        <v>0</v>
      </c>
      <c r="BL132" s="16" t="s">
        <v>148</v>
      </c>
      <c r="BM132" s="236" t="s">
        <v>548</v>
      </c>
    </row>
    <row r="133" spans="1:51" s="13" customFormat="1" ht="12">
      <c r="A133" s="13"/>
      <c r="B133" s="238"/>
      <c r="C133" s="239"/>
      <c r="D133" s="240" t="s">
        <v>157</v>
      </c>
      <c r="E133" s="239"/>
      <c r="F133" s="241" t="s">
        <v>467</v>
      </c>
      <c r="G133" s="239"/>
      <c r="H133" s="242">
        <v>14.21</v>
      </c>
      <c r="I133" s="243"/>
      <c r="J133" s="239"/>
      <c r="K133" s="239"/>
      <c r="L133" s="244"/>
      <c r="M133" s="245"/>
      <c r="N133" s="246"/>
      <c r="O133" s="246"/>
      <c r="P133" s="246"/>
      <c r="Q133" s="246"/>
      <c r="R133" s="246"/>
      <c r="S133" s="246"/>
      <c r="T133" s="247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8" t="s">
        <v>157</v>
      </c>
      <c r="AU133" s="248" t="s">
        <v>89</v>
      </c>
      <c r="AV133" s="13" t="s">
        <v>89</v>
      </c>
      <c r="AW133" s="13" t="s">
        <v>4</v>
      </c>
      <c r="AX133" s="13" t="s">
        <v>83</v>
      </c>
      <c r="AY133" s="248" t="s">
        <v>140</v>
      </c>
    </row>
    <row r="134" spans="1:65" s="2" customFormat="1" ht="33" customHeight="1">
      <c r="A134" s="37"/>
      <c r="B134" s="38"/>
      <c r="C134" s="225" t="s">
        <v>148</v>
      </c>
      <c r="D134" s="225" t="s">
        <v>143</v>
      </c>
      <c r="E134" s="226" t="s">
        <v>159</v>
      </c>
      <c r="F134" s="227" t="s">
        <v>160</v>
      </c>
      <c r="G134" s="228" t="s">
        <v>146</v>
      </c>
      <c r="H134" s="229">
        <v>1.015</v>
      </c>
      <c r="I134" s="230"/>
      <c r="J134" s="231">
        <f>ROUND(I134*H134,2)</f>
        <v>0</v>
      </c>
      <c r="K134" s="227" t="s">
        <v>147</v>
      </c>
      <c r="L134" s="43"/>
      <c r="M134" s="232" t="s">
        <v>1</v>
      </c>
      <c r="N134" s="233" t="s">
        <v>42</v>
      </c>
      <c r="O134" s="90"/>
      <c r="P134" s="234">
        <f>O134*H134</f>
        <v>0</v>
      </c>
      <c r="Q134" s="234">
        <v>0</v>
      </c>
      <c r="R134" s="234">
        <f>Q134*H134</f>
        <v>0</v>
      </c>
      <c r="S134" s="234">
        <v>0</v>
      </c>
      <c r="T134" s="235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36" t="s">
        <v>148</v>
      </c>
      <c r="AT134" s="236" t="s">
        <v>143</v>
      </c>
      <c r="AU134" s="236" t="s">
        <v>89</v>
      </c>
      <c r="AY134" s="16" t="s">
        <v>140</v>
      </c>
      <c r="BE134" s="237">
        <f>IF(N134="základní",J134,0)</f>
        <v>0</v>
      </c>
      <c r="BF134" s="237">
        <f>IF(N134="snížená",J134,0)</f>
        <v>0</v>
      </c>
      <c r="BG134" s="237">
        <f>IF(N134="zákl. přenesená",J134,0)</f>
        <v>0</v>
      </c>
      <c r="BH134" s="237">
        <f>IF(N134="sníž. přenesená",J134,0)</f>
        <v>0</v>
      </c>
      <c r="BI134" s="237">
        <f>IF(N134="nulová",J134,0)</f>
        <v>0</v>
      </c>
      <c r="BJ134" s="16" t="s">
        <v>89</v>
      </c>
      <c r="BK134" s="237">
        <f>ROUND(I134*H134,2)</f>
        <v>0</v>
      </c>
      <c r="BL134" s="16" t="s">
        <v>148</v>
      </c>
      <c r="BM134" s="236" t="s">
        <v>549</v>
      </c>
    </row>
    <row r="135" spans="1:63" s="12" customFormat="1" ht="25.9" customHeight="1">
      <c r="A135" s="12"/>
      <c r="B135" s="209"/>
      <c r="C135" s="210"/>
      <c r="D135" s="211" t="s">
        <v>75</v>
      </c>
      <c r="E135" s="212" t="s">
        <v>162</v>
      </c>
      <c r="F135" s="212" t="s">
        <v>163</v>
      </c>
      <c r="G135" s="210"/>
      <c r="H135" s="210"/>
      <c r="I135" s="213"/>
      <c r="J135" s="214">
        <f>BK135</f>
        <v>0</v>
      </c>
      <c r="K135" s="210"/>
      <c r="L135" s="215"/>
      <c r="M135" s="216"/>
      <c r="N135" s="217"/>
      <c r="O135" s="217"/>
      <c r="P135" s="218">
        <f>P136+P160+P162</f>
        <v>0</v>
      </c>
      <c r="Q135" s="217"/>
      <c r="R135" s="218">
        <f>R136+R160+R162</f>
        <v>2.85984158</v>
      </c>
      <c r="S135" s="217"/>
      <c r="T135" s="219">
        <f>T136+T160+T162</f>
        <v>1.015342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20" t="s">
        <v>89</v>
      </c>
      <c r="AT135" s="221" t="s">
        <v>75</v>
      </c>
      <c r="AU135" s="221" t="s">
        <v>76</v>
      </c>
      <c r="AY135" s="220" t="s">
        <v>140</v>
      </c>
      <c r="BK135" s="222">
        <f>BK136+BK160+BK162</f>
        <v>0</v>
      </c>
    </row>
    <row r="136" spans="1:63" s="12" customFormat="1" ht="22.8" customHeight="1">
      <c r="A136" s="12"/>
      <c r="B136" s="209"/>
      <c r="C136" s="210"/>
      <c r="D136" s="211" t="s">
        <v>75</v>
      </c>
      <c r="E136" s="223" t="s">
        <v>164</v>
      </c>
      <c r="F136" s="223" t="s">
        <v>165</v>
      </c>
      <c r="G136" s="210"/>
      <c r="H136" s="210"/>
      <c r="I136" s="213"/>
      <c r="J136" s="224">
        <f>BK136</f>
        <v>0</v>
      </c>
      <c r="K136" s="210"/>
      <c r="L136" s="215"/>
      <c r="M136" s="216"/>
      <c r="N136" s="217"/>
      <c r="O136" s="217"/>
      <c r="P136" s="218">
        <f>SUM(P137:P159)</f>
        <v>0</v>
      </c>
      <c r="Q136" s="217"/>
      <c r="R136" s="218">
        <f>SUM(R137:R159)</f>
        <v>2.84364158</v>
      </c>
      <c r="S136" s="217"/>
      <c r="T136" s="219">
        <f>SUM(T137:T159)</f>
        <v>1.015342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20" t="s">
        <v>89</v>
      </c>
      <c r="AT136" s="221" t="s">
        <v>75</v>
      </c>
      <c r="AU136" s="221" t="s">
        <v>83</v>
      </c>
      <c r="AY136" s="220" t="s">
        <v>140</v>
      </c>
      <c r="BK136" s="222">
        <f>SUM(BK137:BK159)</f>
        <v>0</v>
      </c>
    </row>
    <row r="137" spans="1:65" s="2" customFormat="1" ht="33" customHeight="1">
      <c r="A137" s="37"/>
      <c r="B137" s="38"/>
      <c r="C137" s="225" t="s">
        <v>166</v>
      </c>
      <c r="D137" s="225" t="s">
        <v>143</v>
      </c>
      <c r="E137" s="226" t="s">
        <v>167</v>
      </c>
      <c r="F137" s="227" t="s">
        <v>168</v>
      </c>
      <c r="G137" s="228" t="s">
        <v>169</v>
      </c>
      <c r="H137" s="229">
        <v>289.826</v>
      </c>
      <c r="I137" s="230"/>
      <c r="J137" s="231">
        <f>ROUND(I137*H137,2)</f>
        <v>0</v>
      </c>
      <c r="K137" s="227" t="s">
        <v>147</v>
      </c>
      <c r="L137" s="43"/>
      <c r="M137" s="232" t="s">
        <v>1</v>
      </c>
      <c r="N137" s="233" t="s">
        <v>42</v>
      </c>
      <c r="O137" s="90"/>
      <c r="P137" s="234">
        <f>O137*H137</f>
        <v>0</v>
      </c>
      <c r="Q137" s="234">
        <v>0</v>
      </c>
      <c r="R137" s="234">
        <f>Q137*H137</f>
        <v>0</v>
      </c>
      <c r="S137" s="234">
        <v>0.002</v>
      </c>
      <c r="T137" s="235">
        <f>S137*H137</f>
        <v>0.5796520000000001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36" t="s">
        <v>170</v>
      </c>
      <c r="AT137" s="236" t="s">
        <v>143</v>
      </c>
      <c r="AU137" s="236" t="s">
        <v>89</v>
      </c>
      <c r="AY137" s="16" t="s">
        <v>140</v>
      </c>
      <c r="BE137" s="237">
        <f>IF(N137="základní",J137,0)</f>
        <v>0</v>
      </c>
      <c r="BF137" s="237">
        <f>IF(N137="snížená",J137,0)</f>
        <v>0</v>
      </c>
      <c r="BG137" s="237">
        <f>IF(N137="zákl. přenesená",J137,0)</f>
        <v>0</v>
      </c>
      <c r="BH137" s="237">
        <f>IF(N137="sníž. přenesená",J137,0)</f>
        <v>0</v>
      </c>
      <c r="BI137" s="237">
        <f>IF(N137="nulová",J137,0)</f>
        <v>0</v>
      </c>
      <c r="BJ137" s="16" t="s">
        <v>89</v>
      </c>
      <c r="BK137" s="237">
        <f>ROUND(I137*H137,2)</f>
        <v>0</v>
      </c>
      <c r="BL137" s="16" t="s">
        <v>170</v>
      </c>
      <c r="BM137" s="236" t="s">
        <v>550</v>
      </c>
    </row>
    <row r="138" spans="1:51" s="13" customFormat="1" ht="12">
      <c r="A138" s="13"/>
      <c r="B138" s="238"/>
      <c r="C138" s="239"/>
      <c r="D138" s="240" t="s">
        <v>157</v>
      </c>
      <c r="E138" s="249" t="s">
        <v>1</v>
      </c>
      <c r="F138" s="241" t="s">
        <v>172</v>
      </c>
      <c r="G138" s="239"/>
      <c r="H138" s="242">
        <v>226.066</v>
      </c>
      <c r="I138" s="243"/>
      <c r="J138" s="239"/>
      <c r="K138" s="239"/>
      <c r="L138" s="244"/>
      <c r="M138" s="245"/>
      <c r="N138" s="246"/>
      <c r="O138" s="246"/>
      <c r="P138" s="246"/>
      <c r="Q138" s="246"/>
      <c r="R138" s="246"/>
      <c r="S138" s="246"/>
      <c r="T138" s="247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8" t="s">
        <v>157</v>
      </c>
      <c r="AU138" s="248" t="s">
        <v>89</v>
      </c>
      <c r="AV138" s="13" t="s">
        <v>89</v>
      </c>
      <c r="AW138" s="13" t="s">
        <v>32</v>
      </c>
      <c r="AX138" s="13" t="s">
        <v>76</v>
      </c>
      <c r="AY138" s="248" t="s">
        <v>140</v>
      </c>
    </row>
    <row r="139" spans="1:51" s="13" customFormat="1" ht="12">
      <c r="A139" s="13"/>
      <c r="B139" s="238"/>
      <c r="C139" s="239"/>
      <c r="D139" s="240" t="s">
        <v>157</v>
      </c>
      <c r="E139" s="249" t="s">
        <v>1</v>
      </c>
      <c r="F139" s="241" t="s">
        <v>173</v>
      </c>
      <c r="G139" s="239"/>
      <c r="H139" s="242">
        <v>58.6</v>
      </c>
      <c r="I139" s="243"/>
      <c r="J139" s="239"/>
      <c r="K139" s="239"/>
      <c r="L139" s="244"/>
      <c r="M139" s="245"/>
      <c r="N139" s="246"/>
      <c r="O139" s="246"/>
      <c r="P139" s="246"/>
      <c r="Q139" s="246"/>
      <c r="R139" s="246"/>
      <c r="S139" s="246"/>
      <c r="T139" s="247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8" t="s">
        <v>157</v>
      </c>
      <c r="AU139" s="248" t="s">
        <v>89</v>
      </c>
      <c r="AV139" s="13" t="s">
        <v>89</v>
      </c>
      <c r="AW139" s="13" t="s">
        <v>32</v>
      </c>
      <c r="AX139" s="13" t="s">
        <v>76</v>
      </c>
      <c r="AY139" s="248" t="s">
        <v>140</v>
      </c>
    </row>
    <row r="140" spans="1:51" s="13" customFormat="1" ht="12">
      <c r="A140" s="13"/>
      <c r="B140" s="238"/>
      <c r="C140" s="239"/>
      <c r="D140" s="240" t="s">
        <v>157</v>
      </c>
      <c r="E140" s="249" t="s">
        <v>1</v>
      </c>
      <c r="F140" s="241" t="s">
        <v>174</v>
      </c>
      <c r="G140" s="239"/>
      <c r="H140" s="242">
        <v>1.02</v>
      </c>
      <c r="I140" s="243"/>
      <c r="J140" s="239"/>
      <c r="K140" s="239"/>
      <c r="L140" s="244"/>
      <c r="M140" s="245"/>
      <c r="N140" s="246"/>
      <c r="O140" s="246"/>
      <c r="P140" s="246"/>
      <c r="Q140" s="246"/>
      <c r="R140" s="246"/>
      <c r="S140" s="246"/>
      <c r="T140" s="247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8" t="s">
        <v>157</v>
      </c>
      <c r="AU140" s="248" t="s">
        <v>89</v>
      </c>
      <c r="AV140" s="13" t="s">
        <v>89</v>
      </c>
      <c r="AW140" s="13" t="s">
        <v>32</v>
      </c>
      <c r="AX140" s="13" t="s">
        <v>76</v>
      </c>
      <c r="AY140" s="248" t="s">
        <v>140</v>
      </c>
    </row>
    <row r="141" spans="1:51" s="13" customFormat="1" ht="12">
      <c r="A141" s="13"/>
      <c r="B141" s="238"/>
      <c r="C141" s="239"/>
      <c r="D141" s="240" t="s">
        <v>157</v>
      </c>
      <c r="E141" s="249" t="s">
        <v>1</v>
      </c>
      <c r="F141" s="241" t="s">
        <v>175</v>
      </c>
      <c r="G141" s="239"/>
      <c r="H141" s="242">
        <v>4.14</v>
      </c>
      <c r="I141" s="243"/>
      <c r="J141" s="239"/>
      <c r="K141" s="239"/>
      <c r="L141" s="244"/>
      <c r="M141" s="245"/>
      <c r="N141" s="246"/>
      <c r="O141" s="246"/>
      <c r="P141" s="246"/>
      <c r="Q141" s="246"/>
      <c r="R141" s="246"/>
      <c r="S141" s="246"/>
      <c r="T141" s="247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8" t="s">
        <v>157</v>
      </c>
      <c r="AU141" s="248" t="s">
        <v>89</v>
      </c>
      <c r="AV141" s="13" t="s">
        <v>89</v>
      </c>
      <c r="AW141" s="13" t="s">
        <v>32</v>
      </c>
      <c r="AX141" s="13" t="s">
        <v>76</v>
      </c>
      <c r="AY141" s="248" t="s">
        <v>140</v>
      </c>
    </row>
    <row r="142" spans="1:51" s="14" customFormat="1" ht="12">
      <c r="A142" s="14"/>
      <c r="B142" s="250"/>
      <c r="C142" s="251"/>
      <c r="D142" s="240" t="s">
        <v>157</v>
      </c>
      <c r="E142" s="252" t="s">
        <v>1</v>
      </c>
      <c r="F142" s="253" t="s">
        <v>177</v>
      </c>
      <c r="G142" s="251"/>
      <c r="H142" s="254">
        <v>289.826</v>
      </c>
      <c r="I142" s="255"/>
      <c r="J142" s="251"/>
      <c r="K142" s="251"/>
      <c r="L142" s="256"/>
      <c r="M142" s="257"/>
      <c r="N142" s="258"/>
      <c r="O142" s="258"/>
      <c r="P142" s="258"/>
      <c r="Q142" s="258"/>
      <c r="R142" s="258"/>
      <c r="S142" s="258"/>
      <c r="T142" s="259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60" t="s">
        <v>157</v>
      </c>
      <c r="AU142" s="260" t="s">
        <v>89</v>
      </c>
      <c r="AV142" s="14" t="s">
        <v>148</v>
      </c>
      <c r="AW142" s="14" t="s">
        <v>32</v>
      </c>
      <c r="AX142" s="14" t="s">
        <v>83</v>
      </c>
      <c r="AY142" s="260" t="s">
        <v>140</v>
      </c>
    </row>
    <row r="143" spans="1:65" s="2" customFormat="1" ht="24.15" customHeight="1">
      <c r="A143" s="37"/>
      <c r="B143" s="38"/>
      <c r="C143" s="225" t="s">
        <v>178</v>
      </c>
      <c r="D143" s="225" t="s">
        <v>143</v>
      </c>
      <c r="E143" s="226" t="s">
        <v>179</v>
      </c>
      <c r="F143" s="227" t="s">
        <v>180</v>
      </c>
      <c r="G143" s="228" t="s">
        <v>169</v>
      </c>
      <c r="H143" s="229">
        <v>57.852</v>
      </c>
      <c r="I143" s="230"/>
      <c r="J143" s="231">
        <f>ROUND(I143*H143,2)</f>
        <v>0</v>
      </c>
      <c r="K143" s="227" t="s">
        <v>147</v>
      </c>
      <c r="L143" s="43"/>
      <c r="M143" s="232" t="s">
        <v>1</v>
      </c>
      <c r="N143" s="233" t="s">
        <v>42</v>
      </c>
      <c r="O143" s="90"/>
      <c r="P143" s="234">
        <f>O143*H143</f>
        <v>0</v>
      </c>
      <c r="Q143" s="234">
        <v>0</v>
      </c>
      <c r="R143" s="234">
        <f>Q143*H143</f>
        <v>0</v>
      </c>
      <c r="S143" s="234">
        <v>0.002</v>
      </c>
      <c r="T143" s="235">
        <f>S143*H143</f>
        <v>0.115704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36" t="s">
        <v>170</v>
      </c>
      <c r="AT143" s="236" t="s">
        <v>143</v>
      </c>
      <c r="AU143" s="236" t="s">
        <v>89</v>
      </c>
      <c r="AY143" s="16" t="s">
        <v>140</v>
      </c>
      <c r="BE143" s="237">
        <f>IF(N143="základní",J143,0)</f>
        <v>0</v>
      </c>
      <c r="BF143" s="237">
        <f>IF(N143="snížená",J143,0)</f>
        <v>0</v>
      </c>
      <c r="BG143" s="237">
        <f>IF(N143="zákl. přenesená",J143,0)</f>
        <v>0</v>
      </c>
      <c r="BH143" s="237">
        <f>IF(N143="sníž. přenesená",J143,0)</f>
        <v>0</v>
      </c>
      <c r="BI143" s="237">
        <f>IF(N143="nulová",J143,0)</f>
        <v>0</v>
      </c>
      <c r="BJ143" s="16" t="s">
        <v>89</v>
      </c>
      <c r="BK143" s="237">
        <f>ROUND(I143*H143,2)</f>
        <v>0</v>
      </c>
      <c r="BL143" s="16" t="s">
        <v>170</v>
      </c>
      <c r="BM143" s="236" t="s">
        <v>551</v>
      </c>
    </row>
    <row r="144" spans="1:51" s="13" customFormat="1" ht="12">
      <c r="A144" s="13"/>
      <c r="B144" s="238"/>
      <c r="C144" s="239"/>
      <c r="D144" s="240" t="s">
        <v>157</v>
      </c>
      <c r="E144" s="249" t="s">
        <v>1</v>
      </c>
      <c r="F144" s="241" t="s">
        <v>471</v>
      </c>
      <c r="G144" s="239"/>
      <c r="H144" s="242">
        <v>57.852</v>
      </c>
      <c r="I144" s="243"/>
      <c r="J144" s="239"/>
      <c r="K144" s="239"/>
      <c r="L144" s="244"/>
      <c r="M144" s="245"/>
      <c r="N144" s="246"/>
      <c r="O144" s="246"/>
      <c r="P144" s="246"/>
      <c r="Q144" s="246"/>
      <c r="R144" s="246"/>
      <c r="S144" s="246"/>
      <c r="T144" s="247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8" t="s">
        <v>157</v>
      </c>
      <c r="AU144" s="248" t="s">
        <v>89</v>
      </c>
      <c r="AV144" s="13" t="s">
        <v>89</v>
      </c>
      <c r="AW144" s="13" t="s">
        <v>32</v>
      </c>
      <c r="AX144" s="13" t="s">
        <v>83</v>
      </c>
      <c r="AY144" s="248" t="s">
        <v>140</v>
      </c>
    </row>
    <row r="145" spans="1:65" s="2" customFormat="1" ht="24.15" customHeight="1">
      <c r="A145" s="37"/>
      <c r="B145" s="38"/>
      <c r="C145" s="225" t="s">
        <v>183</v>
      </c>
      <c r="D145" s="225" t="s">
        <v>143</v>
      </c>
      <c r="E145" s="226" t="s">
        <v>184</v>
      </c>
      <c r="F145" s="227" t="s">
        <v>185</v>
      </c>
      <c r="G145" s="228" t="s">
        <v>186</v>
      </c>
      <c r="H145" s="229">
        <v>6</v>
      </c>
      <c r="I145" s="230"/>
      <c r="J145" s="231">
        <f>ROUND(I145*H145,2)</f>
        <v>0</v>
      </c>
      <c r="K145" s="227" t="s">
        <v>147</v>
      </c>
      <c r="L145" s="43"/>
      <c r="M145" s="232" t="s">
        <v>1</v>
      </c>
      <c r="N145" s="233" t="s">
        <v>42</v>
      </c>
      <c r="O145" s="90"/>
      <c r="P145" s="234">
        <f>O145*H145</f>
        <v>0</v>
      </c>
      <c r="Q145" s="234">
        <v>0</v>
      </c>
      <c r="R145" s="234">
        <f>Q145*H145</f>
        <v>0</v>
      </c>
      <c r="S145" s="234">
        <v>0.0003</v>
      </c>
      <c r="T145" s="235">
        <f>S145*H145</f>
        <v>0.0018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36" t="s">
        <v>170</v>
      </c>
      <c r="AT145" s="236" t="s">
        <v>143</v>
      </c>
      <c r="AU145" s="236" t="s">
        <v>89</v>
      </c>
      <c r="AY145" s="16" t="s">
        <v>140</v>
      </c>
      <c r="BE145" s="237">
        <f>IF(N145="základní",J145,0)</f>
        <v>0</v>
      </c>
      <c r="BF145" s="237">
        <f>IF(N145="snížená",J145,0)</f>
        <v>0</v>
      </c>
      <c r="BG145" s="237">
        <f>IF(N145="zákl. přenesená",J145,0)</f>
        <v>0</v>
      </c>
      <c r="BH145" s="237">
        <f>IF(N145="sníž. přenesená",J145,0)</f>
        <v>0</v>
      </c>
      <c r="BI145" s="237">
        <f>IF(N145="nulová",J145,0)</f>
        <v>0</v>
      </c>
      <c r="BJ145" s="16" t="s">
        <v>89</v>
      </c>
      <c r="BK145" s="237">
        <f>ROUND(I145*H145,2)</f>
        <v>0</v>
      </c>
      <c r="BL145" s="16" t="s">
        <v>170</v>
      </c>
      <c r="BM145" s="236" t="s">
        <v>552</v>
      </c>
    </row>
    <row r="146" spans="1:65" s="2" customFormat="1" ht="24.15" customHeight="1">
      <c r="A146" s="37"/>
      <c r="B146" s="38"/>
      <c r="C146" s="225" t="s">
        <v>188</v>
      </c>
      <c r="D146" s="225" t="s">
        <v>143</v>
      </c>
      <c r="E146" s="226" t="s">
        <v>189</v>
      </c>
      <c r="F146" s="227" t="s">
        <v>190</v>
      </c>
      <c r="G146" s="228" t="s">
        <v>186</v>
      </c>
      <c r="H146" s="229">
        <v>120</v>
      </c>
      <c r="I146" s="230"/>
      <c r="J146" s="231">
        <f>ROUND(I146*H146,2)</f>
        <v>0</v>
      </c>
      <c r="K146" s="227" t="s">
        <v>147</v>
      </c>
      <c r="L146" s="43"/>
      <c r="M146" s="232" t="s">
        <v>1</v>
      </c>
      <c r="N146" s="233" t="s">
        <v>42</v>
      </c>
      <c r="O146" s="90"/>
      <c r="P146" s="234">
        <f>O146*H146</f>
        <v>0</v>
      </c>
      <c r="Q146" s="234">
        <v>0.0015</v>
      </c>
      <c r="R146" s="234">
        <f>Q146*H146</f>
        <v>0.18</v>
      </c>
      <c r="S146" s="234">
        <v>0</v>
      </c>
      <c r="T146" s="235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36" t="s">
        <v>170</v>
      </c>
      <c r="AT146" s="236" t="s">
        <v>143</v>
      </c>
      <c r="AU146" s="236" t="s">
        <v>89</v>
      </c>
      <c r="AY146" s="16" t="s">
        <v>140</v>
      </c>
      <c r="BE146" s="237">
        <f>IF(N146="základní",J146,0)</f>
        <v>0</v>
      </c>
      <c r="BF146" s="237">
        <f>IF(N146="snížená",J146,0)</f>
        <v>0</v>
      </c>
      <c r="BG146" s="237">
        <f>IF(N146="zákl. přenesená",J146,0)</f>
        <v>0</v>
      </c>
      <c r="BH146" s="237">
        <f>IF(N146="sníž. přenesená",J146,0)</f>
        <v>0</v>
      </c>
      <c r="BI146" s="237">
        <f>IF(N146="nulová",J146,0)</f>
        <v>0</v>
      </c>
      <c r="BJ146" s="16" t="s">
        <v>89</v>
      </c>
      <c r="BK146" s="237">
        <f>ROUND(I146*H146,2)</f>
        <v>0</v>
      </c>
      <c r="BL146" s="16" t="s">
        <v>170</v>
      </c>
      <c r="BM146" s="236" t="s">
        <v>553</v>
      </c>
    </row>
    <row r="147" spans="1:65" s="2" customFormat="1" ht="24.15" customHeight="1">
      <c r="A147" s="37"/>
      <c r="B147" s="38"/>
      <c r="C147" s="225" t="s">
        <v>192</v>
      </c>
      <c r="D147" s="225" t="s">
        <v>143</v>
      </c>
      <c r="E147" s="226" t="s">
        <v>193</v>
      </c>
      <c r="F147" s="227" t="s">
        <v>194</v>
      </c>
      <c r="G147" s="228" t="s">
        <v>169</v>
      </c>
      <c r="H147" s="229">
        <v>289.826</v>
      </c>
      <c r="I147" s="230"/>
      <c r="J147" s="231">
        <f>ROUND(I147*H147,2)</f>
        <v>0</v>
      </c>
      <c r="K147" s="227" t="s">
        <v>147</v>
      </c>
      <c r="L147" s="43"/>
      <c r="M147" s="232" t="s">
        <v>1</v>
      </c>
      <c r="N147" s="233" t="s">
        <v>42</v>
      </c>
      <c r="O147" s="90"/>
      <c r="P147" s="234">
        <f>O147*H147</f>
        <v>0</v>
      </c>
      <c r="Q147" s="234">
        <v>0</v>
      </c>
      <c r="R147" s="234">
        <f>Q147*H147</f>
        <v>0</v>
      </c>
      <c r="S147" s="234">
        <v>0</v>
      </c>
      <c r="T147" s="235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36" t="s">
        <v>170</v>
      </c>
      <c r="AT147" s="236" t="s">
        <v>143</v>
      </c>
      <c r="AU147" s="236" t="s">
        <v>89</v>
      </c>
      <c r="AY147" s="16" t="s">
        <v>140</v>
      </c>
      <c r="BE147" s="237">
        <f>IF(N147="základní",J147,0)</f>
        <v>0</v>
      </c>
      <c r="BF147" s="237">
        <f>IF(N147="snížená",J147,0)</f>
        <v>0</v>
      </c>
      <c r="BG147" s="237">
        <f>IF(N147="zákl. přenesená",J147,0)</f>
        <v>0</v>
      </c>
      <c r="BH147" s="237">
        <f>IF(N147="sníž. přenesená",J147,0)</f>
        <v>0</v>
      </c>
      <c r="BI147" s="237">
        <f>IF(N147="nulová",J147,0)</f>
        <v>0</v>
      </c>
      <c r="BJ147" s="16" t="s">
        <v>89</v>
      </c>
      <c r="BK147" s="237">
        <f>ROUND(I147*H147,2)</f>
        <v>0</v>
      </c>
      <c r="BL147" s="16" t="s">
        <v>170</v>
      </c>
      <c r="BM147" s="236" t="s">
        <v>554</v>
      </c>
    </row>
    <row r="148" spans="1:51" s="13" customFormat="1" ht="12">
      <c r="A148" s="13"/>
      <c r="B148" s="238"/>
      <c r="C148" s="239"/>
      <c r="D148" s="240" t="s">
        <v>157</v>
      </c>
      <c r="E148" s="249" t="s">
        <v>1</v>
      </c>
      <c r="F148" s="241" t="s">
        <v>475</v>
      </c>
      <c r="G148" s="239"/>
      <c r="H148" s="242">
        <v>289.826</v>
      </c>
      <c r="I148" s="243"/>
      <c r="J148" s="239"/>
      <c r="K148" s="239"/>
      <c r="L148" s="244"/>
      <c r="M148" s="245"/>
      <c r="N148" s="246"/>
      <c r="O148" s="246"/>
      <c r="P148" s="246"/>
      <c r="Q148" s="246"/>
      <c r="R148" s="246"/>
      <c r="S148" s="246"/>
      <c r="T148" s="247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8" t="s">
        <v>157</v>
      </c>
      <c r="AU148" s="248" t="s">
        <v>89</v>
      </c>
      <c r="AV148" s="13" t="s">
        <v>89</v>
      </c>
      <c r="AW148" s="13" t="s">
        <v>32</v>
      </c>
      <c r="AX148" s="13" t="s">
        <v>83</v>
      </c>
      <c r="AY148" s="248" t="s">
        <v>140</v>
      </c>
    </row>
    <row r="149" spans="1:65" s="2" customFormat="1" ht="16.5" customHeight="1">
      <c r="A149" s="37"/>
      <c r="B149" s="38"/>
      <c r="C149" s="261" t="s">
        <v>197</v>
      </c>
      <c r="D149" s="261" t="s">
        <v>198</v>
      </c>
      <c r="E149" s="262" t="s">
        <v>199</v>
      </c>
      <c r="F149" s="263" t="s">
        <v>200</v>
      </c>
      <c r="G149" s="264" t="s">
        <v>146</v>
      </c>
      <c r="H149" s="265">
        <v>0.116</v>
      </c>
      <c r="I149" s="266"/>
      <c r="J149" s="267">
        <f>ROUND(I149*H149,2)</f>
        <v>0</v>
      </c>
      <c r="K149" s="263" t="s">
        <v>147</v>
      </c>
      <c r="L149" s="268"/>
      <c r="M149" s="269" t="s">
        <v>1</v>
      </c>
      <c r="N149" s="270" t="s">
        <v>42</v>
      </c>
      <c r="O149" s="90"/>
      <c r="P149" s="234">
        <f>O149*H149</f>
        <v>0</v>
      </c>
      <c r="Q149" s="234">
        <v>1</v>
      </c>
      <c r="R149" s="234">
        <f>Q149*H149</f>
        <v>0.116</v>
      </c>
      <c r="S149" s="234">
        <v>0</v>
      </c>
      <c r="T149" s="235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236" t="s">
        <v>201</v>
      </c>
      <c r="AT149" s="236" t="s">
        <v>198</v>
      </c>
      <c r="AU149" s="236" t="s">
        <v>89</v>
      </c>
      <c r="AY149" s="16" t="s">
        <v>140</v>
      </c>
      <c r="BE149" s="237">
        <f>IF(N149="základní",J149,0)</f>
        <v>0</v>
      </c>
      <c r="BF149" s="237">
        <f>IF(N149="snížená",J149,0)</f>
        <v>0</v>
      </c>
      <c r="BG149" s="237">
        <f>IF(N149="zákl. přenesená",J149,0)</f>
        <v>0</v>
      </c>
      <c r="BH149" s="237">
        <f>IF(N149="sníž. přenesená",J149,0)</f>
        <v>0</v>
      </c>
      <c r="BI149" s="237">
        <f>IF(N149="nulová",J149,0)</f>
        <v>0</v>
      </c>
      <c r="BJ149" s="16" t="s">
        <v>89</v>
      </c>
      <c r="BK149" s="237">
        <f>ROUND(I149*H149,2)</f>
        <v>0</v>
      </c>
      <c r="BL149" s="16" t="s">
        <v>170</v>
      </c>
      <c r="BM149" s="236" t="s">
        <v>555</v>
      </c>
    </row>
    <row r="150" spans="1:51" s="13" customFormat="1" ht="12">
      <c r="A150" s="13"/>
      <c r="B150" s="238"/>
      <c r="C150" s="239"/>
      <c r="D150" s="240" t="s">
        <v>157</v>
      </c>
      <c r="E150" s="239"/>
      <c r="F150" s="241" t="s">
        <v>477</v>
      </c>
      <c r="G150" s="239"/>
      <c r="H150" s="242">
        <v>0.116</v>
      </c>
      <c r="I150" s="243"/>
      <c r="J150" s="239"/>
      <c r="K150" s="239"/>
      <c r="L150" s="244"/>
      <c r="M150" s="245"/>
      <c r="N150" s="246"/>
      <c r="O150" s="246"/>
      <c r="P150" s="246"/>
      <c r="Q150" s="246"/>
      <c r="R150" s="246"/>
      <c r="S150" s="246"/>
      <c r="T150" s="247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8" t="s">
        <v>157</v>
      </c>
      <c r="AU150" s="248" t="s">
        <v>89</v>
      </c>
      <c r="AV150" s="13" t="s">
        <v>89</v>
      </c>
      <c r="AW150" s="13" t="s">
        <v>4</v>
      </c>
      <c r="AX150" s="13" t="s">
        <v>83</v>
      </c>
      <c r="AY150" s="248" t="s">
        <v>140</v>
      </c>
    </row>
    <row r="151" spans="1:65" s="2" customFormat="1" ht="24.15" customHeight="1">
      <c r="A151" s="37"/>
      <c r="B151" s="38"/>
      <c r="C151" s="225" t="s">
        <v>204</v>
      </c>
      <c r="D151" s="225" t="s">
        <v>143</v>
      </c>
      <c r="E151" s="226" t="s">
        <v>205</v>
      </c>
      <c r="F151" s="227" t="s">
        <v>206</v>
      </c>
      <c r="G151" s="228" t="s">
        <v>169</v>
      </c>
      <c r="H151" s="229">
        <v>57.852</v>
      </c>
      <c r="I151" s="230"/>
      <c r="J151" s="231">
        <f>ROUND(I151*H151,2)</f>
        <v>0</v>
      </c>
      <c r="K151" s="227" t="s">
        <v>147</v>
      </c>
      <c r="L151" s="43"/>
      <c r="M151" s="232" t="s">
        <v>1</v>
      </c>
      <c r="N151" s="233" t="s">
        <v>42</v>
      </c>
      <c r="O151" s="90"/>
      <c r="P151" s="234">
        <f>O151*H151</f>
        <v>0</v>
      </c>
      <c r="Q151" s="234">
        <v>0</v>
      </c>
      <c r="R151" s="234">
        <f>Q151*H151</f>
        <v>0</v>
      </c>
      <c r="S151" s="234">
        <v>0.0055</v>
      </c>
      <c r="T151" s="235">
        <f>S151*H151</f>
        <v>0.31818599999999997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36" t="s">
        <v>170</v>
      </c>
      <c r="AT151" s="236" t="s">
        <v>143</v>
      </c>
      <c r="AU151" s="236" t="s">
        <v>89</v>
      </c>
      <c r="AY151" s="16" t="s">
        <v>140</v>
      </c>
      <c r="BE151" s="237">
        <f>IF(N151="základní",J151,0)</f>
        <v>0</v>
      </c>
      <c r="BF151" s="237">
        <f>IF(N151="snížená",J151,0)</f>
        <v>0</v>
      </c>
      <c r="BG151" s="237">
        <f>IF(N151="zákl. přenesená",J151,0)</f>
        <v>0</v>
      </c>
      <c r="BH151" s="237">
        <f>IF(N151="sníž. přenesená",J151,0)</f>
        <v>0</v>
      </c>
      <c r="BI151" s="237">
        <f>IF(N151="nulová",J151,0)</f>
        <v>0</v>
      </c>
      <c r="BJ151" s="16" t="s">
        <v>89</v>
      </c>
      <c r="BK151" s="237">
        <f>ROUND(I151*H151,2)</f>
        <v>0</v>
      </c>
      <c r="BL151" s="16" t="s">
        <v>170</v>
      </c>
      <c r="BM151" s="236" t="s">
        <v>556</v>
      </c>
    </row>
    <row r="152" spans="1:51" s="13" customFormat="1" ht="12">
      <c r="A152" s="13"/>
      <c r="B152" s="238"/>
      <c r="C152" s="239"/>
      <c r="D152" s="240" t="s">
        <v>157</v>
      </c>
      <c r="E152" s="249" t="s">
        <v>1</v>
      </c>
      <c r="F152" s="241" t="s">
        <v>471</v>
      </c>
      <c r="G152" s="239"/>
      <c r="H152" s="242">
        <v>57.852</v>
      </c>
      <c r="I152" s="243"/>
      <c r="J152" s="239"/>
      <c r="K152" s="239"/>
      <c r="L152" s="244"/>
      <c r="M152" s="245"/>
      <c r="N152" s="246"/>
      <c r="O152" s="246"/>
      <c r="P152" s="246"/>
      <c r="Q152" s="246"/>
      <c r="R152" s="246"/>
      <c r="S152" s="246"/>
      <c r="T152" s="247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8" t="s">
        <v>157</v>
      </c>
      <c r="AU152" s="248" t="s">
        <v>89</v>
      </c>
      <c r="AV152" s="13" t="s">
        <v>89</v>
      </c>
      <c r="AW152" s="13" t="s">
        <v>32</v>
      </c>
      <c r="AX152" s="13" t="s">
        <v>83</v>
      </c>
      <c r="AY152" s="248" t="s">
        <v>140</v>
      </c>
    </row>
    <row r="153" spans="1:65" s="2" customFormat="1" ht="24.15" customHeight="1">
      <c r="A153" s="37"/>
      <c r="B153" s="38"/>
      <c r="C153" s="225" t="s">
        <v>8</v>
      </c>
      <c r="D153" s="225" t="s">
        <v>143</v>
      </c>
      <c r="E153" s="226" t="s">
        <v>209</v>
      </c>
      <c r="F153" s="227" t="s">
        <v>210</v>
      </c>
      <c r="G153" s="228" t="s">
        <v>169</v>
      </c>
      <c r="H153" s="229">
        <v>289.826</v>
      </c>
      <c r="I153" s="230"/>
      <c r="J153" s="231">
        <f>ROUND(I153*H153,2)</f>
        <v>0</v>
      </c>
      <c r="K153" s="227" t="s">
        <v>147</v>
      </c>
      <c r="L153" s="43"/>
      <c r="M153" s="232" t="s">
        <v>1</v>
      </c>
      <c r="N153" s="233" t="s">
        <v>42</v>
      </c>
      <c r="O153" s="90"/>
      <c r="P153" s="234">
        <f>O153*H153</f>
        <v>0</v>
      </c>
      <c r="Q153" s="234">
        <v>0.00088</v>
      </c>
      <c r="R153" s="234">
        <f>Q153*H153</f>
        <v>0.25504688000000003</v>
      </c>
      <c r="S153" s="234">
        <v>0</v>
      </c>
      <c r="T153" s="235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36" t="s">
        <v>170</v>
      </c>
      <c r="AT153" s="236" t="s">
        <v>143</v>
      </c>
      <c r="AU153" s="236" t="s">
        <v>89</v>
      </c>
      <c r="AY153" s="16" t="s">
        <v>140</v>
      </c>
      <c r="BE153" s="237">
        <f>IF(N153="základní",J153,0)</f>
        <v>0</v>
      </c>
      <c r="BF153" s="237">
        <f>IF(N153="snížená",J153,0)</f>
        <v>0</v>
      </c>
      <c r="BG153" s="237">
        <f>IF(N153="zákl. přenesená",J153,0)</f>
        <v>0</v>
      </c>
      <c r="BH153" s="237">
        <f>IF(N153="sníž. přenesená",J153,0)</f>
        <v>0</v>
      </c>
      <c r="BI153" s="237">
        <f>IF(N153="nulová",J153,0)</f>
        <v>0</v>
      </c>
      <c r="BJ153" s="16" t="s">
        <v>89</v>
      </c>
      <c r="BK153" s="237">
        <f>ROUND(I153*H153,2)</f>
        <v>0</v>
      </c>
      <c r="BL153" s="16" t="s">
        <v>170</v>
      </c>
      <c r="BM153" s="236" t="s">
        <v>557</v>
      </c>
    </row>
    <row r="154" spans="1:65" s="2" customFormat="1" ht="44.25" customHeight="1">
      <c r="A154" s="37"/>
      <c r="B154" s="38"/>
      <c r="C154" s="261" t="s">
        <v>212</v>
      </c>
      <c r="D154" s="261" t="s">
        <v>198</v>
      </c>
      <c r="E154" s="262" t="s">
        <v>213</v>
      </c>
      <c r="F154" s="263" t="s">
        <v>214</v>
      </c>
      <c r="G154" s="264" t="s">
        <v>169</v>
      </c>
      <c r="H154" s="265">
        <v>337.792</v>
      </c>
      <c r="I154" s="266"/>
      <c r="J154" s="267">
        <f>ROUND(I154*H154,2)</f>
        <v>0</v>
      </c>
      <c r="K154" s="263" t="s">
        <v>147</v>
      </c>
      <c r="L154" s="268"/>
      <c r="M154" s="269" t="s">
        <v>1</v>
      </c>
      <c r="N154" s="270" t="s">
        <v>42</v>
      </c>
      <c r="O154" s="90"/>
      <c r="P154" s="234">
        <f>O154*H154</f>
        <v>0</v>
      </c>
      <c r="Q154" s="234">
        <v>0.00553</v>
      </c>
      <c r="R154" s="234">
        <f>Q154*H154</f>
        <v>1.86798976</v>
      </c>
      <c r="S154" s="234">
        <v>0</v>
      </c>
      <c r="T154" s="235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36" t="s">
        <v>201</v>
      </c>
      <c r="AT154" s="236" t="s">
        <v>198</v>
      </c>
      <c r="AU154" s="236" t="s">
        <v>89</v>
      </c>
      <c r="AY154" s="16" t="s">
        <v>140</v>
      </c>
      <c r="BE154" s="237">
        <f>IF(N154="základní",J154,0)</f>
        <v>0</v>
      </c>
      <c r="BF154" s="237">
        <f>IF(N154="snížená",J154,0)</f>
        <v>0</v>
      </c>
      <c r="BG154" s="237">
        <f>IF(N154="zákl. přenesená",J154,0)</f>
        <v>0</v>
      </c>
      <c r="BH154" s="237">
        <f>IF(N154="sníž. přenesená",J154,0)</f>
        <v>0</v>
      </c>
      <c r="BI154" s="237">
        <f>IF(N154="nulová",J154,0)</f>
        <v>0</v>
      </c>
      <c r="BJ154" s="16" t="s">
        <v>89</v>
      </c>
      <c r="BK154" s="237">
        <f>ROUND(I154*H154,2)</f>
        <v>0</v>
      </c>
      <c r="BL154" s="16" t="s">
        <v>170</v>
      </c>
      <c r="BM154" s="236" t="s">
        <v>558</v>
      </c>
    </row>
    <row r="155" spans="1:51" s="13" customFormat="1" ht="12">
      <c r="A155" s="13"/>
      <c r="B155" s="238"/>
      <c r="C155" s="239"/>
      <c r="D155" s="240" t="s">
        <v>157</v>
      </c>
      <c r="E155" s="249" t="s">
        <v>1</v>
      </c>
      <c r="F155" s="241" t="s">
        <v>481</v>
      </c>
      <c r="G155" s="239"/>
      <c r="H155" s="242">
        <v>337.792</v>
      </c>
      <c r="I155" s="243"/>
      <c r="J155" s="239"/>
      <c r="K155" s="239"/>
      <c r="L155" s="244"/>
      <c r="M155" s="245"/>
      <c r="N155" s="246"/>
      <c r="O155" s="246"/>
      <c r="P155" s="246"/>
      <c r="Q155" s="246"/>
      <c r="R155" s="246"/>
      <c r="S155" s="246"/>
      <c r="T155" s="247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8" t="s">
        <v>157</v>
      </c>
      <c r="AU155" s="248" t="s">
        <v>89</v>
      </c>
      <c r="AV155" s="13" t="s">
        <v>89</v>
      </c>
      <c r="AW155" s="13" t="s">
        <v>32</v>
      </c>
      <c r="AX155" s="13" t="s">
        <v>83</v>
      </c>
      <c r="AY155" s="248" t="s">
        <v>140</v>
      </c>
    </row>
    <row r="156" spans="1:65" s="2" customFormat="1" ht="24.15" customHeight="1">
      <c r="A156" s="37"/>
      <c r="B156" s="38"/>
      <c r="C156" s="225" t="s">
        <v>217</v>
      </c>
      <c r="D156" s="225" t="s">
        <v>143</v>
      </c>
      <c r="E156" s="226" t="s">
        <v>209</v>
      </c>
      <c r="F156" s="227" t="s">
        <v>210</v>
      </c>
      <c r="G156" s="228" t="s">
        <v>169</v>
      </c>
      <c r="H156" s="229">
        <v>57.965</v>
      </c>
      <c r="I156" s="230"/>
      <c r="J156" s="231">
        <f>ROUND(I156*H156,2)</f>
        <v>0</v>
      </c>
      <c r="K156" s="227" t="s">
        <v>147</v>
      </c>
      <c r="L156" s="43"/>
      <c r="M156" s="232" t="s">
        <v>1</v>
      </c>
      <c r="N156" s="233" t="s">
        <v>42</v>
      </c>
      <c r="O156" s="90"/>
      <c r="P156" s="234">
        <f>O156*H156</f>
        <v>0</v>
      </c>
      <c r="Q156" s="234">
        <v>0.00088</v>
      </c>
      <c r="R156" s="234">
        <f>Q156*H156</f>
        <v>0.051009200000000005</v>
      </c>
      <c r="S156" s="234">
        <v>0</v>
      </c>
      <c r="T156" s="235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36" t="s">
        <v>170</v>
      </c>
      <c r="AT156" s="236" t="s">
        <v>143</v>
      </c>
      <c r="AU156" s="236" t="s">
        <v>89</v>
      </c>
      <c r="AY156" s="16" t="s">
        <v>140</v>
      </c>
      <c r="BE156" s="237">
        <f>IF(N156="základní",J156,0)</f>
        <v>0</v>
      </c>
      <c r="BF156" s="237">
        <f>IF(N156="snížená",J156,0)</f>
        <v>0</v>
      </c>
      <c r="BG156" s="237">
        <f>IF(N156="zákl. přenesená",J156,0)</f>
        <v>0</v>
      </c>
      <c r="BH156" s="237">
        <f>IF(N156="sníž. přenesená",J156,0)</f>
        <v>0</v>
      </c>
      <c r="BI156" s="237">
        <f>IF(N156="nulová",J156,0)</f>
        <v>0</v>
      </c>
      <c r="BJ156" s="16" t="s">
        <v>89</v>
      </c>
      <c r="BK156" s="237">
        <f>ROUND(I156*H156,2)</f>
        <v>0</v>
      </c>
      <c r="BL156" s="16" t="s">
        <v>170</v>
      </c>
      <c r="BM156" s="236" t="s">
        <v>559</v>
      </c>
    </row>
    <row r="157" spans="1:51" s="13" customFormat="1" ht="12">
      <c r="A157" s="13"/>
      <c r="B157" s="238"/>
      <c r="C157" s="239"/>
      <c r="D157" s="240" t="s">
        <v>157</v>
      </c>
      <c r="E157" s="249" t="s">
        <v>1</v>
      </c>
      <c r="F157" s="241" t="s">
        <v>483</v>
      </c>
      <c r="G157" s="239"/>
      <c r="H157" s="242">
        <v>57.965</v>
      </c>
      <c r="I157" s="243"/>
      <c r="J157" s="239"/>
      <c r="K157" s="239"/>
      <c r="L157" s="244"/>
      <c r="M157" s="245"/>
      <c r="N157" s="246"/>
      <c r="O157" s="246"/>
      <c r="P157" s="246"/>
      <c r="Q157" s="246"/>
      <c r="R157" s="246"/>
      <c r="S157" s="246"/>
      <c r="T157" s="247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8" t="s">
        <v>157</v>
      </c>
      <c r="AU157" s="248" t="s">
        <v>89</v>
      </c>
      <c r="AV157" s="13" t="s">
        <v>89</v>
      </c>
      <c r="AW157" s="13" t="s">
        <v>32</v>
      </c>
      <c r="AX157" s="13" t="s">
        <v>83</v>
      </c>
      <c r="AY157" s="248" t="s">
        <v>140</v>
      </c>
    </row>
    <row r="158" spans="1:65" s="2" customFormat="1" ht="44.25" customHeight="1">
      <c r="A158" s="37"/>
      <c r="B158" s="38"/>
      <c r="C158" s="261" t="s">
        <v>219</v>
      </c>
      <c r="D158" s="261" t="s">
        <v>198</v>
      </c>
      <c r="E158" s="262" t="s">
        <v>213</v>
      </c>
      <c r="F158" s="263" t="s">
        <v>214</v>
      </c>
      <c r="G158" s="264" t="s">
        <v>169</v>
      </c>
      <c r="H158" s="265">
        <v>67.558</v>
      </c>
      <c r="I158" s="266"/>
      <c r="J158" s="267">
        <f>ROUND(I158*H158,2)</f>
        <v>0</v>
      </c>
      <c r="K158" s="263" t="s">
        <v>147</v>
      </c>
      <c r="L158" s="268"/>
      <c r="M158" s="269" t="s">
        <v>1</v>
      </c>
      <c r="N158" s="270" t="s">
        <v>42</v>
      </c>
      <c r="O158" s="90"/>
      <c r="P158" s="234">
        <f>O158*H158</f>
        <v>0</v>
      </c>
      <c r="Q158" s="234">
        <v>0.00553</v>
      </c>
      <c r="R158" s="234">
        <f>Q158*H158</f>
        <v>0.37359574000000006</v>
      </c>
      <c r="S158" s="234">
        <v>0</v>
      </c>
      <c r="T158" s="235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36" t="s">
        <v>201</v>
      </c>
      <c r="AT158" s="236" t="s">
        <v>198</v>
      </c>
      <c r="AU158" s="236" t="s">
        <v>89</v>
      </c>
      <c r="AY158" s="16" t="s">
        <v>140</v>
      </c>
      <c r="BE158" s="237">
        <f>IF(N158="základní",J158,0)</f>
        <v>0</v>
      </c>
      <c r="BF158" s="237">
        <f>IF(N158="snížená",J158,0)</f>
        <v>0</v>
      </c>
      <c r="BG158" s="237">
        <f>IF(N158="zákl. přenesená",J158,0)</f>
        <v>0</v>
      </c>
      <c r="BH158" s="237">
        <f>IF(N158="sníž. přenesená",J158,0)</f>
        <v>0</v>
      </c>
      <c r="BI158" s="237">
        <f>IF(N158="nulová",J158,0)</f>
        <v>0</v>
      </c>
      <c r="BJ158" s="16" t="s">
        <v>89</v>
      </c>
      <c r="BK158" s="237">
        <f>ROUND(I158*H158,2)</f>
        <v>0</v>
      </c>
      <c r="BL158" s="16" t="s">
        <v>170</v>
      </c>
      <c r="BM158" s="236" t="s">
        <v>560</v>
      </c>
    </row>
    <row r="159" spans="1:65" s="2" customFormat="1" ht="24.15" customHeight="1">
      <c r="A159" s="37"/>
      <c r="B159" s="38"/>
      <c r="C159" s="225" t="s">
        <v>170</v>
      </c>
      <c r="D159" s="225" t="s">
        <v>143</v>
      </c>
      <c r="E159" s="226" t="s">
        <v>221</v>
      </c>
      <c r="F159" s="227" t="s">
        <v>222</v>
      </c>
      <c r="G159" s="228" t="s">
        <v>146</v>
      </c>
      <c r="H159" s="229">
        <v>2.844</v>
      </c>
      <c r="I159" s="230"/>
      <c r="J159" s="231">
        <f>ROUND(I159*H159,2)</f>
        <v>0</v>
      </c>
      <c r="K159" s="227" t="s">
        <v>147</v>
      </c>
      <c r="L159" s="43"/>
      <c r="M159" s="232" t="s">
        <v>1</v>
      </c>
      <c r="N159" s="233" t="s">
        <v>42</v>
      </c>
      <c r="O159" s="90"/>
      <c r="P159" s="234">
        <f>O159*H159</f>
        <v>0</v>
      </c>
      <c r="Q159" s="234">
        <v>0</v>
      </c>
      <c r="R159" s="234">
        <f>Q159*H159</f>
        <v>0</v>
      </c>
      <c r="S159" s="234">
        <v>0</v>
      </c>
      <c r="T159" s="235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36" t="s">
        <v>170</v>
      </c>
      <c r="AT159" s="236" t="s">
        <v>143</v>
      </c>
      <c r="AU159" s="236" t="s">
        <v>89</v>
      </c>
      <c r="AY159" s="16" t="s">
        <v>140</v>
      </c>
      <c r="BE159" s="237">
        <f>IF(N159="základní",J159,0)</f>
        <v>0</v>
      </c>
      <c r="BF159" s="237">
        <f>IF(N159="snížená",J159,0)</f>
        <v>0</v>
      </c>
      <c r="BG159" s="237">
        <f>IF(N159="zákl. přenesená",J159,0)</f>
        <v>0</v>
      </c>
      <c r="BH159" s="237">
        <f>IF(N159="sníž. přenesená",J159,0)</f>
        <v>0</v>
      </c>
      <c r="BI159" s="237">
        <f>IF(N159="nulová",J159,0)</f>
        <v>0</v>
      </c>
      <c r="BJ159" s="16" t="s">
        <v>89</v>
      </c>
      <c r="BK159" s="237">
        <f>ROUND(I159*H159,2)</f>
        <v>0</v>
      </c>
      <c r="BL159" s="16" t="s">
        <v>170</v>
      </c>
      <c r="BM159" s="236" t="s">
        <v>561</v>
      </c>
    </row>
    <row r="160" spans="1:63" s="12" customFormat="1" ht="22.8" customHeight="1">
      <c r="A160" s="12"/>
      <c r="B160" s="209"/>
      <c r="C160" s="210"/>
      <c r="D160" s="211" t="s">
        <v>75</v>
      </c>
      <c r="E160" s="223" t="s">
        <v>278</v>
      </c>
      <c r="F160" s="223" t="s">
        <v>279</v>
      </c>
      <c r="G160" s="210"/>
      <c r="H160" s="210"/>
      <c r="I160" s="213"/>
      <c r="J160" s="224">
        <f>BK160</f>
        <v>0</v>
      </c>
      <c r="K160" s="210"/>
      <c r="L160" s="215"/>
      <c r="M160" s="216"/>
      <c r="N160" s="217"/>
      <c r="O160" s="217"/>
      <c r="P160" s="218">
        <f>P161</f>
        <v>0</v>
      </c>
      <c r="Q160" s="217"/>
      <c r="R160" s="218">
        <f>R161</f>
        <v>0</v>
      </c>
      <c r="S160" s="217"/>
      <c r="T160" s="219">
        <f>T161</f>
        <v>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220" t="s">
        <v>89</v>
      </c>
      <c r="AT160" s="221" t="s">
        <v>75</v>
      </c>
      <c r="AU160" s="221" t="s">
        <v>83</v>
      </c>
      <c r="AY160" s="220" t="s">
        <v>140</v>
      </c>
      <c r="BK160" s="222">
        <f>BK161</f>
        <v>0</v>
      </c>
    </row>
    <row r="161" spans="1:65" s="2" customFormat="1" ht="16.5" customHeight="1">
      <c r="A161" s="37"/>
      <c r="B161" s="38"/>
      <c r="C161" s="225" t="s">
        <v>226</v>
      </c>
      <c r="D161" s="225" t="s">
        <v>143</v>
      </c>
      <c r="E161" s="226" t="s">
        <v>391</v>
      </c>
      <c r="F161" s="227" t="s">
        <v>392</v>
      </c>
      <c r="G161" s="228" t="s">
        <v>186</v>
      </c>
      <c r="H161" s="229">
        <v>1</v>
      </c>
      <c r="I161" s="230"/>
      <c r="J161" s="231">
        <f>ROUND(I161*H161,2)</f>
        <v>0</v>
      </c>
      <c r="K161" s="227" t="s">
        <v>147</v>
      </c>
      <c r="L161" s="43"/>
      <c r="M161" s="232" t="s">
        <v>1</v>
      </c>
      <c r="N161" s="233" t="s">
        <v>42</v>
      </c>
      <c r="O161" s="90"/>
      <c r="P161" s="234">
        <f>O161*H161</f>
        <v>0</v>
      </c>
      <c r="Q161" s="234">
        <v>0</v>
      </c>
      <c r="R161" s="234">
        <f>Q161*H161</f>
        <v>0</v>
      </c>
      <c r="S161" s="234">
        <v>0</v>
      </c>
      <c r="T161" s="235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36" t="s">
        <v>170</v>
      </c>
      <c r="AT161" s="236" t="s">
        <v>143</v>
      </c>
      <c r="AU161" s="236" t="s">
        <v>89</v>
      </c>
      <c r="AY161" s="16" t="s">
        <v>140</v>
      </c>
      <c r="BE161" s="237">
        <f>IF(N161="základní",J161,0)</f>
        <v>0</v>
      </c>
      <c r="BF161" s="237">
        <f>IF(N161="snížená",J161,0)</f>
        <v>0</v>
      </c>
      <c r="BG161" s="237">
        <f>IF(N161="zákl. přenesená",J161,0)</f>
        <v>0</v>
      </c>
      <c r="BH161" s="237">
        <f>IF(N161="sníž. přenesená",J161,0)</f>
        <v>0</v>
      </c>
      <c r="BI161" s="237">
        <f>IF(N161="nulová",J161,0)</f>
        <v>0</v>
      </c>
      <c r="BJ161" s="16" t="s">
        <v>89</v>
      </c>
      <c r="BK161" s="237">
        <f>ROUND(I161*H161,2)</f>
        <v>0</v>
      </c>
      <c r="BL161" s="16" t="s">
        <v>170</v>
      </c>
      <c r="BM161" s="236" t="s">
        <v>562</v>
      </c>
    </row>
    <row r="162" spans="1:63" s="12" customFormat="1" ht="22.8" customHeight="1">
      <c r="A162" s="12"/>
      <c r="B162" s="209"/>
      <c r="C162" s="210"/>
      <c r="D162" s="211" t="s">
        <v>75</v>
      </c>
      <c r="E162" s="223" t="s">
        <v>224</v>
      </c>
      <c r="F162" s="223" t="s">
        <v>225</v>
      </c>
      <c r="G162" s="210"/>
      <c r="H162" s="210"/>
      <c r="I162" s="213"/>
      <c r="J162" s="224">
        <f>BK162</f>
        <v>0</v>
      </c>
      <c r="K162" s="210"/>
      <c r="L162" s="215"/>
      <c r="M162" s="216"/>
      <c r="N162" s="217"/>
      <c r="O162" s="217"/>
      <c r="P162" s="218">
        <f>SUM(P163:P164)</f>
        <v>0</v>
      </c>
      <c r="Q162" s="217"/>
      <c r="R162" s="218">
        <f>SUM(R163:R164)</f>
        <v>0.0162</v>
      </c>
      <c r="S162" s="217"/>
      <c r="T162" s="219">
        <f>SUM(T163:T164)</f>
        <v>0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220" t="s">
        <v>89</v>
      </c>
      <c r="AT162" s="221" t="s">
        <v>75</v>
      </c>
      <c r="AU162" s="221" t="s">
        <v>83</v>
      </c>
      <c r="AY162" s="220" t="s">
        <v>140</v>
      </c>
      <c r="BK162" s="222">
        <f>SUM(BK163:BK164)</f>
        <v>0</v>
      </c>
    </row>
    <row r="163" spans="1:65" s="2" customFormat="1" ht="16.5" customHeight="1">
      <c r="A163" s="37"/>
      <c r="B163" s="38"/>
      <c r="C163" s="225" t="s">
        <v>230</v>
      </c>
      <c r="D163" s="225" t="s">
        <v>143</v>
      </c>
      <c r="E163" s="226" t="s">
        <v>227</v>
      </c>
      <c r="F163" s="227" t="s">
        <v>228</v>
      </c>
      <c r="G163" s="228" t="s">
        <v>186</v>
      </c>
      <c r="H163" s="229">
        <v>6</v>
      </c>
      <c r="I163" s="230"/>
      <c r="J163" s="231">
        <f>ROUND(I163*H163,2)</f>
        <v>0</v>
      </c>
      <c r="K163" s="227" t="s">
        <v>147</v>
      </c>
      <c r="L163" s="43"/>
      <c r="M163" s="232" t="s">
        <v>1</v>
      </c>
      <c r="N163" s="233" t="s">
        <v>42</v>
      </c>
      <c r="O163" s="90"/>
      <c r="P163" s="234">
        <f>O163*H163</f>
        <v>0</v>
      </c>
      <c r="Q163" s="234">
        <v>0</v>
      </c>
      <c r="R163" s="234">
        <f>Q163*H163</f>
        <v>0</v>
      </c>
      <c r="S163" s="234">
        <v>0</v>
      </c>
      <c r="T163" s="235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36" t="s">
        <v>170</v>
      </c>
      <c r="AT163" s="236" t="s">
        <v>143</v>
      </c>
      <c r="AU163" s="236" t="s">
        <v>89</v>
      </c>
      <c r="AY163" s="16" t="s">
        <v>140</v>
      </c>
      <c r="BE163" s="237">
        <f>IF(N163="základní",J163,0)</f>
        <v>0</v>
      </c>
      <c r="BF163" s="237">
        <f>IF(N163="snížená",J163,0)</f>
        <v>0</v>
      </c>
      <c r="BG163" s="237">
        <f>IF(N163="zákl. přenesená",J163,0)</f>
        <v>0</v>
      </c>
      <c r="BH163" s="237">
        <f>IF(N163="sníž. přenesená",J163,0)</f>
        <v>0</v>
      </c>
      <c r="BI163" s="237">
        <f>IF(N163="nulová",J163,0)</f>
        <v>0</v>
      </c>
      <c r="BJ163" s="16" t="s">
        <v>89</v>
      </c>
      <c r="BK163" s="237">
        <f>ROUND(I163*H163,2)</f>
        <v>0</v>
      </c>
      <c r="BL163" s="16" t="s">
        <v>170</v>
      </c>
      <c r="BM163" s="236" t="s">
        <v>563</v>
      </c>
    </row>
    <row r="164" spans="1:65" s="2" customFormat="1" ht="16.5" customHeight="1">
      <c r="A164" s="37"/>
      <c r="B164" s="38"/>
      <c r="C164" s="261" t="s">
        <v>236</v>
      </c>
      <c r="D164" s="261" t="s">
        <v>198</v>
      </c>
      <c r="E164" s="262" t="s">
        <v>231</v>
      </c>
      <c r="F164" s="263" t="s">
        <v>232</v>
      </c>
      <c r="G164" s="264" t="s">
        <v>186</v>
      </c>
      <c r="H164" s="265">
        <v>6</v>
      </c>
      <c r="I164" s="266"/>
      <c r="J164" s="267">
        <f>ROUND(I164*H164,2)</f>
        <v>0</v>
      </c>
      <c r="K164" s="263" t="s">
        <v>147</v>
      </c>
      <c r="L164" s="268"/>
      <c r="M164" s="269" t="s">
        <v>1</v>
      </c>
      <c r="N164" s="270" t="s">
        <v>42</v>
      </c>
      <c r="O164" s="90"/>
      <c r="P164" s="234">
        <f>O164*H164</f>
        <v>0</v>
      </c>
      <c r="Q164" s="234">
        <v>0.0027</v>
      </c>
      <c r="R164" s="234">
        <f>Q164*H164</f>
        <v>0.0162</v>
      </c>
      <c r="S164" s="234">
        <v>0</v>
      </c>
      <c r="T164" s="235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36" t="s">
        <v>201</v>
      </c>
      <c r="AT164" s="236" t="s">
        <v>198</v>
      </c>
      <c r="AU164" s="236" t="s">
        <v>89</v>
      </c>
      <c r="AY164" s="16" t="s">
        <v>140</v>
      </c>
      <c r="BE164" s="237">
        <f>IF(N164="základní",J164,0)</f>
        <v>0</v>
      </c>
      <c r="BF164" s="237">
        <f>IF(N164="snížená",J164,0)</f>
        <v>0</v>
      </c>
      <c r="BG164" s="237">
        <f>IF(N164="zákl. přenesená",J164,0)</f>
        <v>0</v>
      </c>
      <c r="BH164" s="237">
        <f>IF(N164="sníž. přenesená",J164,0)</f>
        <v>0</v>
      </c>
      <c r="BI164" s="237">
        <f>IF(N164="nulová",J164,0)</f>
        <v>0</v>
      </c>
      <c r="BJ164" s="16" t="s">
        <v>89</v>
      </c>
      <c r="BK164" s="237">
        <f>ROUND(I164*H164,2)</f>
        <v>0</v>
      </c>
      <c r="BL164" s="16" t="s">
        <v>170</v>
      </c>
      <c r="BM164" s="236" t="s">
        <v>564</v>
      </c>
    </row>
    <row r="165" spans="1:63" s="12" customFormat="1" ht="25.9" customHeight="1">
      <c r="A165" s="12"/>
      <c r="B165" s="209"/>
      <c r="C165" s="210"/>
      <c r="D165" s="211" t="s">
        <v>75</v>
      </c>
      <c r="E165" s="212" t="s">
        <v>234</v>
      </c>
      <c r="F165" s="212" t="s">
        <v>235</v>
      </c>
      <c r="G165" s="210"/>
      <c r="H165" s="210"/>
      <c r="I165" s="213"/>
      <c r="J165" s="214">
        <f>BK165</f>
        <v>0</v>
      </c>
      <c r="K165" s="210"/>
      <c r="L165" s="215"/>
      <c r="M165" s="216"/>
      <c r="N165" s="217"/>
      <c r="O165" s="217"/>
      <c r="P165" s="218">
        <f>P166</f>
        <v>0</v>
      </c>
      <c r="Q165" s="217"/>
      <c r="R165" s="218">
        <f>R166</f>
        <v>0</v>
      </c>
      <c r="S165" s="217"/>
      <c r="T165" s="219">
        <f>T166</f>
        <v>0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220" t="s">
        <v>148</v>
      </c>
      <c r="AT165" s="221" t="s">
        <v>75</v>
      </c>
      <c r="AU165" s="221" t="s">
        <v>76</v>
      </c>
      <c r="AY165" s="220" t="s">
        <v>140</v>
      </c>
      <c r="BK165" s="222">
        <f>BK166</f>
        <v>0</v>
      </c>
    </row>
    <row r="166" spans="1:65" s="2" customFormat="1" ht="16.5" customHeight="1">
      <c r="A166" s="37"/>
      <c r="B166" s="38"/>
      <c r="C166" s="225" t="s">
        <v>323</v>
      </c>
      <c r="D166" s="225" t="s">
        <v>143</v>
      </c>
      <c r="E166" s="226" t="s">
        <v>237</v>
      </c>
      <c r="F166" s="227" t="s">
        <v>238</v>
      </c>
      <c r="G166" s="228" t="s">
        <v>239</v>
      </c>
      <c r="H166" s="229">
        <v>8</v>
      </c>
      <c r="I166" s="230"/>
      <c r="J166" s="231">
        <f>ROUND(I166*H166,2)</f>
        <v>0</v>
      </c>
      <c r="K166" s="227" t="s">
        <v>147</v>
      </c>
      <c r="L166" s="43"/>
      <c r="M166" s="271" t="s">
        <v>1</v>
      </c>
      <c r="N166" s="272" t="s">
        <v>42</v>
      </c>
      <c r="O166" s="273"/>
      <c r="P166" s="274">
        <f>O166*H166</f>
        <v>0</v>
      </c>
      <c r="Q166" s="274">
        <v>0</v>
      </c>
      <c r="R166" s="274">
        <f>Q166*H166</f>
        <v>0</v>
      </c>
      <c r="S166" s="274">
        <v>0</v>
      </c>
      <c r="T166" s="275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36" t="s">
        <v>240</v>
      </c>
      <c r="AT166" s="236" t="s">
        <v>143</v>
      </c>
      <c r="AU166" s="236" t="s">
        <v>83</v>
      </c>
      <c r="AY166" s="16" t="s">
        <v>140</v>
      </c>
      <c r="BE166" s="237">
        <f>IF(N166="základní",J166,0)</f>
        <v>0</v>
      </c>
      <c r="BF166" s="237">
        <f>IF(N166="snížená",J166,0)</f>
        <v>0</v>
      </c>
      <c r="BG166" s="237">
        <f>IF(N166="zákl. přenesená",J166,0)</f>
        <v>0</v>
      </c>
      <c r="BH166" s="237">
        <f>IF(N166="sníž. přenesená",J166,0)</f>
        <v>0</v>
      </c>
      <c r="BI166" s="237">
        <f>IF(N166="nulová",J166,0)</f>
        <v>0</v>
      </c>
      <c r="BJ166" s="16" t="s">
        <v>89</v>
      </c>
      <c r="BK166" s="237">
        <f>ROUND(I166*H166,2)</f>
        <v>0</v>
      </c>
      <c r="BL166" s="16" t="s">
        <v>240</v>
      </c>
      <c r="BM166" s="236" t="s">
        <v>565</v>
      </c>
    </row>
    <row r="167" spans="1:31" s="2" customFormat="1" ht="6.95" customHeight="1">
      <c r="A167" s="37"/>
      <c r="B167" s="65"/>
      <c r="C167" s="66"/>
      <c r="D167" s="66"/>
      <c r="E167" s="66"/>
      <c r="F167" s="66"/>
      <c r="G167" s="66"/>
      <c r="H167" s="66"/>
      <c r="I167" s="66"/>
      <c r="J167" s="66"/>
      <c r="K167" s="66"/>
      <c r="L167" s="43"/>
      <c r="M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</row>
  </sheetData>
  <sheetProtection password="CC35" sheet="1" objects="1" scenarios="1" formatColumns="0" formatRows="0" autoFilter="0"/>
  <autoFilter ref="C126:K166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5:H115"/>
    <mergeCell ref="E117:H117"/>
    <mergeCell ref="E119:H11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107</v>
      </c>
    </row>
    <row r="3" spans="2:46" s="1" customFormat="1" ht="6.95" customHeight="1">
      <c r="B3" s="145"/>
      <c r="C3" s="146"/>
      <c r="D3" s="146"/>
      <c r="E3" s="146"/>
      <c r="F3" s="146"/>
      <c r="G3" s="146"/>
      <c r="H3" s="146"/>
      <c r="I3" s="146"/>
      <c r="J3" s="146"/>
      <c r="K3" s="146"/>
      <c r="L3" s="19"/>
      <c r="AT3" s="16" t="s">
        <v>83</v>
      </c>
    </row>
    <row r="4" spans="2:46" s="1" customFormat="1" ht="24.95" customHeight="1">
      <c r="B4" s="19"/>
      <c r="D4" s="147" t="s">
        <v>108</v>
      </c>
      <c r="L4" s="19"/>
      <c r="M4" s="148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49" t="s">
        <v>16</v>
      </c>
      <c r="L6" s="19"/>
    </row>
    <row r="7" spans="2:12" s="1" customFormat="1" ht="16.5" customHeight="1">
      <c r="B7" s="19"/>
      <c r="E7" s="150" t="str">
        <f>'Rekapitulace stavby'!K6</f>
        <v xml:space="preserve">Oprava ploché  střechy</v>
      </c>
      <c r="F7" s="149"/>
      <c r="G7" s="149"/>
      <c r="H7" s="149"/>
      <c r="L7" s="19"/>
    </row>
    <row r="8" spans="2:12" s="1" customFormat="1" ht="12" customHeight="1">
      <c r="B8" s="19"/>
      <c r="D8" s="149" t="s">
        <v>109</v>
      </c>
      <c r="L8" s="19"/>
    </row>
    <row r="9" spans="1:31" s="2" customFormat="1" ht="16.5" customHeight="1">
      <c r="A9" s="37"/>
      <c r="B9" s="43"/>
      <c r="C9" s="37"/>
      <c r="D9" s="37"/>
      <c r="E9" s="150" t="s">
        <v>544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customHeight="1">
      <c r="A10" s="37"/>
      <c r="B10" s="43"/>
      <c r="C10" s="37"/>
      <c r="D10" s="149" t="s">
        <v>111</v>
      </c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6.5" customHeight="1">
      <c r="A11" s="37"/>
      <c r="B11" s="43"/>
      <c r="C11" s="37"/>
      <c r="D11" s="37"/>
      <c r="E11" s="151" t="s">
        <v>566</v>
      </c>
      <c r="F11" s="37"/>
      <c r="G11" s="37"/>
      <c r="H11" s="37"/>
      <c r="I11" s="37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>
      <c r="A12" s="37"/>
      <c r="B12" s="43"/>
      <c r="C12" s="37"/>
      <c r="D12" s="37"/>
      <c r="E12" s="37"/>
      <c r="F12" s="37"/>
      <c r="G12" s="37"/>
      <c r="H12" s="37"/>
      <c r="I12" s="37"/>
      <c r="J12" s="37"/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2" customHeight="1">
      <c r="A13" s="37"/>
      <c r="B13" s="43"/>
      <c r="C13" s="37"/>
      <c r="D13" s="149" t="s">
        <v>18</v>
      </c>
      <c r="E13" s="37"/>
      <c r="F13" s="140" t="s">
        <v>1</v>
      </c>
      <c r="G13" s="37"/>
      <c r="H13" s="37"/>
      <c r="I13" s="149" t="s">
        <v>19</v>
      </c>
      <c r="J13" s="140" t="s">
        <v>1</v>
      </c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49" t="s">
        <v>20</v>
      </c>
      <c r="E14" s="37"/>
      <c r="F14" s="140" t="s">
        <v>21</v>
      </c>
      <c r="G14" s="37"/>
      <c r="H14" s="37"/>
      <c r="I14" s="149" t="s">
        <v>22</v>
      </c>
      <c r="J14" s="152" t="str">
        <f>'Rekapitulace stavby'!AN8</f>
        <v>15. 4. 2024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0.8" customHeight="1">
      <c r="A15" s="37"/>
      <c r="B15" s="43"/>
      <c r="C15" s="37"/>
      <c r="D15" s="37"/>
      <c r="E15" s="37"/>
      <c r="F15" s="37"/>
      <c r="G15" s="37"/>
      <c r="H15" s="37"/>
      <c r="I15" s="37"/>
      <c r="J15" s="37"/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3"/>
      <c r="C16" s="37"/>
      <c r="D16" s="149" t="s">
        <v>24</v>
      </c>
      <c r="E16" s="37"/>
      <c r="F16" s="37"/>
      <c r="G16" s="37"/>
      <c r="H16" s="37"/>
      <c r="I16" s="149" t="s">
        <v>25</v>
      </c>
      <c r="J16" s="140" t="s">
        <v>1</v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8" customHeight="1">
      <c r="A17" s="37"/>
      <c r="B17" s="43"/>
      <c r="C17" s="37"/>
      <c r="D17" s="37"/>
      <c r="E17" s="140" t="s">
        <v>26</v>
      </c>
      <c r="F17" s="37"/>
      <c r="G17" s="37"/>
      <c r="H17" s="37"/>
      <c r="I17" s="149" t="s">
        <v>27</v>
      </c>
      <c r="J17" s="140" t="s">
        <v>1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6.95" customHeight="1">
      <c r="A18" s="37"/>
      <c r="B18" s="43"/>
      <c r="C18" s="37"/>
      <c r="D18" s="37"/>
      <c r="E18" s="37"/>
      <c r="F18" s="37"/>
      <c r="G18" s="37"/>
      <c r="H18" s="37"/>
      <c r="I18" s="37"/>
      <c r="J18" s="37"/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2" customHeight="1">
      <c r="A19" s="37"/>
      <c r="B19" s="43"/>
      <c r="C19" s="37"/>
      <c r="D19" s="149" t="s">
        <v>28</v>
      </c>
      <c r="E19" s="37"/>
      <c r="F19" s="37"/>
      <c r="G19" s="37"/>
      <c r="H19" s="37"/>
      <c r="I19" s="149" t="s">
        <v>25</v>
      </c>
      <c r="J19" s="32" t="str">
        <f>'Rekapitulace stavby'!AN13</f>
        <v>Vyplň údaj</v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8" customHeight="1">
      <c r="A20" s="37"/>
      <c r="B20" s="43"/>
      <c r="C20" s="37"/>
      <c r="D20" s="37"/>
      <c r="E20" s="32" t="str">
        <f>'Rekapitulace stavby'!E14</f>
        <v>Vyplň údaj</v>
      </c>
      <c r="F20" s="140"/>
      <c r="G20" s="140"/>
      <c r="H20" s="140"/>
      <c r="I20" s="149" t="s">
        <v>27</v>
      </c>
      <c r="J20" s="32" t="str">
        <f>'Rekapitulace stavby'!AN14</f>
        <v>Vyplň údaj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6.95" customHeight="1">
      <c r="A21" s="37"/>
      <c r="B21" s="43"/>
      <c r="C21" s="37"/>
      <c r="D21" s="37"/>
      <c r="E21" s="37"/>
      <c r="F21" s="37"/>
      <c r="G21" s="37"/>
      <c r="H21" s="37"/>
      <c r="I21" s="37"/>
      <c r="J21" s="37"/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2" customHeight="1">
      <c r="A22" s="37"/>
      <c r="B22" s="43"/>
      <c r="C22" s="37"/>
      <c r="D22" s="149" t="s">
        <v>30</v>
      </c>
      <c r="E22" s="37"/>
      <c r="F22" s="37"/>
      <c r="G22" s="37"/>
      <c r="H22" s="37"/>
      <c r="I22" s="149" t="s">
        <v>25</v>
      </c>
      <c r="J22" s="140" t="str">
        <f>IF('Rekapitulace stavby'!AN16="","",'Rekapitulace stavby'!AN16)</f>
        <v/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8" customHeight="1">
      <c r="A23" s="37"/>
      <c r="B23" s="43"/>
      <c r="C23" s="37"/>
      <c r="D23" s="37"/>
      <c r="E23" s="140" t="str">
        <f>IF('Rekapitulace stavby'!E17="","",'Rekapitulace stavby'!E17)</f>
        <v xml:space="preserve"> </v>
      </c>
      <c r="F23" s="37"/>
      <c r="G23" s="37"/>
      <c r="H23" s="37"/>
      <c r="I23" s="149" t="s">
        <v>27</v>
      </c>
      <c r="J23" s="140" t="str">
        <f>IF('Rekapitulace stavby'!AN17="","",'Rekapitulace stavby'!AN17)</f>
        <v/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6.95" customHeight="1">
      <c r="A24" s="37"/>
      <c r="B24" s="43"/>
      <c r="C24" s="37"/>
      <c r="D24" s="37"/>
      <c r="E24" s="37"/>
      <c r="F24" s="37"/>
      <c r="G24" s="37"/>
      <c r="H24" s="37"/>
      <c r="I24" s="37"/>
      <c r="J24" s="37"/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2" customHeight="1">
      <c r="A25" s="37"/>
      <c r="B25" s="43"/>
      <c r="C25" s="37"/>
      <c r="D25" s="149" t="s">
        <v>33</v>
      </c>
      <c r="E25" s="37"/>
      <c r="F25" s="37"/>
      <c r="G25" s="37"/>
      <c r="H25" s="37"/>
      <c r="I25" s="149" t="s">
        <v>25</v>
      </c>
      <c r="J25" s="140" t="s">
        <v>1</v>
      </c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8" customHeight="1">
      <c r="A26" s="37"/>
      <c r="B26" s="43"/>
      <c r="C26" s="37"/>
      <c r="D26" s="37"/>
      <c r="E26" s="140" t="s">
        <v>34</v>
      </c>
      <c r="F26" s="37"/>
      <c r="G26" s="37"/>
      <c r="H26" s="37"/>
      <c r="I26" s="149" t="s">
        <v>27</v>
      </c>
      <c r="J26" s="140" t="s">
        <v>1</v>
      </c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6.95" customHeight="1">
      <c r="A27" s="37"/>
      <c r="B27" s="43"/>
      <c r="C27" s="37"/>
      <c r="D27" s="37"/>
      <c r="E27" s="37"/>
      <c r="F27" s="37"/>
      <c r="G27" s="37"/>
      <c r="H27" s="37"/>
      <c r="I27" s="37"/>
      <c r="J27" s="37"/>
      <c r="K27" s="37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2" customHeight="1">
      <c r="A28" s="37"/>
      <c r="B28" s="43"/>
      <c r="C28" s="37"/>
      <c r="D28" s="149" t="s">
        <v>35</v>
      </c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8" customFormat="1" ht="16.5" customHeight="1">
      <c r="A29" s="153"/>
      <c r="B29" s="154"/>
      <c r="C29" s="153"/>
      <c r="D29" s="153"/>
      <c r="E29" s="155" t="s">
        <v>1</v>
      </c>
      <c r="F29" s="155"/>
      <c r="G29" s="155"/>
      <c r="H29" s="155"/>
      <c r="I29" s="153"/>
      <c r="J29" s="153"/>
      <c r="K29" s="153"/>
      <c r="L29" s="156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</row>
    <row r="30" spans="1:31" s="2" customFormat="1" ht="6.95" customHeight="1">
      <c r="A30" s="37"/>
      <c r="B30" s="43"/>
      <c r="C30" s="37"/>
      <c r="D30" s="37"/>
      <c r="E30" s="37"/>
      <c r="F30" s="37"/>
      <c r="G30" s="37"/>
      <c r="H30" s="37"/>
      <c r="I30" s="37"/>
      <c r="J30" s="37"/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57"/>
      <c r="E31" s="157"/>
      <c r="F31" s="157"/>
      <c r="G31" s="157"/>
      <c r="H31" s="157"/>
      <c r="I31" s="157"/>
      <c r="J31" s="157"/>
      <c r="K31" s="157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25.4" customHeight="1">
      <c r="A32" s="37"/>
      <c r="B32" s="43"/>
      <c r="C32" s="37"/>
      <c r="D32" s="158" t="s">
        <v>36</v>
      </c>
      <c r="E32" s="37"/>
      <c r="F32" s="37"/>
      <c r="G32" s="37"/>
      <c r="H32" s="37"/>
      <c r="I32" s="37"/>
      <c r="J32" s="159">
        <f>ROUND(J131,2)</f>
        <v>0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3"/>
      <c r="C33" s="37"/>
      <c r="D33" s="157"/>
      <c r="E33" s="157"/>
      <c r="F33" s="157"/>
      <c r="G33" s="157"/>
      <c r="H33" s="157"/>
      <c r="I33" s="157"/>
      <c r="J33" s="157"/>
      <c r="K33" s="15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37"/>
      <c r="F34" s="160" t="s">
        <v>38</v>
      </c>
      <c r="G34" s="37"/>
      <c r="H34" s="37"/>
      <c r="I34" s="160" t="s">
        <v>37</v>
      </c>
      <c r="J34" s="160" t="s">
        <v>39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>
      <c r="A35" s="37"/>
      <c r="B35" s="43"/>
      <c r="C35" s="37"/>
      <c r="D35" s="161" t="s">
        <v>40</v>
      </c>
      <c r="E35" s="149" t="s">
        <v>41</v>
      </c>
      <c r="F35" s="162">
        <f>ROUND((SUM(BE131:BE201)),2)</f>
        <v>0</v>
      </c>
      <c r="G35" s="37"/>
      <c r="H35" s="37"/>
      <c r="I35" s="163">
        <v>0.21</v>
      </c>
      <c r="J35" s="162">
        <f>ROUND(((SUM(BE131:BE201))*I35),2)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149" t="s">
        <v>42</v>
      </c>
      <c r="F36" s="162">
        <f>ROUND((SUM(BF131:BF201)),2)</f>
        <v>0</v>
      </c>
      <c r="G36" s="37"/>
      <c r="H36" s="37"/>
      <c r="I36" s="163">
        <v>0.12</v>
      </c>
      <c r="J36" s="162">
        <f>ROUND(((SUM(BF131:BF201))*I36),2)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49" t="s">
        <v>43</v>
      </c>
      <c r="F37" s="162">
        <f>ROUND((SUM(BG131:BG201)),2)</f>
        <v>0</v>
      </c>
      <c r="G37" s="37"/>
      <c r="H37" s="37"/>
      <c r="I37" s="163">
        <v>0.21</v>
      </c>
      <c r="J37" s="162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 hidden="1">
      <c r="A38" s="37"/>
      <c r="B38" s="43"/>
      <c r="C38" s="37"/>
      <c r="D38" s="37"/>
      <c r="E38" s="149" t="s">
        <v>44</v>
      </c>
      <c r="F38" s="162">
        <f>ROUND((SUM(BH131:BH201)),2)</f>
        <v>0</v>
      </c>
      <c r="G38" s="37"/>
      <c r="H38" s="37"/>
      <c r="I38" s="163">
        <v>0.12</v>
      </c>
      <c r="J38" s="162">
        <f>0</f>
        <v>0</v>
      </c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49" t="s">
        <v>45</v>
      </c>
      <c r="F39" s="162">
        <f>ROUND((SUM(BI131:BI201)),2)</f>
        <v>0</v>
      </c>
      <c r="G39" s="37"/>
      <c r="H39" s="37"/>
      <c r="I39" s="163">
        <v>0</v>
      </c>
      <c r="J39" s="162">
        <f>0</f>
        <v>0</v>
      </c>
      <c r="K39" s="37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6.95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25.4" customHeight="1">
      <c r="A41" s="37"/>
      <c r="B41" s="43"/>
      <c r="C41" s="164"/>
      <c r="D41" s="165" t="s">
        <v>46</v>
      </c>
      <c r="E41" s="166"/>
      <c r="F41" s="166"/>
      <c r="G41" s="167" t="s">
        <v>47</v>
      </c>
      <c r="H41" s="168" t="s">
        <v>48</v>
      </c>
      <c r="I41" s="166"/>
      <c r="J41" s="169">
        <f>SUM(J32:J39)</f>
        <v>0</v>
      </c>
      <c r="K41" s="170"/>
      <c r="L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14.4" customHeight="1">
      <c r="A42" s="37"/>
      <c r="B42" s="43"/>
      <c r="C42" s="37"/>
      <c r="D42" s="37"/>
      <c r="E42" s="37"/>
      <c r="F42" s="37"/>
      <c r="G42" s="37"/>
      <c r="H42" s="37"/>
      <c r="I42" s="37"/>
      <c r="J42" s="37"/>
      <c r="K42" s="37"/>
      <c r="L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71" t="s">
        <v>49</v>
      </c>
      <c r="E50" s="172"/>
      <c r="F50" s="172"/>
      <c r="G50" s="171" t="s">
        <v>50</v>
      </c>
      <c r="H50" s="172"/>
      <c r="I50" s="172"/>
      <c r="J50" s="172"/>
      <c r="K50" s="172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73" t="s">
        <v>51</v>
      </c>
      <c r="E61" s="174"/>
      <c r="F61" s="175" t="s">
        <v>52</v>
      </c>
      <c r="G61" s="173" t="s">
        <v>51</v>
      </c>
      <c r="H61" s="174"/>
      <c r="I61" s="174"/>
      <c r="J61" s="176" t="s">
        <v>52</v>
      </c>
      <c r="K61" s="174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71" t="s">
        <v>53</v>
      </c>
      <c r="E65" s="177"/>
      <c r="F65" s="177"/>
      <c r="G65" s="171" t="s">
        <v>54</v>
      </c>
      <c r="H65" s="177"/>
      <c r="I65" s="177"/>
      <c r="J65" s="177"/>
      <c r="K65" s="177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73" t="s">
        <v>51</v>
      </c>
      <c r="E76" s="174"/>
      <c r="F76" s="175" t="s">
        <v>52</v>
      </c>
      <c r="G76" s="173" t="s">
        <v>51</v>
      </c>
      <c r="H76" s="174"/>
      <c r="I76" s="174"/>
      <c r="J76" s="176" t="s">
        <v>52</v>
      </c>
      <c r="K76" s="174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78"/>
      <c r="C77" s="179"/>
      <c r="D77" s="179"/>
      <c r="E77" s="179"/>
      <c r="F77" s="179"/>
      <c r="G77" s="179"/>
      <c r="H77" s="179"/>
      <c r="I77" s="179"/>
      <c r="J77" s="179"/>
      <c r="K77" s="179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80"/>
      <c r="C81" s="181"/>
      <c r="D81" s="181"/>
      <c r="E81" s="181"/>
      <c r="F81" s="181"/>
      <c r="G81" s="181"/>
      <c r="H81" s="181"/>
      <c r="I81" s="181"/>
      <c r="J81" s="181"/>
      <c r="K81" s="181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114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82" t="str">
        <f>E7</f>
        <v xml:space="preserve">Oprava ploché  střechy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2:12" s="1" customFormat="1" ht="12" customHeight="1">
      <c r="B86" s="20"/>
      <c r="C86" s="31" t="s">
        <v>109</v>
      </c>
      <c r="D86" s="21"/>
      <c r="E86" s="21"/>
      <c r="F86" s="21"/>
      <c r="G86" s="21"/>
      <c r="H86" s="21"/>
      <c r="I86" s="21"/>
      <c r="J86" s="21"/>
      <c r="K86" s="21"/>
      <c r="L86" s="19"/>
    </row>
    <row r="87" spans="1:31" s="2" customFormat="1" ht="16.5" customHeight="1">
      <c r="A87" s="37"/>
      <c r="B87" s="38"/>
      <c r="C87" s="39"/>
      <c r="D87" s="39"/>
      <c r="E87" s="182" t="s">
        <v>544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12" customHeight="1">
      <c r="A88" s="37"/>
      <c r="B88" s="38"/>
      <c r="C88" s="31" t="s">
        <v>111</v>
      </c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6.5" customHeight="1">
      <c r="A89" s="37"/>
      <c r="B89" s="38"/>
      <c r="C89" s="39"/>
      <c r="D89" s="39"/>
      <c r="E89" s="75" t="str">
        <f>E11</f>
        <v>002.2 - Hromosvod a uzemnění</v>
      </c>
      <c r="F89" s="39"/>
      <c r="G89" s="39"/>
      <c r="H89" s="39"/>
      <c r="I89" s="39"/>
      <c r="J89" s="39"/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2" customHeight="1">
      <c r="A91" s="37"/>
      <c r="B91" s="38"/>
      <c r="C91" s="31" t="s">
        <v>20</v>
      </c>
      <c r="D91" s="39"/>
      <c r="E91" s="39"/>
      <c r="F91" s="26" t="str">
        <f>F14</f>
        <v>Petřvald</v>
      </c>
      <c r="G91" s="39"/>
      <c r="H91" s="39"/>
      <c r="I91" s="31" t="s">
        <v>22</v>
      </c>
      <c r="J91" s="78" t="str">
        <f>IF(J14="","",J14)</f>
        <v>15. 4. 2024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6.95" customHeight="1">
      <c r="A92" s="37"/>
      <c r="B92" s="38"/>
      <c r="C92" s="39"/>
      <c r="D92" s="39"/>
      <c r="E92" s="39"/>
      <c r="F92" s="39"/>
      <c r="G92" s="39"/>
      <c r="H92" s="39"/>
      <c r="I92" s="39"/>
      <c r="J92" s="39"/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5.15" customHeight="1">
      <c r="A93" s="37"/>
      <c r="B93" s="38"/>
      <c r="C93" s="31" t="s">
        <v>24</v>
      </c>
      <c r="D93" s="39"/>
      <c r="E93" s="39"/>
      <c r="F93" s="26" t="str">
        <f>E17</f>
        <v xml:space="preserve">Město  Petřvald</v>
      </c>
      <c r="G93" s="39"/>
      <c r="H93" s="39"/>
      <c r="I93" s="31" t="s">
        <v>30</v>
      </c>
      <c r="J93" s="35" t="str">
        <f>E23</f>
        <v xml:space="preserve"> </v>
      </c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15.15" customHeight="1">
      <c r="A94" s="37"/>
      <c r="B94" s="38"/>
      <c r="C94" s="31" t="s">
        <v>28</v>
      </c>
      <c r="D94" s="39"/>
      <c r="E94" s="39"/>
      <c r="F94" s="26" t="str">
        <f>IF(E20="","",E20)</f>
        <v>Vyplň údaj</v>
      </c>
      <c r="G94" s="39"/>
      <c r="H94" s="39"/>
      <c r="I94" s="31" t="s">
        <v>33</v>
      </c>
      <c r="J94" s="35" t="str">
        <f>E26</f>
        <v>Martin Pniok</v>
      </c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31" s="2" customFormat="1" ht="29.25" customHeight="1">
      <c r="A96" s="37"/>
      <c r="B96" s="38"/>
      <c r="C96" s="183" t="s">
        <v>115</v>
      </c>
      <c r="D96" s="184"/>
      <c r="E96" s="184"/>
      <c r="F96" s="184"/>
      <c r="G96" s="184"/>
      <c r="H96" s="184"/>
      <c r="I96" s="184"/>
      <c r="J96" s="185" t="s">
        <v>116</v>
      </c>
      <c r="K96" s="184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1:31" s="2" customFormat="1" ht="10.3" customHeight="1">
      <c r="A97" s="37"/>
      <c r="B97" s="38"/>
      <c r="C97" s="39"/>
      <c r="D97" s="39"/>
      <c r="E97" s="39"/>
      <c r="F97" s="39"/>
      <c r="G97" s="39"/>
      <c r="H97" s="39"/>
      <c r="I97" s="39"/>
      <c r="J97" s="39"/>
      <c r="K97" s="39"/>
      <c r="L97" s="62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pans="1:47" s="2" customFormat="1" ht="22.8" customHeight="1">
      <c r="A98" s="37"/>
      <c r="B98" s="38"/>
      <c r="C98" s="186" t="s">
        <v>117</v>
      </c>
      <c r="D98" s="39"/>
      <c r="E98" s="39"/>
      <c r="F98" s="39"/>
      <c r="G98" s="39"/>
      <c r="H98" s="39"/>
      <c r="I98" s="39"/>
      <c r="J98" s="109">
        <f>J131</f>
        <v>0</v>
      </c>
      <c r="K98" s="39"/>
      <c r="L98" s="6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U98" s="16" t="s">
        <v>118</v>
      </c>
    </row>
    <row r="99" spans="1:31" s="9" customFormat="1" ht="24.95" customHeight="1">
      <c r="A99" s="9"/>
      <c r="B99" s="187"/>
      <c r="C99" s="188"/>
      <c r="D99" s="189" t="s">
        <v>119</v>
      </c>
      <c r="E99" s="190"/>
      <c r="F99" s="190"/>
      <c r="G99" s="190"/>
      <c r="H99" s="190"/>
      <c r="I99" s="190"/>
      <c r="J99" s="191">
        <f>J132</f>
        <v>0</v>
      </c>
      <c r="K99" s="188"/>
      <c r="L99" s="192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3"/>
      <c r="C100" s="132"/>
      <c r="D100" s="194" t="s">
        <v>243</v>
      </c>
      <c r="E100" s="195"/>
      <c r="F100" s="195"/>
      <c r="G100" s="195"/>
      <c r="H100" s="195"/>
      <c r="I100" s="195"/>
      <c r="J100" s="196">
        <f>J133</f>
        <v>0</v>
      </c>
      <c r="K100" s="132"/>
      <c r="L100" s="19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3"/>
      <c r="C101" s="132"/>
      <c r="D101" s="194" t="s">
        <v>244</v>
      </c>
      <c r="E101" s="195"/>
      <c r="F101" s="195"/>
      <c r="G101" s="195"/>
      <c r="H101" s="195"/>
      <c r="I101" s="195"/>
      <c r="J101" s="196">
        <f>J135</f>
        <v>0</v>
      </c>
      <c r="K101" s="132"/>
      <c r="L101" s="197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3"/>
      <c r="C102" s="132"/>
      <c r="D102" s="194" t="s">
        <v>245</v>
      </c>
      <c r="E102" s="195"/>
      <c r="F102" s="195"/>
      <c r="G102" s="195"/>
      <c r="H102" s="195"/>
      <c r="I102" s="195"/>
      <c r="J102" s="196">
        <f>J139</f>
        <v>0</v>
      </c>
      <c r="K102" s="132"/>
      <c r="L102" s="197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3"/>
      <c r="C103" s="132"/>
      <c r="D103" s="194" t="s">
        <v>246</v>
      </c>
      <c r="E103" s="195"/>
      <c r="F103" s="195"/>
      <c r="G103" s="195"/>
      <c r="H103" s="195"/>
      <c r="I103" s="195"/>
      <c r="J103" s="196">
        <f>J142</f>
        <v>0</v>
      </c>
      <c r="K103" s="132"/>
      <c r="L103" s="197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9" customFormat="1" ht="24.95" customHeight="1">
      <c r="A104" s="9"/>
      <c r="B104" s="187"/>
      <c r="C104" s="188"/>
      <c r="D104" s="189" t="s">
        <v>121</v>
      </c>
      <c r="E104" s="190"/>
      <c r="F104" s="190"/>
      <c r="G104" s="190"/>
      <c r="H104" s="190"/>
      <c r="I104" s="190"/>
      <c r="J104" s="191">
        <f>J144</f>
        <v>0</v>
      </c>
      <c r="K104" s="188"/>
      <c r="L104" s="192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10" customFormat="1" ht="19.9" customHeight="1">
      <c r="A105" s="10"/>
      <c r="B105" s="193"/>
      <c r="C105" s="132"/>
      <c r="D105" s="194" t="s">
        <v>247</v>
      </c>
      <c r="E105" s="195"/>
      <c r="F105" s="195"/>
      <c r="G105" s="195"/>
      <c r="H105" s="195"/>
      <c r="I105" s="195"/>
      <c r="J105" s="196">
        <f>J145</f>
        <v>0</v>
      </c>
      <c r="K105" s="132"/>
      <c r="L105" s="197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9" customFormat="1" ht="24.95" customHeight="1">
      <c r="A106" s="9"/>
      <c r="B106" s="187"/>
      <c r="C106" s="188"/>
      <c r="D106" s="189" t="s">
        <v>248</v>
      </c>
      <c r="E106" s="190"/>
      <c r="F106" s="190"/>
      <c r="G106" s="190"/>
      <c r="H106" s="190"/>
      <c r="I106" s="190"/>
      <c r="J106" s="191">
        <f>J184</f>
        <v>0</v>
      </c>
      <c r="K106" s="188"/>
      <c r="L106" s="192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10" customFormat="1" ht="19.9" customHeight="1">
      <c r="A107" s="10"/>
      <c r="B107" s="193"/>
      <c r="C107" s="132"/>
      <c r="D107" s="194" t="s">
        <v>249</v>
      </c>
      <c r="E107" s="195"/>
      <c r="F107" s="195"/>
      <c r="G107" s="195"/>
      <c r="H107" s="195"/>
      <c r="I107" s="195"/>
      <c r="J107" s="196">
        <f>J185</f>
        <v>0</v>
      </c>
      <c r="K107" s="132"/>
      <c r="L107" s="197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9" customFormat="1" ht="24.95" customHeight="1">
      <c r="A108" s="9"/>
      <c r="B108" s="187"/>
      <c r="C108" s="188"/>
      <c r="D108" s="189" t="s">
        <v>250</v>
      </c>
      <c r="E108" s="190"/>
      <c r="F108" s="190"/>
      <c r="G108" s="190"/>
      <c r="H108" s="190"/>
      <c r="I108" s="190"/>
      <c r="J108" s="191">
        <f>J199</f>
        <v>0</v>
      </c>
      <c r="K108" s="188"/>
      <c r="L108" s="192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pans="1:31" s="10" customFormat="1" ht="19.9" customHeight="1">
      <c r="A109" s="10"/>
      <c r="B109" s="193"/>
      <c r="C109" s="132"/>
      <c r="D109" s="194" t="s">
        <v>251</v>
      </c>
      <c r="E109" s="195"/>
      <c r="F109" s="195"/>
      <c r="G109" s="195"/>
      <c r="H109" s="195"/>
      <c r="I109" s="195"/>
      <c r="J109" s="196">
        <f>J200</f>
        <v>0</v>
      </c>
      <c r="K109" s="132"/>
      <c r="L109" s="197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2" customFormat="1" ht="21.8" customHeight="1">
      <c r="A110" s="37"/>
      <c r="B110" s="38"/>
      <c r="C110" s="39"/>
      <c r="D110" s="39"/>
      <c r="E110" s="39"/>
      <c r="F110" s="39"/>
      <c r="G110" s="39"/>
      <c r="H110" s="39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6.95" customHeight="1">
      <c r="A111" s="37"/>
      <c r="B111" s="65"/>
      <c r="C111" s="66"/>
      <c r="D111" s="66"/>
      <c r="E111" s="66"/>
      <c r="F111" s="66"/>
      <c r="G111" s="66"/>
      <c r="H111" s="66"/>
      <c r="I111" s="66"/>
      <c r="J111" s="66"/>
      <c r="K111" s="66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5" spans="1:31" s="2" customFormat="1" ht="6.95" customHeight="1">
      <c r="A115" s="37"/>
      <c r="B115" s="67"/>
      <c r="C115" s="68"/>
      <c r="D115" s="68"/>
      <c r="E115" s="68"/>
      <c r="F115" s="68"/>
      <c r="G115" s="68"/>
      <c r="H115" s="68"/>
      <c r="I115" s="68"/>
      <c r="J115" s="68"/>
      <c r="K115" s="68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24.95" customHeight="1">
      <c r="A116" s="37"/>
      <c r="B116" s="38"/>
      <c r="C116" s="22" t="s">
        <v>125</v>
      </c>
      <c r="D116" s="39"/>
      <c r="E116" s="39"/>
      <c r="F116" s="39"/>
      <c r="G116" s="39"/>
      <c r="H116" s="39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6.95" customHeight="1">
      <c r="A117" s="37"/>
      <c r="B117" s="38"/>
      <c r="C117" s="39"/>
      <c r="D117" s="39"/>
      <c r="E117" s="39"/>
      <c r="F117" s="39"/>
      <c r="G117" s="39"/>
      <c r="H117" s="39"/>
      <c r="I117" s="39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2" customHeight="1">
      <c r="A118" s="37"/>
      <c r="B118" s="38"/>
      <c r="C118" s="31" t="s">
        <v>16</v>
      </c>
      <c r="D118" s="39"/>
      <c r="E118" s="39"/>
      <c r="F118" s="39"/>
      <c r="G118" s="39"/>
      <c r="H118" s="39"/>
      <c r="I118" s="39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6.5" customHeight="1">
      <c r="A119" s="37"/>
      <c r="B119" s="38"/>
      <c r="C119" s="39"/>
      <c r="D119" s="39"/>
      <c r="E119" s="182" t="str">
        <f>E7</f>
        <v xml:space="preserve">Oprava ploché  střechy</v>
      </c>
      <c r="F119" s="31"/>
      <c r="G119" s="31"/>
      <c r="H119" s="31"/>
      <c r="I119" s="39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2:12" s="1" customFormat="1" ht="12" customHeight="1">
      <c r="B120" s="20"/>
      <c r="C120" s="31" t="s">
        <v>109</v>
      </c>
      <c r="D120" s="21"/>
      <c r="E120" s="21"/>
      <c r="F120" s="21"/>
      <c r="G120" s="21"/>
      <c r="H120" s="21"/>
      <c r="I120" s="21"/>
      <c r="J120" s="21"/>
      <c r="K120" s="21"/>
      <c r="L120" s="19"/>
    </row>
    <row r="121" spans="1:31" s="2" customFormat="1" ht="16.5" customHeight="1">
      <c r="A121" s="37"/>
      <c r="B121" s="38"/>
      <c r="C121" s="39"/>
      <c r="D121" s="39"/>
      <c r="E121" s="182" t="s">
        <v>544</v>
      </c>
      <c r="F121" s="39"/>
      <c r="G121" s="39"/>
      <c r="H121" s="39"/>
      <c r="I121" s="39"/>
      <c r="J121" s="39"/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12" customHeight="1">
      <c r="A122" s="37"/>
      <c r="B122" s="38"/>
      <c r="C122" s="31" t="s">
        <v>111</v>
      </c>
      <c r="D122" s="39"/>
      <c r="E122" s="39"/>
      <c r="F122" s="39"/>
      <c r="G122" s="39"/>
      <c r="H122" s="39"/>
      <c r="I122" s="39"/>
      <c r="J122" s="39"/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16.5" customHeight="1">
      <c r="A123" s="37"/>
      <c r="B123" s="38"/>
      <c r="C123" s="39"/>
      <c r="D123" s="39"/>
      <c r="E123" s="75" t="str">
        <f>E11</f>
        <v>002.2 - Hromosvod a uzemnění</v>
      </c>
      <c r="F123" s="39"/>
      <c r="G123" s="39"/>
      <c r="H123" s="39"/>
      <c r="I123" s="39"/>
      <c r="J123" s="39"/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6.95" customHeight="1">
      <c r="A124" s="37"/>
      <c r="B124" s="38"/>
      <c r="C124" s="39"/>
      <c r="D124" s="39"/>
      <c r="E124" s="39"/>
      <c r="F124" s="39"/>
      <c r="G124" s="39"/>
      <c r="H124" s="39"/>
      <c r="I124" s="39"/>
      <c r="J124" s="39"/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2" customFormat="1" ht="12" customHeight="1">
      <c r="A125" s="37"/>
      <c r="B125" s="38"/>
      <c r="C125" s="31" t="s">
        <v>20</v>
      </c>
      <c r="D125" s="39"/>
      <c r="E125" s="39"/>
      <c r="F125" s="26" t="str">
        <f>F14</f>
        <v>Petřvald</v>
      </c>
      <c r="G125" s="39"/>
      <c r="H125" s="39"/>
      <c r="I125" s="31" t="s">
        <v>22</v>
      </c>
      <c r="J125" s="78" t="str">
        <f>IF(J14="","",J14)</f>
        <v>15. 4. 2024</v>
      </c>
      <c r="K125" s="39"/>
      <c r="L125" s="62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pans="1:31" s="2" customFormat="1" ht="6.95" customHeight="1">
      <c r="A126" s="37"/>
      <c r="B126" s="38"/>
      <c r="C126" s="39"/>
      <c r="D126" s="39"/>
      <c r="E126" s="39"/>
      <c r="F126" s="39"/>
      <c r="G126" s="39"/>
      <c r="H126" s="39"/>
      <c r="I126" s="39"/>
      <c r="J126" s="39"/>
      <c r="K126" s="39"/>
      <c r="L126" s="62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pans="1:31" s="2" customFormat="1" ht="15.15" customHeight="1">
      <c r="A127" s="37"/>
      <c r="B127" s="38"/>
      <c r="C127" s="31" t="s">
        <v>24</v>
      </c>
      <c r="D127" s="39"/>
      <c r="E127" s="39"/>
      <c r="F127" s="26" t="str">
        <f>E17</f>
        <v xml:space="preserve">Město  Petřvald</v>
      </c>
      <c r="G127" s="39"/>
      <c r="H127" s="39"/>
      <c r="I127" s="31" t="s">
        <v>30</v>
      </c>
      <c r="J127" s="35" t="str">
        <f>E23</f>
        <v xml:space="preserve"> </v>
      </c>
      <c r="K127" s="39"/>
      <c r="L127" s="62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</row>
    <row r="128" spans="1:31" s="2" customFormat="1" ht="15.15" customHeight="1">
      <c r="A128" s="37"/>
      <c r="B128" s="38"/>
      <c r="C128" s="31" t="s">
        <v>28</v>
      </c>
      <c r="D128" s="39"/>
      <c r="E128" s="39"/>
      <c r="F128" s="26" t="str">
        <f>IF(E20="","",E20)</f>
        <v>Vyplň údaj</v>
      </c>
      <c r="G128" s="39"/>
      <c r="H128" s="39"/>
      <c r="I128" s="31" t="s">
        <v>33</v>
      </c>
      <c r="J128" s="35" t="str">
        <f>E26</f>
        <v>Martin Pniok</v>
      </c>
      <c r="K128" s="39"/>
      <c r="L128" s="62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</row>
    <row r="129" spans="1:31" s="2" customFormat="1" ht="10.3" customHeight="1">
      <c r="A129" s="37"/>
      <c r="B129" s="38"/>
      <c r="C129" s="39"/>
      <c r="D129" s="39"/>
      <c r="E129" s="39"/>
      <c r="F129" s="39"/>
      <c r="G129" s="39"/>
      <c r="H129" s="39"/>
      <c r="I129" s="39"/>
      <c r="J129" s="39"/>
      <c r="K129" s="39"/>
      <c r="L129" s="62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</row>
    <row r="130" spans="1:31" s="11" customFormat="1" ht="29.25" customHeight="1">
      <c r="A130" s="198"/>
      <c r="B130" s="199"/>
      <c r="C130" s="200" t="s">
        <v>126</v>
      </c>
      <c r="D130" s="201" t="s">
        <v>61</v>
      </c>
      <c r="E130" s="201" t="s">
        <v>57</v>
      </c>
      <c r="F130" s="201" t="s">
        <v>58</v>
      </c>
      <c r="G130" s="201" t="s">
        <v>127</v>
      </c>
      <c r="H130" s="201" t="s">
        <v>128</v>
      </c>
      <c r="I130" s="201" t="s">
        <v>129</v>
      </c>
      <c r="J130" s="201" t="s">
        <v>116</v>
      </c>
      <c r="K130" s="202" t="s">
        <v>130</v>
      </c>
      <c r="L130" s="203"/>
      <c r="M130" s="99" t="s">
        <v>1</v>
      </c>
      <c r="N130" s="100" t="s">
        <v>40</v>
      </c>
      <c r="O130" s="100" t="s">
        <v>131</v>
      </c>
      <c r="P130" s="100" t="s">
        <v>132</v>
      </c>
      <c r="Q130" s="100" t="s">
        <v>133</v>
      </c>
      <c r="R130" s="100" t="s">
        <v>134</v>
      </c>
      <c r="S130" s="100" t="s">
        <v>135</v>
      </c>
      <c r="T130" s="101" t="s">
        <v>136</v>
      </c>
      <c r="U130" s="198"/>
      <c r="V130" s="198"/>
      <c r="W130" s="198"/>
      <c r="X130" s="198"/>
      <c r="Y130" s="198"/>
      <c r="Z130" s="198"/>
      <c r="AA130" s="198"/>
      <c r="AB130" s="198"/>
      <c r="AC130" s="198"/>
      <c r="AD130" s="198"/>
      <c r="AE130" s="198"/>
    </row>
    <row r="131" spans="1:63" s="2" customFormat="1" ht="22.8" customHeight="1">
      <c r="A131" s="37"/>
      <c r="B131" s="38"/>
      <c r="C131" s="106" t="s">
        <v>137</v>
      </c>
      <c r="D131" s="39"/>
      <c r="E131" s="39"/>
      <c r="F131" s="39"/>
      <c r="G131" s="39"/>
      <c r="H131" s="39"/>
      <c r="I131" s="39"/>
      <c r="J131" s="204">
        <f>BK131</f>
        <v>0</v>
      </c>
      <c r="K131" s="39"/>
      <c r="L131" s="43"/>
      <c r="M131" s="102"/>
      <c r="N131" s="205"/>
      <c r="O131" s="103"/>
      <c r="P131" s="206">
        <f>P132+P144+P184+P199</f>
        <v>0</v>
      </c>
      <c r="Q131" s="103"/>
      <c r="R131" s="206">
        <f>R132+R144+R184+R199</f>
        <v>3.1560720000000004</v>
      </c>
      <c r="S131" s="103"/>
      <c r="T131" s="207">
        <f>T132+T144+T184+T199</f>
        <v>6.8352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T131" s="16" t="s">
        <v>75</v>
      </c>
      <c r="AU131" s="16" t="s">
        <v>118</v>
      </c>
      <c r="BK131" s="208">
        <f>BK132+BK144+BK184+BK199</f>
        <v>0</v>
      </c>
    </row>
    <row r="132" spans="1:63" s="12" customFormat="1" ht="25.9" customHeight="1">
      <c r="A132" s="12"/>
      <c r="B132" s="209"/>
      <c r="C132" s="210"/>
      <c r="D132" s="211" t="s">
        <v>75</v>
      </c>
      <c r="E132" s="212" t="s">
        <v>138</v>
      </c>
      <c r="F132" s="212" t="s">
        <v>139</v>
      </c>
      <c r="G132" s="210"/>
      <c r="H132" s="210"/>
      <c r="I132" s="213"/>
      <c r="J132" s="214">
        <f>BK132</f>
        <v>0</v>
      </c>
      <c r="K132" s="210"/>
      <c r="L132" s="215"/>
      <c r="M132" s="216"/>
      <c r="N132" s="217"/>
      <c r="O132" s="217"/>
      <c r="P132" s="218">
        <f>P133+P135+P139+P142</f>
        <v>0</v>
      </c>
      <c r="Q132" s="217"/>
      <c r="R132" s="218">
        <f>R133+R135+R139+R142</f>
        <v>2.8875400000000004</v>
      </c>
      <c r="S132" s="217"/>
      <c r="T132" s="219">
        <f>T133+T135+T139+T142</f>
        <v>6.63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20" t="s">
        <v>83</v>
      </c>
      <c r="AT132" s="221" t="s">
        <v>75</v>
      </c>
      <c r="AU132" s="221" t="s">
        <v>76</v>
      </c>
      <c r="AY132" s="220" t="s">
        <v>140</v>
      </c>
      <c r="BK132" s="222">
        <f>BK133+BK135+BK139+BK142</f>
        <v>0</v>
      </c>
    </row>
    <row r="133" spans="1:63" s="12" customFormat="1" ht="22.8" customHeight="1">
      <c r="A133" s="12"/>
      <c r="B133" s="209"/>
      <c r="C133" s="210"/>
      <c r="D133" s="211" t="s">
        <v>75</v>
      </c>
      <c r="E133" s="223" t="s">
        <v>83</v>
      </c>
      <c r="F133" s="223" t="s">
        <v>252</v>
      </c>
      <c r="G133" s="210"/>
      <c r="H133" s="210"/>
      <c r="I133" s="213"/>
      <c r="J133" s="224">
        <f>BK133</f>
        <v>0</v>
      </c>
      <c r="K133" s="210"/>
      <c r="L133" s="215"/>
      <c r="M133" s="216"/>
      <c r="N133" s="217"/>
      <c r="O133" s="217"/>
      <c r="P133" s="218">
        <f>P134</f>
        <v>0</v>
      </c>
      <c r="Q133" s="217"/>
      <c r="R133" s="218">
        <f>R134</f>
        <v>0</v>
      </c>
      <c r="S133" s="217"/>
      <c r="T133" s="219">
        <f>T134</f>
        <v>6.63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20" t="s">
        <v>83</v>
      </c>
      <c r="AT133" s="221" t="s">
        <v>75</v>
      </c>
      <c r="AU133" s="221" t="s">
        <v>83</v>
      </c>
      <c r="AY133" s="220" t="s">
        <v>140</v>
      </c>
      <c r="BK133" s="222">
        <f>BK134</f>
        <v>0</v>
      </c>
    </row>
    <row r="134" spans="1:65" s="2" customFormat="1" ht="24.15" customHeight="1">
      <c r="A134" s="37"/>
      <c r="B134" s="38"/>
      <c r="C134" s="225" t="s">
        <v>83</v>
      </c>
      <c r="D134" s="225" t="s">
        <v>143</v>
      </c>
      <c r="E134" s="226" t="s">
        <v>253</v>
      </c>
      <c r="F134" s="227" t="s">
        <v>254</v>
      </c>
      <c r="G134" s="228" t="s">
        <v>169</v>
      </c>
      <c r="H134" s="229">
        <v>26</v>
      </c>
      <c r="I134" s="230"/>
      <c r="J134" s="231">
        <f>ROUND(I134*H134,2)</f>
        <v>0</v>
      </c>
      <c r="K134" s="227" t="s">
        <v>147</v>
      </c>
      <c r="L134" s="43"/>
      <c r="M134" s="232" t="s">
        <v>1</v>
      </c>
      <c r="N134" s="233" t="s">
        <v>42</v>
      </c>
      <c r="O134" s="90"/>
      <c r="P134" s="234">
        <f>O134*H134</f>
        <v>0</v>
      </c>
      <c r="Q134" s="234">
        <v>0</v>
      </c>
      <c r="R134" s="234">
        <f>Q134*H134</f>
        <v>0</v>
      </c>
      <c r="S134" s="234">
        <v>0.255</v>
      </c>
      <c r="T134" s="235">
        <f>S134*H134</f>
        <v>6.63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36" t="s">
        <v>148</v>
      </c>
      <c r="AT134" s="236" t="s">
        <v>143</v>
      </c>
      <c r="AU134" s="236" t="s">
        <v>89</v>
      </c>
      <c r="AY134" s="16" t="s">
        <v>140</v>
      </c>
      <c r="BE134" s="237">
        <f>IF(N134="základní",J134,0)</f>
        <v>0</v>
      </c>
      <c r="BF134" s="237">
        <f>IF(N134="snížená",J134,0)</f>
        <v>0</v>
      </c>
      <c r="BG134" s="237">
        <f>IF(N134="zákl. přenesená",J134,0)</f>
        <v>0</v>
      </c>
      <c r="BH134" s="237">
        <f>IF(N134="sníž. přenesená",J134,0)</f>
        <v>0</v>
      </c>
      <c r="BI134" s="237">
        <f>IF(N134="nulová",J134,0)</f>
        <v>0</v>
      </c>
      <c r="BJ134" s="16" t="s">
        <v>89</v>
      </c>
      <c r="BK134" s="237">
        <f>ROUND(I134*H134,2)</f>
        <v>0</v>
      </c>
      <c r="BL134" s="16" t="s">
        <v>148</v>
      </c>
      <c r="BM134" s="236" t="s">
        <v>567</v>
      </c>
    </row>
    <row r="135" spans="1:63" s="12" customFormat="1" ht="22.8" customHeight="1">
      <c r="A135" s="12"/>
      <c r="B135" s="209"/>
      <c r="C135" s="210"/>
      <c r="D135" s="211" t="s">
        <v>75</v>
      </c>
      <c r="E135" s="223" t="s">
        <v>166</v>
      </c>
      <c r="F135" s="223" t="s">
        <v>256</v>
      </c>
      <c r="G135" s="210"/>
      <c r="H135" s="210"/>
      <c r="I135" s="213"/>
      <c r="J135" s="224">
        <f>BK135</f>
        <v>0</v>
      </c>
      <c r="K135" s="210"/>
      <c r="L135" s="215"/>
      <c r="M135" s="216"/>
      <c r="N135" s="217"/>
      <c r="O135" s="217"/>
      <c r="P135" s="218">
        <f>SUM(P136:P138)</f>
        <v>0</v>
      </c>
      <c r="Q135" s="217"/>
      <c r="R135" s="218">
        <f>SUM(R136:R138)</f>
        <v>2.8875400000000004</v>
      </c>
      <c r="S135" s="217"/>
      <c r="T135" s="219">
        <f>SUM(T136:T138)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20" t="s">
        <v>83</v>
      </c>
      <c r="AT135" s="221" t="s">
        <v>75</v>
      </c>
      <c r="AU135" s="221" t="s">
        <v>83</v>
      </c>
      <c r="AY135" s="220" t="s">
        <v>140</v>
      </c>
      <c r="BK135" s="222">
        <f>SUM(BK136:BK138)</f>
        <v>0</v>
      </c>
    </row>
    <row r="136" spans="1:65" s="2" customFormat="1" ht="33" customHeight="1">
      <c r="A136" s="37"/>
      <c r="B136" s="38"/>
      <c r="C136" s="225" t="s">
        <v>89</v>
      </c>
      <c r="D136" s="225" t="s">
        <v>143</v>
      </c>
      <c r="E136" s="226" t="s">
        <v>257</v>
      </c>
      <c r="F136" s="227" t="s">
        <v>258</v>
      </c>
      <c r="G136" s="228" t="s">
        <v>169</v>
      </c>
      <c r="H136" s="229">
        <v>1</v>
      </c>
      <c r="I136" s="230"/>
      <c r="J136" s="231">
        <f>ROUND(I136*H136,2)</f>
        <v>0</v>
      </c>
      <c r="K136" s="227" t="s">
        <v>147</v>
      </c>
      <c r="L136" s="43"/>
      <c r="M136" s="232" t="s">
        <v>1</v>
      </c>
      <c r="N136" s="233" t="s">
        <v>42</v>
      </c>
      <c r="O136" s="90"/>
      <c r="P136" s="234">
        <f>O136*H136</f>
        <v>0</v>
      </c>
      <c r="Q136" s="234">
        <v>0.13188</v>
      </c>
      <c r="R136" s="234">
        <f>Q136*H136</f>
        <v>0.13188</v>
      </c>
      <c r="S136" s="234">
        <v>0</v>
      </c>
      <c r="T136" s="235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36" t="s">
        <v>148</v>
      </c>
      <c r="AT136" s="236" t="s">
        <v>143</v>
      </c>
      <c r="AU136" s="236" t="s">
        <v>89</v>
      </c>
      <c r="AY136" s="16" t="s">
        <v>140</v>
      </c>
      <c r="BE136" s="237">
        <f>IF(N136="základní",J136,0)</f>
        <v>0</v>
      </c>
      <c r="BF136" s="237">
        <f>IF(N136="snížená",J136,0)</f>
        <v>0</v>
      </c>
      <c r="BG136" s="237">
        <f>IF(N136="zákl. přenesená",J136,0)</f>
        <v>0</v>
      </c>
      <c r="BH136" s="237">
        <f>IF(N136="sníž. přenesená",J136,0)</f>
        <v>0</v>
      </c>
      <c r="BI136" s="237">
        <f>IF(N136="nulová",J136,0)</f>
        <v>0</v>
      </c>
      <c r="BJ136" s="16" t="s">
        <v>89</v>
      </c>
      <c r="BK136" s="237">
        <f>ROUND(I136*H136,2)</f>
        <v>0</v>
      </c>
      <c r="BL136" s="16" t="s">
        <v>148</v>
      </c>
      <c r="BM136" s="236" t="s">
        <v>568</v>
      </c>
    </row>
    <row r="137" spans="1:65" s="2" customFormat="1" ht="33" customHeight="1">
      <c r="A137" s="37"/>
      <c r="B137" s="38"/>
      <c r="C137" s="225" t="s">
        <v>153</v>
      </c>
      <c r="D137" s="225" t="s">
        <v>143</v>
      </c>
      <c r="E137" s="226" t="s">
        <v>260</v>
      </c>
      <c r="F137" s="227" t="s">
        <v>261</v>
      </c>
      <c r="G137" s="228" t="s">
        <v>169</v>
      </c>
      <c r="H137" s="229">
        <v>1</v>
      </c>
      <c r="I137" s="230"/>
      <c r="J137" s="231">
        <f>ROUND(I137*H137,2)</f>
        <v>0</v>
      </c>
      <c r="K137" s="227" t="s">
        <v>147</v>
      </c>
      <c r="L137" s="43"/>
      <c r="M137" s="232" t="s">
        <v>1</v>
      </c>
      <c r="N137" s="233" t="s">
        <v>42</v>
      </c>
      <c r="O137" s="90"/>
      <c r="P137" s="234">
        <f>O137*H137</f>
        <v>0</v>
      </c>
      <c r="Q137" s="234">
        <v>0.12966</v>
      </c>
      <c r="R137" s="234">
        <f>Q137*H137</f>
        <v>0.12966</v>
      </c>
      <c r="S137" s="234">
        <v>0</v>
      </c>
      <c r="T137" s="235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36" t="s">
        <v>148</v>
      </c>
      <c r="AT137" s="236" t="s">
        <v>143</v>
      </c>
      <c r="AU137" s="236" t="s">
        <v>89</v>
      </c>
      <c r="AY137" s="16" t="s">
        <v>140</v>
      </c>
      <c r="BE137" s="237">
        <f>IF(N137="základní",J137,0)</f>
        <v>0</v>
      </c>
      <c r="BF137" s="237">
        <f>IF(N137="snížená",J137,0)</f>
        <v>0</v>
      </c>
      <c r="BG137" s="237">
        <f>IF(N137="zákl. přenesená",J137,0)</f>
        <v>0</v>
      </c>
      <c r="BH137" s="237">
        <f>IF(N137="sníž. přenesená",J137,0)</f>
        <v>0</v>
      </c>
      <c r="BI137" s="237">
        <f>IF(N137="nulová",J137,0)</f>
        <v>0</v>
      </c>
      <c r="BJ137" s="16" t="s">
        <v>89</v>
      </c>
      <c r="BK137" s="237">
        <f>ROUND(I137*H137,2)</f>
        <v>0</v>
      </c>
      <c r="BL137" s="16" t="s">
        <v>148</v>
      </c>
      <c r="BM137" s="236" t="s">
        <v>569</v>
      </c>
    </row>
    <row r="138" spans="1:65" s="2" customFormat="1" ht="33" customHeight="1">
      <c r="A138" s="37"/>
      <c r="B138" s="38"/>
      <c r="C138" s="225" t="s">
        <v>148</v>
      </c>
      <c r="D138" s="225" t="s">
        <v>143</v>
      </c>
      <c r="E138" s="226" t="s">
        <v>263</v>
      </c>
      <c r="F138" s="227" t="s">
        <v>264</v>
      </c>
      <c r="G138" s="228" t="s">
        <v>169</v>
      </c>
      <c r="H138" s="229">
        <v>26</v>
      </c>
      <c r="I138" s="230"/>
      <c r="J138" s="231">
        <f>ROUND(I138*H138,2)</f>
        <v>0</v>
      </c>
      <c r="K138" s="227" t="s">
        <v>147</v>
      </c>
      <c r="L138" s="43"/>
      <c r="M138" s="232" t="s">
        <v>1</v>
      </c>
      <c r="N138" s="233" t="s">
        <v>42</v>
      </c>
      <c r="O138" s="90"/>
      <c r="P138" s="234">
        <f>O138*H138</f>
        <v>0</v>
      </c>
      <c r="Q138" s="234">
        <v>0.101</v>
      </c>
      <c r="R138" s="234">
        <f>Q138*H138</f>
        <v>2.6260000000000003</v>
      </c>
      <c r="S138" s="234">
        <v>0</v>
      </c>
      <c r="T138" s="235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36" t="s">
        <v>148</v>
      </c>
      <c r="AT138" s="236" t="s">
        <v>143</v>
      </c>
      <c r="AU138" s="236" t="s">
        <v>89</v>
      </c>
      <c r="AY138" s="16" t="s">
        <v>140</v>
      </c>
      <c r="BE138" s="237">
        <f>IF(N138="základní",J138,0)</f>
        <v>0</v>
      </c>
      <c r="BF138" s="237">
        <f>IF(N138="snížená",J138,0)</f>
        <v>0</v>
      </c>
      <c r="BG138" s="237">
        <f>IF(N138="zákl. přenesená",J138,0)</f>
        <v>0</v>
      </c>
      <c r="BH138" s="237">
        <f>IF(N138="sníž. přenesená",J138,0)</f>
        <v>0</v>
      </c>
      <c r="BI138" s="237">
        <f>IF(N138="nulová",J138,0)</f>
        <v>0</v>
      </c>
      <c r="BJ138" s="16" t="s">
        <v>89</v>
      </c>
      <c r="BK138" s="237">
        <f>ROUND(I138*H138,2)</f>
        <v>0</v>
      </c>
      <c r="BL138" s="16" t="s">
        <v>148</v>
      </c>
      <c r="BM138" s="236" t="s">
        <v>570</v>
      </c>
    </row>
    <row r="139" spans="1:63" s="12" customFormat="1" ht="22.8" customHeight="1">
      <c r="A139" s="12"/>
      <c r="B139" s="209"/>
      <c r="C139" s="210"/>
      <c r="D139" s="211" t="s">
        <v>75</v>
      </c>
      <c r="E139" s="223" t="s">
        <v>192</v>
      </c>
      <c r="F139" s="223" t="s">
        <v>266</v>
      </c>
      <c r="G139" s="210"/>
      <c r="H139" s="210"/>
      <c r="I139" s="213"/>
      <c r="J139" s="224">
        <f>BK139</f>
        <v>0</v>
      </c>
      <c r="K139" s="210"/>
      <c r="L139" s="215"/>
      <c r="M139" s="216"/>
      <c r="N139" s="217"/>
      <c r="O139" s="217"/>
      <c r="P139" s="218">
        <f>SUM(P140:P141)</f>
        <v>0</v>
      </c>
      <c r="Q139" s="217"/>
      <c r="R139" s="218">
        <f>SUM(R140:R141)</f>
        <v>0</v>
      </c>
      <c r="S139" s="217"/>
      <c r="T139" s="219">
        <f>SUM(T140:T141)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20" t="s">
        <v>83</v>
      </c>
      <c r="AT139" s="221" t="s">
        <v>75</v>
      </c>
      <c r="AU139" s="221" t="s">
        <v>83</v>
      </c>
      <c r="AY139" s="220" t="s">
        <v>140</v>
      </c>
      <c r="BK139" s="222">
        <f>SUM(BK140:BK141)</f>
        <v>0</v>
      </c>
    </row>
    <row r="140" spans="1:65" s="2" customFormat="1" ht="24.15" customHeight="1">
      <c r="A140" s="37"/>
      <c r="B140" s="38"/>
      <c r="C140" s="225" t="s">
        <v>166</v>
      </c>
      <c r="D140" s="225" t="s">
        <v>143</v>
      </c>
      <c r="E140" s="226" t="s">
        <v>267</v>
      </c>
      <c r="F140" s="227" t="s">
        <v>268</v>
      </c>
      <c r="G140" s="228" t="s">
        <v>239</v>
      </c>
      <c r="H140" s="229">
        <v>40</v>
      </c>
      <c r="I140" s="230"/>
      <c r="J140" s="231">
        <f>ROUND(I140*H140,2)</f>
        <v>0</v>
      </c>
      <c r="K140" s="227" t="s">
        <v>147</v>
      </c>
      <c r="L140" s="43"/>
      <c r="M140" s="232" t="s">
        <v>1</v>
      </c>
      <c r="N140" s="233" t="s">
        <v>42</v>
      </c>
      <c r="O140" s="90"/>
      <c r="P140" s="234">
        <f>O140*H140</f>
        <v>0</v>
      </c>
      <c r="Q140" s="234">
        <v>0</v>
      </c>
      <c r="R140" s="234">
        <f>Q140*H140</f>
        <v>0</v>
      </c>
      <c r="S140" s="234">
        <v>0</v>
      </c>
      <c r="T140" s="235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36" t="s">
        <v>148</v>
      </c>
      <c r="AT140" s="236" t="s">
        <v>143</v>
      </c>
      <c r="AU140" s="236" t="s">
        <v>89</v>
      </c>
      <c r="AY140" s="16" t="s">
        <v>140</v>
      </c>
      <c r="BE140" s="237">
        <f>IF(N140="základní",J140,0)</f>
        <v>0</v>
      </c>
      <c r="BF140" s="237">
        <f>IF(N140="snížená",J140,0)</f>
        <v>0</v>
      </c>
      <c r="BG140" s="237">
        <f>IF(N140="zákl. přenesená",J140,0)</f>
        <v>0</v>
      </c>
      <c r="BH140" s="237">
        <f>IF(N140="sníž. přenesená",J140,0)</f>
        <v>0</v>
      </c>
      <c r="BI140" s="237">
        <f>IF(N140="nulová",J140,0)</f>
        <v>0</v>
      </c>
      <c r="BJ140" s="16" t="s">
        <v>89</v>
      </c>
      <c r="BK140" s="237">
        <f>ROUND(I140*H140,2)</f>
        <v>0</v>
      </c>
      <c r="BL140" s="16" t="s">
        <v>148</v>
      </c>
      <c r="BM140" s="236" t="s">
        <v>571</v>
      </c>
    </row>
    <row r="141" spans="1:65" s="2" customFormat="1" ht="24.15" customHeight="1">
      <c r="A141" s="37"/>
      <c r="B141" s="38"/>
      <c r="C141" s="225" t="s">
        <v>178</v>
      </c>
      <c r="D141" s="225" t="s">
        <v>143</v>
      </c>
      <c r="E141" s="226" t="s">
        <v>270</v>
      </c>
      <c r="F141" s="227" t="s">
        <v>271</v>
      </c>
      <c r="G141" s="228" t="s">
        <v>169</v>
      </c>
      <c r="H141" s="229">
        <v>26</v>
      </c>
      <c r="I141" s="230"/>
      <c r="J141" s="231">
        <f>ROUND(I141*H141,2)</f>
        <v>0</v>
      </c>
      <c r="K141" s="227" t="s">
        <v>147</v>
      </c>
      <c r="L141" s="43"/>
      <c r="M141" s="232" t="s">
        <v>1</v>
      </c>
      <c r="N141" s="233" t="s">
        <v>42</v>
      </c>
      <c r="O141" s="90"/>
      <c r="P141" s="234">
        <f>O141*H141</f>
        <v>0</v>
      </c>
      <c r="Q141" s="234">
        <v>0</v>
      </c>
      <c r="R141" s="234">
        <f>Q141*H141</f>
        <v>0</v>
      </c>
      <c r="S141" s="234">
        <v>0</v>
      </c>
      <c r="T141" s="235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36" t="s">
        <v>148</v>
      </c>
      <c r="AT141" s="236" t="s">
        <v>143</v>
      </c>
      <c r="AU141" s="236" t="s">
        <v>89</v>
      </c>
      <c r="AY141" s="16" t="s">
        <v>140</v>
      </c>
      <c r="BE141" s="237">
        <f>IF(N141="základní",J141,0)</f>
        <v>0</v>
      </c>
      <c r="BF141" s="237">
        <f>IF(N141="snížená",J141,0)</f>
        <v>0</v>
      </c>
      <c r="BG141" s="237">
        <f>IF(N141="zákl. přenesená",J141,0)</f>
        <v>0</v>
      </c>
      <c r="BH141" s="237">
        <f>IF(N141="sníž. přenesená",J141,0)</f>
        <v>0</v>
      </c>
      <c r="BI141" s="237">
        <f>IF(N141="nulová",J141,0)</f>
        <v>0</v>
      </c>
      <c r="BJ141" s="16" t="s">
        <v>89</v>
      </c>
      <c r="BK141" s="237">
        <f>ROUND(I141*H141,2)</f>
        <v>0</v>
      </c>
      <c r="BL141" s="16" t="s">
        <v>148</v>
      </c>
      <c r="BM141" s="236" t="s">
        <v>572</v>
      </c>
    </row>
    <row r="142" spans="1:63" s="12" customFormat="1" ht="22.8" customHeight="1">
      <c r="A142" s="12"/>
      <c r="B142" s="209"/>
      <c r="C142" s="210"/>
      <c r="D142" s="211" t="s">
        <v>75</v>
      </c>
      <c r="E142" s="223" t="s">
        <v>273</v>
      </c>
      <c r="F142" s="223" t="s">
        <v>274</v>
      </c>
      <c r="G142" s="210"/>
      <c r="H142" s="210"/>
      <c r="I142" s="213"/>
      <c r="J142" s="224">
        <f>BK142</f>
        <v>0</v>
      </c>
      <c r="K142" s="210"/>
      <c r="L142" s="215"/>
      <c r="M142" s="216"/>
      <c r="N142" s="217"/>
      <c r="O142" s="217"/>
      <c r="P142" s="218">
        <f>P143</f>
        <v>0</v>
      </c>
      <c r="Q142" s="217"/>
      <c r="R142" s="218">
        <f>R143</f>
        <v>0</v>
      </c>
      <c r="S142" s="217"/>
      <c r="T142" s="219">
        <f>T143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20" t="s">
        <v>83</v>
      </c>
      <c r="AT142" s="221" t="s">
        <v>75</v>
      </c>
      <c r="AU142" s="221" t="s">
        <v>83</v>
      </c>
      <c r="AY142" s="220" t="s">
        <v>140</v>
      </c>
      <c r="BK142" s="222">
        <f>BK143</f>
        <v>0</v>
      </c>
    </row>
    <row r="143" spans="1:65" s="2" customFormat="1" ht="33" customHeight="1">
      <c r="A143" s="37"/>
      <c r="B143" s="38"/>
      <c r="C143" s="225" t="s">
        <v>183</v>
      </c>
      <c r="D143" s="225" t="s">
        <v>143</v>
      </c>
      <c r="E143" s="226" t="s">
        <v>275</v>
      </c>
      <c r="F143" s="227" t="s">
        <v>276</v>
      </c>
      <c r="G143" s="228" t="s">
        <v>146</v>
      </c>
      <c r="H143" s="229">
        <v>2.888</v>
      </c>
      <c r="I143" s="230"/>
      <c r="J143" s="231">
        <f>ROUND(I143*H143,2)</f>
        <v>0</v>
      </c>
      <c r="K143" s="227" t="s">
        <v>147</v>
      </c>
      <c r="L143" s="43"/>
      <c r="M143" s="232" t="s">
        <v>1</v>
      </c>
      <c r="N143" s="233" t="s">
        <v>42</v>
      </c>
      <c r="O143" s="90"/>
      <c r="P143" s="234">
        <f>O143*H143</f>
        <v>0</v>
      </c>
      <c r="Q143" s="234">
        <v>0</v>
      </c>
      <c r="R143" s="234">
        <f>Q143*H143</f>
        <v>0</v>
      </c>
      <c r="S143" s="234">
        <v>0</v>
      </c>
      <c r="T143" s="235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36" t="s">
        <v>148</v>
      </c>
      <c r="AT143" s="236" t="s">
        <v>143</v>
      </c>
      <c r="AU143" s="236" t="s">
        <v>89</v>
      </c>
      <c r="AY143" s="16" t="s">
        <v>140</v>
      </c>
      <c r="BE143" s="237">
        <f>IF(N143="základní",J143,0)</f>
        <v>0</v>
      </c>
      <c r="BF143" s="237">
        <f>IF(N143="snížená",J143,0)</f>
        <v>0</v>
      </c>
      <c r="BG143" s="237">
        <f>IF(N143="zákl. přenesená",J143,0)</f>
        <v>0</v>
      </c>
      <c r="BH143" s="237">
        <f>IF(N143="sníž. přenesená",J143,0)</f>
        <v>0</v>
      </c>
      <c r="BI143" s="237">
        <f>IF(N143="nulová",J143,0)</f>
        <v>0</v>
      </c>
      <c r="BJ143" s="16" t="s">
        <v>89</v>
      </c>
      <c r="BK143" s="237">
        <f>ROUND(I143*H143,2)</f>
        <v>0</v>
      </c>
      <c r="BL143" s="16" t="s">
        <v>148</v>
      </c>
      <c r="BM143" s="236" t="s">
        <v>573</v>
      </c>
    </row>
    <row r="144" spans="1:63" s="12" customFormat="1" ht="25.9" customHeight="1">
      <c r="A144" s="12"/>
      <c r="B144" s="209"/>
      <c r="C144" s="210"/>
      <c r="D144" s="211" t="s">
        <v>75</v>
      </c>
      <c r="E144" s="212" t="s">
        <v>162</v>
      </c>
      <c r="F144" s="212" t="s">
        <v>163</v>
      </c>
      <c r="G144" s="210"/>
      <c r="H144" s="210"/>
      <c r="I144" s="213"/>
      <c r="J144" s="214">
        <f>BK144</f>
        <v>0</v>
      </c>
      <c r="K144" s="210"/>
      <c r="L144" s="215"/>
      <c r="M144" s="216"/>
      <c r="N144" s="217"/>
      <c r="O144" s="217"/>
      <c r="P144" s="218">
        <f>P145</f>
        <v>0</v>
      </c>
      <c r="Q144" s="217"/>
      <c r="R144" s="218">
        <f>R145</f>
        <v>0.26747200000000004</v>
      </c>
      <c r="S144" s="217"/>
      <c r="T144" s="219">
        <f>T145</f>
        <v>0.0852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20" t="s">
        <v>89</v>
      </c>
      <c r="AT144" s="221" t="s">
        <v>75</v>
      </c>
      <c r="AU144" s="221" t="s">
        <v>76</v>
      </c>
      <c r="AY144" s="220" t="s">
        <v>140</v>
      </c>
      <c r="BK144" s="222">
        <f>BK145</f>
        <v>0</v>
      </c>
    </row>
    <row r="145" spans="1:63" s="12" customFormat="1" ht="22.8" customHeight="1">
      <c r="A145" s="12"/>
      <c r="B145" s="209"/>
      <c r="C145" s="210"/>
      <c r="D145" s="211" t="s">
        <v>75</v>
      </c>
      <c r="E145" s="223" t="s">
        <v>278</v>
      </c>
      <c r="F145" s="223" t="s">
        <v>279</v>
      </c>
      <c r="G145" s="210"/>
      <c r="H145" s="210"/>
      <c r="I145" s="213"/>
      <c r="J145" s="224">
        <f>BK145</f>
        <v>0</v>
      </c>
      <c r="K145" s="210"/>
      <c r="L145" s="215"/>
      <c r="M145" s="216"/>
      <c r="N145" s="217"/>
      <c r="O145" s="217"/>
      <c r="P145" s="218">
        <f>SUM(P146:P183)</f>
        <v>0</v>
      </c>
      <c r="Q145" s="217"/>
      <c r="R145" s="218">
        <f>SUM(R146:R183)</f>
        <v>0.26747200000000004</v>
      </c>
      <c r="S145" s="217"/>
      <c r="T145" s="219">
        <f>SUM(T146:T183)</f>
        <v>0.0852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20" t="s">
        <v>89</v>
      </c>
      <c r="AT145" s="221" t="s">
        <v>75</v>
      </c>
      <c r="AU145" s="221" t="s">
        <v>83</v>
      </c>
      <c r="AY145" s="220" t="s">
        <v>140</v>
      </c>
      <c r="BK145" s="222">
        <f>SUM(BK146:BK183)</f>
        <v>0</v>
      </c>
    </row>
    <row r="146" spans="1:65" s="2" customFormat="1" ht="24.15" customHeight="1">
      <c r="A146" s="37"/>
      <c r="B146" s="38"/>
      <c r="C146" s="225" t="s">
        <v>188</v>
      </c>
      <c r="D146" s="225" t="s">
        <v>143</v>
      </c>
      <c r="E146" s="226" t="s">
        <v>280</v>
      </c>
      <c r="F146" s="227" t="s">
        <v>281</v>
      </c>
      <c r="G146" s="228" t="s">
        <v>282</v>
      </c>
      <c r="H146" s="229">
        <v>65</v>
      </c>
      <c r="I146" s="230"/>
      <c r="J146" s="231">
        <f>ROUND(I146*H146,2)</f>
        <v>0</v>
      </c>
      <c r="K146" s="227" t="s">
        <v>147</v>
      </c>
      <c r="L146" s="43"/>
      <c r="M146" s="232" t="s">
        <v>1</v>
      </c>
      <c r="N146" s="233" t="s">
        <v>42</v>
      </c>
      <c r="O146" s="90"/>
      <c r="P146" s="234">
        <f>O146*H146</f>
        <v>0</v>
      </c>
      <c r="Q146" s="234">
        <v>0</v>
      </c>
      <c r="R146" s="234">
        <f>Q146*H146</f>
        <v>0</v>
      </c>
      <c r="S146" s="234">
        <v>0</v>
      </c>
      <c r="T146" s="235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36" t="s">
        <v>170</v>
      </c>
      <c r="AT146" s="236" t="s">
        <v>143</v>
      </c>
      <c r="AU146" s="236" t="s">
        <v>89</v>
      </c>
      <c r="AY146" s="16" t="s">
        <v>140</v>
      </c>
      <c r="BE146" s="237">
        <f>IF(N146="základní",J146,0)</f>
        <v>0</v>
      </c>
      <c r="BF146" s="237">
        <f>IF(N146="snížená",J146,0)</f>
        <v>0</v>
      </c>
      <c r="BG146" s="237">
        <f>IF(N146="zákl. přenesená",J146,0)</f>
        <v>0</v>
      </c>
      <c r="BH146" s="237">
        <f>IF(N146="sníž. přenesená",J146,0)</f>
        <v>0</v>
      </c>
      <c r="BI146" s="237">
        <f>IF(N146="nulová",J146,0)</f>
        <v>0</v>
      </c>
      <c r="BJ146" s="16" t="s">
        <v>89</v>
      </c>
      <c r="BK146" s="237">
        <f>ROUND(I146*H146,2)</f>
        <v>0</v>
      </c>
      <c r="BL146" s="16" t="s">
        <v>170</v>
      </c>
      <c r="BM146" s="236" t="s">
        <v>574</v>
      </c>
    </row>
    <row r="147" spans="1:65" s="2" customFormat="1" ht="16.5" customHeight="1">
      <c r="A147" s="37"/>
      <c r="B147" s="38"/>
      <c r="C147" s="261" t="s">
        <v>192</v>
      </c>
      <c r="D147" s="261" t="s">
        <v>198</v>
      </c>
      <c r="E147" s="262" t="s">
        <v>284</v>
      </c>
      <c r="F147" s="263" t="s">
        <v>285</v>
      </c>
      <c r="G147" s="264" t="s">
        <v>286</v>
      </c>
      <c r="H147" s="265">
        <v>68.25</v>
      </c>
      <c r="I147" s="266"/>
      <c r="J147" s="267">
        <f>ROUND(I147*H147,2)</f>
        <v>0</v>
      </c>
      <c r="K147" s="263" t="s">
        <v>147</v>
      </c>
      <c r="L147" s="268"/>
      <c r="M147" s="269" t="s">
        <v>1</v>
      </c>
      <c r="N147" s="270" t="s">
        <v>42</v>
      </c>
      <c r="O147" s="90"/>
      <c r="P147" s="234">
        <f>O147*H147</f>
        <v>0</v>
      </c>
      <c r="Q147" s="234">
        <v>0.001</v>
      </c>
      <c r="R147" s="234">
        <f>Q147*H147</f>
        <v>0.06825</v>
      </c>
      <c r="S147" s="234">
        <v>0</v>
      </c>
      <c r="T147" s="235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36" t="s">
        <v>201</v>
      </c>
      <c r="AT147" s="236" t="s">
        <v>198</v>
      </c>
      <c r="AU147" s="236" t="s">
        <v>89</v>
      </c>
      <c r="AY147" s="16" t="s">
        <v>140</v>
      </c>
      <c r="BE147" s="237">
        <f>IF(N147="základní",J147,0)</f>
        <v>0</v>
      </c>
      <c r="BF147" s="237">
        <f>IF(N147="snížená",J147,0)</f>
        <v>0</v>
      </c>
      <c r="BG147" s="237">
        <f>IF(N147="zákl. přenesená",J147,0)</f>
        <v>0</v>
      </c>
      <c r="BH147" s="237">
        <f>IF(N147="sníž. přenesená",J147,0)</f>
        <v>0</v>
      </c>
      <c r="BI147" s="237">
        <f>IF(N147="nulová",J147,0)</f>
        <v>0</v>
      </c>
      <c r="BJ147" s="16" t="s">
        <v>89</v>
      </c>
      <c r="BK147" s="237">
        <f>ROUND(I147*H147,2)</f>
        <v>0</v>
      </c>
      <c r="BL147" s="16" t="s">
        <v>170</v>
      </c>
      <c r="BM147" s="236" t="s">
        <v>575</v>
      </c>
    </row>
    <row r="148" spans="1:51" s="13" customFormat="1" ht="12">
      <c r="A148" s="13"/>
      <c r="B148" s="238"/>
      <c r="C148" s="239"/>
      <c r="D148" s="240" t="s">
        <v>157</v>
      </c>
      <c r="E148" s="239"/>
      <c r="F148" s="241" t="s">
        <v>576</v>
      </c>
      <c r="G148" s="239"/>
      <c r="H148" s="242">
        <v>68.25</v>
      </c>
      <c r="I148" s="243"/>
      <c r="J148" s="239"/>
      <c r="K148" s="239"/>
      <c r="L148" s="244"/>
      <c r="M148" s="245"/>
      <c r="N148" s="246"/>
      <c r="O148" s="246"/>
      <c r="P148" s="246"/>
      <c r="Q148" s="246"/>
      <c r="R148" s="246"/>
      <c r="S148" s="246"/>
      <c r="T148" s="247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8" t="s">
        <v>157</v>
      </c>
      <c r="AU148" s="248" t="s">
        <v>89</v>
      </c>
      <c r="AV148" s="13" t="s">
        <v>89</v>
      </c>
      <c r="AW148" s="13" t="s">
        <v>4</v>
      </c>
      <c r="AX148" s="13" t="s">
        <v>83</v>
      </c>
      <c r="AY148" s="248" t="s">
        <v>140</v>
      </c>
    </row>
    <row r="149" spans="1:65" s="2" customFormat="1" ht="24.15" customHeight="1">
      <c r="A149" s="37"/>
      <c r="B149" s="38"/>
      <c r="C149" s="225" t="s">
        <v>197</v>
      </c>
      <c r="D149" s="225" t="s">
        <v>143</v>
      </c>
      <c r="E149" s="226" t="s">
        <v>289</v>
      </c>
      <c r="F149" s="227" t="s">
        <v>290</v>
      </c>
      <c r="G149" s="228" t="s">
        <v>282</v>
      </c>
      <c r="H149" s="229">
        <v>166</v>
      </c>
      <c r="I149" s="230"/>
      <c r="J149" s="231">
        <f>ROUND(I149*H149,2)</f>
        <v>0</v>
      </c>
      <c r="K149" s="227" t="s">
        <v>147</v>
      </c>
      <c r="L149" s="43"/>
      <c r="M149" s="232" t="s">
        <v>1</v>
      </c>
      <c r="N149" s="233" t="s">
        <v>42</v>
      </c>
      <c r="O149" s="90"/>
      <c r="P149" s="234">
        <f>O149*H149</f>
        <v>0</v>
      </c>
      <c r="Q149" s="234">
        <v>0</v>
      </c>
      <c r="R149" s="234">
        <f>Q149*H149</f>
        <v>0</v>
      </c>
      <c r="S149" s="234">
        <v>0</v>
      </c>
      <c r="T149" s="235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236" t="s">
        <v>170</v>
      </c>
      <c r="AT149" s="236" t="s">
        <v>143</v>
      </c>
      <c r="AU149" s="236" t="s">
        <v>89</v>
      </c>
      <c r="AY149" s="16" t="s">
        <v>140</v>
      </c>
      <c r="BE149" s="237">
        <f>IF(N149="základní",J149,0)</f>
        <v>0</v>
      </c>
      <c r="BF149" s="237">
        <f>IF(N149="snížená",J149,0)</f>
        <v>0</v>
      </c>
      <c r="BG149" s="237">
        <f>IF(N149="zákl. přenesená",J149,0)</f>
        <v>0</v>
      </c>
      <c r="BH149" s="237">
        <f>IF(N149="sníž. přenesená",J149,0)</f>
        <v>0</v>
      </c>
      <c r="BI149" s="237">
        <f>IF(N149="nulová",J149,0)</f>
        <v>0</v>
      </c>
      <c r="BJ149" s="16" t="s">
        <v>89</v>
      </c>
      <c r="BK149" s="237">
        <f>ROUND(I149*H149,2)</f>
        <v>0</v>
      </c>
      <c r="BL149" s="16" t="s">
        <v>170</v>
      </c>
      <c r="BM149" s="236" t="s">
        <v>577</v>
      </c>
    </row>
    <row r="150" spans="1:51" s="13" customFormat="1" ht="12">
      <c r="A150" s="13"/>
      <c r="B150" s="238"/>
      <c r="C150" s="239"/>
      <c r="D150" s="240" t="s">
        <v>157</v>
      </c>
      <c r="E150" s="249" t="s">
        <v>1</v>
      </c>
      <c r="F150" s="241" t="s">
        <v>578</v>
      </c>
      <c r="G150" s="239"/>
      <c r="H150" s="242">
        <v>166</v>
      </c>
      <c r="I150" s="243"/>
      <c r="J150" s="239"/>
      <c r="K150" s="239"/>
      <c r="L150" s="244"/>
      <c r="M150" s="245"/>
      <c r="N150" s="246"/>
      <c r="O150" s="246"/>
      <c r="P150" s="246"/>
      <c r="Q150" s="246"/>
      <c r="R150" s="246"/>
      <c r="S150" s="246"/>
      <c r="T150" s="247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8" t="s">
        <v>157</v>
      </c>
      <c r="AU150" s="248" t="s">
        <v>89</v>
      </c>
      <c r="AV150" s="13" t="s">
        <v>89</v>
      </c>
      <c r="AW150" s="13" t="s">
        <v>32</v>
      </c>
      <c r="AX150" s="13" t="s">
        <v>83</v>
      </c>
      <c r="AY150" s="248" t="s">
        <v>140</v>
      </c>
    </row>
    <row r="151" spans="1:65" s="2" customFormat="1" ht="16.5" customHeight="1">
      <c r="A151" s="37"/>
      <c r="B151" s="38"/>
      <c r="C151" s="261" t="s">
        <v>204</v>
      </c>
      <c r="D151" s="261" t="s">
        <v>198</v>
      </c>
      <c r="E151" s="262" t="s">
        <v>293</v>
      </c>
      <c r="F151" s="263" t="s">
        <v>294</v>
      </c>
      <c r="G151" s="264" t="s">
        <v>286</v>
      </c>
      <c r="H151" s="265">
        <v>113.212</v>
      </c>
      <c r="I151" s="266"/>
      <c r="J151" s="267">
        <f>ROUND(I151*H151,2)</f>
        <v>0</v>
      </c>
      <c r="K151" s="263" t="s">
        <v>147</v>
      </c>
      <c r="L151" s="268"/>
      <c r="M151" s="269" t="s">
        <v>1</v>
      </c>
      <c r="N151" s="270" t="s">
        <v>42</v>
      </c>
      <c r="O151" s="90"/>
      <c r="P151" s="234">
        <f>O151*H151</f>
        <v>0</v>
      </c>
      <c r="Q151" s="234">
        <v>0.001</v>
      </c>
      <c r="R151" s="234">
        <f>Q151*H151</f>
        <v>0.11321200000000001</v>
      </c>
      <c r="S151" s="234">
        <v>0</v>
      </c>
      <c r="T151" s="235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36" t="s">
        <v>201</v>
      </c>
      <c r="AT151" s="236" t="s">
        <v>198</v>
      </c>
      <c r="AU151" s="236" t="s">
        <v>89</v>
      </c>
      <c r="AY151" s="16" t="s">
        <v>140</v>
      </c>
      <c r="BE151" s="237">
        <f>IF(N151="základní",J151,0)</f>
        <v>0</v>
      </c>
      <c r="BF151" s="237">
        <f>IF(N151="snížená",J151,0)</f>
        <v>0</v>
      </c>
      <c r="BG151" s="237">
        <f>IF(N151="zákl. přenesená",J151,0)</f>
        <v>0</v>
      </c>
      <c r="BH151" s="237">
        <f>IF(N151="sníž. přenesená",J151,0)</f>
        <v>0</v>
      </c>
      <c r="BI151" s="237">
        <f>IF(N151="nulová",J151,0)</f>
        <v>0</v>
      </c>
      <c r="BJ151" s="16" t="s">
        <v>89</v>
      </c>
      <c r="BK151" s="237">
        <f>ROUND(I151*H151,2)</f>
        <v>0</v>
      </c>
      <c r="BL151" s="16" t="s">
        <v>170</v>
      </c>
      <c r="BM151" s="236" t="s">
        <v>579</v>
      </c>
    </row>
    <row r="152" spans="1:51" s="13" customFormat="1" ht="12">
      <c r="A152" s="13"/>
      <c r="B152" s="238"/>
      <c r="C152" s="239"/>
      <c r="D152" s="240" t="s">
        <v>157</v>
      </c>
      <c r="E152" s="249" t="s">
        <v>1</v>
      </c>
      <c r="F152" s="241" t="s">
        <v>580</v>
      </c>
      <c r="G152" s="239"/>
      <c r="H152" s="242">
        <v>113.212</v>
      </c>
      <c r="I152" s="243"/>
      <c r="J152" s="239"/>
      <c r="K152" s="239"/>
      <c r="L152" s="244"/>
      <c r="M152" s="245"/>
      <c r="N152" s="246"/>
      <c r="O152" s="246"/>
      <c r="P152" s="246"/>
      <c r="Q152" s="246"/>
      <c r="R152" s="246"/>
      <c r="S152" s="246"/>
      <c r="T152" s="247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8" t="s">
        <v>157</v>
      </c>
      <c r="AU152" s="248" t="s">
        <v>89</v>
      </c>
      <c r="AV152" s="13" t="s">
        <v>89</v>
      </c>
      <c r="AW152" s="13" t="s">
        <v>32</v>
      </c>
      <c r="AX152" s="13" t="s">
        <v>83</v>
      </c>
      <c r="AY152" s="248" t="s">
        <v>140</v>
      </c>
    </row>
    <row r="153" spans="1:65" s="2" customFormat="1" ht="16.5" customHeight="1">
      <c r="A153" s="37"/>
      <c r="B153" s="38"/>
      <c r="C153" s="261" t="s">
        <v>8</v>
      </c>
      <c r="D153" s="261" t="s">
        <v>198</v>
      </c>
      <c r="E153" s="262" t="s">
        <v>297</v>
      </c>
      <c r="F153" s="263" t="s">
        <v>298</v>
      </c>
      <c r="G153" s="264" t="s">
        <v>186</v>
      </c>
      <c r="H153" s="265">
        <v>70</v>
      </c>
      <c r="I153" s="266"/>
      <c r="J153" s="267">
        <f>ROUND(I153*H153,2)</f>
        <v>0</v>
      </c>
      <c r="K153" s="263" t="s">
        <v>147</v>
      </c>
      <c r="L153" s="268"/>
      <c r="M153" s="269" t="s">
        <v>1</v>
      </c>
      <c r="N153" s="270" t="s">
        <v>42</v>
      </c>
      <c r="O153" s="90"/>
      <c r="P153" s="234">
        <f>O153*H153</f>
        <v>0</v>
      </c>
      <c r="Q153" s="234">
        <v>0.00014</v>
      </c>
      <c r="R153" s="234">
        <f>Q153*H153</f>
        <v>0.0098</v>
      </c>
      <c r="S153" s="234">
        <v>0</v>
      </c>
      <c r="T153" s="235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36" t="s">
        <v>201</v>
      </c>
      <c r="AT153" s="236" t="s">
        <v>198</v>
      </c>
      <c r="AU153" s="236" t="s">
        <v>89</v>
      </c>
      <c r="AY153" s="16" t="s">
        <v>140</v>
      </c>
      <c r="BE153" s="237">
        <f>IF(N153="základní",J153,0)</f>
        <v>0</v>
      </c>
      <c r="BF153" s="237">
        <f>IF(N153="snížená",J153,0)</f>
        <v>0</v>
      </c>
      <c r="BG153" s="237">
        <f>IF(N153="zákl. přenesená",J153,0)</f>
        <v>0</v>
      </c>
      <c r="BH153" s="237">
        <f>IF(N153="sníž. přenesená",J153,0)</f>
        <v>0</v>
      </c>
      <c r="BI153" s="237">
        <f>IF(N153="nulová",J153,0)</f>
        <v>0</v>
      </c>
      <c r="BJ153" s="16" t="s">
        <v>89</v>
      </c>
      <c r="BK153" s="237">
        <f>ROUND(I153*H153,2)</f>
        <v>0</v>
      </c>
      <c r="BL153" s="16" t="s">
        <v>170</v>
      </c>
      <c r="BM153" s="236" t="s">
        <v>581</v>
      </c>
    </row>
    <row r="154" spans="1:51" s="13" customFormat="1" ht="12">
      <c r="A154" s="13"/>
      <c r="B154" s="238"/>
      <c r="C154" s="239"/>
      <c r="D154" s="240" t="s">
        <v>157</v>
      </c>
      <c r="E154" s="249" t="s">
        <v>1</v>
      </c>
      <c r="F154" s="241" t="s">
        <v>582</v>
      </c>
      <c r="G154" s="239"/>
      <c r="H154" s="242">
        <v>70</v>
      </c>
      <c r="I154" s="243"/>
      <c r="J154" s="239"/>
      <c r="K154" s="239"/>
      <c r="L154" s="244"/>
      <c r="M154" s="245"/>
      <c r="N154" s="246"/>
      <c r="O154" s="246"/>
      <c r="P154" s="246"/>
      <c r="Q154" s="246"/>
      <c r="R154" s="246"/>
      <c r="S154" s="246"/>
      <c r="T154" s="247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8" t="s">
        <v>157</v>
      </c>
      <c r="AU154" s="248" t="s">
        <v>89</v>
      </c>
      <c r="AV154" s="13" t="s">
        <v>89</v>
      </c>
      <c r="AW154" s="13" t="s">
        <v>32</v>
      </c>
      <c r="AX154" s="13" t="s">
        <v>83</v>
      </c>
      <c r="AY154" s="248" t="s">
        <v>140</v>
      </c>
    </row>
    <row r="155" spans="1:65" s="2" customFormat="1" ht="24.15" customHeight="1">
      <c r="A155" s="37"/>
      <c r="B155" s="38"/>
      <c r="C155" s="261" t="s">
        <v>212</v>
      </c>
      <c r="D155" s="261" t="s">
        <v>198</v>
      </c>
      <c r="E155" s="262" t="s">
        <v>301</v>
      </c>
      <c r="F155" s="263" t="s">
        <v>302</v>
      </c>
      <c r="G155" s="264" t="s">
        <v>186</v>
      </c>
      <c r="H155" s="265">
        <v>20</v>
      </c>
      <c r="I155" s="266"/>
      <c r="J155" s="267">
        <f>ROUND(I155*H155,2)</f>
        <v>0</v>
      </c>
      <c r="K155" s="263" t="s">
        <v>147</v>
      </c>
      <c r="L155" s="268"/>
      <c r="M155" s="269" t="s">
        <v>1</v>
      </c>
      <c r="N155" s="270" t="s">
        <v>42</v>
      </c>
      <c r="O155" s="90"/>
      <c r="P155" s="234">
        <f>O155*H155</f>
        <v>0</v>
      </c>
      <c r="Q155" s="234">
        <v>0.00025</v>
      </c>
      <c r="R155" s="234">
        <f>Q155*H155</f>
        <v>0.005</v>
      </c>
      <c r="S155" s="234">
        <v>0</v>
      </c>
      <c r="T155" s="235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36" t="s">
        <v>201</v>
      </c>
      <c r="AT155" s="236" t="s">
        <v>198</v>
      </c>
      <c r="AU155" s="236" t="s">
        <v>89</v>
      </c>
      <c r="AY155" s="16" t="s">
        <v>140</v>
      </c>
      <c r="BE155" s="237">
        <f>IF(N155="základní",J155,0)</f>
        <v>0</v>
      </c>
      <c r="BF155" s="237">
        <f>IF(N155="snížená",J155,0)</f>
        <v>0</v>
      </c>
      <c r="BG155" s="237">
        <f>IF(N155="zákl. přenesená",J155,0)</f>
        <v>0</v>
      </c>
      <c r="BH155" s="237">
        <f>IF(N155="sníž. přenesená",J155,0)</f>
        <v>0</v>
      </c>
      <c r="BI155" s="237">
        <f>IF(N155="nulová",J155,0)</f>
        <v>0</v>
      </c>
      <c r="BJ155" s="16" t="s">
        <v>89</v>
      </c>
      <c r="BK155" s="237">
        <f>ROUND(I155*H155,2)</f>
        <v>0</v>
      </c>
      <c r="BL155" s="16" t="s">
        <v>170</v>
      </c>
      <c r="BM155" s="236" t="s">
        <v>583</v>
      </c>
    </row>
    <row r="156" spans="1:65" s="2" customFormat="1" ht="21.75" customHeight="1">
      <c r="A156" s="37"/>
      <c r="B156" s="38"/>
      <c r="C156" s="261" t="s">
        <v>217</v>
      </c>
      <c r="D156" s="261" t="s">
        <v>198</v>
      </c>
      <c r="E156" s="262" t="s">
        <v>304</v>
      </c>
      <c r="F156" s="263" t="s">
        <v>305</v>
      </c>
      <c r="G156" s="264" t="s">
        <v>186</v>
      </c>
      <c r="H156" s="265">
        <v>58</v>
      </c>
      <c r="I156" s="266"/>
      <c r="J156" s="267">
        <f>ROUND(I156*H156,2)</f>
        <v>0</v>
      </c>
      <c r="K156" s="263" t="s">
        <v>147</v>
      </c>
      <c r="L156" s="268"/>
      <c r="M156" s="269" t="s">
        <v>1</v>
      </c>
      <c r="N156" s="270" t="s">
        <v>42</v>
      </c>
      <c r="O156" s="90"/>
      <c r="P156" s="234">
        <f>O156*H156</f>
        <v>0</v>
      </c>
      <c r="Q156" s="234">
        <v>0.00021</v>
      </c>
      <c r="R156" s="234">
        <f>Q156*H156</f>
        <v>0.01218</v>
      </c>
      <c r="S156" s="234">
        <v>0</v>
      </c>
      <c r="T156" s="235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36" t="s">
        <v>201</v>
      </c>
      <c r="AT156" s="236" t="s">
        <v>198</v>
      </c>
      <c r="AU156" s="236" t="s">
        <v>89</v>
      </c>
      <c r="AY156" s="16" t="s">
        <v>140</v>
      </c>
      <c r="BE156" s="237">
        <f>IF(N156="základní",J156,0)</f>
        <v>0</v>
      </c>
      <c r="BF156" s="237">
        <f>IF(N156="snížená",J156,0)</f>
        <v>0</v>
      </c>
      <c r="BG156" s="237">
        <f>IF(N156="zákl. přenesená",J156,0)</f>
        <v>0</v>
      </c>
      <c r="BH156" s="237">
        <f>IF(N156="sníž. přenesená",J156,0)</f>
        <v>0</v>
      </c>
      <c r="BI156" s="237">
        <f>IF(N156="nulová",J156,0)</f>
        <v>0</v>
      </c>
      <c r="BJ156" s="16" t="s">
        <v>89</v>
      </c>
      <c r="BK156" s="237">
        <f>ROUND(I156*H156,2)</f>
        <v>0</v>
      </c>
      <c r="BL156" s="16" t="s">
        <v>170</v>
      </c>
      <c r="BM156" s="236" t="s">
        <v>584</v>
      </c>
    </row>
    <row r="157" spans="1:51" s="13" customFormat="1" ht="12">
      <c r="A157" s="13"/>
      <c r="B157" s="238"/>
      <c r="C157" s="239"/>
      <c r="D157" s="240" t="s">
        <v>157</v>
      </c>
      <c r="E157" s="249" t="s">
        <v>1</v>
      </c>
      <c r="F157" s="241" t="s">
        <v>307</v>
      </c>
      <c r="G157" s="239"/>
      <c r="H157" s="242">
        <v>58</v>
      </c>
      <c r="I157" s="243"/>
      <c r="J157" s="239"/>
      <c r="K157" s="239"/>
      <c r="L157" s="244"/>
      <c r="M157" s="245"/>
      <c r="N157" s="246"/>
      <c r="O157" s="246"/>
      <c r="P157" s="246"/>
      <c r="Q157" s="246"/>
      <c r="R157" s="246"/>
      <c r="S157" s="246"/>
      <c r="T157" s="247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8" t="s">
        <v>157</v>
      </c>
      <c r="AU157" s="248" t="s">
        <v>89</v>
      </c>
      <c r="AV157" s="13" t="s">
        <v>89</v>
      </c>
      <c r="AW157" s="13" t="s">
        <v>32</v>
      </c>
      <c r="AX157" s="13" t="s">
        <v>83</v>
      </c>
      <c r="AY157" s="248" t="s">
        <v>140</v>
      </c>
    </row>
    <row r="158" spans="1:65" s="2" customFormat="1" ht="16.5" customHeight="1">
      <c r="A158" s="37"/>
      <c r="B158" s="38"/>
      <c r="C158" s="225" t="s">
        <v>219</v>
      </c>
      <c r="D158" s="225" t="s">
        <v>143</v>
      </c>
      <c r="E158" s="226" t="s">
        <v>308</v>
      </c>
      <c r="F158" s="227" t="s">
        <v>309</v>
      </c>
      <c r="G158" s="228" t="s">
        <v>186</v>
      </c>
      <c r="H158" s="229">
        <v>68</v>
      </c>
      <c r="I158" s="230"/>
      <c r="J158" s="231">
        <f>ROUND(I158*H158,2)</f>
        <v>0</v>
      </c>
      <c r="K158" s="227" t="s">
        <v>147</v>
      </c>
      <c r="L158" s="43"/>
      <c r="M158" s="232" t="s">
        <v>1</v>
      </c>
      <c r="N158" s="233" t="s">
        <v>42</v>
      </c>
      <c r="O158" s="90"/>
      <c r="P158" s="234">
        <f>O158*H158</f>
        <v>0</v>
      </c>
      <c r="Q158" s="234">
        <v>0</v>
      </c>
      <c r="R158" s="234">
        <f>Q158*H158</f>
        <v>0</v>
      </c>
      <c r="S158" s="234">
        <v>0</v>
      </c>
      <c r="T158" s="235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36" t="s">
        <v>170</v>
      </c>
      <c r="AT158" s="236" t="s">
        <v>143</v>
      </c>
      <c r="AU158" s="236" t="s">
        <v>89</v>
      </c>
      <c r="AY158" s="16" t="s">
        <v>140</v>
      </c>
      <c r="BE158" s="237">
        <f>IF(N158="základní",J158,0)</f>
        <v>0</v>
      </c>
      <c r="BF158" s="237">
        <f>IF(N158="snížená",J158,0)</f>
        <v>0</v>
      </c>
      <c r="BG158" s="237">
        <f>IF(N158="zákl. přenesená",J158,0)</f>
        <v>0</v>
      </c>
      <c r="BH158" s="237">
        <f>IF(N158="sníž. přenesená",J158,0)</f>
        <v>0</v>
      </c>
      <c r="BI158" s="237">
        <f>IF(N158="nulová",J158,0)</f>
        <v>0</v>
      </c>
      <c r="BJ158" s="16" t="s">
        <v>89</v>
      </c>
      <c r="BK158" s="237">
        <f>ROUND(I158*H158,2)</f>
        <v>0</v>
      </c>
      <c r="BL158" s="16" t="s">
        <v>170</v>
      </c>
      <c r="BM158" s="236" t="s">
        <v>585</v>
      </c>
    </row>
    <row r="159" spans="1:65" s="2" customFormat="1" ht="16.5" customHeight="1">
      <c r="A159" s="37"/>
      <c r="B159" s="38"/>
      <c r="C159" s="261" t="s">
        <v>170</v>
      </c>
      <c r="D159" s="261" t="s">
        <v>198</v>
      </c>
      <c r="E159" s="262" t="s">
        <v>311</v>
      </c>
      <c r="F159" s="263" t="s">
        <v>312</v>
      </c>
      <c r="G159" s="264" t="s">
        <v>186</v>
      </c>
      <c r="H159" s="265">
        <v>1</v>
      </c>
      <c r="I159" s="266"/>
      <c r="J159" s="267">
        <f>ROUND(I159*H159,2)</f>
        <v>0</v>
      </c>
      <c r="K159" s="263" t="s">
        <v>147</v>
      </c>
      <c r="L159" s="268"/>
      <c r="M159" s="269" t="s">
        <v>1</v>
      </c>
      <c r="N159" s="270" t="s">
        <v>42</v>
      </c>
      <c r="O159" s="90"/>
      <c r="P159" s="234">
        <f>O159*H159</f>
        <v>0</v>
      </c>
      <c r="Q159" s="234">
        <v>0.00045</v>
      </c>
      <c r="R159" s="234">
        <f>Q159*H159</f>
        <v>0.00045</v>
      </c>
      <c r="S159" s="234">
        <v>0</v>
      </c>
      <c r="T159" s="235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36" t="s">
        <v>201</v>
      </c>
      <c r="AT159" s="236" t="s">
        <v>198</v>
      </c>
      <c r="AU159" s="236" t="s">
        <v>89</v>
      </c>
      <c r="AY159" s="16" t="s">
        <v>140</v>
      </c>
      <c r="BE159" s="237">
        <f>IF(N159="základní",J159,0)</f>
        <v>0</v>
      </c>
      <c r="BF159" s="237">
        <f>IF(N159="snížená",J159,0)</f>
        <v>0</v>
      </c>
      <c r="BG159" s="237">
        <f>IF(N159="zákl. přenesená",J159,0)</f>
        <v>0</v>
      </c>
      <c r="BH159" s="237">
        <f>IF(N159="sníž. přenesená",J159,0)</f>
        <v>0</v>
      </c>
      <c r="BI159" s="237">
        <f>IF(N159="nulová",J159,0)</f>
        <v>0</v>
      </c>
      <c r="BJ159" s="16" t="s">
        <v>89</v>
      </c>
      <c r="BK159" s="237">
        <f>ROUND(I159*H159,2)</f>
        <v>0</v>
      </c>
      <c r="BL159" s="16" t="s">
        <v>170</v>
      </c>
      <c r="BM159" s="236" t="s">
        <v>586</v>
      </c>
    </row>
    <row r="160" spans="1:65" s="2" customFormat="1" ht="16.5" customHeight="1">
      <c r="A160" s="37"/>
      <c r="B160" s="38"/>
      <c r="C160" s="261" t="s">
        <v>226</v>
      </c>
      <c r="D160" s="261" t="s">
        <v>198</v>
      </c>
      <c r="E160" s="262" t="s">
        <v>314</v>
      </c>
      <c r="F160" s="263" t="s">
        <v>315</v>
      </c>
      <c r="G160" s="264" t="s">
        <v>186</v>
      </c>
      <c r="H160" s="265">
        <v>6</v>
      </c>
      <c r="I160" s="266"/>
      <c r="J160" s="267">
        <f>ROUND(I160*H160,2)</f>
        <v>0</v>
      </c>
      <c r="K160" s="263" t="s">
        <v>147</v>
      </c>
      <c r="L160" s="268"/>
      <c r="M160" s="269" t="s">
        <v>1</v>
      </c>
      <c r="N160" s="270" t="s">
        <v>42</v>
      </c>
      <c r="O160" s="90"/>
      <c r="P160" s="234">
        <f>O160*H160</f>
        <v>0</v>
      </c>
      <c r="Q160" s="234">
        <v>0.00016</v>
      </c>
      <c r="R160" s="234">
        <f>Q160*H160</f>
        <v>0.0009600000000000001</v>
      </c>
      <c r="S160" s="234">
        <v>0</v>
      </c>
      <c r="T160" s="235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36" t="s">
        <v>201</v>
      </c>
      <c r="AT160" s="236" t="s">
        <v>198</v>
      </c>
      <c r="AU160" s="236" t="s">
        <v>89</v>
      </c>
      <c r="AY160" s="16" t="s">
        <v>140</v>
      </c>
      <c r="BE160" s="237">
        <f>IF(N160="základní",J160,0)</f>
        <v>0</v>
      </c>
      <c r="BF160" s="237">
        <f>IF(N160="snížená",J160,0)</f>
        <v>0</v>
      </c>
      <c r="BG160" s="237">
        <f>IF(N160="zákl. přenesená",J160,0)</f>
        <v>0</v>
      </c>
      <c r="BH160" s="237">
        <f>IF(N160="sníž. přenesená",J160,0)</f>
        <v>0</v>
      </c>
      <c r="BI160" s="237">
        <f>IF(N160="nulová",J160,0)</f>
        <v>0</v>
      </c>
      <c r="BJ160" s="16" t="s">
        <v>89</v>
      </c>
      <c r="BK160" s="237">
        <f>ROUND(I160*H160,2)</f>
        <v>0</v>
      </c>
      <c r="BL160" s="16" t="s">
        <v>170</v>
      </c>
      <c r="BM160" s="236" t="s">
        <v>587</v>
      </c>
    </row>
    <row r="161" spans="1:65" s="2" customFormat="1" ht="24.15" customHeight="1">
      <c r="A161" s="37"/>
      <c r="B161" s="38"/>
      <c r="C161" s="261" t="s">
        <v>230</v>
      </c>
      <c r="D161" s="261" t="s">
        <v>198</v>
      </c>
      <c r="E161" s="262" t="s">
        <v>317</v>
      </c>
      <c r="F161" s="263" t="s">
        <v>318</v>
      </c>
      <c r="G161" s="264" t="s">
        <v>186</v>
      </c>
      <c r="H161" s="265">
        <v>5</v>
      </c>
      <c r="I161" s="266"/>
      <c r="J161" s="267">
        <f>ROUND(I161*H161,2)</f>
        <v>0</v>
      </c>
      <c r="K161" s="263" t="s">
        <v>147</v>
      </c>
      <c r="L161" s="268"/>
      <c r="M161" s="269" t="s">
        <v>1</v>
      </c>
      <c r="N161" s="270" t="s">
        <v>42</v>
      </c>
      <c r="O161" s="90"/>
      <c r="P161" s="234">
        <f>O161*H161</f>
        <v>0</v>
      </c>
      <c r="Q161" s="234">
        <v>0.00026</v>
      </c>
      <c r="R161" s="234">
        <f>Q161*H161</f>
        <v>0.0013</v>
      </c>
      <c r="S161" s="234">
        <v>0</v>
      </c>
      <c r="T161" s="235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36" t="s">
        <v>201</v>
      </c>
      <c r="AT161" s="236" t="s">
        <v>198</v>
      </c>
      <c r="AU161" s="236" t="s">
        <v>89</v>
      </c>
      <c r="AY161" s="16" t="s">
        <v>140</v>
      </c>
      <c r="BE161" s="237">
        <f>IF(N161="základní",J161,0)</f>
        <v>0</v>
      </c>
      <c r="BF161" s="237">
        <f>IF(N161="snížená",J161,0)</f>
        <v>0</v>
      </c>
      <c r="BG161" s="237">
        <f>IF(N161="zákl. přenesená",J161,0)</f>
        <v>0</v>
      </c>
      <c r="BH161" s="237">
        <f>IF(N161="sníž. přenesená",J161,0)</f>
        <v>0</v>
      </c>
      <c r="BI161" s="237">
        <f>IF(N161="nulová",J161,0)</f>
        <v>0</v>
      </c>
      <c r="BJ161" s="16" t="s">
        <v>89</v>
      </c>
      <c r="BK161" s="237">
        <f>ROUND(I161*H161,2)</f>
        <v>0</v>
      </c>
      <c r="BL161" s="16" t="s">
        <v>170</v>
      </c>
      <c r="BM161" s="236" t="s">
        <v>588</v>
      </c>
    </row>
    <row r="162" spans="1:65" s="2" customFormat="1" ht="24.15" customHeight="1">
      <c r="A162" s="37"/>
      <c r="B162" s="38"/>
      <c r="C162" s="261" t="s">
        <v>236</v>
      </c>
      <c r="D162" s="261" t="s">
        <v>198</v>
      </c>
      <c r="E162" s="262" t="s">
        <v>320</v>
      </c>
      <c r="F162" s="263" t="s">
        <v>321</v>
      </c>
      <c r="G162" s="264" t="s">
        <v>186</v>
      </c>
      <c r="H162" s="265">
        <v>5</v>
      </c>
      <c r="I162" s="266"/>
      <c r="J162" s="267">
        <f>ROUND(I162*H162,2)</f>
        <v>0</v>
      </c>
      <c r="K162" s="263" t="s">
        <v>147</v>
      </c>
      <c r="L162" s="268"/>
      <c r="M162" s="269" t="s">
        <v>1</v>
      </c>
      <c r="N162" s="270" t="s">
        <v>42</v>
      </c>
      <c r="O162" s="90"/>
      <c r="P162" s="234">
        <f>O162*H162</f>
        <v>0</v>
      </c>
      <c r="Q162" s="234">
        <v>0.0007</v>
      </c>
      <c r="R162" s="234">
        <f>Q162*H162</f>
        <v>0.0035</v>
      </c>
      <c r="S162" s="234">
        <v>0</v>
      </c>
      <c r="T162" s="235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36" t="s">
        <v>201</v>
      </c>
      <c r="AT162" s="236" t="s">
        <v>198</v>
      </c>
      <c r="AU162" s="236" t="s">
        <v>89</v>
      </c>
      <c r="AY162" s="16" t="s">
        <v>140</v>
      </c>
      <c r="BE162" s="237">
        <f>IF(N162="základní",J162,0)</f>
        <v>0</v>
      </c>
      <c r="BF162" s="237">
        <f>IF(N162="snížená",J162,0)</f>
        <v>0</v>
      </c>
      <c r="BG162" s="237">
        <f>IF(N162="zákl. přenesená",J162,0)</f>
        <v>0</v>
      </c>
      <c r="BH162" s="237">
        <f>IF(N162="sníž. přenesená",J162,0)</f>
        <v>0</v>
      </c>
      <c r="BI162" s="237">
        <f>IF(N162="nulová",J162,0)</f>
        <v>0</v>
      </c>
      <c r="BJ162" s="16" t="s">
        <v>89</v>
      </c>
      <c r="BK162" s="237">
        <f>ROUND(I162*H162,2)</f>
        <v>0</v>
      </c>
      <c r="BL162" s="16" t="s">
        <v>170</v>
      </c>
      <c r="BM162" s="236" t="s">
        <v>589</v>
      </c>
    </row>
    <row r="163" spans="1:65" s="2" customFormat="1" ht="16.5" customHeight="1">
      <c r="A163" s="37"/>
      <c r="B163" s="38"/>
      <c r="C163" s="261" t="s">
        <v>323</v>
      </c>
      <c r="D163" s="261" t="s">
        <v>198</v>
      </c>
      <c r="E163" s="262" t="s">
        <v>324</v>
      </c>
      <c r="F163" s="263" t="s">
        <v>325</v>
      </c>
      <c r="G163" s="264" t="s">
        <v>186</v>
      </c>
      <c r="H163" s="265">
        <v>8</v>
      </c>
      <c r="I163" s="266"/>
      <c r="J163" s="267">
        <f>ROUND(I163*H163,2)</f>
        <v>0</v>
      </c>
      <c r="K163" s="263" t="s">
        <v>147</v>
      </c>
      <c r="L163" s="268"/>
      <c r="M163" s="269" t="s">
        <v>1</v>
      </c>
      <c r="N163" s="270" t="s">
        <v>42</v>
      </c>
      <c r="O163" s="90"/>
      <c r="P163" s="234">
        <f>O163*H163</f>
        <v>0</v>
      </c>
      <c r="Q163" s="234">
        <v>0.00016</v>
      </c>
      <c r="R163" s="234">
        <f>Q163*H163</f>
        <v>0.00128</v>
      </c>
      <c r="S163" s="234">
        <v>0</v>
      </c>
      <c r="T163" s="235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36" t="s">
        <v>201</v>
      </c>
      <c r="AT163" s="236" t="s">
        <v>198</v>
      </c>
      <c r="AU163" s="236" t="s">
        <v>89</v>
      </c>
      <c r="AY163" s="16" t="s">
        <v>140</v>
      </c>
      <c r="BE163" s="237">
        <f>IF(N163="základní",J163,0)</f>
        <v>0</v>
      </c>
      <c r="BF163" s="237">
        <f>IF(N163="snížená",J163,0)</f>
        <v>0</v>
      </c>
      <c r="BG163" s="237">
        <f>IF(N163="zákl. přenesená",J163,0)</f>
        <v>0</v>
      </c>
      <c r="BH163" s="237">
        <f>IF(N163="sníž. přenesená",J163,0)</f>
        <v>0</v>
      </c>
      <c r="BI163" s="237">
        <f>IF(N163="nulová",J163,0)</f>
        <v>0</v>
      </c>
      <c r="BJ163" s="16" t="s">
        <v>89</v>
      </c>
      <c r="BK163" s="237">
        <f>ROUND(I163*H163,2)</f>
        <v>0</v>
      </c>
      <c r="BL163" s="16" t="s">
        <v>170</v>
      </c>
      <c r="BM163" s="236" t="s">
        <v>590</v>
      </c>
    </row>
    <row r="164" spans="1:65" s="2" customFormat="1" ht="16.5" customHeight="1">
      <c r="A164" s="37"/>
      <c r="B164" s="38"/>
      <c r="C164" s="261" t="s">
        <v>7</v>
      </c>
      <c r="D164" s="261" t="s">
        <v>198</v>
      </c>
      <c r="E164" s="262" t="s">
        <v>327</v>
      </c>
      <c r="F164" s="263" t="s">
        <v>328</v>
      </c>
      <c r="G164" s="264" t="s">
        <v>186</v>
      </c>
      <c r="H164" s="265">
        <v>40</v>
      </c>
      <c r="I164" s="266"/>
      <c r="J164" s="267">
        <f>ROUND(I164*H164,2)</f>
        <v>0</v>
      </c>
      <c r="K164" s="263" t="s">
        <v>147</v>
      </c>
      <c r="L164" s="268"/>
      <c r="M164" s="269" t="s">
        <v>1</v>
      </c>
      <c r="N164" s="270" t="s">
        <v>42</v>
      </c>
      <c r="O164" s="90"/>
      <c r="P164" s="234">
        <f>O164*H164</f>
        <v>0</v>
      </c>
      <c r="Q164" s="234">
        <v>0.00023</v>
      </c>
      <c r="R164" s="234">
        <f>Q164*H164</f>
        <v>0.0092</v>
      </c>
      <c r="S164" s="234">
        <v>0</v>
      </c>
      <c r="T164" s="235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36" t="s">
        <v>201</v>
      </c>
      <c r="AT164" s="236" t="s">
        <v>198</v>
      </c>
      <c r="AU164" s="236" t="s">
        <v>89</v>
      </c>
      <c r="AY164" s="16" t="s">
        <v>140</v>
      </c>
      <c r="BE164" s="237">
        <f>IF(N164="základní",J164,0)</f>
        <v>0</v>
      </c>
      <c r="BF164" s="237">
        <f>IF(N164="snížená",J164,0)</f>
        <v>0</v>
      </c>
      <c r="BG164" s="237">
        <f>IF(N164="zákl. přenesená",J164,0)</f>
        <v>0</v>
      </c>
      <c r="BH164" s="237">
        <f>IF(N164="sníž. přenesená",J164,0)</f>
        <v>0</v>
      </c>
      <c r="BI164" s="237">
        <f>IF(N164="nulová",J164,0)</f>
        <v>0</v>
      </c>
      <c r="BJ164" s="16" t="s">
        <v>89</v>
      </c>
      <c r="BK164" s="237">
        <f>ROUND(I164*H164,2)</f>
        <v>0</v>
      </c>
      <c r="BL164" s="16" t="s">
        <v>170</v>
      </c>
      <c r="BM164" s="236" t="s">
        <v>591</v>
      </c>
    </row>
    <row r="165" spans="1:65" s="2" customFormat="1" ht="24.15" customHeight="1">
      <c r="A165" s="37"/>
      <c r="B165" s="38"/>
      <c r="C165" s="261" t="s">
        <v>330</v>
      </c>
      <c r="D165" s="261" t="s">
        <v>198</v>
      </c>
      <c r="E165" s="262" t="s">
        <v>331</v>
      </c>
      <c r="F165" s="263" t="s">
        <v>332</v>
      </c>
      <c r="G165" s="264" t="s">
        <v>186</v>
      </c>
      <c r="H165" s="265">
        <v>5</v>
      </c>
      <c r="I165" s="266"/>
      <c r="J165" s="267">
        <f>ROUND(I165*H165,2)</f>
        <v>0</v>
      </c>
      <c r="K165" s="263" t="s">
        <v>147</v>
      </c>
      <c r="L165" s="268"/>
      <c r="M165" s="269" t="s">
        <v>1</v>
      </c>
      <c r="N165" s="270" t="s">
        <v>42</v>
      </c>
      <c r="O165" s="90"/>
      <c r="P165" s="234">
        <f>O165*H165</f>
        <v>0</v>
      </c>
      <c r="Q165" s="234">
        <v>0.00018</v>
      </c>
      <c r="R165" s="234">
        <f>Q165*H165</f>
        <v>0.0009000000000000001</v>
      </c>
      <c r="S165" s="234">
        <v>0</v>
      </c>
      <c r="T165" s="235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36" t="s">
        <v>201</v>
      </c>
      <c r="AT165" s="236" t="s">
        <v>198</v>
      </c>
      <c r="AU165" s="236" t="s">
        <v>89</v>
      </c>
      <c r="AY165" s="16" t="s">
        <v>140</v>
      </c>
      <c r="BE165" s="237">
        <f>IF(N165="základní",J165,0)</f>
        <v>0</v>
      </c>
      <c r="BF165" s="237">
        <f>IF(N165="snížená",J165,0)</f>
        <v>0</v>
      </c>
      <c r="BG165" s="237">
        <f>IF(N165="zákl. přenesená",J165,0)</f>
        <v>0</v>
      </c>
      <c r="BH165" s="237">
        <f>IF(N165="sníž. přenesená",J165,0)</f>
        <v>0</v>
      </c>
      <c r="BI165" s="237">
        <f>IF(N165="nulová",J165,0)</f>
        <v>0</v>
      </c>
      <c r="BJ165" s="16" t="s">
        <v>89</v>
      </c>
      <c r="BK165" s="237">
        <f>ROUND(I165*H165,2)</f>
        <v>0</v>
      </c>
      <c r="BL165" s="16" t="s">
        <v>170</v>
      </c>
      <c r="BM165" s="236" t="s">
        <v>592</v>
      </c>
    </row>
    <row r="166" spans="1:65" s="2" customFormat="1" ht="21.75" customHeight="1">
      <c r="A166" s="37"/>
      <c r="B166" s="38"/>
      <c r="C166" s="261" t="s">
        <v>334</v>
      </c>
      <c r="D166" s="261" t="s">
        <v>198</v>
      </c>
      <c r="E166" s="262" t="s">
        <v>335</v>
      </c>
      <c r="F166" s="263" t="s">
        <v>336</v>
      </c>
      <c r="G166" s="264" t="s">
        <v>186</v>
      </c>
      <c r="H166" s="265">
        <v>5</v>
      </c>
      <c r="I166" s="266"/>
      <c r="J166" s="267">
        <f>ROUND(I166*H166,2)</f>
        <v>0</v>
      </c>
      <c r="K166" s="263" t="s">
        <v>147</v>
      </c>
      <c r="L166" s="268"/>
      <c r="M166" s="269" t="s">
        <v>1</v>
      </c>
      <c r="N166" s="270" t="s">
        <v>42</v>
      </c>
      <c r="O166" s="90"/>
      <c r="P166" s="234">
        <f>O166*H166</f>
        <v>0</v>
      </c>
      <c r="Q166" s="234">
        <v>0.0009</v>
      </c>
      <c r="R166" s="234">
        <f>Q166*H166</f>
        <v>0.0045</v>
      </c>
      <c r="S166" s="234">
        <v>0</v>
      </c>
      <c r="T166" s="235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36" t="s">
        <v>201</v>
      </c>
      <c r="AT166" s="236" t="s">
        <v>198</v>
      </c>
      <c r="AU166" s="236" t="s">
        <v>89</v>
      </c>
      <c r="AY166" s="16" t="s">
        <v>140</v>
      </c>
      <c r="BE166" s="237">
        <f>IF(N166="základní",J166,0)</f>
        <v>0</v>
      </c>
      <c r="BF166" s="237">
        <f>IF(N166="snížená",J166,0)</f>
        <v>0</v>
      </c>
      <c r="BG166" s="237">
        <f>IF(N166="zákl. přenesená",J166,0)</f>
        <v>0</v>
      </c>
      <c r="BH166" s="237">
        <f>IF(N166="sníž. přenesená",J166,0)</f>
        <v>0</v>
      </c>
      <c r="BI166" s="237">
        <f>IF(N166="nulová",J166,0)</f>
        <v>0</v>
      </c>
      <c r="BJ166" s="16" t="s">
        <v>89</v>
      </c>
      <c r="BK166" s="237">
        <f>ROUND(I166*H166,2)</f>
        <v>0</v>
      </c>
      <c r="BL166" s="16" t="s">
        <v>170</v>
      </c>
      <c r="BM166" s="236" t="s">
        <v>593</v>
      </c>
    </row>
    <row r="167" spans="1:65" s="2" customFormat="1" ht="16.5" customHeight="1">
      <c r="A167" s="37"/>
      <c r="B167" s="38"/>
      <c r="C167" s="225" t="s">
        <v>338</v>
      </c>
      <c r="D167" s="225" t="s">
        <v>143</v>
      </c>
      <c r="E167" s="226" t="s">
        <v>339</v>
      </c>
      <c r="F167" s="227" t="s">
        <v>340</v>
      </c>
      <c r="G167" s="228" t="s">
        <v>186</v>
      </c>
      <c r="H167" s="229">
        <v>4</v>
      </c>
      <c r="I167" s="230"/>
      <c r="J167" s="231">
        <f>ROUND(I167*H167,2)</f>
        <v>0</v>
      </c>
      <c r="K167" s="227" t="s">
        <v>147</v>
      </c>
      <c r="L167" s="43"/>
      <c r="M167" s="232" t="s">
        <v>1</v>
      </c>
      <c r="N167" s="233" t="s">
        <v>42</v>
      </c>
      <c r="O167" s="90"/>
      <c r="P167" s="234">
        <f>O167*H167</f>
        <v>0</v>
      </c>
      <c r="Q167" s="234">
        <v>0</v>
      </c>
      <c r="R167" s="234">
        <f>Q167*H167</f>
        <v>0</v>
      </c>
      <c r="S167" s="234">
        <v>0</v>
      </c>
      <c r="T167" s="235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36" t="s">
        <v>170</v>
      </c>
      <c r="AT167" s="236" t="s">
        <v>143</v>
      </c>
      <c r="AU167" s="236" t="s">
        <v>89</v>
      </c>
      <c r="AY167" s="16" t="s">
        <v>140</v>
      </c>
      <c r="BE167" s="237">
        <f>IF(N167="základní",J167,0)</f>
        <v>0</v>
      </c>
      <c r="BF167" s="237">
        <f>IF(N167="snížená",J167,0)</f>
        <v>0</v>
      </c>
      <c r="BG167" s="237">
        <f>IF(N167="zákl. přenesená",J167,0)</f>
        <v>0</v>
      </c>
      <c r="BH167" s="237">
        <f>IF(N167="sníž. přenesená",J167,0)</f>
        <v>0</v>
      </c>
      <c r="BI167" s="237">
        <f>IF(N167="nulová",J167,0)</f>
        <v>0</v>
      </c>
      <c r="BJ167" s="16" t="s">
        <v>89</v>
      </c>
      <c r="BK167" s="237">
        <f>ROUND(I167*H167,2)</f>
        <v>0</v>
      </c>
      <c r="BL167" s="16" t="s">
        <v>170</v>
      </c>
      <c r="BM167" s="236" t="s">
        <v>594</v>
      </c>
    </row>
    <row r="168" spans="1:65" s="2" customFormat="1" ht="16.5" customHeight="1">
      <c r="A168" s="37"/>
      <c r="B168" s="38"/>
      <c r="C168" s="261" t="s">
        <v>342</v>
      </c>
      <c r="D168" s="261" t="s">
        <v>198</v>
      </c>
      <c r="E168" s="262" t="s">
        <v>343</v>
      </c>
      <c r="F168" s="263" t="s">
        <v>344</v>
      </c>
      <c r="G168" s="264" t="s">
        <v>186</v>
      </c>
      <c r="H168" s="265">
        <v>4</v>
      </c>
      <c r="I168" s="266"/>
      <c r="J168" s="267">
        <f>ROUND(I168*H168,2)</f>
        <v>0</v>
      </c>
      <c r="K168" s="263" t="s">
        <v>147</v>
      </c>
      <c r="L168" s="268"/>
      <c r="M168" s="269" t="s">
        <v>1</v>
      </c>
      <c r="N168" s="270" t="s">
        <v>42</v>
      </c>
      <c r="O168" s="90"/>
      <c r="P168" s="234">
        <f>O168*H168</f>
        <v>0</v>
      </c>
      <c r="Q168" s="234">
        <v>0.00043</v>
      </c>
      <c r="R168" s="234">
        <f>Q168*H168</f>
        <v>0.00172</v>
      </c>
      <c r="S168" s="234">
        <v>0</v>
      </c>
      <c r="T168" s="235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36" t="s">
        <v>201</v>
      </c>
      <c r="AT168" s="236" t="s">
        <v>198</v>
      </c>
      <c r="AU168" s="236" t="s">
        <v>89</v>
      </c>
      <c r="AY168" s="16" t="s">
        <v>140</v>
      </c>
      <c r="BE168" s="237">
        <f>IF(N168="základní",J168,0)</f>
        <v>0</v>
      </c>
      <c r="BF168" s="237">
        <f>IF(N168="snížená",J168,0)</f>
        <v>0</v>
      </c>
      <c r="BG168" s="237">
        <f>IF(N168="zákl. přenesená",J168,0)</f>
        <v>0</v>
      </c>
      <c r="BH168" s="237">
        <f>IF(N168="sníž. přenesená",J168,0)</f>
        <v>0</v>
      </c>
      <c r="BI168" s="237">
        <f>IF(N168="nulová",J168,0)</f>
        <v>0</v>
      </c>
      <c r="BJ168" s="16" t="s">
        <v>89</v>
      </c>
      <c r="BK168" s="237">
        <f>ROUND(I168*H168,2)</f>
        <v>0</v>
      </c>
      <c r="BL168" s="16" t="s">
        <v>170</v>
      </c>
      <c r="BM168" s="236" t="s">
        <v>595</v>
      </c>
    </row>
    <row r="169" spans="1:65" s="2" customFormat="1" ht="24.15" customHeight="1">
      <c r="A169" s="37"/>
      <c r="B169" s="38"/>
      <c r="C169" s="225" t="s">
        <v>346</v>
      </c>
      <c r="D169" s="225" t="s">
        <v>143</v>
      </c>
      <c r="E169" s="226" t="s">
        <v>347</v>
      </c>
      <c r="F169" s="227" t="s">
        <v>348</v>
      </c>
      <c r="G169" s="228" t="s">
        <v>186</v>
      </c>
      <c r="H169" s="229">
        <v>4</v>
      </c>
      <c r="I169" s="230"/>
      <c r="J169" s="231">
        <f>ROUND(I169*H169,2)</f>
        <v>0</v>
      </c>
      <c r="K169" s="227" t="s">
        <v>147</v>
      </c>
      <c r="L169" s="43"/>
      <c r="M169" s="232" t="s">
        <v>1</v>
      </c>
      <c r="N169" s="233" t="s">
        <v>42</v>
      </c>
      <c r="O169" s="90"/>
      <c r="P169" s="234">
        <f>O169*H169</f>
        <v>0</v>
      </c>
      <c r="Q169" s="234">
        <v>0</v>
      </c>
      <c r="R169" s="234">
        <f>Q169*H169</f>
        <v>0</v>
      </c>
      <c r="S169" s="234">
        <v>0</v>
      </c>
      <c r="T169" s="235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36" t="s">
        <v>170</v>
      </c>
      <c r="AT169" s="236" t="s">
        <v>143</v>
      </c>
      <c r="AU169" s="236" t="s">
        <v>89</v>
      </c>
      <c r="AY169" s="16" t="s">
        <v>140</v>
      </c>
      <c r="BE169" s="237">
        <f>IF(N169="základní",J169,0)</f>
        <v>0</v>
      </c>
      <c r="BF169" s="237">
        <f>IF(N169="snížená",J169,0)</f>
        <v>0</v>
      </c>
      <c r="BG169" s="237">
        <f>IF(N169="zákl. přenesená",J169,0)</f>
        <v>0</v>
      </c>
      <c r="BH169" s="237">
        <f>IF(N169="sníž. přenesená",J169,0)</f>
        <v>0</v>
      </c>
      <c r="BI169" s="237">
        <f>IF(N169="nulová",J169,0)</f>
        <v>0</v>
      </c>
      <c r="BJ169" s="16" t="s">
        <v>89</v>
      </c>
      <c r="BK169" s="237">
        <f>ROUND(I169*H169,2)</f>
        <v>0</v>
      </c>
      <c r="BL169" s="16" t="s">
        <v>170</v>
      </c>
      <c r="BM169" s="236" t="s">
        <v>596</v>
      </c>
    </row>
    <row r="170" spans="1:65" s="2" customFormat="1" ht="21.75" customHeight="1">
      <c r="A170" s="37"/>
      <c r="B170" s="38"/>
      <c r="C170" s="261" t="s">
        <v>350</v>
      </c>
      <c r="D170" s="261" t="s">
        <v>198</v>
      </c>
      <c r="E170" s="262" t="s">
        <v>351</v>
      </c>
      <c r="F170" s="263" t="s">
        <v>352</v>
      </c>
      <c r="G170" s="264" t="s">
        <v>186</v>
      </c>
      <c r="H170" s="265">
        <v>4</v>
      </c>
      <c r="I170" s="266"/>
      <c r="J170" s="267">
        <f>ROUND(I170*H170,2)</f>
        <v>0</v>
      </c>
      <c r="K170" s="263" t="s">
        <v>147</v>
      </c>
      <c r="L170" s="268"/>
      <c r="M170" s="269" t="s">
        <v>1</v>
      </c>
      <c r="N170" s="270" t="s">
        <v>42</v>
      </c>
      <c r="O170" s="90"/>
      <c r="P170" s="234">
        <f>O170*H170</f>
        <v>0</v>
      </c>
      <c r="Q170" s="234">
        <v>0.0042</v>
      </c>
      <c r="R170" s="234">
        <f>Q170*H170</f>
        <v>0.0168</v>
      </c>
      <c r="S170" s="234">
        <v>0</v>
      </c>
      <c r="T170" s="235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36" t="s">
        <v>201</v>
      </c>
      <c r="AT170" s="236" t="s">
        <v>198</v>
      </c>
      <c r="AU170" s="236" t="s">
        <v>89</v>
      </c>
      <c r="AY170" s="16" t="s">
        <v>140</v>
      </c>
      <c r="BE170" s="237">
        <f>IF(N170="základní",J170,0)</f>
        <v>0</v>
      </c>
      <c r="BF170" s="237">
        <f>IF(N170="snížená",J170,0)</f>
        <v>0</v>
      </c>
      <c r="BG170" s="237">
        <f>IF(N170="zákl. přenesená",J170,0)</f>
        <v>0</v>
      </c>
      <c r="BH170" s="237">
        <f>IF(N170="sníž. přenesená",J170,0)</f>
        <v>0</v>
      </c>
      <c r="BI170" s="237">
        <f>IF(N170="nulová",J170,0)</f>
        <v>0</v>
      </c>
      <c r="BJ170" s="16" t="s">
        <v>89</v>
      </c>
      <c r="BK170" s="237">
        <f>ROUND(I170*H170,2)</f>
        <v>0</v>
      </c>
      <c r="BL170" s="16" t="s">
        <v>170</v>
      </c>
      <c r="BM170" s="236" t="s">
        <v>597</v>
      </c>
    </row>
    <row r="171" spans="1:65" s="2" customFormat="1" ht="16.5" customHeight="1">
      <c r="A171" s="37"/>
      <c r="B171" s="38"/>
      <c r="C171" s="261" t="s">
        <v>354</v>
      </c>
      <c r="D171" s="261" t="s">
        <v>198</v>
      </c>
      <c r="E171" s="262" t="s">
        <v>355</v>
      </c>
      <c r="F171" s="263" t="s">
        <v>356</v>
      </c>
      <c r="G171" s="264" t="s">
        <v>186</v>
      </c>
      <c r="H171" s="265">
        <v>8</v>
      </c>
      <c r="I171" s="266"/>
      <c r="J171" s="267">
        <f>ROUND(I171*H171,2)</f>
        <v>0</v>
      </c>
      <c r="K171" s="263" t="s">
        <v>147</v>
      </c>
      <c r="L171" s="268"/>
      <c r="M171" s="269" t="s">
        <v>1</v>
      </c>
      <c r="N171" s="270" t="s">
        <v>42</v>
      </c>
      <c r="O171" s="90"/>
      <c r="P171" s="234">
        <f>O171*H171</f>
        <v>0</v>
      </c>
      <c r="Q171" s="234">
        <v>0.00032</v>
      </c>
      <c r="R171" s="234">
        <f>Q171*H171</f>
        <v>0.00256</v>
      </c>
      <c r="S171" s="234">
        <v>0</v>
      </c>
      <c r="T171" s="235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36" t="s">
        <v>201</v>
      </c>
      <c r="AT171" s="236" t="s">
        <v>198</v>
      </c>
      <c r="AU171" s="236" t="s">
        <v>89</v>
      </c>
      <c r="AY171" s="16" t="s">
        <v>140</v>
      </c>
      <c r="BE171" s="237">
        <f>IF(N171="základní",J171,0)</f>
        <v>0</v>
      </c>
      <c r="BF171" s="237">
        <f>IF(N171="snížená",J171,0)</f>
        <v>0</v>
      </c>
      <c r="BG171" s="237">
        <f>IF(N171="zákl. přenesená",J171,0)</f>
        <v>0</v>
      </c>
      <c r="BH171" s="237">
        <f>IF(N171="sníž. přenesená",J171,0)</f>
        <v>0</v>
      </c>
      <c r="BI171" s="237">
        <f>IF(N171="nulová",J171,0)</f>
        <v>0</v>
      </c>
      <c r="BJ171" s="16" t="s">
        <v>89</v>
      </c>
      <c r="BK171" s="237">
        <f>ROUND(I171*H171,2)</f>
        <v>0</v>
      </c>
      <c r="BL171" s="16" t="s">
        <v>170</v>
      </c>
      <c r="BM171" s="236" t="s">
        <v>598</v>
      </c>
    </row>
    <row r="172" spans="1:65" s="2" customFormat="1" ht="24.15" customHeight="1">
      <c r="A172" s="37"/>
      <c r="B172" s="38"/>
      <c r="C172" s="225" t="s">
        <v>358</v>
      </c>
      <c r="D172" s="225" t="s">
        <v>143</v>
      </c>
      <c r="E172" s="226" t="s">
        <v>359</v>
      </c>
      <c r="F172" s="227" t="s">
        <v>360</v>
      </c>
      <c r="G172" s="228" t="s">
        <v>282</v>
      </c>
      <c r="H172" s="229">
        <v>80</v>
      </c>
      <c r="I172" s="230"/>
      <c r="J172" s="231">
        <f>ROUND(I172*H172,2)</f>
        <v>0</v>
      </c>
      <c r="K172" s="227" t="s">
        <v>147</v>
      </c>
      <c r="L172" s="43"/>
      <c r="M172" s="232" t="s">
        <v>1</v>
      </c>
      <c r="N172" s="233" t="s">
        <v>42</v>
      </c>
      <c r="O172" s="90"/>
      <c r="P172" s="234">
        <f>O172*H172</f>
        <v>0</v>
      </c>
      <c r="Q172" s="234">
        <v>0</v>
      </c>
      <c r="R172" s="234">
        <f>Q172*H172</f>
        <v>0</v>
      </c>
      <c r="S172" s="234">
        <v>0.0004</v>
      </c>
      <c r="T172" s="235">
        <f>S172*H172</f>
        <v>0.032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236" t="s">
        <v>170</v>
      </c>
      <c r="AT172" s="236" t="s">
        <v>143</v>
      </c>
      <c r="AU172" s="236" t="s">
        <v>89</v>
      </c>
      <c r="AY172" s="16" t="s">
        <v>140</v>
      </c>
      <c r="BE172" s="237">
        <f>IF(N172="základní",J172,0)</f>
        <v>0</v>
      </c>
      <c r="BF172" s="237">
        <f>IF(N172="snížená",J172,0)</f>
        <v>0</v>
      </c>
      <c r="BG172" s="237">
        <f>IF(N172="zákl. přenesená",J172,0)</f>
        <v>0</v>
      </c>
      <c r="BH172" s="237">
        <f>IF(N172="sníž. přenesená",J172,0)</f>
        <v>0</v>
      </c>
      <c r="BI172" s="237">
        <f>IF(N172="nulová",J172,0)</f>
        <v>0</v>
      </c>
      <c r="BJ172" s="16" t="s">
        <v>89</v>
      </c>
      <c r="BK172" s="237">
        <f>ROUND(I172*H172,2)</f>
        <v>0</v>
      </c>
      <c r="BL172" s="16" t="s">
        <v>170</v>
      </c>
      <c r="BM172" s="236" t="s">
        <v>599</v>
      </c>
    </row>
    <row r="173" spans="1:65" s="2" customFormat="1" ht="24.15" customHeight="1">
      <c r="A173" s="37"/>
      <c r="B173" s="38"/>
      <c r="C173" s="225" t="s">
        <v>362</v>
      </c>
      <c r="D173" s="225" t="s">
        <v>143</v>
      </c>
      <c r="E173" s="226" t="s">
        <v>363</v>
      </c>
      <c r="F173" s="227" t="s">
        <v>364</v>
      </c>
      <c r="G173" s="228" t="s">
        <v>282</v>
      </c>
      <c r="H173" s="229">
        <v>86</v>
      </c>
      <c r="I173" s="230"/>
      <c r="J173" s="231">
        <f>ROUND(I173*H173,2)</f>
        <v>0</v>
      </c>
      <c r="K173" s="227" t="s">
        <v>147</v>
      </c>
      <c r="L173" s="43"/>
      <c r="M173" s="232" t="s">
        <v>1</v>
      </c>
      <c r="N173" s="233" t="s">
        <v>42</v>
      </c>
      <c r="O173" s="90"/>
      <c r="P173" s="234">
        <f>O173*H173</f>
        <v>0</v>
      </c>
      <c r="Q173" s="234">
        <v>0</v>
      </c>
      <c r="R173" s="234">
        <f>Q173*H173</f>
        <v>0</v>
      </c>
      <c r="S173" s="234">
        <v>0.0004</v>
      </c>
      <c r="T173" s="235">
        <f>S173*H173</f>
        <v>0.0344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236" t="s">
        <v>170</v>
      </c>
      <c r="AT173" s="236" t="s">
        <v>143</v>
      </c>
      <c r="AU173" s="236" t="s">
        <v>89</v>
      </c>
      <c r="AY173" s="16" t="s">
        <v>140</v>
      </c>
      <c r="BE173" s="237">
        <f>IF(N173="základní",J173,0)</f>
        <v>0</v>
      </c>
      <c r="BF173" s="237">
        <f>IF(N173="snížená",J173,0)</f>
        <v>0</v>
      </c>
      <c r="BG173" s="237">
        <f>IF(N173="zákl. přenesená",J173,0)</f>
        <v>0</v>
      </c>
      <c r="BH173" s="237">
        <f>IF(N173="sníž. přenesená",J173,0)</f>
        <v>0</v>
      </c>
      <c r="BI173" s="237">
        <f>IF(N173="nulová",J173,0)</f>
        <v>0</v>
      </c>
      <c r="BJ173" s="16" t="s">
        <v>89</v>
      </c>
      <c r="BK173" s="237">
        <f>ROUND(I173*H173,2)</f>
        <v>0</v>
      </c>
      <c r="BL173" s="16" t="s">
        <v>170</v>
      </c>
      <c r="BM173" s="236" t="s">
        <v>600</v>
      </c>
    </row>
    <row r="174" spans="1:51" s="13" customFormat="1" ht="12">
      <c r="A174" s="13"/>
      <c r="B174" s="238"/>
      <c r="C174" s="239"/>
      <c r="D174" s="240" t="s">
        <v>157</v>
      </c>
      <c r="E174" s="249" t="s">
        <v>1</v>
      </c>
      <c r="F174" s="241" t="s">
        <v>366</v>
      </c>
      <c r="G174" s="239"/>
      <c r="H174" s="242">
        <v>86</v>
      </c>
      <c r="I174" s="243"/>
      <c r="J174" s="239"/>
      <c r="K174" s="239"/>
      <c r="L174" s="244"/>
      <c r="M174" s="245"/>
      <c r="N174" s="246"/>
      <c r="O174" s="246"/>
      <c r="P174" s="246"/>
      <c r="Q174" s="246"/>
      <c r="R174" s="246"/>
      <c r="S174" s="246"/>
      <c r="T174" s="247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8" t="s">
        <v>157</v>
      </c>
      <c r="AU174" s="248" t="s">
        <v>89</v>
      </c>
      <c r="AV174" s="13" t="s">
        <v>89</v>
      </c>
      <c r="AW174" s="13" t="s">
        <v>32</v>
      </c>
      <c r="AX174" s="13" t="s">
        <v>83</v>
      </c>
      <c r="AY174" s="248" t="s">
        <v>140</v>
      </c>
    </row>
    <row r="175" spans="1:65" s="2" customFormat="1" ht="21.75" customHeight="1">
      <c r="A175" s="37"/>
      <c r="B175" s="38"/>
      <c r="C175" s="225" t="s">
        <v>367</v>
      </c>
      <c r="D175" s="225" t="s">
        <v>143</v>
      </c>
      <c r="E175" s="226" t="s">
        <v>368</v>
      </c>
      <c r="F175" s="227" t="s">
        <v>369</v>
      </c>
      <c r="G175" s="228" t="s">
        <v>186</v>
      </c>
      <c r="H175" s="229">
        <v>68</v>
      </c>
      <c r="I175" s="230"/>
      <c r="J175" s="231">
        <f>ROUND(I175*H175,2)</f>
        <v>0</v>
      </c>
      <c r="K175" s="227" t="s">
        <v>147</v>
      </c>
      <c r="L175" s="43"/>
      <c r="M175" s="232" t="s">
        <v>1</v>
      </c>
      <c r="N175" s="233" t="s">
        <v>42</v>
      </c>
      <c r="O175" s="90"/>
      <c r="P175" s="234">
        <f>O175*H175</f>
        <v>0</v>
      </c>
      <c r="Q175" s="234">
        <v>0</v>
      </c>
      <c r="R175" s="234">
        <f>Q175*H175</f>
        <v>0</v>
      </c>
      <c r="S175" s="234">
        <v>0.00025</v>
      </c>
      <c r="T175" s="235">
        <f>S175*H175</f>
        <v>0.017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236" t="s">
        <v>170</v>
      </c>
      <c r="AT175" s="236" t="s">
        <v>143</v>
      </c>
      <c r="AU175" s="236" t="s">
        <v>89</v>
      </c>
      <c r="AY175" s="16" t="s">
        <v>140</v>
      </c>
      <c r="BE175" s="237">
        <f>IF(N175="základní",J175,0)</f>
        <v>0</v>
      </c>
      <c r="BF175" s="237">
        <f>IF(N175="snížená",J175,0)</f>
        <v>0</v>
      </c>
      <c r="BG175" s="237">
        <f>IF(N175="zákl. přenesená",J175,0)</f>
        <v>0</v>
      </c>
      <c r="BH175" s="237">
        <f>IF(N175="sníž. přenesená",J175,0)</f>
        <v>0</v>
      </c>
      <c r="BI175" s="237">
        <f>IF(N175="nulová",J175,0)</f>
        <v>0</v>
      </c>
      <c r="BJ175" s="16" t="s">
        <v>89</v>
      </c>
      <c r="BK175" s="237">
        <f>ROUND(I175*H175,2)</f>
        <v>0</v>
      </c>
      <c r="BL175" s="16" t="s">
        <v>170</v>
      </c>
      <c r="BM175" s="236" t="s">
        <v>601</v>
      </c>
    </row>
    <row r="176" spans="1:65" s="2" customFormat="1" ht="24.15" customHeight="1">
      <c r="A176" s="37"/>
      <c r="B176" s="38"/>
      <c r="C176" s="225" t="s">
        <v>201</v>
      </c>
      <c r="D176" s="225" t="s">
        <v>143</v>
      </c>
      <c r="E176" s="226" t="s">
        <v>371</v>
      </c>
      <c r="F176" s="227" t="s">
        <v>372</v>
      </c>
      <c r="G176" s="228" t="s">
        <v>186</v>
      </c>
      <c r="H176" s="229">
        <v>4</v>
      </c>
      <c r="I176" s="230"/>
      <c r="J176" s="231">
        <f>ROUND(I176*H176,2)</f>
        <v>0</v>
      </c>
      <c r="K176" s="227" t="s">
        <v>147</v>
      </c>
      <c r="L176" s="43"/>
      <c r="M176" s="232" t="s">
        <v>1</v>
      </c>
      <c r="N176" s="233" t="s">
        <v>42</v>
      </c>
      <c r="O176" s="90"/>
      <c r="P176" s="234">
        <f>O176*H176</f>
        <v>0</v>
      </c>
      <c r="Q176" s="234">
        <v>0</v>
      </c>
      <c r="R176" s="234">
        <f>Q176*H176</f>
        <v>0</v>
      </c>
      <c r="S176" s="234">
        <v>0.00045</v>
      </c>
      <c r="T176" s="235">
        <f>S176*H176</f>
        <v>0.0018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236" t="s">
        <v>170</v>
      </c>
      <c r="AT176" s="236" t="s">
        <v>143</v>
      </c>
      <c r="AU176" s="236" t="s">
        <v>89</v>
      </c>
      <c r="AY176" s="16" t="s">
        <v>140</v>
      </c>
      <c r="BE176" s="237">
        <f>IF(N176="základní",J176,0)</f>
        <v>0</v>
      </c>
      <c r="BF176" s="237">
        <f>IF(N176="snížená",J176,0)</f>
        <v>0</v>
      </c>
      <c r="BG176" s="237">
        <f>IF(N176="zákl. přenesená",J176,0)</f>
        <v>0</v>
      </c>
      <c r="BH176" s="237">
        <f>IF(N176="sníž. přenesená",J176,0)</f>
        <v>0</v>
      </c>
      <c r="BI176" s="237">
        <f>IF(N176="nulová",J176,0)</f>
        <v>0</v>
      </c>
      <c r="BJ176" s="16" t="s">
        <v>89</v>
      </c>
      <c r="BK176" s="237">
        <f>ROUND(I176*H176,2)</f>
        <v>0</v>
      </c>
      <c r="BL176" s="16" t="s">
        <v>170</v>
      </c>
      <c r="BM176" s="236" t="s">
        <v>602</v>
      </c>
    </row>
    <row r="177" spans="1:65" s="2" customFormat="1" ht="21.75" customHeight="1">
      <c r="A177" s="37"/>
      <c r="B177" s="38"/>
      <c r="C177" s="225" t="s">
        <v>374</v>
      </c>
      <c r="D177" s="225" t="s">
        <v>143</v>
      </c>
      <c r="E177" s="226" t="s">
        <v>375</v>
      </c>
      <c r="F177" s="227" t="s">
        <v>376</v>
      </c>
      <c r="G177" s="228" t="s">
        <v>186</v>
      </c>
      <c r="H177" s="229">
        <v>4</v>
      </c>
      <c r="I177" s="230"/>
      <c r="J177" s="231">
        <f>ROUND(I177*H177,2)</f>
        <v>0</v>
      </c>
      <c r="K177" s="227" t="s">
        <v>147</v>
      </c>
      <c r="L177" s="43"/>
      <c r="M177" s="232" t="s">
        <v>1</v>
      </c>
      <c r="N177" s="233" t="s">
        <v>42</v>
      </c>
      <c r="O177" s="90"/>
      <c r="P177" s="234">
        <f>O177*H177</f>
        <v>0</v>
      </c>
      <c r="Q177" s="234">
        <v>0</v>
      </c>
      <c r="R177" s="234">
        <f>Q177*H177</f>
        <v>0</v>
      </c>
      <c r="S177" s="234">
        <v>0</v>
      </c>
      <c r="T177" s="235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236" t="s">
        <v>170</v>
      </c>
      <c r="AT177" s="236" t="s">
        <v>143</v>
      </c>
      <c r="AU177" s="236" t="s">
        <v>89</v>
      </c>
      <c r="AY177" s="16" t="s">
        <v>140</v>
      </c>
      <c r="BE177" s="237">
        <f>IF(N177="základní",J177,0)</f>
        <v>0</v>
      </c>
      <c r="BF177" s="237">
        <f>IF(N177="snížená",J177,0)</f>
        <v>0</v>
      </c>
      <c r="BG177" s="237">
        <f>IF(N177="zákl. přenesená",J177,0)</f>
        <v>0</v>
      </c>
      <c r="BH177" s="237">
        <f>IF(N177="sníž. přenesená",J177,0)</f>
        <v>0</v>
      </c>
      <c r="BI177" s="237">
        <f>IF(N177="nulová",J177,0)</f>
        <v>0</v>
      </c>
      <c r="BJ177" s="16" t="s">
        <v>89</v>
      </c>
      <c r="BK177" s="237">
        <f>ROUND(I177*H177,2)</f>
        <v>0</v>
      </c>
      <c r="BL177" s="16" t="s">
        <v>170</v>
      </c>
      <c r="BM177" s="236" t="s">
        <v>603</v>
      </c>
    </row>
    <row r="178" spans="1:65" s="2" customFormat="1" ht="16.5" customHeight="1">
      <c r="A178" s="37"/>
      <c r="B178" s="38"/>
      <c r="C178" s="261" t="s">
        <v>378</v>
      </c>
      <c r="D178" s="261" t="s">
        <v>198</v>
      </c>
      <c r="E178" s="262" t="s">
        <v>379</v>
      </c>
      <c r="F178" s="263" t="s">
        <v>380</v>
      </c>
      <c r="G178" s="264" t="s">
        <v>186</v>
      </c>
      <c r="H178" s="265">
        <v>4</v>
      </c>
      <c r="I178" s="266"/>
      <c r="J178" s="267">
        <f>ROUND(I178*H178,2)</f>
        <v>0</v>
      </c>
      <c r="K178" s="263" t="s">
        <v>147</v>
      </c>
      <c r="L178" s="268"/>
      <c r="M178" s="269" t="s">
        <v>1</v>
      </c>
      <c r="N178" s="270" t="s">
        <v>42</v>
      </c>
      <c r="O178" s="90"/>
      <c r="P178" s="234">
        <f>O178*H178</f>
        <v>0</v>
      </c>
      <c r="Q178" s="234">
        <v>0.002</v>
      </c>
      <c r="R178" s="234">
        <f>Q178*H178</f>
        <v>0.008</v>
      </c>
      <c r="S178" s="234">
        <v>0</v>
      </c>
      <c r="T178" s="235">
        <f>S178*H178</f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236" t="s">
        <v>201</v>
      </c>
      <c r="AT178" s="236" t="s">
        <v>198</v>
      </c>
      <c r="AU178" s="236" t="s">
        <v>89</v>
      </c>
      <c r="AY178" s="16" t="s">
        <v>140</v>
      </c>
      <c r="BE178" s="237">
        <f>IF(N178="základní",J178,0)</f>
        <v>0</v>
      </c>
      <c r="BF178" s="237">
        <f>IF(N178="snížená",J178,0)</f>
        <v>0</v>
      </c>
      <c r="BG178" s="237">
        <f>IF(N178="zákl. přenesená",J178,0)</f>
        <v>0</v>
      </c>
      <c r="BH178" s="237">
        <f>IF(N178="sníž. přenesená",J178,0)</f>
        <v>0</v>
      </c>
      <c r="BI178" s="237">
        <f>IF(N178="nulová",J178,0)</f>
        <v>0</v>
      </c>
      <c r="BJ178" s="16" t="s">
        <v>89</v>
      </c>
      <c r="BK178" s="237">
        <f>ROUND(I178*H178,2)</f>
        <v>0</v>
      </c>
      <c r="BL178" s="16" t="s">
        <v>170</v>
      </c>
      <c r="BM178" s="236" t="s">
        <v>604</v>
      </c>
    </row>
    <row r="179" spans="1:65" s="2" customFormat="1" ht="16.5" customHeight="1">
      <c r="A179" s="37"/>
      <c r="B179" s="38"/>
      <c r="C179" s="225" t="s">
        <v>382</v>
      </c>
      <c r="D179" s="225" t="s">
        <v>143</v>
      </c>
      <c r="E179" s="226" t="s">
        <v>383</v>
      </c>
      <c r="F179" s="227" t="s">
        <v>384</v>
      </c>
      <c r="G179" s="228" t="s">
        <v>186</v>
      </c>
      <c r="H179" s="229">
        <v>1</v>
      </c>
      <c r="I179" s="230"/>
      <c r="J179" s="231">
        <f>ROUND(I179*H179,2)</f>
        <v>0</v>
      </c>
      <c r="K179" s="227" t="s">
        <v>147</v>
      </c>
      <c r="L179" s="43"/>
      <c r="M179" s="232" t="s">
        <v>1</v>
      </c>
      <c r="N179" s="233" t="s">
        <v>42</v>
      </c>
      <c r="O179" s="90"/>
      <c r="P179" s="234">
        <f>O179*H179</f>
        <v>0</v>
      </c>
      <c r="Q179" s="234">
        <v>0</v>
      </c>
      <c r="R179" s="234">
        <f>Q179*H179</f>
        <v>0</v>
      </c>
      <c r="S179" s="234">
        <v>0</v>
      </c>
      <c r="T179" s="235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236" t="s">
        <v>170</v>
      </c>
      <c r="AT179" s="236" t="s">
        <v>143</v>
      </c>
      <c r="AU179" s="236" t="s">
        <v>89</v>
      </c>
      <c r="AY179" s="16" t="s">
        <v>140</v>
      </c>
      <c r="BE179" s="237">
        <f>IF(N179="základní",J179,0)</f>
        <v>0</v>
      </c>
      <c r="BF179" s="237">
        <f>IF(N179="snížená",J179,0)</f>
        <v>0</v>
      </c>
      <c r="BG179" s="237">
        <f>IF(N179="zákl. přenesená",J179,0)</f>
        <v>0</v>
      </c>
      <c r="BH179" s="237">
        <f>IF(N179="sníž. přenesená",J179,0)</f>
        <v>0</v>
      </c>
      <c r="BI179" s="237">
        <f>IF(N179="nulová",J179,0)</f>
        <v>0</v>
      </c>
      <c r="BJ179" s="16" t="s">
        <v>89</v>
      </c>
      <c r="BK179" s="237">
        <f>ROUND(I179*H179,2)</f>
        <v>0</v>
      </c>
      <c r="BL179" s="16" t="s">
        <v>170</v>
      </c>
      <c r="BM179" s="236" t="s">
        <v>605</v>
      </c>
    </row>
    <row r="180" spans="1:65" s="2" customFormat="1" ht="16.5" customHeight="1">
      <c r="A180" s="37"/>
      <c r="B180" s="38"/>
      <c r="C180" s="261" t="s">
        <v>386</v>
      </c>
      <c r="D180" s="261" t="s">
        <v>198</v>
      </c>
      <c r="E180" s="262" t="s">
        <v>387</v>
      </c>
      <c r="F180" s="263" t="s">
        <v>388</v>
      </c>
      <c r="G180" s="264" t="s">
        <v>186</v>
      </c>
      <c r="H180" s="265">
        <v>1</v>
      </c>
      <c r="I180" s="266"/>
      <c r="J180" s="267">
        <f>ROUND(I180*H180,2)</f>
        <v>0</v>
      </c>
      <c r="K180" s="263" t="s">
        <v>147</v>
      </c>
      <c r="L180" s="268"/>
      <c r="M180" s="269" t="s">
        <v>1</v>
      </c>
      <c r="N180" s="270" t="s">
        <v>42</v>
      </c>
      <c r="O180" s="90"/>
      <c r="P180" s="234">
        <f>O180*H180</f>
        <v>0</v>
      </c>
      <c r="Q180" s="234">
        <v>0.00786</v>
      </c>
      <c r="R180" s="234">
        <f>Q180*H180</f>
        <v>0.00786</v>
      </c>
      <c r="S180" s="234">
        <v>0</v>
      </c>
      <c r="T180" s="235">
        <f>S180*H180</f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236" t="s">
        <v>201</v>
      </c>
      <c r="AT180" s="236" t="s">
        <v>198</v>
      </c>
      <c r="AU180" s="236" t="s">
        <v>89</v>
      </c>
      <c r="AY180" s="16" t="s">
        <v>140</v>
      </c>
      <c r="BE180" s="237">
        <f>IF(N180="základní",J180,0)</f>
        <v>0</v>
      </c>
      <c r="BF180" s="237">
        <f>IF(N180="snížená",J180,0)</f>
        <v>0</v>
      </c>
      <c r="BG180" s="237">
        <f>IF(N180="zákl. přenesená",J180,0)</f>
        <v>0</v>
      </c>
      <c r="BH180" s="237">
        <f>IF(N180="sníž. přenesená",J180,0)</f>
        <v>0</v>
      </c>
      <c r="BI180" s="237">
        <f>IF(N180="nulová",J180,0)</f>
        <v>0</v>
      </c>
      <c r="BJ180" s="16" t="s">
        <v>89</v>
      </c>
      <c r="BK180" s="237">
        <f>ROUND(I180*H180,2)</f>
        <v>0</v>
      </c>
      <c r="BL180" s="16" t="s">
        <v>170</v>
      </c>
      <c r="BM180" s="236" t="s">
        <v>606</v>
      </c>
    </row>
    <row r="181" spans="1:65" s="2" customFormat="1" ht="16.5" customHeight="1">
      <c r="A181" s="37"/>
      <c r="B181" s="38"/>
      <c r="C181" s="225" t="s">
        <v>390</v>
      </c>
      <c r="D181" s="225" t="s">
        <v>143</v>
      </c>
      <c r="E181" s="226" t="s">
        <v>391</v>
      </c>
      <c r="F181" s="227" t="s">
        <v>392</v>
      </c>
      <c r="G181" s="228" t="s">
        <v>186</v>
      </c>
      <c r="H181" s="229">
        <v>1</v>
      </c>
      <c r="I181" s="230"/>
      <c r="J181" s="231">
        <f>ROUND(I181*H181,2)</f>
        <v>0</v>
      </c>
      <c r="K181" s="227" t="s">
        <v>147</v>
      </c>
      <c r="L181" s="43"/>
      <c r="M181" s="232" t="s">
        <v>1</v>
      </c>
      <c r="N181" s="233" t="s">
        <v>42</v>
      </c>
      <c r="O181" s="90"/>
      <c r="P181" s="234">
        <f>O181*H181</f>
        <v>0</v>
      </c>
      <c r="Q181" s="234">
        <v>0</v>
      </c>
      <c r="R181" s="234">
        <f>Q181*H181</f>
        <v>0</v>
      </c>
      <c r="S181" s="234">
        <v>0</v>
      </c>
      <c r="T181" s="235">
        <f>S181*H181</f>
        <v>0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236" t="s">
        <v>170</v>
      </c>
      <c r="AT181" s="236" t="s">
        <v>143</v>
      </c>
      <c r="AU181" s="236" t="s">
        <v>89</v>
      </c>
      <c r="AY181" s="16" t="s">
        <v>140</v>
      </c>
      <c r="BE181" s="237">
        <f>IF(N181="základní",J181,0)</f>
        <v>0</v>
      </c>
      <c r="BF181" s="237">
        <f>IF(N181="snížená",J181,0)</f>
        <v>0</v>
      </c>
      <c r="BG181" s="237">
        <f>IF(N181="zákl. přenesená",J181,0)</f>
        <v>0</v>
      </c>
      <c r="BH181" s="237">
        <f>IF(N181="sníž. přenesená",J181,0)</f>
        <v>0</v>
      </c>
      <c r="BI181" s="237">
        <f>IF(N181="nulová",J181,0)</f>
        <v>0</v>
      </c>
      <c r="BJ181" s="16" t="s">
        <v>89</v>
      </c>
      <c r="BK181" s="237">
        <f>ROUND(I181*H181,2)</f>
        <v>0</v>
      </c>
      <c r="BL181" s="16" t="s">
        <v>170</v>
      </c>
      <c r="BM181" s="236" t="s">
        <v>607</v>
      </c>
    </row>
    <row r="182" spans="1:65" s="2" customFormat="1" ht="16.5" customHeight="1">
      <c r="A182" s="37"/>
      <c r="B182" s="38"/>
      <c r="C182" s="225" t="s">
        <v>394</v>
      </c>
      <c r="D182" s="225" t="s">
        <v>143</v>
      </c>
      <c r="E182" s="226" t="s">
        <v>395</v>
      </c>
      <c r="F182" s="227" t="s">
        <v>396</v>
      </c>
      <c r="G182" s="228" t="s">
        <v>186</v>
      </c>
      <c r="H182" s="229">
        <v>1</v>
      </c>
      <c r="I182" s="230"/>
      <c r="J182" s="231">
        <f>ROUND(I182*H182,2)</f>
        <v>0</v>
      </c>
      <c r="K182" s="227" t="s">
        <v>147</v>
      </c>
      <c r="L182" s="43"/>
      <c r="M182" s="232" t="s">
        <v>1</v>
      </c>
      <c r="N182" s="233" t="s">
        <v>42</v>
      </c>
      <c r="O182" s="90"/>
      <c r="P182" s="234">
        <f>O182*H182</f>
        <v>0</v>
      </c>
      <c r="Q182" s="234">
        <v>0</v>
      </c>
      <c r="R182" s="234">
        <f>Q182*H182</f>
        <v>0</v>
      </c>
      <c r="S182" s="234">
        <v>0</v>
      </c>
      <c r="T182" s="235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236" t="s">
        <v>170</v>
      </c>
      <c r="AT182" s="236" t="s">
        <v>143</v>
      </c>
      <c r="AU182" s="236" t="s">
        <v>89</v>
      </c>
      <c r="AY182" s="16" t="s">
        <v>140</v>
      </c>
      <c r="BE182" s="237">
        <f>IF(N182="základní",J182,0)</f>
        <v>0</v>
      </c>
      <c r="BF182" s="237">
        <f>IF(N182="snížená",J182,0)</f>
        <v>0</v>
      </c>
      <c r="BG182" s="237">
        <f>IF(N182="zákl. přenesená",J182,0)</f>
        <v>0</v>
      </c>
      <c r="BH182" s="237">
        <f>IF(N182="sníž. přenesená",J182,0)</f>
        <v>0</v>
      </c>
      <c r="BI182" s="237">
        <f>IF(N182="nulová",J182,0)</f>
        <v>0</v>
      </c>
      <c r="BJ182" s="16" t="s">
        <v>89</v>
      </c>
      <c r="BK182" s="237">
        <f>ROUND(I182*H182,2)</f>
        <v>0</v>
      </c>
      <c r="BL182" s="16" t="s">
        <v>170</v>
      </c>
      <c r="BM182" s="236" t="s">
        <v>608</v>
      </c>
    </row>
    <row r="183" spans="1:65" s="2" customFormat="1" ht="24.15" customHeight="1">
      <c r="A183" s="37"/>
      <c r="B183" s="38"/>
      <c r="C183" s="225" t="s">
        <v>398</v>
      </c>
      <c r="D183" s="225" t="s">
        <v>143</v>
      </c>
      <c r="E183" s="226" t="s">
        <v>399</v>
      </c>
      <c r="F183" s="227" t="s">
        <v>400</v>
      </c>
      <c r="G183" s="228" t="s">
        <v>146</v>
      </c>
      <c r="H183" s="229">
        <v>0.267</v>
      </c>
      <c r="I183" s="230"/>
      <c r="J183" s="231">
        <f>ROUND(I183*H183,2)</f>
        <v>0</v>
      </c>
      <c r="K183" s="227" t="s">
        <v>147</v>
      </c>
      <c r="L183" s="43"/>
      <c r="M183" s="232" t="s">
        <v>1</v>
      </c>
      <c r="N183" s="233" t="s">
        <v>42</v>
      </c>
      <c r="O183" s="90"/>
      <c r="P183" s="234">
        <f>O183*H183</f>
        <v>0</v>
      </c>
      <c r="Q183" s="234">
        <v>0</v>
      </c>
      <c r="R183" s="234">
        <f>Q183*H183</f>
        <v>0</v>
      </c>
      <c r="S183" s="234">
        <v>0</v>
      </c>
      <c r="T183" s="235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236" t="s">
        <v>170</v>
      </c>
      <c r="AT183" s="236" t="s">
        <v>143</v>
      </c>
      <c r="AU183" s="236" t="s">
        <v>89</v>
      </c>
      <c r="AY183" s="16" t="s">
        <v>140</v>
      </c>
      <c r="BE183" s="237">
        <f>IF(N183="základní",J183,0)</f>
        <v>0</v>
      </c>
      <c r="BF183" s="237">
        <f>IF(N183="snížená",J183,0)</f>
        <v>0</v>
      </c>
      <c r="BG183" s="237">
        <f>IF(N183="zákl. přenesená",J183,0)</f>
        <v>0</v>
      </c>
      <c r="BH183" s="237">
        <f>IF(N183="sníž. přenesená",J183,0)</f>
        <v>0</v>
      </c>
      <c r="BI183" s="237">
        <f>IF(N183="nulová",J183,0)</f>
        <v>0</v>
      </c>
      <c r="BJ183" s="16" t="s">
        <v>89</v>
      </c>
      <c r="BK183" s="237">
        <f>ROUND(I183*H183,2)</f>
        <v>0</v>
      </c>
      <c r="BL183" s="16" t="s">
        <v>170</v>
      </c>
      <c r="BM183" s="236" t="s">
        <v>609</v>
      </c>
    </row>
    <row r="184" spans="1:63" s="12" customFormat="1" ht="25.9" customHeight="1">
      <c r="A184" s="12"/>
      <c r="B184" s="209"/>
      <c r="C184" s="210"/>
      <c r="D184" s="211" t="s">
        <v>75</v>
      </c>
      <c r="E184" s="212" t="s">
        <v>198</v>
      </c>
      <c r="F184" s="212" t="s">
        <v>402</v>
      </c>
      <c r="G184" s="210"/>
      <c r="H184" s="210"/>
      <c r="I184" s="213"/>
      <c r="J184" s="214">
        <f>BK184</f>
        <v>0</v>
      </c>
      <c r="K184" s="210"/>
      <c r="L184" s="215"/>
      <c r="M184" s="216"/>
      <c r="N184" s="217"/>
      <c r="O184" s="217"/>
      <c r="P184" s="218">
        <f>P185</f>
        <v>0</v>
      </c>
      <c r="Q184" s="217"/>
      <c r="R184" s="218">
        <f>R185</f>
        <v>0.0010600000000000002</v>
      </c>
      <c r="S184" s="217"/>
      <c r="T184" s="219">
        <f>T185</f>
        <v>0.12</v>
      </c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R184" s="220" t="s">
        <v>153</v>
      </c>
      <c r="AT184" s="221" t="s">
        <v>75</v>
      </c>
      <c r="AU184" s="221" t="s">
        <v>76</v>
      </c>
      <c r="AY184" s="220" t="s">
        <v>140</v>
      </c>
      <c r="BK184" s="222">
        <f>BK185</f>
        <v>0</v>
      </c>
    </row>
    <row r="185" spans="1:63" s="12" customFormat="1" ht="22.8" customHeight="1">
      <c r="A185" s="12"/>
      <c r="B185" s="209"/>
      <c r="C185" s="210"/>
      <c r="D185" s="211" t="s">
        <v>75</v>
      </c>
      <c r="E185" s="223" t="s">
        <v>403</v>
      </c>
      <c r="F185" s="223" t="s">
        <v>404</v>
      </c>
      <c r="G185" s="210"/>
      <c r="H185" s="210"/>
      <c r="I185" s="213"/>
      <c r="J185" s="224">
        <f>BK185</f>
        <v>0</v>
      </c>
      <c r="K185" s="210"/>
      <c r="L185" s="215"/>
      <c r="M185" s="216"/>
      <c r="N185" s="217"/>
      <c r="O185" s="217"/>
      <c r="P185" s="218">
        <f>SUM(P186:P198)</f>
        <v>0</v>
      </c>
      <c r="Q185" s="217"/>
      <c r="R185" s="218">
        <f>SUM(R186:R198)</f>
        <v>0.0010600000000000002</v>
      </c>
      <c r="S185" s="217"/>
      <c r="T185" s="219">
        <f>SUM(T186:T198)</f>
        <v>0.12</v>
      </c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R185" s="220" t="s">
        <v>153</v>
      </c>
      <c r="AT185" s="221" t="s">
        <v>75</v>
      </c>
      <c r="AU185" s="221" t="s">
        <v>83</v>
      </c>
      <c r="AY185" s="220" t="s">
        <v>140</v>
      </c>
      <c r="BK185" s="222">
        <f>SUM(BK186:BK198)</f>
        <v>0</v>
      </c>
    </row>
    <row r="186" spans="1:65" s="2" customFormat="1" ht="24.15" customHeight="1">
      <c r="A186" s="37"/>
      <c r="B186" s="38"/>
      <c r="C186" s="225" t="s">
        <v>405</v>
      </c>
      <c r="D186" s="225" t="s">
        <v>143</v>
      </c>
      <c r="E186" s="226" t="s">
        <v>406</v>
      </c>
      <c r="F186" s="227" t="s">
        <v>407</v>
      </c>
      <c r="G186" s="228" t="s">
        <v>282</v>
      </c>
      <c r="H186" s="229">
        <v>53</v>
      </c>
      <c r="I186" s="230"/>
      <c r="J186" s="231">
        <f>ROUND(I186*H186,2)</f>
        <v>0</v>
      </c>
      <c r="K186" s="227" t="s">
        <v>147</v>
      </c>
      <c r="L186" s="43"/>
      <c r="M186" s="232" t="s">
        <v>1</v>
      </c>
      <c r="N186" s="233" t="s">
        <v>42</v>
      </c>
      <c r="O186" s="90"/>
      <c r="P186" s="234">
        <f>O186*H186</f>
        <v>0</v>
      </c>
      <c r="Q186" s="234">
        <v>0</v>
      </c>
      <c r="R186" s="234">
        <f>Q186*H186</f>
        <v>0</v>
      </c>
      <c r="S186" s="234">
        <v>0</v>
      </c>
      <c r="T186" s="235">
        <f>S186*H186</f>
        <v>0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236" t="s">
        <v>408</v>
      </c>
      <c r="AT186" s="236" t="s">
        <v>143</v>
      </c>
      <c r="AU186" s="236" t="s">
        <v>89</v>
      </c>
      <c r="AY186" s="16" t="s">
        <v>140</v>
      </c>
      <c r="BE186" s="237">
        <f>IF(N186="základní",J186,0)</f>
        <v>0</v>
      </c>
      <c r="BF186" s="237">
        <f>IF(N186="snížená",J186,0)</f>
        <v>0</v>
      </c>
      <c r="BG186" s="237">
        <f>IF(N186="zákl. přenesená",J186,0)</f>
        <v>0</v>
      </c>
      <c r="BH186" s="237">
        <f>IF(N186="sníž. přenesená",J186,0)</f>
        <v>0</v>
      </c>
      <c r="BI186" s="237">
        <f>IF(N186="nulová",J186,0)</f>
        <v>0</v>
      </c>
      <c r="BJ186" s="16" t="s">
        <v>89</v>
      </c>
      <c r="BK186" s="237">
        <f>ROUND(I186*H186,2)</f>
        <v>0</v>
      </c>
      <c r="BL186" s="16" t="s">
        <v>408</v>
      </c>
      <c r="BM186" s="236" t="s">
        <v>610</v>
      </c>
    </row>
    <row r="187" spans="1:65" s="2" customFormat="1" ht="24.15" customHeight="1">
      <c r="A187" s="37"/>
      <c r="B187" s="38"/>
      <c r="C187" s="225" t="s">
        <v>410</v>
      </c>
      <c r="D187" s="225" t="s">
        <v>143</v>
      </c>
      <c r="E187" s="226" t="s">
        <v>411</v>
      </c>
      <c r="F187" s="227" t="s">
        <v>412</v>
      </c>
      <c r="G187" s="228" t="s">
        <v>282</v>
      </c>
      <c r="H187" s="229">
        <v>1</v>
      </c>
      <c r="I187" s="230"/>
      <c r="J187" s="231">
        <f>ROUND(I187*H187,2)</f>
        <v>0</v>
      </c>
      <c r="K187" s="227" t="s">
        <v>147</v>
      </c>
      <c r="L187" s="43"/>
      <c r="M187" s="232" t="s">
        <v>1</v>
      </c>
      <c r="N187" s="233" t="s">
        <v>42</v>
      </c>
      <c r="O187" s="90"/>
      <c r="P187" s="234">
        <f>O187*H187</f>
        <v>0</v>
      </c>
      <c r="Q187" s="234">
        <v>0</v>
      </c>
      <c r="R187" s="234">
        <f>Q187*H187</f>
        <v>0</v>
      </c>
      <c r="S187" s="234">
        <v>0</v>
      </c>
      <c r="T187" s="235">
        <f>S187*H187</f>
        <v>0</v>
      </c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R187" s="236" t="s">
        <v>408</v>
      </c>
      <c r="AT187" s="236" t="s">
        <v>143</v>
      </c>
      <c r="AU187" s="236" t="s">
        <v>89</v>
      </c>
      <c r="AY187" s="16" t="s">
        <v>140</v>
      </c>
      <c r="BE187" s="237">
        <f>IF(N187="základní",J187,0)</f>
        <v>0</v>
      </c>
      <c r="BF187" s="237">
        <f>IF(N187="snížená",J187,0)</f>
        <v>0</v>
      </c>
      <c r="BG187" s="237">
        <f>IF(N187="zákl. přenesená",J187,0)</f>
        <v>0</v>
      </c>
      <c r="BH187" s="237">
        <f>IF(N187="sníž. přenesená",J187,0)</f>
        <v>0</v>
      </c>
      <c r="BI187" s="237">
        <f>IF(N187="nulová",J187,0)</f>
        <v>0</v>
      </c>
      <c r="BJ187" s="16" t="s">
        <v>89</v>
      </c>
      <c r="BK187" s="237">
        <f>ROUND(I187*H187,2)</f>
        <v>0</v>
      </c>
      <c r="BL187" s="16" t="s">
        <v>408</v>
      </c>
      <c r="BM187" s="236" t="s">
        <v>611</v>
      </c>
    </row>
    <row r="188" spans="1:65" s="2" customFormat="1" ht="24.15" customHeight="1">
      <c r="A188" s="37"/>
      <c r="B188" s="38"/>
      <c r="C188" s="225" t="s">
        <v>414</v>
      </c>
      <c r="D188" s="225" t="s">
        <v>143</v>
      </c>
      <c r="E188" s="226" t="s">
        <v>415</v>
      </c>
      <c r="F188" s="227" t="s">
        <v>416</v>
      </c>
      <c r="G188" s="228" t="s">
        <v>282</v>
      </c>
      <c r="H188" s="229">
        <v>53</v>
      </c>
      <c r="I188" s="230"/>
      <c r="J188" s="231">
        <f>ROUND(I188*H188,2)</f>
        <v>0</v>
      </c>
      <c r="K188" s="227" t="s">
        <v>147</v>
      </c>
      <c r="L188" s="43"/>
      <c r="M188" s="232" t="s">
        <v>1</v>
      </c>
      <c r="N188" s="233" t="s">
        <v>42</v>
      </c>
      <c r="O188" s="90"/>
      <c r="P188" s="234">
        <f>O188*H188</f>
        <v>0</v>
      </c>
      <c r="Q188" s="234">
        <v>0</v>
      </c>
      <c r="R188" s="234">
        <f>Q188*H188</f>
        <v>0</v>
      </c>
      <c r="S188" s="234">
        <v>0</v>
      </c>
      <c r="T188" s="235">
        <f>S188*H188</f>
        <v>0</v>
      </c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R188" s="236" t="s">
        <v>408</v>
      </c>
      <c r="AT188" s="236" t="s">
        <v>143</v>
      </c>
      <c r="AU188" s="236" t="s">
        <v>89</v>
      </c>
      <c r="AY188" s="16" t="s">
        <v>140</v>
      </c>
      <c r="BE188" s="237">
        <f>IF(N188="základní",J188,0)</f>
        <v>0</v>
      </c>
      <c r="BF188" s="237">
        <f>IF(N188="snížená",J188,0)</f>
        <v>0</v>
      </c>
      <c r="BG188" s="237">
        <f>IF(N188="zákl. přenesená",J188,0)</f>
        <v>0</v>
      </c>
      <c r="BH188" s="237">
        <f>IF(N188="sníž. přenesená",J188,0)</f>
        <v>0</v>
      </c>
      <c r="BI188" s="237">
        <f>IF(N188="nulová",J188,0)</f>
        <v>0</v>
      </c>
      <c r="BJ188" s="16" t="s">
        <v>89</v>
      </c>
      <c r="BK188" s="237">
        <f>ROUND(I188*H188,2)</f>
        <v>0</v>
      </c>
      <c r="BL188" s="16" t="s">
        <v>408</v>
      </c>
      <c r="BM188" s="236" t="s">
        <v>612</v>
      </c>
    </row>
    <row r="189" spans="1:65" s="2" customFormat="1" ht="24.15" customHeight="1">
      <c r="A189" s="37"/>
      <c r="B189" s="38"/>
      <c r="C189" s="225" t="s">
        <v>418</v>
      </c>
      <c r="D189" s="225" t="s">
        <v>143</v>
      </c>
      <c r="E189" s="226" t="s">
        <v>419</v>
      </c>
      <c r="F189" s="227" t="s">
        <v>420</v>
      </c>
      <c r="G189" s="228" t="s">
        <v>282</v>
      </c>
      <c r="H189" s="229">
        <v>1</v>
      </c>
      <c r="I189" s="230"/>
      <c r="J189" s="231">
        <f>ROUND(I189*H189,2)</f>
        <v>0</v>
      </c>
      <c r="K189" s="227" t="s">
        <v>147</v>
      </c>
      <c r="L189" s="43"/>
      <c r="M189" s="232" t="s">
        <v>1</v>
      </c>
      <c r="N189" s="233" t="s">
        <v>42</v>
      </c>
      <c r="O189" s="90"/>
      <c r="P189" s="234">
        <f>O189*H189</f>
        <v>0</v>
      </c>
      <c r="Q189" s="234">
        <v>0</v>
      </c>
      <c r="R189" s="234">
        <f>Q189*H189</f>
        <v>0</v>
      </c>
      <c r="S189" s="234">
        <v>0</v>
      </c>
      <c r="T189" s="235">
        <f>S189*H189</f>
        <v>0</v>
      </c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R189" s="236" t="s">
        <v>408</v>
      </c>
      <c r="AT189" s="236" t="s">
        <v>143</v>
      </c>
      <c r="AU189" s="236" t="s">
        <v>89</v>
      </c>
      <c r="AY189" s="16" t="s">
        <v>140</v>
      </c>
      <c r="BE189" s="237">
        <f>IF(N189="základní",J189,0)</f>
        <v>0</v>
      </c>
      <c r="BF189" s="237">
        <f>IF(N189="snížená",J189,0)</f>
        <v>0</v>
      </c>
      <c r="BG189" s="237">
        <f>IF(N189="zákl. přenesená",J189,0)</f>
        <v>0</v>
      </c>
      <c r="BH189" s="237">
        <f>IF(N189="sníž. přenesená",J189,0)</f>
        <v>0</v>
      </c>
      <c r="BI189" s="237">
        <f>IF(N189="nulová",J189,0)</f>
        <v>0</v>
      </c>
      <c r="BJ189" s="16" t="s">
        <v>89</v>
      </c>
      <c r="BK189" s="237">
        <f>ROUND(I189*H189,2)</f>
        <v>0</v>
      </c>
      <c r="BL189" s="16" t="s">
        <v>408</v>
      </c>
      <c r="BM189" s="236" t="s">
        <v>613</v>
      </c>
    </row>
    <row r="190" spans="1:65" s="2" customFormat="1" ht="24.15" customHeight="1">
      <c r="A190" s="37"/>
      <c r="B190" s="38"/>
      <c r="C190" s="225" t="s">
        <v>422</v>
      </c>
      <c r="D190" s="225" t="s">
        <v>143</v>
      </c>
      <c r="E190" s="226" t="s">
        <v>423</v>
      </c>
      <c r="F190" s="227" t="s">
        <v>424</v>
      </c>
      <c r="G190" s="228" t="s">
        <v>169</v>
      </c>
      <c r="H190" s="229">
        <v>26.5</v>
      </c>
      <c r="I190" s="230"/>
      <c r="J190" s="231">
        <f>ROUND(I190*H190,2)</f>
        <v>0</v>
      </c>
      <c r="K190" s="227" t="s">
        <v>147</v>
      </c>
      <c r="L190" s="43"/>
      <c r="M190" s="232" t="s">
        <v>1</v>
      </c>
      <c r="N190" s="233" t="s">
        <v>42</v>
      </c>
      <c r="O190" s="90"/>
      <c r="P190" s="234">
        <f>O190*H190</f>
        <v>0</v>
      </c>
      <c r="Q190" s="234">
        <v>0</v>
      </c>
      <c r="R190" s="234">
        <f>Q190*H190</f>
        <v>0</v>
      </c>
      <c r="S190" s="234">
        <v>0</v>
      </c>
      <c r="T190" s="235">
        <f>S190*H190</f>
        <v>0</v>
      </c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R190" s="236" t="s">
        <v>408</v>
      </c>
      <c r="AT190" s="236" t="s">
        <v>143</v>
      </c>
      <c r="AU190" s="236" t="s">
        <v>89</v>
      </c>
      <c r="AY190" s="16" t="s">
        <v>140</v>
      </c>
      <c r="BE190" s="237">
        <f>IF(N190="základní",J190,0)</f>
        <v>0</v>
      </c>
      <c r="BF190" s="237">
        <f>IF(N190="snížená",J190,0)</f>
        <v>0</v>
      </c>
      <c r="BG190" s="237">
        <f>IF(N190="zákl. přenesená",J190,0)</f>
        <v>0</v>
      </c>
      <c r="BH190" s="237">
        <f>IF(N190="sníž. přenesená",J190,0)</f>
        <v>0</v>
      </c>
      <c r="BI190" s="237">
        <f>IF(N190="nulová",J190,0)</f>
        <v>0</v>
      </c>
      <c r="BJ190" s="16" t="s">
        <v>89</v>
      </c>
      <c r="BK190" s="237">
        <f>ROUND(I190*H190,2)</f>
        <v>0</v>
      </c>
      <c r="BL190" s="16" t="s">
        <v>408</v>
      </c>
      <c r="BM190" s="236" t="s">
        <v>614</v>
      </c>
    </row>
    <row r="191" spans="1:51" s="13" customFormat="1" ht="12">
      <c r="A191" s="13"/>
      <c r="B191" s="238"/>
      <c r="C191" s="239"/>
      <c r="D191" s="240" t="s">
        <v>157</v>
      </c>
      <c r="E191" s="249" t="s">
        <v>1</v>
      </c>
      <c r="F191" s="241" t="s">
        <v>615</v>
      </c>
      <c r="G191" s="239"/>
      <c r="H191" s="242">
        <v>26.5</v>
      </c>
      <c r="I191" s="243"/>
      <c r="J191" s="239"/>
      <c r="K191" s="239"/>
      <c r="L191" s="244"/>
      <c r="M191" s="245"/>
      <c r="N191" s="246"/>
      <c r="O191" s="246"/>
      <c r="P191" s="246"/>
      <c r="Q191" s="246"/>
      <c r="R191" s="246"/>
      <c r="S191" s="246"/>
      <c r="T191" s="247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8" t="s">
        <v>157</v>
      </c>
      <c r="AU191" s="248" t="s">
        <v>89</v>
      </c>
      <c r="AV191" s="13" t="s">
        <v>89</v>
      </c>
      <c r="AW191" s="13" t="s">
        <v>32</v>
      </c>
      <c r="AX191" s="13" t="s">
        <v>83</v>
      </c>
      <c r="AY191" s="248" t="s">
        <v>140</v>
      </c>
    </row>
    <row r="192" spans="1:65" s="2" customFormat="1" ht="44.25" customHeight="1">
      <c r="A192" s="37"/>
      <c r="B192" s="38"/>
      <c r="C192" s="225" t="s">
        <v>427</v>
      </c>
      <c r="D192" s="225" t="s">
        <v>143</v>
      </c>
      <c r="E192" s="226" t="s">
        <v>428</v>
      </c>
      <c r="F192" s="227" t="s">
        <v>429</v>
      </c>
      <c r="G192" s="228" t="s">
        <v>169</v>
      </c>
      <c r="H192" s="229">
        <v>53</v>
      </c>
      <c r="I192" s="230"/>
      <c r="J192" s="231">
        <f>ROUND(I192*H192,2)</f>
        <v>0</v>
      </c>
      <c r="K192" s="227" t="s">
        <v>147</v>
      </c>
      <c r="L192" s="43"/>
      <c r="M192" s="232" t="s">
        <v>1</v>
      </c>
      <c r="N192" s="233" t="s">
        <v>42</v>
      </c>
      <c r="O192" s="90"/>
      <c r="P192" s="234">
        <f>O192*H192</f>
        <v>0</v>
      </c>
      <c r="Q192" s="234">
        <v>2E-05</v>
      </c>
      <c r="R192" s="234">
        <f>Q192*H192</f>
        <v>0.0010600000000000002</v>
      </c>
      <c r="S192" s="234">
        <v>0</v>
      </c>
      <c r="T192" s="235">
        <f>S192*H192</f>
        <v>0</v>
      </c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R192" s="236" t="s">
        <v>408</v>
      </c>
      <c r="AT192" s="236" t="s">
        <v>143</v>
      </c>
      <c r="AU192" s="236" t="s">
        <v>89</v>
      </c>
      <c r="AY192" s="16" t="s">
        <v>140</v>
      </c>
      <c r="BE192" s="237">
        <f>IF(N192="základní",J192,0)</f>
        <v>0</v>
      </c>
      <c r="BF192" s="237">
        <f>IF(N192="snížená",J192,0)</f>
        <v>0</v>
      </c>
      <c r="BG192" s="237">
        <f>IF(N192="zákl. přenesená",J192,0)</f>
        <v>0</v>
      </c>
      <c r="BH192" s="237">
        <f>IF(N192="sníž. přenesená",J192,0)</f>
        <v>0</v>
      </c>
      <c r="BI192" s="237">
        <f>IF(N192="nulová",J192,0)</f>
        <v>0</v>
      </c>
      <c r="BJ192" s="16" t="s">
        <v>89</v>
      </c>
      <c r="BK192" s="237">
        <f>ROUND(I192*H192,2)</f>
        <v>0</v>
      </c>
      <c r="BL192" s="16" t="s">
        <v>408</v>
      </c>
      <c r="BM192" s="236" t="s">
        <v>616</v>
      </c>
    </row>
    <row r="193" spans="1:65" s="2" customFormat="1" ht="24.15" customHeight="1">
      <c r="A193" s="37"/>
      <c r="B193" s="38"/>
      <c r="C193" s="225" t="s">
        <v>431</v>
      </c>
      <c r="D193" s="225" t="s">
        <v>143</v>
      </c>
      <c r="E193" s="226" t="s">
        <v>432</v>
      </c>
      <c r="F193" s="227" t="s">
        <v>433</v>
      </c>
      <c r="G193" s="228" t="s">
        <v>169</v>
      </c>
      <c r="H193" s="229">
        <v>1</v>
      </c>
      <c r="I193" s="230"/>
      <c r="J193" s="231">
        <f>ROUND(I193*H193,2)</f>
        <v>0</v>
      </c>
      <c r="K193" s="227" t="s">
        <v>147</v>
      </c>
      <c r="L193" s="43"/>
      <c r="M193" s="232" t="s">
        <v>1</v>
      </c>
      <c r="N193" s="233" t="s">
        <v>42</v>
      </c>
      <c r="O193" s="90"/>
      <c r="P193" s="234">
        <f>O193*H193</f>
        <v>0</v>
      </c>
      <c r="Q193" s="234">
        <v>0</v>
      </c>
      <c r="R193" s="234">
        <f>Q193*H193</f>
        <v>0</v>
      </c>
      <c r="S193" s="234">
        <v>0.12</v>
      </c>
      <c r="T193" s="235">
        <f>S193*H193</f>
        <v>0.12</v>
      </c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R193" s="236" t="s">
        <v>408</v>
      </c>
      <c r="AT193" s="236" t="s">
        <v>143</v>
      </c>
      <c r="AU193" s="236" t="s">
        <v>89</v>
      </c>
      <c r="AY193" s="16" t="s">
        <v>140</v>
      </c>
      <c r="BE193" s="237">
        <f>IF(N193="základní",J193,0)</f>
        <v>0</v>
      </c>
      <c r="BF193" s="237">
        <f>IF(N193="snížená",J193,0)</f>
        <v>0</v>
      </c>
      <c r="BG193" s="237">
        <f>IF(N193="zákl. přenesená",J193,0)</f>
        <v>0</v>
      </c>
      <c r="BH193" s="237">
        <f>IF(N193="sníž. přenesená",J193,0)</f>
        <v>0</v>
      </c>
      <c r="BI193" s="237">
        <f>IF(N193="nulová",J193,0)</f>
        <v>0</v>
      </c>
      <c r="BJ193" s="16" t="s">
        <v>89</v>
      </c>
      <c r="BK193" s="237">
        <f>ROUND(I193*H193,2)</f>
        <v>0</v>
      </c>
      <c r="BL193" s="16" t="s">
        <v>408</v>
      </c>
      <c r="BM193" s="236" t="s">
        <v>617</v>
      </c>
    </row>
    <row r="194" spans="1:65" s="2" customFormat="1" ht="24.15" customHeight="1">
      <c r="A194" s="37"/>
      <c r="B194" s="38"/>
      <c r="C194" s="225" t="s">
        <v>435</v>
      </c>
      <c r="D194" s="225" t="s">
        <v>143</v>
      </c>
      <c r="E194" s="226" t="s">
        <v>436</v>
      </c>
      <c r="F194" s="227" t="s">
        <v>437</v>
      </c>
      <c r="G194" s="228" t="s">
        <v>282</v>
      </c>
      <c r="H194" s="229">
        <v>4</v>
      </c>
      <c r="I194" s="230"/>
      <c r="J194" s="231">
        <f>ROUND(I194*H194,2)</f>
        <v>0</v>
      </c>
      <c r="K194" s="227" t="s">
        <v>147</v>
      </c>
      <c r="L194" s="43"/>
      <c r="M194" s="232" t="s">
        <v>1</v>
      </c>
      <c r="N194" s="233" t="s">
        <v>42</v>
      </c>
      <c r="O194" s="90"/>
      <c r="P194" s="234">
        <f>O194*H194</f>
        <v>0</v>
      </c>
      <c r="Q194" s="234">
        <v>0</v>
      </c>
      <c r="R194" s="234">
        <f>Q194*H194</f>
        <v>0</v>
      </c>
      <c r="S194" s="234">
        <v>0</v>
      </c>
      <c r="T194" s="235">
        <f>S194*H194</f>
        <v>0</v>
      </c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R194" s="236" t="s">
        <v>408</v>
      </c>
      <c r="AT194" s="236" t="s">
        <v>143</v>
      </c>
      <c r="AU194" s="236" t="s">
        <v>89</v>
      </c>
      <c r="AY194" s="16" t="s">
        <v>140</v>
      </c>
      <c r="BE194" s="237">
        <f>IF(N194="základní",J194,0)</f>
        <v>0</v>
      </c>
      <c r="BF194" s="237">
        <f>IF(N194="snížená",J194,0)</f>
        <v>0</v>
      </c>
      <c r="BG194" s="237">
        <f>IF(N194="zákl. přenesená",J194,0)</f>
        <v>0</v>
      </c>
      <c r="BH194" s="237">
        <f>IF(N194="sníž. přenesená",J194,0)</f>
        <v>0</v>
      </c>
      <c r="BI194" s="237">
        <f>IF(N194="nulová",J194,0)</f>
        <v>0</v>
      </c>
      <c r="BJ194" s="16" t="s">
        <v>89</v>
      </c>
      <c r="BK194" s="237">
        <f>ROUND(I194*H194,2)</f>
        <v>0</v>
      </c>
      <c r="BL194" s="16" t="s">
        <v>408</v>
      </c>
      <c r="BM194" s="236" t="s">
        <v>618</v>
      </c>
    </row>
    <row r="195" spans="1:65" s="2" customFormat="1" ht="24.15" customHeight="1">
      <c r="A195" s="37"/>
      <c r="B195" s="38"/>
      <c r="C195" s="225" t="s">
        <v>439</v>
      </c>
      <c r="D195" s="225" t="s">
        <v>143</v>
      </c>
      <c r="E195" s="226" t="s">
        <v>440</v>
      </c>
      <c r="F195" s="227" t="s">
        <v>441</v>
      </c>
      <c r="G195" s="228" t="s">
        <v>146</v>
      </c>
      <c r="H195" s="229">
        <v>0.12</v>
      </c>
      <c r="I195" s="230"/>
      <c r="J195" s="231">
        <f>ROUND(I195*H195,2)</f>
        <v>0</v>
      </c>
      <c r="K195" s="227" t="s">
        <v>147</v>
      </c>
      <c r="L195" s="43"/>
      <c r="M195" s="232" t="s">
        <v>1</v>
      </c>
      <c r="N195" s="233" t="s">
        <v>42</v>
      </c>
      <c r="O195" s="90"/>
      <c r="P195" s="234">
        <f>O195*H195</f>
        <v>0</v>
      </c>
      <c r="Q195" s="234">
        <v>0</v>
      </c>
      <c r="R195" s="234">
        <f>Q195*H195</f>
        <v>0</v>
      </c>
      <c r="S195" s="234">
        <v>0</v>
      </c>
      <c r="T195" s="235">
        <f>S195*H195</f>
        <v>0</v>
      </c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R195" s="236" t="s">
        <v>408</v>
      </c>
      <c r="AT195" s="236" t="s">
        <v>143</v>
      </c>
      <c r="AU195" s="236" t="s">
        <v>89</v>
      </c>
      <c r="AY195" s="16" t="s">
        <v>140</v>
      </c>
      <c r="BE195" s="237">
        <f>IF(N195="základní",J195,0)</f>
        <v>0</v>
      </c>
      <c r="BF195" s="237">
        <f>IF(N195="snížená",J195,0)</f>
        <v>0</v>
      </c>
      <c r="BG195" s="237">
        <f>IF(N195="zákl. přenesená",J195,0)</f>
        <v>0</v>
      </c>
      <c r="BH195" s="237">
        <f>IF(N195="sníž. přenesená",J195,0)</f>
        <v>0</v>
      </c>
      <c r="BI195" s="237">
        <f>IF(N195="nulová",J195,0)</f>
        <v>0</v>
      </c>
      <c r="BJ195" s="16" t="s">
        <v>89</v>
      </c>
      <c r="BK195" s="237">
        <f>ROUND(I195*H195,2)</f>
        <v>0</v>
      </c>
      <c r="BL195" s="16" t="s">
        <v>408</v>
      </c>
      <c r="BM195" s="236" t="s">
        <v>619</v>
      </c>
    </row>
    <row r="196" spans="1:65" s="2" customFormat="1" ht="24.15" customHeight="1">
      <c r="A196" s="37"/>
      <c r="B196" s="38"/>
      <c r="C196" s="225" t="s">
        <v>443</v>
      </c>
      <c r="D196" s="225" t="s">
        <v>143</v>
      </c>
      <c r="E196" s="226" t="s">
        <v>444</v>
      </c>
      <c r="F196" s="227" t="s">
        <v>445</v>
      </c>
      <c r="G196" s="228" t="s">
        <v>146</v>
      </c>
      <c r="H196" s="229">
        <v>1.2</v>
      </c>
      <c r="I196" s="230"/>
      <c r="J196" s="231">
        <f>ROUND(I196*H196,2)</f>
        <v>0</v>
      </c>
      <c r="K196" s="227" t="s">
        <v>147</v>
      </c>
      <c r="L196" s="43"/>
      <c r="M196" s="232" t="s">
        <v>1</v>
      </c>
      <c r="N196" s="233" t="s">
        <v>42</v>
      </c>
      <c r="O196" s="90"/>
      <c r="P196" s="234">
        <f>O196*H196</f>
        <v>0</v>
      </c>
      <c r="Q196" s="234">
        <v>0</v>
      </c>
      <c r="R196" s="234">
        <f>Q196*H196</f>
        <v>0</v>
      </c>
      <c r="S196" s="234">
        <v>0</v>
      </c>
      <c r="T196" s="235">
        <f>S196*H196</f>
        <v>0</v>
      </c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R196" s="236" t="s">
        <v>408</v>
      </c>
      <c r="AT196" s="236" t="s">
        <v>143</v>
      </c>
      <c r="AU196" s="236" t="s">
        <v>89</v>
      </c>
      <c r="AY196" s="16" t="s">
        <v>140</v>
      </c>
      <c r="BE196" s="237">
        <f>IF(N196="základní",J196,0)</f>
        <v>0</v>
      </c>
      <c r="BF196" s="237">
        <f>IF(N196="snížená",J196,0)</f>
        <v>0</v>
      </c>
      <c r="BG196" s="237">
        <f>IF(N196="zákl. přenesená",J196,0)</f>
        <v>0</v>
      </c>
      <c r="BH196" s="237">
        <f>IF(N196="sníž. přenesená",J196,0)</f>
        <v>0</v>
      </c>
      <c r="BI196" s="237">
        <f>IF(N196="nulová",J196,0)</f>
        <v>0</v>
      </c>
      <c r="BJ196" s="16" t="s">
        <v>89</v>
      </c>
      <c r="BK196" s="237">
        <f>ROUND(I196*H196,2)</f>
        <v>0</v>
      </c>
      <c r="BL196" s="16" t="s">
        <v>408</v>
      </c>
      <c r="BM196" s="236" t="s">
        <v>620</v>
      </c>
    </row>
    <row r="197" spans="1:51" s="13" customFormat="1" ht="12">
      <c r="A197" s="13"/>
      <c r="B197" s="238"/>
      <c r="C197" s="239"/>
      <c r="D197" s="240" t="s">
        <v>157</v>
      </c>
      <c r="E197" s="239"/>
      <c r="F197" s="241" t="s">
        <v>541</v>
      </c>
      <c r="G197" s="239"/>
      <c r="H197" s="242">
        <v>1.2</v>
      </c>
      <c r="I197" s="243"/>
      <c r="J197" s="239"/>
      <c r="K197" s="239"/>
      <c r="L197" s="244"/>
      <c r="M197" s="245"/>
      <c r="N197" s="246"/>
      <c r="O197" s="246"/>
      <c r="P197" s="246"/>
      <c r="Q197" s="246"/>
      <c r="R197" s="246"/>
      <c r="S197" s="246"/>
      <c r="T197" s="247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8" t="s">
        <v>157</v>
      </c>
      <c r="AU197" s="248" t="s">
        <v>89</v>
      </c>
      <c r="AV197" s="13" t="s">
        <v>89</v>
      </c>
      <c r="AW197" s="13" t="s">
        <v>4</v>
      </c>
      <c r="AX197" s="13" t="s">
        <v>83</v>
      </c>
      <c r="AY197" s="248" t="s">
        <v>140</v>
      </c>
    </row>
    <row r="198" spans="1:65" s="2" customFormat="1" ht="37.8" customHeight="1">
      <c r="A198" s="37"/>
      <c r="B198" s="38"/>
      <c r="C198" s="225" t="s">
        <v>448</v>
      </c>
      <c r="D198" s="225" t="s">
        <v>143</v>
      </c>
      <c r="E198" s="226" t="s">
        <v>449</v>
      </c>
      <c r="F198" s="227" t="s">
        <v>450</v>
      </c>
      <c r="G198" s="228" t="s">
        <v>146</v>
      </c>
      <c r="H198" s="229">
        <v>0.12</v>
      </c>
      <c r="I198" s="230"/>
      <c r="J198" s="231">
        <f>ROUND(I198*H198,2)</f>
        <v>0</v>
      </c>
      <c r="K198" s="227" t="s">
        <v>147</v>
      </c>
      <c r="L198" s="43"/>
      <c r="M198" s="232" t="s">
        <v>1</v>
      </c>
      <c r="N198" s="233" t="s">
        <v>42</v>
      </c>
      <c r="O198" s="90"/>
      <c r="P198" s="234">
        <f>O198*H198</f>
        <v>0</v>
      </c>
      <c r="Q198" s="234">
        <v>0</v>
      </c>
      <c r="R198" s="234">
        <f>Q198*H198</f>
        <v>0</v>
      </c>
      <c r="S198" s="234">
        <v>0</v>
      </c>
      <c r="T198" s="235">
        <f>S198*H198</f>
        <v>0</v>
      </c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R198" s="236" t="s">
        <v>408</v>
      </c>
      <c r="AT198" s="236" t="s">
        <v>143</v>
      </c>
      <c r="AU198" s="236" t="s">
        <v>89</v>
      </c>
      <c r="AY198" s="16" t="s">
        <v>140</v>
      </c>
      <c r="BE198" s="237">
        <f>IF(N198="základní",J198,0)</f>
        <v>0</v>
      </c>
      <c r="BF198" s="237">
        <f>IF(N198="snížená",J198,0)</f>
        <v>0</v>
      </c>
      <c r="BG198" s="237">
        <f>IF(N198="zákl. přenesená",J198,0)</f>
        <v>0</v>
      </c>
      <c r="BH198" s="237">
        <f>IF(N198="sníž. přenesená",J198,0)</f>
        <v>0</v>
      </c>
      <c r="BI198" s="237">
        <f>IF(N198="nulová",J198,0)</f>
        <v>0</v>
      </c>
      <c r="BJ198" s="16" t="s">
        <v>89</v>
      </c>
      <c r="BK198" s="237">
        <f>ROUND(I198*H198,2)</f>
        <v>0</v>
      </c>
      <c r="BL198" s="16" t="s">
        <v>408</v>
      </c>
      <c r="BM198" s="236" t="s">
        <v>621</v>
      </c>
    </row>
    <row r="199" spans="1:63" s="12" customFormat="1" ht="25.9" customHeight="1">
      <c r="A199" s="12"/>
      <c r="B199" s="209"/>
      <c r="C199" s="210"/>
      <c r="D199" s="211" t="s">
        <v>75</v>
      </c>
      <c r="E199" s="212" t="s">
        <v>452</v>
      </c>
      <c r="F199" s="212" t="s">
        <v>453</v>
      </c>
      <c r="G199" s="210"/>
      <c r="H199" s="210"/>
      <c r="I199" s="213"/>
      <c r="J199" s="214">
        <f>BK199</f>
        <v>0</v>
      </c>
      <c r="K199" s="210"/>
      <c r="L199" s="215"/>
      <c r="M199" s="216"/>
      <c r="N199" s="217"/>
      <c r="O199" s="217"/>
      <c r="P199" s="218">
        <f>P200</f>
        <v>0</v>
      </c>
      <c r="Q199" s="217"/>
      <c r="R199" s="218">
        <f>R200</f>
        <v>0</v>
      </c>
      <c r="S199" s="217"/>
      <c r="T199" s="219">
        <f>T200</f>
        <v>0</v>
      </c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R199" s="220" t="s">
        <v>166</v>
      </c>
      <c r="AT199" s="221" t="s">
        <v>75</v>
      </c>
      <c r="AU199" s="221" t="s">
        <v>76</v>
      </c>
      <c r="AY199" s="220" t="s">
        <v>140</v>
      </c>
      <c r="BK199" s="222">
        <f>BK200</f>
        <v>0</v>
      </c>
    </row>
    <row r="200" spans="1:63" s="12" customFormat="1" ht="22.8" customHeight="1">
      <c r="A200" s="12"/>
      <c r="B200" s="209"/>
      <c r="C200" s="210"/>
      <c r="D200" s="211" t="s">
        <v>75</v>
      </c>
      <c r="E200" s="223" t="s">
        <v>454</v>
      </c>
      <c r="F200" s="223" t="s">
        <v>455</v>
      </c>
      <c r="G200" s="210"/>
      <c r="H200" s="210"/>
      <c r="I200" s="213"/>
      <c r="J200" s="224">
        <f>BK200</f>
        <v>0</v>
      </c>
      <c r="K200" s="210"/>
      <c r="L200" s="215"/>
      <c r="M200" s="216"/>
      <c r="N200" s="217"/>
      <c r="O200" s="217"/>
      <c r="P200" s="218">
        <f>P201</f>
        <v>0</v>
      </c>
      <c r="Q200" s="217"/>
      <c r="R200" s="218">
        <f>R201</f>
        <v>0</v>
      </c>
      <c r="S200" s="217"/>
      <c r="T200" s="219">
        <f>T201</f>
        <v>0</v>
      </c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R200" s="220" t="s">
        <v>166</v>
      </c>
      <c r="AT200" s="221" t="s">
        <v>75</v>
      </c>
      <c r="AU200" s="221" t="s">
        <v>83</v>
      </c>
      <c r="AY200" s="220" t="s">
        <v>140</v>
      </c>
      <c r="BK200" s="222">
        <f>BK201</f>
        <v>0</v>
      </c>
    </row>
    <row r="201" spans="1:65" s="2" customFormat="1" ht="16.5" customHeight="1">
      <c r="A201" s="37"/>
      <c r="B201" s="38"/>
      <c r="C201" s="225" t="s">
        <v>456</v>
      </c>
      <c r="D201" s="225" t="s">
        <v>143</v>
      </c>
      <c r="E201" s="226" t="s">
        <v>457</v>
      </c>
      <c r="F201" s="227" t="s">
        <v>458</v>
      </c>
      <c r="G201" s="228" t="s">
        <v>459</v>
      </c>
      <c r="H201" s="229">
        <v>1</v>
      </c>
      <c r="I201" s="230"/>
      <c r="J201" s="231">
        <f>ROUND(I201*H201,2)</f>
        <v>0</v>
      </c>
      <c r="K201" s="227" t="s">
        <v>147</v>
      </c>
      <c r="L201" s="43"/>
      <c r="M201" s="271" t="s">
        <v>1</v>
      </c>
      <c r="N201" s="272" t="s">
        <v>42</v>
      </c>
      <c r="O201" s="273"/>
      <c r="P201" s="274">
        <f>O201*H201</f>
        <v>0</v>
      </c>
      <c r="Q201" s="274">
        <v>0</v>
      </c>
      <c r="R201" s="274">
        <f>Q201*H201</f>
        <v>0</v>
      </c>
      <c r="S201" s="274">
        <v>0</v>
      </c>
      <c r="T201" s="275">
        <f>S201*H201</f>
        <v>0</v>
      </c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R201" s="236" t="s">
        <v>460</v>
      </c>
      <c r="AT201" s="236" t="s">
        <v>143</v>
      </c>
      <c r="AU201" s="236" t="s">
        <v>89</v>
      </c>
      <c r="AY201" s="16" t="s">
        <v>140</v>
      </c>
      <c r="BE201" s="237">
        <f>IF(N201="základní",J201,0)</f>
        <v>0</v>
      </c>
      <c r="BF201" s="237">
        <f>IF(N201="snížená",J201,0)</f>
        <v>0</v>
      </c>
      <c r="BG201" s="237">
        <f>IF(N201="zákl. přenesená",J201,0)</f>
        <v>0</v>
      </c>
      <c r="BH201" s="237">
        <f>IF(N201="sníž. přenesená",J201,0)</f>
        <v>0</v>
      </c>
      <c r="BI201" s="237">
        <f>IF(N201="nulová",J201,0)</f>
        <v>0</v>
      </c>
      <c r="BJ201" s="16" t="s">
        <v>89</v>
      </c>
      <c r="BK201" s="237">
        <f>ROUND(I201*H201,2)</f>
        <v>0</v>
      </c>
      <c r="BL201" s="16" t="s">
        <v>460</v>
      </c>
      <c r="BM201" s="236" t="s">
        <v>622</v>
      </c>
    </row>
    <row r="202" spans="1:31" s="2" customFormat="1" ht="6.95" customHeight="1">
      <c r="A202" s="37"/>
      <c r="B202" s="65"/>
      <c r="C202" s="66"/>
      <c r="D202" s="66"/>
      <c r="E202" s="66"/>
      <c r="F202" s="66"/>
      <c r="G202" s="66"/>
      <c r="H202" s="66"/>
      <c r="I202" s="66"/>
      <c r="J202" s="66"/>
      <c r="K202" s="66"/>
      <c r="L202" s="43"/>
      <c r="M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</row>
  </sheetData>
  <sheetProtection password="CC35" sheet="1" objects="1" scenarios="1" formatColumns="0" formatRows="0" autoFilter="0"/>
  <autoFilter ref="C130:K201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9:H119"/>
    <mergeCell ref="E121:H121"/>
    <mergeCell ref="E123:H12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LAPTOP-V6F5C2G1\Radka</dc:creator>
  <cp:keywords/>
  <dc:description/>
  <cp:lastModifiedBy>LAPTOP-V6F5C2G1\Radka</cp:lastModifiedBy>
  <dcterms:created xsi:type="dcterms:W3CDTF">2024-05-29T13:12:59Z</dcterms:created>
  <dcterms:modified xsi:type="dcterms:W3CDTF">2024-05-29T13:13:09Z</dcterms:modified>
  <cp:category/>
  <cp:version/>
  <cp:contentType/>
  <cp:contentStatus/>
</cp:coreProperties>
</file>