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024\MŠ Petřvald\03-DPS\Rozpočet\"/>
    </mc:Choice>
  </mc:AlternateContent>
  <xr:revisionPtr revIDLastSave="0" documentId="13_ncr:1_{99F5B6A2-602C-4222-8085-7ACA7B81D33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Rekapitulace stavby" sheetId="1" r:id="rId1"/>
    <sheet name="24H0919 - Navýšení kapaci..." sheetId="2" r:id="rId2"/>
    <sheet name="01 - Zdravotechnika" sheetId="3" r:id="rId3"/>
    <sheet name="02 - Elektroinstalace" sheetId="4" r:id="rId4"/>
    <sheet name="VRN - Vedlejší a ostatní ..." sheetId="5" r:id="rId5"/>
  </sheets>
  <definedNames>
    <definedName name="_xlnm._FilterDatabase" localSheetId="2" hidden="1">'01 - Zdravotechnika'!$C$124:$K$189</definedName>
    <definedName name="_xlnm._FilterDatabase" localSheetId="3" hidden="1">'02 - Elektroinstalace'!$C$117:$K$121</definedName>
    <definedName name="_xlnm._FilterDatabase" localSheetId="1" hidden="1">'24H0919 - Navýšení kapaci...'!$C$128:$K$227</definedName>
    <definedName name="_xlnm._FilterDatabase" localSheetId="4" hidden="1">'VRN - Vedlejší a ostatní ...'!$C$118:$K$152</definedName>
    <definedName name="_xlnm.Print_Titles" localSheetId="2">'01 - Zdravotechnika'!$124:$124</definedName>
    <definedName name="_xlnm.Print_Titles" localSheetId="3">'02 - Elektroinstalace'!$117:$117</definedName>
    <definedName name="_xlnm.Print_Titles" localSheetId="1">'24H0919 - Navýšení kapaci...'!$128:$128</definedName>
    <definedName name="_xlnm.Print_Titles" localSheetId="0">'Rekapitulace stavby'!$92:$92</definedName>
    <definedName name="_xlnm.Print_Titles" localSheetId="4">'VRN - Vedlejší a ostatní ...'!$118:$118</definedName>
    <definedName name="_xlnm.Print_Area" localSheetId="2">'01 - Zdravotechnika'!$C$4:$J$76,'01 - Zdravotechnika'!$C$82:$J$106,'01 - Zdravotechnika'!$C$112:$J$189</definedName>
    <definedName name="_xlnm.Print_Area" localSheetId="3">'02 - Elektroinstalace'!$C$4:$J$76,'02 - Elektroinstalace'!$C$82:$J$99,'02 - Elektroinstalace'!$C$105:$J$121</definedName>
    <definedName name="_xlnm.Print_Area" localSheetId="1">'24H0919 - Navýšení kapaci...'!$C$4:$J$76,'24H0919 - Navýšení kapaci...'!$C$82:$J$112,'24H0919 - Navýšení kapaci...'!$C$118:$J$227</definedName>
    <definedName name="_xlnm.Print_Area" localSheetId="0">'Rekapitulace stavby'!$D$4:$AO$76,'Rekapitulace stavby'!$C$82:$AQ$99</definedName>
    <definedName name="_xlnm.Print_Area" localSheetId="4">'VRN - Vedlejší a ostatní ...'!$C$4:$J$76,'VRN - Vedlejší a ostatní ...'!$C$82:$J$100,'VRN - Vedlejší a ostatní ...'!$C$106:$J$152</definedName>
  </definedNames>
  <calcPr calcId="181029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P121" i="5"/>
  <c r="BI128" i="5"/>
  <c r="BH128" i="5"/>
  <c r="BG128" i="5"/>
  <c r="BF128" i="5"/>
  <c r="J34" i="5" s="1"/>
  <c r="T128" i="5"/>
  <c r="R128" i="5"/>
  <c r="R121" i="5" s="1"/>
  <c r="P128" i="5"/>
  <c r="BI122" i="5"/>
  <c r="BH122" i="5"/>
  <c r="BG122" i="5"/>
  <c r="BF122" i="5"/>
  <c r="T122" i="5"/>
  <c r="T121" i="5" s="1"/>
  <c r="R122" i="5"/>
  <c r="P122" i="5"/>
  <c r="J115" i="5"/>
  <c r="F115" i="5"/>
  <c r="F113" i="5"/>
  <c r="E111" i="5"/>
  <c r="J91" i="5"/>
  <c r="F91" i="5"/>
  <c r="F89" i="5"/>
  <c r="E87" i="5"/>
  <c r="J24" i="5"/>
  <c r="E24" i="5"/>
  <c r="J116" i="5" s="1"/>
  <c r="J23" i="5"/>
  <c r="J18" i="5"/>
  <c r="E18" i="5"/>
  <c r="F92" i="5" s="1"/>
  <c r="J17" i="5"/>
  <c r="J12" i="5"/>
  <c r="J113" i="5"/>
  <c r="E7" i="5"/>
  <c r="E85" i="5"/>
  <c r="J37" i="4"/>
  <c r="J36" i="4"/>
  <c r="AY97" i="1" s="1"/>
  <c r="J35" i="4"/>
  <c r="AX97" i="1"/>
  <c r="BI121" i="4"/>
  <c r="BH121" i="4"/>
  <c r="BG121" i="4"/>
  <c r="BF121" i="4"/>
  <c r="T121" i="4"/>
  <c r="T120" i="4" s="1"/>
  <c r="T119" i="4" s="1"/>
  <c r="T118" i="4" s="1"/>
  <c r="R121" i="4"/>
  <c r="R120" i="4" s="1"/>
  <c r="R119" i="4" s="1"/>
  <c r="R118" i="4" s="1"/>
  <c r="P121" i="4"/>
  <c r="P120" i="4" s="1"/>
  <c r="P119" i="4" s="1"/>
  <c r="P118" i="4" s="1"/>
  <c r="AU97" i="1" s="1"/>
  <c r="J114" i="4"/>
  <c r="F114" i="4"/>
  <c r="F112" i="4"/>
  <c r="E110" i="4"/>
  <c r="J91" i="4"/>
  <c r="F91" i="4"/>
  <c r="F89" i="4"/>
  <c r="E87" i="4"/>
  <c r="J24" i="4"/>
  <c r="E24" i="4"/>
  <c r="J92" i="4"/>
  <c r="J23" i="4"/>
  <c r="J18" i="4"/>
  <c r="E18" i="4"/>
  <c r="F115" i="4"/>
  <c r="J17" i="4"/>
  <c r="J12" i="4"/>
  <c r="J112" i="4"/>
  <c r="E7" i="4"/>
  <c r="E108" i="4"/>
  <c r="J37" i="3"/>
  <c r="J36" i="3"/>
  <c r="AY96" i="1"/>
  <c r="J35" i="3"/>
  <c r="AX96" i="1" s="1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T127" i="3"/>
  <c r="R128" i="3"/>
  <c r="R127" i="3"/>
  <c r="P128" i="3"/>
  <c r="P127" i="3"/>
  <c r="J121" i="3"/>
  <c r="F121" i="3"/>
  <c r="F119" i="3"/>
  <c r="E117" i="3"/>
  <c r="J91" i="3"/>
  <c r="F91" i="3"/>
  <c r="F89" i="3"/>
  <c r="E87" i="3"/>
  <c r="J24" i="3"/>
  <c r="E24" i="3"/>
  <c r="J122" i="3"/>
  <c r="J23" i="3"/>
  <c r="J18" i="3"/>
  <c r="E18" i="3"/>
  <c r="F92" i="3"/>
  <c r="J17" i="3"/>
  <c r="J12" i="3"/>
  <c r="J119" i="3"/>
  <c r="E7" i="3"/>
  <c r="E85" i="3"/>
  <c r="J35" i="2"/>
  <c r="J34" i="2"/>
  <c r="AY95" i="1"/>
  <c r="J33" i="2"/>
  <c r="AX95" i="1" s="1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T176" i="2"/>
  <c r="R177" i="2"/>
  <c r="R176" i="2"/>
  <c r="P177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T155" i="2"/>
  <c r="R156" i="2"/>
  <c r="R155" i="2" s="1"/>
  <c r="P156" i="2"/>
  <c r="P155" i="2"/>
  <c r="BI154" i="2"/>
  <c r="BH154" i="2"/>
  <c r="BG154" i="2"/>
  <c r="BF154" i="2"/>
  <c r="T154" i="2"/>
  <c r="T153" i="2" s="1"/>
  <c r="R154" i="2"/>
  <c r="R153" i="2"/>
  <c r="P154" i="2"/>
  <c r="P153" i="2" s="1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T146" i="2"/>
  <c r="R147" i="2"/>
  <c r="R146" i="2"/>
  <c r="P147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/>
  <c r="R135" i="2"/>
  <c r="R134" i="2" s="1"/>
  <c r="P135" i="2"/>
  <c r="P134" i="2"/>
  <c r="BI132" i="2"/>
  <c r="BH132" i="2"/>
  <c r="BG132" i="2"/>
  <c r="BF132" i="2"/>
  <c r="T132" i="2"/>
  <c r="T131" i="2" s="1"/>
  <c r="R132" i="2"/>
  <c r="R131" i="2"/>
  <c r="P132" i="2"/>
  <c r="P131" i="2" s="1"/>
  <c r="J125" i="2"/>
  <c r="F125" i="2"/>
  <c r="F123" i="2"/>
  <c r="E121" i="2"/>
  <c r="J89" i="2"/>
  <c r="F89" i="2"/>
  <c r="F87" i="2"/>
  <c r="E85" i="2"/>
  <c r="J22" i="2"/>
  <c r="E22" i="2"/>
  <c r="J126" i="2"/>
  <c r="J21" i="2"/>
  <c r="J16" i="2"/>
  <c r="E16" i="2"/>
  <c r="F90" i="2"/>
  <c r="J15" i="2"/>
  <c r="J10" i="2"/>
  <c r="J123" i="2"/>
  <c r="L90" i="1"/>
  <c r="AM90" i="1"/>
  <c r="AM89" i="1"/>
  <c r="L89" i="1"/>
  <c r="AM87" i="1"/>
  <c r="L87" i="1"/>
  <c r="L85" i="1"/>
  <c r="L84" i="1"/>
  <c r="J158" i="2"/>
  <c r="BK132" i="2"/>
  <c r="J163" i="2"/>
  <c r="J210" i="2"/>
  <c r="J192" i="2"/>
  <c r="BK206" i="2"/>
  <c r="BK187" i="2"/>
  <c r="J170" i="2"/>
  <c r="J137" i="2"/>
  <c r="J184" i="2"/>
  <c r="J152" i="2"/>
  <c r="J226" i="2"/>
  <c r="J201" i="2"/>
  <c r="BK143" i="2"/>
  <c r="BK175" i="2"/>
  <c r="J209" i="2"/>
  <c r="BK135" i="2"/>
  <c r="J177" i="3"/>
  <c r="J158" i="3"/>
  <c r="J179" i="3"/>
  <c r="BK147" i="3"/>
  <c r="J135" i="3"/>
  <c r="BK157" i="3"/>
  <c r="BK180" i="3"/>
  <c r="BK158" i="3"/>
  <c r="J183" i="3"/>
  <c r="BK137" i="3"/>
  <c r="BK168" i="3"/>
  <c r="BK154" i="3"/>
  <c r="BK133" i="3"/>
  <c r="BK141" i="5"/>
  <c r="BK217" i="2"/>
  <c r="BK203" i="2"/>
  <c r="J142" i="2"/>
  <c r="BK191" i="2"/>
  <c r="J189" i="3"/>
  <c r="J166" i="3"/>
  <c r="J138" i="3"/>
  <c r="J157" i="3"/>
  <c r="BK139" i="3"/>
  <c r="BK140" i="3"/>
  <c r="BK173" i="3"/>
  <c r="BK156" i="3"/>
  <c r="J140" i="3"/>
  <c r="J156" i="3"/>
  <c r="BK185" i="3"/>
  <c r="J145" i="3"/>
  <c r="J165" i="3"/>
  <c r="BK153" i="3"/>
  <c r="BK121" i="4"/>
  <c r="BK149" i="5"/>
  <c r="BK122" i="5"/>
  <c r="J141" i="5"/>
  <c r="BK167" i="2"/>
  <c r="J195" i="2"/>
  <c r="BK152" i="2"/>
  <c r="BK207" i="2"/>
  <c r="BK188" i="2"/>
  <c r="BK197" i="2"/>
  <c r="J175" i="2"/>
  <c r="J143" i="2"/>
  <c r="J199" i="2"/>
  <c r="J174" i="2"/>
  <c r="J147" i="2"/>
  <c r="BK219" i="2"/>
  <c r="J166" i="2"/>
  <c r="J177" i="2"/>
  <c r="BK147" i="2"/>
  <c r="J187" i="2"/>
  <c r="J159" i="3"/>
  <c r="J133" i="3"/>
  <c r="BK148" i="3"/>
  <c r="J173" i="3"/>
  <c r="J137" i="3"/>
  <c r="BK170" i="3"/>
  <c r="J153" i="3"/>
  <c r="BK184" i="3"/>
  <c r="J136" i="3"/>
  <c r="J154" i="3"/>
  <c r="J178" i="3"/>
  <c r="BK160" i="3"/>
  <c r="BK134" i="3"/>
  <c r="J149" i="5"/>
  <c r="J207" i="2"/>
  <c r="J188" i="2"/>
  <c r="J135" i="2"/>
  <c r="BK205" i="2"/>
  <c r="BK213" i="2"/>
  <c r="BK195" i="2"/>
  <c r="BK156" i="2"/>
  <c r="BK139" i="2"/>
  <c r="J190" i="2"/>
  <c r="J150" i="2"/>
  <c r="J181" i="2"/>
  <c r="BK209" i="2"/>
  <c r="BK168" i="2"/>
  <c r="J198" i="2"/>
  <c r="J185" i="3"/>
  <c r="J149" i="3"/>
  <c r="J175" i="3"/>
  <c r="BK145" i="3"/>
  <c r="BK169" i="3"/>
  <c r="BK128" i="3"/>
  <c r="BK165" i="3"/>
  <c r="J144" i="3"/>
  <c r="J172" i="3"/>
  <c r="J134" i="3"/>
  <c r="BK166" i="3"/>
  <c r="BK141" i="3"/>
  <c r="BK155" i="3"/>
  <c r="BK136" i="3"/>
  <c r="F36" i="4"/>
  <c r="BC97" i="1" s="1"/>
  <c r="BK152" i="5"/>
  <c r="J168" i="2"/>
  <c r="J145" i="2"/>
  <c r="J182" i="2"/>
  <c r="AS94" i="1"/>
  <c r="J205" i="2"/>
  <c r="J173" i="2"/>
  <c r="BK145" i="2"/>
  <c r="J194" i="2"/>
  <c r="J162" i="2"/>
  <c r="BK138" i="2"/>
  <c r="J225" i="2"/>
  <c r="J197" i="2"/>
  <c r="BK182" i="2"/>
  <c r="BK165" i="2"/>
  <c r="BK181" i="2"/>
  <c r="BK180" i="2"/>
  <c r="BK173" i="2"/>
  <c r="J167" i="2"/>
  <c r="BK166" i="2"/>
  <c r="J161" i="2"/>
  <c r="BK154" i="2"/>
  <c r="J141" i="2"/>
  <c r="BK174" i="3"/>
  <c r="BK181" i="3"/>
  <c r="BK151" i="3"/>
  <c r="BK179" i="3"/>
  <c r="J169" i="3"/>
  <c r="BK146" i="3"/>
  <c r="J168" i="3"/>
  <c r="J167" i="3"/>
  <c r="J146" i="3"/>
  <c r="BK175" i="3"/>
  <c r="BK159" i="3"/>
  <c r="F37" i="4"/>
  <c r="BD97" i="1" s="1"/>
  <c r="J122" i="5"/>
  <c r="BK190" i="2"/>
  <c r="BK142" i="2"/>
  <c r="BK170" i="2"/>
  <c r="J206" i="2"/>
  <c r="BK215" i="2"/>
  <c r="BK184" i="2"/>
  <c r="BK151" i="2"/>
  <c r="BK198" i="2"/>
  <c r="J156" i="2"/>
  <c r="BK225" i="2"/>
  <c r="BK183" i="2"/>
  <c r="J180" i="2"/>
  <c r="J215" i="2"/>
  <c r="J151" i="2"/>
  <c r="BK178" i="3"/>
  <c r="BK152" i="3"/>
  <c r="BK172" i="3"/>
  <c r="J176" i="3"/>
  <c r="BK177" i="3"/>
  <c r="J160" i="3"/>
  <c r="BK182" i="3"/>
  <c r="BK138" i="3"/>
  <c r="J151" i="3"/>
  <c r="BK135" i="3"/>
  <c r="BK163" i="3"/>
  <c r="J141" i="3"/>
  <c r="J152" i="5"/>
  <c r="J135" i="5"/>
  <c r="BK128" i="5"/>
  <c r="BK161" i="2"/>
  <c r="BK210" i="2"/>
  <c r="BK137" i="2"/>
  <c r="BK201" i="2"/>
  <c r="BK174" i="2"/>
  <c r="BK199" i="2"/>
  <c r="BK177" i="2"/>
  <c r="BK150" i="2"/>
  <c r="J191" i="2"/>
  <c r="J154" i="2"/>
  <c r="BK226" i="2"/>
  <c r="J219" i="2"/>
  <c r="J213" i="2"/>
  <c r="BK158" i="2"/>
  <c r="BK194" i="2"/>
  <c r="BK183" i="3"/>
  <c r="BK176" i="3"/>
  <c r="J155" i="3"/>
  <c r="BK131" i="3"/>
  <c r="J139" i="3"/>
  <c r="J181" i="3"/>
  <c r="BK164" i="3"/>
  <c r="J128" i="3"/>
  <c r="BK162" i="3"/>
  <c r="BK189" i="3"/>
  <c r="J148" i="3"/>
  <c r="J180" i="3"/>
  <c r="BK149" i="3"/>
  <c r="J121" i="4"/>
  <c r="J34" i="4"/>
  <c r="AW97" i="1"/>
  <c r="BK135" i="5"/>
  <c r="BK163" i="2"/>
  <c r="J138" i="2"/>
  <c r="BK162" i="2"/>
  <c r="BK211" i="2"/>
  <c r="J217" i="2"/>
  <c r="BK192" i="2"/>
  <c r="BK171" i="2"/>
  <c r="BK141" i="2"/>
  <c r="J165" i="2"/>
  <c r="J139" i="2"/>
  <c r="J203" i="2"/>
  <c r="J211" i="2"/>
  <c r="J171" i="2"/>
  <c r="J132" i="2"/>
  <c r="J183" i="2"/>
  <c r="J163" i="3"/>
  <c r="J184" i="3"/>
  <c r="J152" i="3"/>
  <c r="BK130" i="3"/>
  <c r="J164" i="3"/>
  <c r="J182" i="3"/>
  <c r="J147" i="3"/>
  <c r="J174" i="3"/>
  <c r="BK167" i="3"/>
  <c r="J131" i="3"/>
  <c r="J162" i="3"/>
  <c r="J170" i="3"/>
  <c r="BK144" i="3"/>
  <c r="J130" i="3"/>
  <c r="F35" i="4"/>
  <c r="BB97" i="1"/>
  <c r="J128" i="5"/>
  <c r="T136" i="2" l="1"/>
  <c r="R157" i="2"/>
  <c r="BK193" i="2"/>
  <c r="J193" i="2" s="1"/>
  <c r="J109" i="2" s="1"/>
  <c r="R202" i="2"/>
  <c r="R132" i="3"/>
  <c r="R150" i="3"/>
  <c r="P171" i="3"/>
  <c r="BK140" i="2"/>
  <c r="J140" i="2"/>
  <c r="J99" i="2" s="1"/>
  <c r="BK157" i="2"/>
  <c r="J157" i="2"/>
  <c r="J105" i="2"/>
  <c r="P172" i="2"/>
  <c r="BK179" i="2"/>
  <c r="J179" i="2"/>
  <c r="J108" i="2"/>
  <c r="R193" i="2"/>
  <c r="BK218" i="2"/>
  <c r="J218" i="2"/>
  <c r="J111" i="2"/>
  <c r="P129" i="3"/>
  <c r="T132" i="3"/>
  <c r="BK150" i="3"/>
  <c r="J150" i="3" s="1"/>
  <c r="J103" i="3" s="1"/>
  <c r="T171" i="3"/>
  <c r="R140" i="2"/>
  <c r="T149" i="2"/>
  <c r="R172" i="2"/>
  <c r="P179" i="2"/>
  <c r="BK202" i="2"/>
  <c r="J202" i="2" s="1"/>
  <c r="J110" i="2" s="1"/>
  <c r="P218" i="2"/>
  <c r="BK129" i="3"/>
  <c r="J129" i="3" s="1"/>
  <c r="J99" i="3" s="1"/>
  <c r="P132" i="3"/>
  <c r="P126" i="3" s="1"/>
  <c r="T143" i="3"/>
  <c r="T142" i="3" s="1"/>
  <c r="BK161" i="3"/>
  <c r="J161" i="3"/>
  <c r="J104" i="3"/>
  <c r="T161" i="3"/>
  <c r="BK140" i="5"/>
  <c r="J140" i="5"/>
  <c r="J99" i="5"/>
  <c r="T140" i="2"/>
  <c r="T130" i="2" s="1"/>
  <c r="BK149" i="2"/>
  <c r="P157" i="2"/>
  <c r="T172" i="2"/>
  <c r="P193" i="2"/>
  <c r="T202" i="2"/>
  <c r="T129" i="3"/>
  <c r="T126" i="3"/>
  <c r="P143" i="3"/>
  <c r="T150" i="3"/>
  <c r="R171" i="3"/>
  <c r="P140" i="5"/>
  <c r="P120" i="5" s="1"/>
  <c r="P119" i="5" s="1"/>
  <c r="AU98" i="1" s="1"/>
  <c r="BK136" i="2"/>
  <c r="J136" i="2" s="1"/>
  <c r="J98" i="2" s="1"/>
  <c r="P140" i="2"/>
  <c r="R149" i="2"/>
  <c r="T157" i="2"/>
  <c r="T179" i="2"/>
  <c r="T193" i="2"/>
  <c r="R218" i="2"/>
  <c r="BK132" i="3"/>
  <c r="J132" i="3"/>
  <c r="J100" i="3"/>
  <c r="R143" i="3"/>
  <c r="P161" i="3"/>
  <c r="R161" i="3"/>
  <c r="P136" i="2"/>
  <c r="P130" i="2"/>
  <c r="R136" i="2"/>
  <c r="R130" i="2"/>
  <c r="P149" i="2"/>
  <c r="BK172" i="2"/>
  <c r="J172" i="2" s="1"/>
  <c r="J106" i="2" s="1"/>
  <c r="R179" i="2"/>
  <c r="P202" i="2"/>
  <c r="T218" i="2"/>
  <c r="R129" i="3"/>
  <c r="R126" i="3"/>
  <c r="BK143" i="3"/>
  <c r="J143" i="3" s="1"/>
  <c r="J102" i="3" s="1"/>
  <c r="P150" i="3"/>
  <c r="BK171" i="3"/>
  <c r="J171" i="3" s="1"/>
  <c r="J105" i="3" s="1"/>
  <c r="R140" i="5"/>
  <c r="R120" i="5"/>
  <c r="R119" i="5" s="1"/>
  <c r="T140" i="5"/>
  <c r="T120" i="5"/>
  <c r="T119" i="5"/>
  <c r="BK131" i="2"/>
  <c r="J131" i="2"/>
  <c r="J96" i="2"/>
  <c r="BK134" i="2"/>
  <c r="J134" i="2" s="1"/>
  <c r="J97" i="2" s="1"/>
  <c r="BK176" i="2"/>
  <c r="J176" i="2"/>
  <c r="J107" i="2" s="1"/>
  <c r="BK155" i="2"/>
  <c r="J155" i="2"/>
  <c r="J104" i="2"/>
  <c r="BK146" i="2"/>
  <c r="J146" i="2"/>
  <c r="J100" i="2"/>
  <c r="BK127" i="3"/>
  <c r="J127" i="3" s="1"/>
  <c r="J98" i="3" s="1"/>
  <c r="BK153" i="2"/>
  <c r="J153" i="2"/>
  <c r="J103" i="2" s="1"/>
  <c r="BK120" i="4"/>
  <c r="J120" i="4"/>
  <c r="J98" i="4"/>
  <c r="BK121" i="5"/>
  <c r="J121" i="5"/>
  <c r="J98" i="5"/>
  <c r="J92" i="5"/>
  <c r="BE122" i="5"/>
  <c r="BE135" i="5"/>
  <c r="J89" i="5"/>
  <c r="E109" i="5"/>
  <c r="F116" i="5"/>
  <c r="BE149" i="5"/>
  <c r="BE152" i="5"/>
  <c r="BE141" i="5"/>
  <c r="BE128" i="5"/>
  <c r="AW98" i="1"/>
  <c r="BK142" i="3"/>
  <c r="J142" i="3"/>
  <c r="J101" i="3" s="1"/>
  <c r="E85" i="4"/>
  <c r="J89" i="4"/>
  <c r="F92" i="4"/>
  <c r="J115" i="4"/>
  <c r="BE121" i="4"/>
  <c r="J89" i="3"/>
  <c r="E115" i="3"/>
  <c r="F122" i="3"/>
  <c r="BE131" i="3"/>
  <c r="BE137" i="3"/>
  <c r="BE147" i="3"/>
  <c r="BE148" i="3"/>
  <c r="BE167" i="3"/>
  <c r="BE182" i="3"/>
  <c r="J149" i="2"/>
  <c r="J102" i="2" s="1"/>
  <c r="J92" i="3"/>
  <c r="BE128" i="3"/>
  <c r="BE134" i="3"/>
  <c r="BE149" i="3"/>
  <c r="BE160" i="3"/>
  <c r="BE169" i="3"/>
  <c r="BE172" i="3"/>
  <c r="BE180" i="3"/>
  <c r="BE181" i="3"/>
  <c r="BE135" i="3"/>
  <c r="BE140" i="3"/>
  <c r="BE141" i="3"/>
  <c r="BE144" i="3"/>
  <c r="BE145" i="3"/>
  <c r="BE164" i="3"/>
  <c r="BE165" i="3"/>
  <c r="BE176" i="3"/>
  <c r="BE177" i="3"/>
  <c r="BE136" i="3"/>
  <c r="BE139" i="3"/>
  <c r="BE152" i="3"/>
  <c r="BE155" i="3"/>
  <c r="BE158" i="3"/>
  <c r="BE159" i="3"/>
  <c r="BE162" i="3"/>
  <c r="BE163" i="3"/>
  <c r="BE166" i="3"/>
  <c r="BE179" i="3"/>
  <c r="BE133" i="3"/>
  <c r="BE174" i="3"/>
  <c r="BE175" i="3"/>
  <c r="BE138" i="3"/>
  <c r="BE146" i="3"/>
  <c r="BE153" i="3"/>
  <c r="BE170" i="3"/>
  <c r="BE178" i="3"/>
  <c r="BE183" i="3"/>
  <c r="BE185" i="3"/>
  <c r="BE130" i="3"/>
  <c r="BE151" i="3"/>
  <c r="BE154" i="3"/>
  <c r="BE156" i="3"/>
  <c r="BE157" i="3"/>
  <c r="BE168" i="3"/>
  <c r="BE173" i="3"/>
  <c r="BE184" i="3"/>
  <c r="BE189" i="3"/>
  <c r="J87" i="2"/>
  <c r="BE132" i="2"/>
  <c r="BE138" i="2"/>
  <c r="BE145" i="2"/>
  <c r="BE156" i="2"/>
  <c r="BE158" i="2"/>
  <c r="BE163" i="2"/>
  <c r="BE195" i="2"/>
  <c r="BE205" i="2"/>
  <c r="BE141" i="2"/>
  <c r="BE152" i="2"/>
  <c r="BE194" i="2"/>
  <c r="BE197" i="2"/>
  <c r="BE198" i="2"/>
  <c r="BE199" i="2"/>
  <c r="BE142" i="2"/>
  <c r="BE147" i="2"/>
  <c r="BE161" i="2"/>
  <c r="BE162" i="2"/>
  <c r="BE167" i="2"/>
  <c r="BE168" i="2"/>
  <c r="BE170" i="2"/>
  <c r="BE171" i="2"/>
  <c r="BE174" i="2"/>
  <c r="BE192" i="2"/>
  <c r="BE207" i="2"/>
  <c r="BE219" i="2"/>
  <c r="BE225" i="2"/>
  <c r="BE226" i="2"/>
  <c r="BE137" i="2"/>
  <c r="BE143" i="2"/>
  <c r="BE166" i="2"/>
  <c r="BE177" i="2"/>
  <c r="BE182" i="2"/>
  <c r="BE213" i="2"/>
  <c r="BE215" i="2"/>
  <c r="J90" i="2"/>
  <c r="BE135" i="2"/>
  <c r="BE183" i="2"/>
  <c r="BE188" i="2"/>
  <c r="BE190" i="2"/>
  <c r="BE191" i="2"/>
  <c r="BE210" i="2"/>
  <c r="BE165" i="2"/>
  <c r="BE181" i="2"/>
  <c r="BE209" i="2"/>
  <c r="F126" i="2"/>
  <c r="BE150" i="2"/>
  <c r="BE151" i="2"/>
  <c r="BE175" i="2"/>
  <c r="BE201" i="2"/>
  <c r="BE206" i="2"/>
  <c r="BE139" i="2"/>
  <c r="BE154" i="2"/>
  <c r="BE173" i="2"/>
  <c r="BE180" i="2"/>
  <c r="BE184" i="2"/>
  <c r="BE187" i="2"/>
  <c r="BE203" i="2"/>
  <c r="BE211" i="2"/>
  <c r="BE217" i="2"/>
  <c r="F32" i="2"/>
  <c r="BA95" i="1"/>
  <c r="F37" i="5"/>
  <c r="BD98" i="1" s="1"/>
  <c r="F36" i="3"/>
  <c r="BC96" i="1" s="1"/>
  <c r="J34" i="3"/>
  <c r="AW96" i="1" s="1"/>
  <c r="F35" i="3"/>
  <c r="BB96" i="1" s="1"/>
  <c r="F34" i="3"/>
  <c r="BA96" i="1" s="1"/>
  <c r="F35" i="5"/>
  <c r="BB98" i="1" s="1"/>
  <c r="J32" i="2"/>
  <c r="AW95" i="1" s="1"/>
  <c r="J33" i="4"/>
  <c r="AV97" i="1" s="1"/>
  <c r="AT97" i="1" s="1"/>
  <c r="F35" i="2"/>
  <c r="BD95" i="1" s="1"/>
  <c r="F34" i="5"/>
  <c r="BA98" i="1"/>
  <c r="F33" i="2"/>
  <c r="BB95" i="1" s="1"/>
  <c r="F37" i="3"/>
  <c r="BD96" i="1"/>
  <c r="F34" i="2"/>
  <c r="BC95" i="1" s="1"/>
  <c r="F34" i="4"/>
  <c r="BA97" i="1"/>
  <c r="F36" i="5"/>
  <c r="BC98" i="1"/>
  <c r="BK148" i="2" l="1"/>
  <c r="J148" i="2" s="1"/>
  <c r="J101" i="2" s="1"/>
  <c r="R148" i="2"/>
  <c r="R129" i="2" s="1"/>
  <c r="P142" i="3"/>
  <c r="P125" i="3"/>
  <c r="AU96" i="1"/>
  <c r="R142" i="3"/>
  <c r="R125" i="3" s="1"/>
  <c r="T148" i="2"/>
  <c r="T129" i="2"/>
  <c r="P148" i="2"/>
  <c r="P129" i="2" s="1"/>
  <c r="AU95" i="1" s="1"/>
  <c r="T125" i="3"/>
  <c r="BK120" i="5"/>
  <c r="BK119" i="5" s="1"/>
  <c r="J119" i="5" s="1"/>
  <c r="J30" i="5" s="1"/>
  <c r="AG98" i="1" s="1"/>
  <c r="AN98" i="1" s="1"/>
  <c r="BK126" i="3"/>
  <c r="J126" i="3" s="1"/>
  <c r="J97" i="3" s="1"/>
  <c r="BK119" i="4"/>
  <c r="J119" i="4"/>
  <c r="J97" i="4" s="1"/>
  <c r="BK130" i="2"/>
  <c r="J130" i="2"/>
  <c r="J95" i="2"/>
  <c r="F31" i="2"/>
  <c r="AZ95" i="1" s="1"/>
  <c r="J33" i="3"/>
  <c r="AV96" i="1" s="1"/>
  <c r="AT96" i="1" s="1"/>
  <c r="F33" i="3"/>
  <c r="AZ96" i="1"/>
  <c r="J33" i="5"/>
  <c r="AV98" i="1" s="1"/>
  <c r="AT98" i="1" s="1"/>
  <c r="BA94" i="1"/>
  <c r="W30" i="1" s="1"/>
  <c r="J31" i="2"/>
  <c r="AV95" i="1"/>
  <c r="AT95" i="1" s="1"/>
  <c r="F33" i="4"/>
  <c r="AZ97" i="1"/>
  <c r="BB94" i="1"/>
  <c r="W31" i="1" s="1"/>
  <c r="F33" i="5"/>
  <c r="AZ98" i="1"/>
  <c r="BD94" i="1"/>
  <c r="W33" i="1" s="1"/>
  <c r="BC94" i="1"/>
  <c r="W32" i="1"/>
  <c r="BK125" i="3" l="1"/>
  <c r="J125" i="3" s="1"/>
  <c r="J96" i="3" s="1"/>
  <c r="BK129" i="2"/>
  <c r="J129" i="2"/>
  <c r="J94" i="2"/>
  <c r="J96" i="5"/>
  <c r="J120" i="5"/>
  <c r="J97" i="5"/>
  <c r="BK118" i="4"/>
  <c r="J118" i="4" s="1"/>
  <c r="J30" i="4" s="1"/>
  <c r="AG97" i="1" s="1"/>
  <c r="J39" i="5"/>
  <c r="AU94" i="1"/>
  <c r="AW94" i="1"/>
  <c r="AK30" i="1" s="1"/>
  <c r="J30" i="3"/>
  <c r="AG96" i="1"/>
  <c r="AN96" i="1"/>
  <c r="AY94" i="1"/>
  <c r="AX94" i="1"/>
  <c r="AZ94" i="1"/>
  <c r="W29" i="1" s="1"/>
  <c r="J39" i="4" l="1"/>
  <c r="J96" i="4"/>
  <c r="J39" i="3"/>
  <c r="AN97" i="1"/>
  <c r="J28" i="2"/>
  <c r="AG95" i="1"/>
  <c r="AN95" i="1" s="1"/>
  <c r="AV94" i="1"/>
  <c r="AK29" i="1" s="1"/>
  <c r="J37" i="2" l="1"/>
  <c r="AG94" i="1"/>
  <c r="AK26" i="1"/>
  <c r="AK35" i="1"/>
  <c r="AT94" i="1"/>
  <c r="AN94" i="1" l="1"/>
</calcChain>
</file>

<file path=xl/sharedStrings.xml><?xml version="1.0" encoding="utf-8"?>
<sst xmlns="http://schemas.openxmlformats.org/spreadsheetml/2006/main" count="2922" uniqueCount="606">
  <si>
    <t>Export Komplet</t>
  </si>
  <si>
    <t/>
  </si>
  <si>
    <t>2.0</t>
  </si>
  <si>
    <t>ZAMOK</t>
  </si>
  <si>
    <t>False</t>
  </si>
  <si>
    <t>{9084542a-b2b5-4aea-8d48-b12c3621eb71}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</si>
  <si>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</si>
  <si>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</si>
  <si>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</si>
  <si>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</si>
  <si>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</si>
  <si>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</si>
  <si>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</si>
  <si>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</si>
  <si>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24H0919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</si>
  <si>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</si>
  <si>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</si>
  <si>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Navýšení kapacity MŠ Šenovská, Petřvald</t>
  </si>
  <si>
    <t>KSO:</t>
  </si>
  <si>
    <t>CC-CZ:</t>
  </si>
  <si>
    <t>Místo:</t>
  </si>
  <si>
    <t>Petřvald</t>
  </si>
  <si>
    <t>Datum:</t>
  </si>
  <si>
    <t>19. 9. 2024</t>
  </si>
  <si>
    <t>Zadavatel:</t>
  </si>
  <si>
    <t>IČ:</t>
  </si>
  <si>
    <t>Město Petřvald</t>
  </si>
  <si>
    <t>DIČ:</t>
  </si>
  <si>
    <t>Uchazeč:</t>
  </si>
  <si>
    <t>Vyplň údaj</t>
  </si>
  <si>
    <t>Projektant:</t>
  </si>
  <si>
    <t>Ing. Jan Havlíček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</si>
  <si>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</si>
  <si>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</si>
  <si>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</si>
  <si>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</si>
  <si>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</si>
  <si>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</si>
  <si>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</si>
  <si>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</si>
  <si>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</si>
  <si>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</si>
  <si>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</si>
  <si>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</si>
  <si>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</si>
  <si>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</si>
  <si>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</si>
  <si>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</si>
  <si>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</si>
  <si>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</si>
  <si>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</si>
  <si>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</si>
  <si>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</si>
  <si>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</si>
  <si>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</si>
  <si>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</si>
  <si>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</si>
  <si>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</si>
  <si>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</si>
  <si>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</si>
  <si>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</si>
  <si>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</si>
  <si>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</si>
  <si>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</si>
  <si>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</si>
  <si>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</si>
  <si>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</si>
  <si>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</si>
  <si>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</si>
  <si>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</si>
  <si>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</si>
  <si>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</si>
  <si>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</si>
  <si>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</si>
  <si>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</si>
  <si>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</si>
  <si>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</si>
  <si>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</si>
  <si>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</si>
  <si>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</si>
  <si>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</si>
  <si>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</si>
  <si>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</si>
  <si>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01</t>
  </si>
  <si>
    <t>Zdravotechnika</t>
  </si>
  <si>
    <t>{9d38c6aa-e171-41e4-bc50-a2a6ed29aaea}</t>
  </si>
  <si>
    <t>2</t>
  </si>
  <si>
    <t>02</t>
  </si>
  <si>
    <t>Elektroinstalace</t>
  </si>
  <si>
    <t>{a90e3a69-b593-43c2-a3a4-4473ab4ba9f7}</t>
  </si>
  <si>
    <t>VRN</t>
  </si>
  <si>
    <t>Vedlejší a ostatní rozpočtové náklady</t>
  </si>
  <si>
    <t>{2ff9afdb-41ee-4cd2-b656-aa6e928445c4}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</si>
  <si>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</si>
  <si>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</si>
  <si>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</si>
  <si>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</si>
  <si>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</si>
  <si>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</si>
  <si>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</si>
  <si>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</si>
  <si>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</si>
  <si>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</si>
  <si>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</si>
  <si>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</si>
  <si>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</si>
  <si>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</si>
  <si>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</si>
  <si>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742 - Elektroinstalace - slaboproud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</si>
  <si>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</si>
  <si>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</si>
  <si>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</si>
  <si>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</si>
  <si>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</si>
  <si>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</si>
  <si>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</si>
  <si>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</si>
  <si>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</si>
  <si>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</si>
  <si>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</si>
  <si>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</si>
  <si>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</si>
  <si>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</si>
  <si>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</si>
  <si>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</si>
  <si>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</si>
  <si>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</si>
  <si>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</si>
  <si>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</si>
  <si>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</si>
  <si>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</si>
  <si>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</si>
  <si>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</si>
  <si>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</si>
  <si>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</si>
  <si>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</si>
  <si>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</si>
  <si>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</si>
  <si>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</si>
  <si>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307740162</t>
  </si>
  <si>
    <t>VV</t>
  </si>
  <si>
    <t>"podezdívka sprchy" 1,9</t>
  </si>
  <si>
    <t>6</t>
  </si>
  <si>
    <t>Úpravy povrchů, podlahy a osazování výplní</t>
  </si>
  <si>
    <t>612142001</t>
  </si>
  <si>
    <t>Pletivo sklovláknité vnitřních stěn vtlačené do tmelu</t>
  </si>
  <si>
    <t>-846554274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</si>
  <si>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</si>
  <si>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</si>
  <si>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</si>
  <si>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</si>
  <si>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-2084956918</t>
  </si>
  <si>
    <t>962031011</t>
  </si>
  <si>
    <t>Bourání příček nebo přizdívek z cihel děrovaných tl do 100 mm</t>
  </si>
  <si>
    <t>1698290042</t>
  </si>
  <si>
    <t>5</t>
  </si>
  <si>
    <t>968072455</t>
  </si>
  <si>
    <t>Vybourání kovových dveřních zárubní pl do 2 m2</t>
  </si>
  <si>
    <t>552011833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</si>
  <si>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</si>
  <si>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</si>
  <si>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</si>
  <si>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</si>
  <si>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</si>
  <si>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1673006361</t>
  </si>
  <si>
    <t>7</t>
  </si>
  <si>
    <t>997013501</t>
  </si>
  <si>
    <t>Odvoz suti a vybouraných hmot na skládku nebo meziskládku do 1 km se složením</t>
  </si>
  <si>
    <t>-953884588</t>
  </si>
  <si>
    <t>8</t>
  </si>
  <si>
    <t>997013509</t>
  </si>
  <si>
    <t>Příplatek k odvozu suti a vybouraných hmot na skládku ZKD 1 km přes 1 km</t>
  </si>
  <si>
    <t>-328125517</t>
  </si>
  <si>
    <t>3,814*9 'Přepočtené koeficientem množství</t>
  </si>
  <si>
    <t>997013871</t>
  </si>
  <si>
    <t>Poplatek za uložení stavebního odpadu na recyklační skládce (skládkovné) směsného stavebního a demoličního kód odpadu 17 09 04</t>
  </si>
  <si>
    <t>1759656877</t>
  </si>
  <si>
    <t>998</t>
  </si>
  <si>
    <t>Přesun hmot</t>
  </si>
  <si>
    <t>10</t>
  </si>
  <si>
    <t>998011008</t>
  </si>
  <si>
    <t>Přesun hmot pro budovy zděné s omezením mechanizace pro budovy v do 6 m</t>
  </si>
  <si>
    <t>582371021</t>
  </si>
  <si>
    <t>PSV</t>
  </si>
  <si>
    <t>Práce a dodávky PSV</t>
  </si>
  <si>
    <t>725</t>
  </si>
  <si>
    <t>Zdravotechnika - zařizovací předměty</t>
  </si>
  <si>
    <t>11</t>
  </si>
  <si>
    <t>725291653</t>
  </si>
  <si>
    <t>Montáž zásobníku toaletních papírů</t>
  </si>
  <si>
    <t>kus</t>
  </si>
  <si>
    <t>16</t>
  </si>
  <si>
    <t>-69553505</t>
  </si>
  <si>
    <t>M</t>
  </si>
  <si>
    <t>55431091R1</t>
  </si>
  <si>
    <t>držák toaletních papírů chrom D 170mm</t>
  </si>
  <si>
    <t>32</t>
  </si>
  <si>
    <t>210354089</t>
  </si>
  <si>
    <t>13</t>
  </si>
  <si>
    <t>998725111</t>
  </si>
  <si>
    <t>Přesun hmot tonážní pro zařizovací předměty s omezením mechanizace v objektech v do 6 m</t>
  </si>
  <si>
    <t>-317080926</t>
  </si>
  <si>
    <t>735</t>
  </si>
  <si>
    <t>Ústřední vytápění - otopná tělesa</t>
  </si>
  <si>
    <t>14</t>
  </si>
  <si>
    <t>735901001R1</t>
  </si>
  <si>
    <t>Demontáž a zpětná montáž topidla</t>
  </si>
  <si>
    <t>soubor</t>
  </si>
  <si>
    <t>456258975</t>
  </si>
  <si>
    <t>742</t>
  </si>
  <si>
    <t>Elektroinstalace - slaboproud</t>
  </si>
  <si>
    <t>15</t>
  </si>
  <si>
    <t>742210121R1</t>
  </si>
  <si>
    <t>Úprava požárního čidla</t>
  </si>
  <si>
    <t>962579800</t>
  </si>
  <si>
    <t>763</t>
  </si>
  <si>
    <t>Konstrukce suché výstavby</t>
  </si>
  <si>
    <t>763131491</t>
  </si>
  <si>
    <t>SDK podhled deska 1x akustická s izolací dvouvrstvá spodní kce profil CD+UD REI 90 Rw 60 dB</t>
  </si>
  <si>
    <t>-1129069973</t>
  </si>
  <si>
    <t>Akustický podhled vč. nízkofrekvenčního absorbéru – dle TZ</t>
  </si>
  <si>
    <t>79,49</t>
  </si>
  <si>
    <t>17</t>
  </si>
  <si>
    <t>763131714</t>
  </si>
  <si>
    <t>SDK podhled základní penetrační nátěr</t>
  </si>
  <si>
    <t>1261844973</t>
  </si>
  <si>
    <t>18</t>
  </si>
  <si>
    <t>763131821</t>
  </si>
  <si>
    <t>Demontáž SDK podhledu s dvouvrstvou nosnou kcí z ocelových profilů opláštění jednoduché</t>
  </si>
  <si>
    <t>1888098903</t>
  </si>
  <si>
    <t>19</t>
  </si>
  <si>
    <t>763411216R1</t>
  </si>
  <si>
    <t>Dělící přepážky k WC, kompaktní desky tl 13 mm</t>
  </si>
  <si>
    <t>231749838</t>
  </si>
  <si>
    <t>0,6*1,05*3</t>
  </si>
  <si>
    <t>20</t>
  </si>
  <si>
    <t>763411811</t>
  </si>
  <si>
    <t>Demontáž sanitárních příček z desek</t>
  </si>
  <si>
    <t>-1964301321</t>
  </si>
  <si>
    <t>763411821</t>
  </si>
  <si>
    <t>Demontáž dveří sanitárních příček</t>
  </si>
  <si>
    <t>1025714415</t>
  </si>
  <si>
    <t>22</t>
  </si>
  <si>
    <t>763431001</t>
  </si>
  <si>
    <t>Montáž minerálního podhledu s vyjímatelnými panely vel. do 0,36 m2 na zavěšený viditelný rošt</t>
  </si>
  <si>
    <t>-1778325530</t>
  </si>
  <si>
    <t>23</t>
  </si>
  <si>
    <t>59036513</t>
  </si>
  <si>
    <t>deska podhledová minerální rovná bílá jemná hladká 15x600x600mm</t>
  </si>
  <si>
    <t>1229399966</t>
  </si>
  <si>
    <t>12,3*1,15 'Přepočtené koeficientem množství</t>
  </si>
  <si>
    <t>24</t>
  </si>
  <si>
    <t>763431801</t>
  </si>
  <si>
    <t>Demontáž minerálního podhledu zavěšeného na viditelném roštu</t>
  </si>
  <si>
    <t>1109722339</t>
  </si>
  <si>
    <t>25</t>
  </si>
  <si>
    <t>998763321</t>
  </si>
  <si>
    <t>Přesun hmot tonážní pro konstrukce montované z desek s omezením mechanizace v objektech v do 6 m</t>
  </si>
  <si>
    <t>-708355008</t>
  </si>
  <si>
    <t>766</t>
  </si>
  <si>
    <t>Konstrukce truhlářské</t>
  </si>
  <si>
    <t>26</t>
  </si>
  <si>
    <t>766825811R1</t>
  </si>
  <si>
    <t>Demontáž sportovního žebříku</t>
  </si>
  <si>
    <t>-1353171888</t>
  </si>
  <si>
    <t>27</t>
  </si>
  <si>
    <t>766901001R1</t>
  </si>
  <si>
    <t xml:space="preserve">M+D T/1 - police na ručníky 2700×1140×100 mm, kompletní provedení dle PD </t>
  </si>
  <si>
    <t>1954967200</t>
  </si>
  <si>
    <t>28</t>
  </si>
  <si>
    <t>766901002R1</t>
  </si>
  <si>
    <t xml:space="preserve">M+D T/2 - dřevěné lemování zrcadla 100×36 mm, kompletní provedení dle PD </t>
  </si>
  <si>
    <t>m</t>
  </si>
  <si>
    <t>927809801</t>
  </si>
  <si>
    <t>767</t>
  </si>
  <si>
    <t>Konstrukce zámečnické</t>
  </si>
  <si>
    <t>29</t>
  </si>
  <si>
    <t>767661811R1</t>
  </si>
  <si>
    <t>Demontáž ocelových rámů krytů oken pevných nebo otevíravých</t>
  </si>
  <si>
    <t>1016542495</t>
  </si>
  <si>
    <t>8*0,8*2,4</t>
  </si>
  <si>
    <t>771</t>
  </si>
  <si>
    <t>Podlahy z dlaždic</t>
  </si>
  <si>
    <t>30</t>
  </si>
  <si>
    <t>771111011</t>
  </si>
  <si>
    <t>Vysátí podkladu před pokládkou dlažby</t>
  </si>
  <si>
    <t>785619593</t>
  </si>
  <si>
    <t>31</t>
  </si>
  <si>
    <t>771121011</t>
  </si>
  <si>
    <t>Nátěr penetrační na podlahu</t>
  </si>
  <si>
    <t>-970405475</t>
  </si>
  <si>
    <t>771121026</t>
  </si>
  <si>
    <t>Odstranění zbytků lepidla z podkladu před pokládkou dlažby broušením</t>
  </si>
  <si>
    <t>2097748386</t>
  </si>
  <si>
    <t>33</t>
  </si>
  <si>
    <t>771473810</t>
  </si>
  <si>
    <t>Demontáž soklíků z dlaždic keramických lepených rovných</t>
  </si>
  <si>
    <t>-75174672</t>
  </si>
  <si>
    <t>34</t>
  </si>
  <si>
    <t>771573810</t>
  </si>
  <si>
    <t>Demontáž podlah z dlaždic keramických lepených</t>
  </si>
  <si>
    <t>1706779135</t>
  </si>
  <si>
    <t>12,87</t>
  </si>
  <si>
    <t>Součet</t>
  </si>
  <si>
    <t>35</t>
  </si>
  <si>
    <t>771574416</t>
  </si>
  <si>
    <t>Montáž podlah keramických hladkých lepených cementovým flexibilním lepidlem přes 9 do 12 ks/m2</t>
  </si>
  <si>
    <t>1322616839</t>
  </si>
  <si>
    <t>36</t>
  </si>
  <si>
    <t>59761166</t>
  </si>
  <si>
    <t>dlažba keramická slinutá mrazuvzdorná R10/A povrch hladký/matný tl do 10mm přes 9 do 12ks/m2</t>
  </si>
  <si>
    <t>840985506</t>
  </si>
  <si>
    <t>12,87*1,1 'Přepočtené koeficientem množství</t>
  </si>
  <si>
    <t>37</t>
  </si>
  <si>
    <t>771591112</t>
  </si>
  <si>
    <t>Izolace pod dlažbu nátěrem nebo stěrkou ve dvou vrstvách</t>
  </si>
  <si>
    <t>-573950367</t>
  </si>
  <si>
    <t>38</t>
  </si>
  <si>
    <t>771591264</t>
  </si>
  <si>
    <t>Izolace těsnícími pásy mezi podlahou a stěnou</t>
  </si>
  <si>
    <t>-1636330313</t>
  </si>
  <si>
    <t>39</t>
  </si>
  <si>
    <t>998771111</t>
  </si>
  <si>
    <t>Přesun hmot tonážní pro podlahy z dlaždic s omezením mechanizace v objektech v do 6 m</t>
  </si>
  <si>
    <t>290941098</t>
  </si>
  <si>
    <t>776</t>
  </si>
  <si>
    <t>Podlahy povlakové</t>
  </si>
  <si>
    <t>40</t>
  </si>
  <si>
    <t>776212111</t>
  </si>
  <si>
    <t>Volné položení textilních pásů s podlepením spojů páskou</t>
  </si>
  <si>
    <t>-588221690</t>
  </si>
  <si>
    <t>41</t>
  </si>
  <si>
    <t>69751063</t>
  </si>
  <si>
    <t>koberec zátěžový vpichovaný role š 2m, vlákno 100% PA, hm 800g/m2, R &lt;= 100MΩ, zátěž 33, útlum 25dB, hořlavost Bfl S1</t>
  </si>
  <si>
    <t>1704856140</t>
  </si>
  <si>
    <t>80,99*1,1 'Přepočtené koeficientem množství</t>
  </si>
  <si>
    <t>42</t>
  </si>
  <si>
    <t>776410811</t>
  </si>
  <si>
    <t>Odstranění soklíků a lišt pryžových nebo plastových</t>
  </si>
  <si>
    <t>710864941</t>
  </si>
  <si>
    <t>43</t>
  </si>
  <si>
    <t>776411111</t>
  </si>
  <si>
    <t>Montáž obvodových soklíků výšky do 80 mm</t>
  </si>
  <si>
    <t>-1696523937</t>
  </si>
  <si>
    <t>44</t>
  </si>
  <si>
    <t>28411009</t>
  </si>
  <si>
    <t>lišta soklová PVC 18x80mm</t>
  </si>
  <si>
    <t>267567009</t>
  </si>
  <si>
    <t>36,7*1,02 'Přepočtené koeficientem množství</t>
  </si>
  <si>
    <t>45</t>
  </si>
  <si>
    <t>998776111</t>
  </si>
  <si>
    <t>Přesun hmot tonážní pro podlahy povlakové s omezením mechanizace v objektech v do 6 m</t>
  </si>
  <si>
    <t>1485950231</t>
  </si>
  <si>
    <t>781</t>
  </si>
  <si>
    <t>Dokončovací práce - obklady</t>
  </si>
  <si>
    <t>46</t>
  </si>
  <si>
    <t>781121011</t>
  </si>
  <si>
    <t>Nátěr penetrační na stěnu</t>
  </si>
  <si>
    <t>700981029</t>
  </si>
  <si>
    <t>18,4+0,65</t>
  </si>
  <si>
    <t>47</t>
  </si>
  <si>
    <t>781131112</t>
  </si>
  <si>
    <t>Izolace pod obklad nátěrem nebo stěrkou ve dvou vrstvách</t>
  </si>
  <si>
    <t>1886107079</t>
  </si>
  <si>
    <t>48</t>
  </si>
  <si>
    <t>781472221</t>
  </si>
  <si>
    <t>Montáž obkladů keramických hladkých lepených cementovým flexibilním lepidlem přes 35 do 45 ks/m2</t>
  </si>
  <si>
    <t>1264354495</t>
  </si>
  <si>
    <t>49</t>
  </si>
  <si>
    <t>59761706</t>
  </si>
  <si>
    <t>obklad keramický nemrazuvzdorný povrch hladký/lesklý tl do 10mm přes 35 do 45ks/m2</t>
  </si>
  <si>
    <t>693673025</t>
  </si>
  <si>
    <t>18,4*1,1 'Přepočtené koeficientem množství</t>
  </si>
  <si>
    <t>50</t>
  </si>
  <si>
    <t>781473810</t>
  </si>
  <si>
    <t>Demontáž obkladů z obkladaček keramických lepených</t>
  </si>
  <si>
    <t>-624567544</t>
  </si>
  <si>
    <t>51</t>
  </si>
  <si>
    <t>781481212</t>
  </si>
  <si>
    <t>Montáž obkladů stěn z keramické mozaiky nebo dekoru na síti kladených do malty základní prvek přes 100 do 200 ks/m2</t>
  </si>
  <si>
    <t>256316721</t>
  </si>
  <si>
    <t>52</t>
  </si>
  <si>
    <t>59761213</t>
  </si>
  <si>
    <t>mozaika keramická nemrazuvzdorná lepená na síti R10/A povrch hladký/matný tl do 10mm základní prvek do 200ks/m2</t>
  </si>
  <si>
    <t>-416197997</t>
  </si>
  <si>
    <t>0,65*1,1 'Přepočtené koeficientem množství</t>
  </si>
  <si>
    <t>53</t>
  </si>
  <si>
    <t>781491012</t>
  </si>
  <si>
    <t>Montáž zrcadel plochy přes 1 m2 lepených silikonovým tmelem na podkladní omítku</t>
  </si>
  <si>
    <t>-858193089</t>
  </si>
  <si>
    <t>0,86*2,7</t>
  </si>
  <si>
    <t>54</t>
  </si>
  <si>
    <t>63465124</t>
  </si>
  <si>
    <t>zrcadlo nemontované čiré tl 4mm max rozměr 3210x2250mm</t>
  </si>
  <si>
    <t>882209718</t>
  </si>
  <si>
    <t>2,322*1,1 'Přepočtené koeficientem množství</t>
  </si>
  <si>
    <t>55</t>
  </si>
  <si>
    <t>998781111</t>
  </si>
  <si>
    <t>Přesun hmot tonážní pro obklady keramické s omezením mechanizace v objektech v do 6 m</t>
  </si>
  <si>
    <t>572255394</t>
  </si>
  <si>
    <t>784</t>
  </si>
  <si>
    <t>Dokončovací práce - malby a tapety</t>
  </si>
  <si>
    <t>56</t>
  </si>
  <si>
    <t>784111011</t>
  </si>
  <si>
    <t>Obroušení podkladu omítnutého v místnostech v do 3,80 m</t>
  </si>
  <si>
    <t>-1113564440</t>
  </si>
  <si>
    <t>Stěna podél nového podhledu (v. cca 200 mm)</t>
  </si>
  <si>
    <t>7,5</t>
  </si>
  <si>
    <t>Stěny v sociálním zázemí</t>
  </si>
  <si>
    <t>57</t>
  </si>
  <si>
    <t>784181121</t>
  </si>
  <si>
    <t>Hloubková jednonásobná bezbarvá penetrace podkladu v místnostech v do 3,80 m</t>
  </si>
  <si>
    <t>-355055710</t>
  </si>
  <si>
    <t>58</t>
  </si>
  <si>
    <t>784211111</t>
  </si>
  <si>
    <t>Dvojnásobné bílé malby ze směsí za mokra velmi dobře oděruvzdorných v místnostech v do 3,80 m</t>
  </si>
  <si>
    <t>-1727604638</t>
  </si>
  <si>
    <t>42,5+79,49</t>
  </si>
  <si>
    <t>Objekt:</t>
  </si>
  <si>
    <t>01 - Zdravotechnika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</si>
  <si>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</si>
  <si>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</si>
  <si>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</si>
  <si>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>346244371</t>
  </si>
  <si>
    <t>Zazdívka o tl 140 mm rýh, nik nebo kapes z cihel pálených</t>
  </si>
  <si>
    <t>631311137</t>
  </si>
  <si>
    <t>Mazanina tl do 240 mm z betonu prostého bez zvýšených nároků na prostředí tř. C 30/37</t>
  </si>
  <si>
    <t>m3</t>
  </si>
  <si>
    <t>632450134</t>
  </si>
  <si>
    <t>Vyrovnávací cementový potěr tl do 50 mm ze suchých směsí provedený v ploše</t>
  </si>
  <si>
    <t>965043331</t>
  </si>
  <si>
    <t>Bourání podkladů pod dlažby betonových s potěrem drážka v podlaze pro kanalizaci</t>
  </si>
  <si>
    <t>96508292</t>
  </si>
  <si>
    <t>Odstranění násypů pod podlahami</t>
  </si>
  <si>
    <t>974031153</t>
  </si>
  <si>
    <t>Vysekání rýh ve zdivu cihelném hl do 100 mm š do 100 mm</t>
  </si>
  <si>
    <t>974031164</t>
  </si>
  <si>
    <t>Vysekání rýh ve zdivu cihelném hl do 150 mm š do 150 mm</t>
  </si>
  <si>
    <t>997013219</t>
  </si>
  <si>
    <t>Příplatek k vnitrostaveništní dopravě suti a vybouraných hmot za zvětšenou dopravu suti ZKD 10 m</t>
  </si>
  <si>
    <t>997013802</t>
  </si>
  <si>
    <t>Poplatek za uložení stavebního železobetonového odpadu na skládce (skládkovné)</t>
  </si>
  <si>
    <t>997211111</t>
  </si>
  <si>
    <t>Svislá doprava suti na v 3,5 m</t>
  </si>
  <si>
    <t>997211511</t>
  </si>
  <si>
    <t>Vodorovná doprava suti po suchu na vzdálenost do 1 km</t>
  </si>
  <si>
    <t>997211519</t>
  </si>
  <si>
    <t>Příplatek ZKD 1 km u vodorovné dopravy suti</t>
  </si>
  <si>
    <t>713</t>
  </si>
  <si>
    <t>Izolace tepelné</t>
  </si>
  <si>
    <t>713463121</t>
  </si>
  <si>
    <t>Montáž izolace tepelné potrubí potrubními pouzdry bez úpravy uchycenými sponami 1x</t>
  </si>
  <si>
    <t>28377103</t>
  </si>
  <si>
    <t>izolace tepelná potrubí z pěnového polyetylenu 22 x 9 mm</t>
  </si>
  <si>
    <t>28377111</t>
  </si>
  <si>
    <t>izolace tepelná potrubí z pěnového polyetylenu 28 x 9 mm</t>
  </si>
  <si>
    <t>28377045</t>
  </si>
  <si>
    <t>izolace tepelná potrubí z pěnového polyetylenu 22 x 20 mm</t>
  </si>
  <si>
    <t>28377048</t>
  </si>
  <si>
    <t>izolace tepelná potrubí z pěnového polyetylenu 28 x 20 mm</t>
  </si>
  <si>
    <t>998713202</t>
  </si>
  <si>
    <t>Přesun hmot procentní pro izolace tepelné v objektech v do 12 m</t>
  </si>
  <si>
    <t>%</t>
  </si>
  <si>
    <t>721</t>
  </si>
  <si>
    <t>Zdravotechnika - vnitřní kanalizace</t>
  </si>
  <si>
    <t>721171808</t>
  </si>
  <si>
    <t>Demontáž potrubí z PVC D přes 75 do 114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</si>
  <si>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</si>
  <si>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</si>
  <si>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</si>
  <si>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</si>
  <si>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</si>
  <si>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</si>
  <si>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</si>
  <si>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</si>
  <si>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</si>
  <si>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</si>
  <si>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</si>
  <si>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</si>
  <si>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</si>
  <si>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</si>
  <si>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721290111</t>
  </si>
  <si>
    <t>Zkouška těsnosti potrubí kanalizace vodou do DN 100</t>
  </si>
  <si>
    <t>998721202</t>
  </si>
  <si>
    <t>Přesun hmot procentní pro vnitřní kanalizace v objektech v do 12 m</t>
  </si>
  <si>
    <t>722</t>
  </si>
  <si>
    <t>Zdravotechnika - vnitřní vodovod</t>
  </si>
  <si>
    <t>722160803</t>
  </si>
  <si>
    <t>Demontáž potrubí vodovodního měděného D do 64/2,0</t>
  </si>
  <si>
    <t>722174022</t>
  </si>
  <si>
    <t>Potrubí vodovodní plastové PPR svar polyfuze PN 20 D 20 x 3,4 mm</t>
  </si>
  <si>
    <t>60</t>
  </si>
  <si>
    <t>722174023</t>
  </si>
  <si>
    <t>Potrubí vodovodní plastové PPR svar polyfuze PN 20 D 25 x 4,2 mm</t>
  </si>
  <si>
    <t>62</t>
  </si>
  <si>
    <t>722190901</t>
  </si>
  <si>
    <t>Uzavření nebo otevření vodovodního potrubí při opravách</t>
  </si>
  <si>
    <t>64</t>
  </si>
  <si>
    <t>722240123</t>
  </si>
  <si>
    <t>Kohout kulový plastový PPR DN 25</t>
  </si>
  <si>
    <t>66</t>
  </si>
  <si>
    <t>722290229</t>
  </si>
  <si>
    <t>Zkouška těsnosti vodovodního potrubí závitového do DN 100</t>
  </si>
  <si>
    <t>68</t>
  </si>
  <si>
    <t>722290234</t>
  </si>
  <si>
    <t>Proplach a dezinfekce vodovodního potrubí do DN 80</t>
  </si>
  <si>
    <t>70</t>
  </si>
  <si>
    <t>286543210</t>
  </si>
  <si>
    <t>koleno nástěnné PPR D 20 x 1/2"</t>
  </si>
  <si>
    <t>72</t>
  </si>
  <si>
    <t>998722202</t>
  </si>
  <si>
    <t>Přesun hmot procentní pro vnitřní vodovod v objektech v do 12 m</t>
  </si>
  <si>
    <t>74</t>
  </si>
  <si>
    <t>725110</t>
  </si>
  <si>
    <t>DEMONTÁŽ WC VČ. ZÁVĚSNÉHO ZAŘÍZENÍ</t>
  </si>
  <si>
    <t>76</t>
  </si>
  <si>
    <t>725240</t>
  </si>
  <si>
    <t>DEMONTÁŽ SPRCHOVÉHO KOUTU VČ. ZÁSTĚNY</t>
  </si>
  <si>
    <t>78</t>
  </si>
  <si>
    <t>725112015</t>
  </si>
  <si>
    <t>Keramický dětský klozet, ploché splachování s instalační sadou – dětský program. S duroplastovým sedátkem bez poklopu, plastovou nádržkou s bočním přívodem vody, s vodorovným odpadem, včetně montážní připojovací manžety</t>
  </si>
  <si>
    <t>80</t>
  </si>
  <si>
    <t>725211615.1</t>
  </si>
  <si>
    <t>Umyvadlo keramické dětský program šířky 50 cm (50x37 cm) barvy bílé s otvorem pro baterii a polosloupem, opatřené plastovou zápachovou uzávěrkou, odpadním ventilem</t>
  </si>
  <si>
    <t>82</t>
  </si>
  <si>
    <t>72524111</t>
  </si>
  <si>
    <t>Samonosná vanička 800 x 800mm, hloubky 90mm barvy bílé vč. uložení, opatřená plastovou zápachovou uzávěrkou, odpadním ventilem Součástí sprchového koutu je posuvná zástěna v provedení pearl plast.</t>
  </si>
  <si>
    <t>84</t>
  </si>
  <si>
    <t>725339111.1</t>
  </si>
  <si>
    <t>Keramická výlevka vč. montážního prvku pro výlevku, s vodorovným odpadem, včetně montážní připojovací manžety.</t>
  </si>
  <si>
    <t>86</t>
  </si>
  <si>
    <t>72581</t>
  </si>
  <si>
    <t>Termostatický směšovací ventil 35-60 st. C, DN 20</t>
  </si>
  <si>
    <t>88</t>
  </si>
  <si>
    <t>725819401</t>
  </si>
  <si>
    <t>Montáž ventilů rohových G 1/2 s připojovací trubičkou</t>
  </si>
  <si>
    <t>90</t>
  </si>
  <si>
    <t>551456330</t>
  </si>
  <si>
    <t>ventil rohový mosazný T 66A 1/2"</t>
  </si>
  <si>
    <t>92</t>
  </si>
  <si>
    <t>725829131</t>
  </si>
  <si>
    <t>Montáž baterie umyvadlové stojánkové G 1/2 ostatní typ</t>
  </si>
  <si>
    <t>94</t>
  </si>
  <si>
    <t>55145686.1</t>
  </si>
  <si>
    <t>baterie umyvadlová stojánková páková na jednu vodu</t>
  </si>
  <si>
    <t>96</t>
  </si>
  <si>
    <t>725831312</t>
  </si>
  <si>
    <t>Baterie vanová nástěnná páková s příslušenstvím</t>
  </si>
  <si>
    <t>98</t>
  </si>
  <si>
    <t>725841311</t>
  </si>
  <si>
    <t>Baterie sprchová nástěnná pákové</t>
  </si>
  <si>
    <t>100</t>
  </si>
  <si>
    <t>725980123</t>
  </si>
  <si>
    <t>Dvířka 30/30 - úprava</t>
  </si>
  <si>
    <t>102</t>
  </si>
  <si>
    <t>Původní plastové demontovat, nově ocel. plech tl. 2 mm, kotven 4 vruty pod úroveň obkladu, keramický obklad nalepen na silikón</t>
  </si>
  <si>
    <t>spárování rovněž silikonovým tmelem</t>
  </si>
  <si>
    <t>998725202</t>
  </si>
  <si>
    <t>Přesun hmot procentní pro zařizovací předměty v objektech v do 12 m</t>
  </si>
  <si>
    <t>104</t>
  </si>
  <si>
    <t>02 - Elektroinstalace</t>
  </si>
  <si>
    <t xml:space="preserve">    741 - Elektroinstalace - silnoproud</t>
  </si>
  <si>
    <t>741</t>
  </si>
  <si>
    <t>Elektroinstalace - silnoproud</t>
  </si>
  <si>
    <t>74190001</t>
  </si>
  <si>
    <t>Elektroinstalace dle přiloženého rozpočtu</t>
  </si>
  <si>
    <t>-1833534042</t>
  </si>
  <si>
    <t>VRN - Vedlejší a ostatní rozpočtové náklady</t>
  </si>
  <si>
    <t>VRN - VRN</t>
  </si>
  <si>
    <t xml:space="preserve">    VRN11 - VEDLEJŠÍ NÁKLADY STAVBY</t>
  </si>
  <si>
    <t xml:space="preserve">    VRN91 - OSTATNÍ NÁKLADY STAVBY</t>
  </si>
  <si>
    <t>VRN11</t>
  </si>
  <si>
    <t>VEDLEJŠÍ NÁKLADY STAVBY</t>
  </si>
  <si>
    <t>R-9991101</t>
  </si>
  <si>
    <t>Vybudování zařízení staveniště</t>
  </si>
  <si>
    <t xml:space="preserve">"Zajištění bezpečného příjezdu a přístupu na staveniště vč. dopravního značení a potřebných souhlasů a rozhodnutí </t>
  </si>
  <si>
    <t>"s vybudováním zařízení staveniště, náklady na připojení staveniště na energie vč. zajištění měření odběru energiií, vytýčení</t>
  </si>
  <si>
    <t>"obvodu staveniště, oplocení a zabezpečení prostoru staveniště proti neoprávněnému vstupu</t>
  </si>
  <si>
    <t>"celkem vč. případných poplatků" 1</t>
  </si>
  <si>
    <t>R-9991102</t>
  </si>
  <si>
    <t>Provoz zařízení staveniště</t>
  </si>
  <si>
    <t xml:space="preserve">"náklady na vybavení zařízení staveniště, náklady na spotřebované energie provozem zařízení staveniště, </t>
  </si>
  <si>
    <t>"náklady na ostrahu staveniště a bezpečnost a ochranu zdraví při práci</t>
  </si>
  <si>
    <t>"náklady na úklid v prostoru staveniště a příjezdových komunikací ke staveništi apod.</t>
  </si>
  <si>
    <t>"opatření k zabránění nadměrného zatěžování staveniště a jeho okolí prachem a hlukem</t>
  </si>
  <si>
    <t>"celkem" 1</t>
  </si>
  <si>
    <t>R-9991103</t>
  </si>
  <si>
    <t>Odstranění zařízení staveniště</t>
  </si>
  <si>
    <t xml:space="preserve">"náklady zhotovitele na odstranění zařízení staveniště, uvedení stavbou dotčených ploch </t>
  </si>
  <si>
    <t>"a ploch zařízení staveniště do původního stavu</t>
  </si>
  <si>
    <t>VRN91</t>
  </si>
  <si>
    <t>OSTATNÍ NÁKLADY STAVBY</t>
  </si>
  <si>
    <t>R-9999101</t>
  </si>
  <si>
    <t>Kompletační činnost zhotovitele</t>
  </si>
  <si>
    <t xml:space="preserve">"kompletní dokladová část dle SoD (revize, atesty, certifikáty, prohlášení o shodě) pro předání a převzetí dokončeného díla </t>
  </si>
  <si>
    <t>"a pro zajištění kolaudačního souhlasu</t>
  </si>
  <si>
    <t xml:space="preserve">"v souladu s SoD náklady zhotovitele související s prováděním zkoušek a REVIZÍ předepsaných technickými normami </t>
  </si>
  <si>
    <t xml:space="preserve">"a vyjádřeními dotčených orgánů pro řádné provedení a předání  díla </t>
  </si>
  <si>
    <t>"Provozní řád vsaku</t>
  </si>
  <si>
    <t>R-9999102</t>
  </si>
  <si>
    <t>Náklady na projekční práce - dokumentace skutečného provedení stavby dle zadávací dokumentace v počtu a formátech dle SoD</t>
  </si>
  <si>
    <t>hod</t>
  </si>
  <si>
    <t>"celkem odhad ( upřesní se při realizaci dle skutečnosti ! )" 12</t>
  </si>
  <si>
    <t>R-9999104</t>
  </si>
  <si>
    <t>Náklady na zabezpečení provozu investora</t>
  </si>
  <si>
    <t>-117117675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</si>
</sst>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8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9"/>
      <c r="BE5" s="20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9"/>
      <c r="BE6" s="206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6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6"/>
      <c r="BS8" s="16" t="s">
        <v>6</v>
      </c>
    </row>
    <row r="9" spans="1:74" ht="14.45" customHeight="1">
      <c r="B9" s="19"/>
      <c r="AR9" s="19"/>
      <c r="BE9" s="206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6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6"/>
      <c r="BS11" s="16" t="s">
        <v>6</v>
      </c>
    </row>
    <row r="12" spans="1:74" ht="6.95" customHeight="1">
      <c r="B12" s="19"/>
      <c r="AR12" s="19"/>
      <c r="BE12" s="206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6"/>
      <c r="BS13" s="16" t="s">
        <v>6</v>
      </c>
    </row>
    <row r="14" spans="1:74" ht="12.75">
      <c r="B14" s="19"/>
      <c r="E14" s="211" t="s">
        <v>29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6" t="s">
        <v>27</v>
      </c>
      <c r="AN14" s="28" t="s">
        <v>29</v>
      </c>
      <c r="AR14" s="19"/>
      <c r="BE14" s="206"/>
      <c r="BS14" s="16" t="s">
        <v>6</v>
      </c>
    </row>
    <row r="15" spans="1:74" ht="6.95" customHeight="1">
      <c r="B15" s="19"/>
      <c r="AR15" s="19"/>
      <c r="BE15" s="206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6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06"/>
      <c r="BS17" s="16" t="s">
        <v>32</v>
      </c>
    </row>
    <row r="18" spans="2:71" ht="6.95" customHeight="1">
      <c r="B18" s="19"/>
      <c r="AR18" s="19"/>
      <c r="BE18" s="206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6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06"/>
      <c r="BS20" s="16" t="s">
        <v>32</v>
      </c>
    </row>
    <row r="21" spans="2:71" ht="6.95" customHeight="1">
      <c r="B21" s="19"/>
      <c r="AR21" s="19"/>
      <c r="BE21" s="206"/>
    </row>
    <row r="22" spans="2:71" ht="12" customHeight="1">
      <c r="B22" s="19"/>
      <c r="D22" s="26" t="s">
        <v>35</v>
      </c>
      <c r="AR22" s="19"/>
      <c r="BE22" s="206"/>
    </row>
    <row r="23" spans="2:71" ht="16.5" customHeight="1">
      <c r="B23" s="19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9"/>
      <c r="BE23" s="206"/>
    </row>
    <row r="24" spans="2:71" ht="6.95" customHeight="1">
      <c r="B24" s="19"/>
      <c r="AR24" s="19"/>
      <c r="BE24" s="20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6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4">
        <f>ROUND(AG94,2)</f>
        <v>0</v>
      </c>
      <c r="AL26" s="215"/>
      <c r="AM26" s="215"/>
      <c r="AN26" s="215"/>
      <c r="AO26" s="215"/>
      <c r="AR26" s="31"/>
      <c r="BE26" s="206"/>
    </row>
    <row r="27" spans="2:71" s="1" customFormat="1" ht="6.95" customHeight="1">
      <c r="B27" s="31"/>
      <c r="AR27" s="31"/>
      <c r="BE27" s="206"/>
    </row>
    <row r="28" spans="2:71" s="1" customFormat="1" ht="12.75">
      <c r="B28" s="31"/>
      <c r="L28" s="216" t="s">
        <v>37</v>
      </c>
      <c r="M28" s="216"/>
      <c r="N28" s="216"/>
      <c r="O28" s="216"/>
      <c r="P28" s="216"/>
      <c r="W28" s="216" t="s">
        <v>38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39</v>
      </c>
      <c r="AL28" s="216"/>
      <c r="AM28" s="216"/>
      <c r="AN28" s="216"/>
      <c r="AO28" s="216"/>
      <c r="AR28" s="31"/>
      <c r="BE28" s="206"/>
    </row>
    <row r="29" spans="2:71" s="2" customFormat="1" ht="14.45" customHeight="1">
      <c r="B29" s="35"/>
      <c r="D29" s="26" t="s">
        <v>40</v>
      </c>
      <c r="F29" s="26" t="s">
        <v>41</v>
      </c>
      <c r="L29" s="219">
        <v>0.21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5"/>
      <c r="BE29" s="207"/>
    </row>
    <row r="30" spans="2:71" s="2" customFormat="1" ht="14.45" customHeight="1">
      <c r="B30" s="35"/>
      <c r="F30" s="26" t="s">
        <v>42</v>
      </c>
      <c r="L30" s="219">
        <v>0.12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5"/>
      <c r="BE30" s="207"/>
    </row>
    <row r="31" spans="2:71" s="2" customFormat="1" ht="14.45" hidden="1" customHeight="1">
      <c r="B31" s="35"/>
      <c r="F31" s="26" t="s">
        <v>43</v>
      </c>
      <c r="L31" s="219">
        <v>0.21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5"/>
      <c r="BE31" s="207"/>
    </row>
    <row r="32" spans="2:71" s="2" customFormat="1" ht="14.45" hidden="1" customHeight="1">
      <c r="B32" s="35"/>
      <c r="F32" s="26" t="s">
        <v>44</v>
      </c>
      <c r="L32" s="219">
        <v>0.12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5"/>
      <c r="BE32" s="207"/>
    </row>
    <row r="33" spans="2:57" s="2" customFormat="1" ht="14.45" hidden="1" customHeight="1">
      <c r="B33" s="35"/>
      <c r="F33" s="26" t="s">
        <v>45</v>
      </c>
      <c r="L33" s="219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5"/>
      <c r="BE33" s="207"/>
    </row>
    <row r="34" spans="2:57" s="1" customFormat="1" ht="6.95" customHeight="1">
      <c r="B34" s="31"/>
      <c r="AR34" s="31"/>
      <c r="BE34" s="206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3" t="s">
        <v>48</v>
      </c>
      <c r="Y35" s="221"/>
      <c r="Z35" s="221"/>
      <c r="AA35" s="221"/>
      <c r="AB35" s="221"/>
      <c r="AC35" s="38"/>
      <c r="AD35" s="38"/>
      <c r="AE35" s="38"/>
      <c r="AF35" s="38"/>
      <c r="AG35" s="38"/>
      <c r="AH35" s="38"/>
      <c r="AI35" s="38"/>
      <c r="AJ35" s="38"/>
      <c r="AK35" s="220">
        <f>SUM(AK26:AK33)</f>
        <v>0</v>
      </c>
      <c r="AL35" s="221"/>
      <c r="AM35" s="221"/>
      <c r="AN35" s="221"/>
      <c r="AO35" s="22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24H0919</v>
      </c>
      <c r="AR84" s="47"/>
    </row>
    <row r="85" spans="1:91" s="4" customFormat="1" ht="36.950000000000003" customHeight="1">
      <c r="B85" s="48"/>
      <c r="C85" s="49" t="s">
        <v>16</v>
      </c>
      <c r="L85" s="186" t="str">
        <f>K6</f>
        <v>Navýšení kapacity MŠ Šenovská, Petřvald</v>
      </c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Petřvald</v>
      </c>
      <c r="AI87" s="26" t="s">
        <v>22</v>
      </c>
      <c r="AM87" s="188" t="str">
        <f>IF(AN8= "","",AN8)</f>
        <v>19. 9. 2024</v>
      </c>
      <c r="AN87" s="18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Petřvald</v>
      </c>
      <c r="AI89" s="26" t="s">
        <v>30</v>
      </c>
      <c r="AM89" s="189" t="str">
        <f>IF(E17="","",E17)</f>
        <v>Ing. Jan Havlíček</v>
      </c>
      <c r="AN89" s="190"/>
      <c r="AO89" s="190"/>
      <c r="AP89" s="190"/>
      <c r="AR89" s="31"/>
      <c r="AS89" s="191" t="s">
        <v>56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89" t="str">
        <f>IF(E20="","",E20)</f>
        <v xml:space="preserve"> </v>
      </c>
      <c r="AN90" s="190"/>
      <c r="AO90" s="190"/>
      <c r="AP90" s="190"/>
      <c r="AR90" s="31"/>
      <c r="AS90" s="193"/>
      <c r="AT90" s="194"/>
      <c r="BD90" s="55"/>
    </row>
    <row r="91" spans="1:91" s="1" customFormat="1" ht="10.9" customHeight="1">
      <c r="B91" s="31"/>
      <c r="AR91" s="31"/>
      <c r="AS91" s="193"/>
      <c r="AT91" s="194"/>
      <c r="BD91" s="55"/>
    </row>
    <row r="92" spans="1:91" s="1" customFormat="1" ht="29.25" customHeight="1">
      <c r="B92" s="31"/>
      <c r="C92" s="195" t="s">
        <v>57</v>
      </c>
      <c r="D92" s="196"/>
      <c r="E92" s="196"/>
      <c r="F92" s="196"/>
      <c r="G92" s="196"/>
      <c r="H92" s="56"/>
      <c r="I92" s="198" t="s">
        <v>58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7" t="s">
        <v>59</v>
      </c>
      <c r="AH92" s="196"/>
      <c r="AI92" s="196"/>
      <c r="AJ92" s="196"/>
      <c r="AK92" s="196"/>
      <c r="AL92" s="196"/>
      <c r="AM92" s="196"/>
      <c r="AN92" s="198" t="s">
        <v>60</v>
      </c>
      <c r="AO92" s="196"/>
      <c r="AP92" s="199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3">
        <f>ROUND(SUM(AG95:AG98),2)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75</v>
      </c>
      <c r="BT94" s="71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24.75" customHeight="1">
      <c r="A95" s="72" t="s">
        <v>79</v>
      </c>
      <c r="B95" s="73"/>
      <c r="C95" s="74"/>
      <c r="D95" s="200" t="s">
        <v>14</v>
      </c>
      <c r="E95" s="200"/>
      <c r="F95" s="200"/>
      <c r="G95" s="200"/>
      <c r="H95" s="200"/>
      <c r="I95" s="75"/>
      <c r="J95" s="200" t="s">
        <v>17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1">
        <f>'24H0919 - Navýšení kapaci...'!J28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6" t="s">
        <v>80</v>
      </c>
      <c r="AR95" s="73"/>
      <c r="AS95" s="77">
        <v>0</v>
      </c>
      <c r="AT95" s="78">
        <f>ROUND(SUM(AV95:AW95),2)</f>
        <v>0</v>
      </c>
      <c r="AU95" s="79">
        <f>'24H0919 - Navýšení kapaci...'!P129</f>
        <v>0</v>
      </c>
      <c r="AV95" s="78">
        <f>'24H0919 - Navýšení kapaci...'!J31</f>
        <v>0</v>
      </c>
      <c r="AW95" s="78">
        <f>'24H0919 - Navýšení kapaci...'!J32</f>
        <v>0</v>
      </c>
      <c r="AX95" s="78">
        <f>'24H0919 - Navýšení kapaci...'!J33</f>
        <v>0</v>
      </c>
      <c r="AY95" s="78">
        <f>'24H0919 - Navýšení kapaci...'!J34</f>
        <v>0</v>
      </c>
      <c r="AZ95" s="78">
        <f>'24H0919 - Navýšení kapaci...'!F31</f>
        <v>0</v>
      </c>
      <c r="BA95" s="78">
        <f>'24H0919 - Navýšení kapaci...'!F32</f>
        <v>0</v>
      </c>
      <c r="BB95" s="78">
        <f>'24H0919 - Navýšení kapaci...'!F33</f>
        <v>0</v>
      </c>
      <c r="BC95" s="78">
        <f>'24H0919 - Navýšení kapaci...'!F34</f>
        <v>0</v>
      </c>
      <c r="BD95" s="80">
        <f>'24H0919 - Navýšení kapaci...'!F35</f>
        <v>0</v>
      </c>
      <c r="BT95" s="81" t="s">
        <v>81</v>
      </c>
      <c r="BU95" s="81" t="s">
        <v>82</v>
      </c>
      <c r="BV95" s="81" t="s">
        <v>77</v>
      </c>
      <c r="BW95" s="81" t="s">
        <v>5</v>
      </c>
      <c r="BX95" s="81" t="s">
        <v>78</v>
      </c>
      <c r="CL95" s="81" t="s">
        <v>1</v>
      </c>
    </row>
    <row r="96" spans="1:91" s="6" customFormat="1" ht="16.5" customHeight="1">
      <c r="A96" s="72" t="s">
        <v>79</v>
      </c>
      <c r="B96" s="73"/>
      <c r="C96" s="74"/>
      <c r="D96" s="200" t="s">
        <v>83</v>
      </c>
      <c r="E96" s="200"/>
      <c r="F96" s="200"/>
      <c r="G96" s="200"/>
      <c r="H96" s="200"/>
      <c r="I96" s="75"/>
      <c r="J96" s="200" t="s">
        <v>84</v>
      </c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1">
        <f>'01 - Zdravotechnika'!J30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76" t="s">
        <v>80</v>
      </c>
      <c r="AR96" s="73"/>
      <c r="AS96" s="77">
        <v>0</v>
      </c>
      <c r="AT96" s="78">
        <f>ROUND(SUM(AV96:AW96),2)</f>
        <v>0</v>
      </c>
      <c r="AU96" s="79">
        <f>'01 - Zdravotechnika'!P125</f>
        <v>0</v>
      </c>
      <c r="AV96" s="78">
        <f>'01 - Zdravotechnika'!J33</f>
        <v>0</v>
      </c>
      <c r="AW96" s="78">
        <f>'01 - Zdravotechnika'!J34</f>
        <v>0</v>
      </c>
      <c r="AX96" s="78">
        <f>'01 - Zdravotechnika'!J35</f>
        <v>0</v>
      </c>
      <c r="AY96" s="78">
        <f>'01 - Zdravotechnika'!J36</f>
        <v>0</v>
      </c>
      <c r="AZ96" s="78">
        <f>'01 - Zdravotechnika'!F33</f>
        <v>0</v>
      </c>
      <c r="BA96" s="78">
        <f>'01 - Zdravotechnika'!F34</f>
        <v>0</v>
      </c>
      <c r="BB96" s="78">
        <f>'01 - Zdravotechnika'!F35</f>
        <v>0</v>
      </c>
      <c r="BC96" s="78">
        <f>'01 - Zdravotechnika'!F36</f>
        <v>0</v>
      </c>
      <c r="BD96" s="80">
        <f>'01 - Zdravotechnika'!F37</f>
        <v>0</v>
      </c>
      <c r="BT96" s="81" t="s">
        <v>81</v>
      </c>
      <c r="BV96" s="81" t="s">
        <v>77</v>
      </c>
      <c r="BW96" s="81" t="s">
        <v>85</v>
      </c>
      <c r="BX96" s="81" t="s">
        <v>5</v>
      </c>
      <c r="CL96" s="81" t="s">
        <v>1</v>
      </c>
      <c r="CM96" s="81" t="s">
        <v>86</v>
      </c>
    </row>
    <row r="97" spans="1:91" s="6" customFormat="1" ht="16.5" customHeight="1">
      <c r="A97" s="72" t="s">
        <v>79</v>
      </c>
      <c r="B97" s="73"/>
      <c r="C97" s="74"/>
      <c r="D97" s="200" t="s">
        <v>87</v>
      </c>
      <c r="E97" s="200"/>
      <c r="F97" s="200"/>
      <c r="G97" s="200"/>
      <c r="H97" s="200"/>
      <c r="I97" s="75"/>
      <c r="J97" s="200" t="s">
        <v>88</v>
      </c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1">
        <f>'02 - Elektroinstalace'!J30</f>
        <v>0</v>
      </c>
      <c r="AH97" s="202"/>
      <c r="AI97" s="202"/>
      <c r="AJ97" s="202"/>
      <c r="AK97" s="202"/>
      <c r="AL97" s="202"/>
      <c r="AM97" s="202"/>
      <c r="AN97" s="201">
        <f>SUM(AG97,AT97)</f>
        <v>0</v>
      </c>
      <c r="AO97" s="202"/>
      <c r="AP97" s="202"/>
      <c r="AQ97" s="76" t="s">
        <v>80</v>
      </c>
      <c r="AR97" s="73"/>
      <c r="AS97" s="77">
        <v>0</v>
      </c>
      <c r="AT97" s="78">
        <f>ROUND(SUM(AV97:AW97),2)</f>
        <v>0</v>
      </c>
      <c r="AU97" s="79">
        <f>'02 - Elektroinstalace'!P118</f>
        <v>0</v>
      </c>
      <c r="AV97" s="78">
        <f>'02 - Elektroinstalace'!J33</f>
        <v>0</v>
      </c>
      <c r="AW97" s="78">
        <f>'02 - Elektroinstalace'!J34</f>
        <v>0</v>
      </c>
      <c r="AX97" s="78">
        <f>'02 - Elektroinstalace'!J35</f>
        <v>0</v>
      </c>
      <c r="AY97" s="78">
        <f>'02 - Elektroinstalace'!J36</f>
        <v>0</v>
      </c>
      <c r="AZ97" s="78">
        <f>'02 - Elektroinstalace'!F33</f>
        <v>0</v>
      </c>
      <c r="BA97" s="78">
        <f>'02 - Elektroinstalace'!F34</f>
        <v>0</v>
      </c>
      <c r="BB97" s="78">
        <f>'02 - Elektroinstalace'!F35</f>
        <v>0</v>
      </c>
      <c r="BC97" s="78">
        <f>'02 - Elektroinstalace'!F36</f>
        <v>0</v>
      </c>
      <c r="BD97" s="80">
        <f>'02 - Elektroinstalace'!F37</f>
        <v>0</v>
      </c>
      <c r="BT97" s="81" t="s">
        <v>81</v>
      </c>
      <c r="BV97" s="81" t="s">
        <v>77</v>
      </c>
      <c r="BW97" s="81" t="s">
        <v>89</v>
      </c>
      <c r="BX97" s="81" t="s">
        <v>5</v>
      </c>
      <c r="CL97" s="81" t="s">
        <v>1</v>
      </c>
      <c r="CM97" s="81" t="s">
        <v>86</v>
      </c>
    </row>
    <row r="98" spans="1:91" s="6" customFormat="1" ht="16.5" customHeight="1">
      <c r="A98" s="72" t="s">
        <v>79</v>
      </c>
      <c r="B98" s="73"/>
      <c r="C98" s="74"/>
      <c r="D98" s="200" t="s">
        <v>90</v>
      </c>
      <c r="E98" s="200"/>
      <c r="F98" s="200"/>
      <c r="G98" s="200"/>
      <c r="H98" s="200"/>
      <c r="I98" s="75"/>
      <c r="J98" s="200" t="s">
        <v>91</v>
      </c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1">
        <f>'VRN - Vedlejší a ostatní ...'!J30</f>
        <v>0</v>
      </c>
      <c r="AH98" s="202"/>
      <c r="AI98" s="202"/>
      <c r="AJ98" s="202"/>
      <c r="AK98" s="202"/>
      <c r="AL98" s="202"/>
      <c r="AM98" s="202"/>
      <c r="AN98" s="201">
        <f>SUM(AG98,AT98)</f>
        <v>0</v>
      </c>
      <c r="AO98" s="202"/>
      <c r="AP98" s="202"/>
      <c r="AQ98" s="76" t="s">
        <v>80</v>
      </c>
      <c r="AR98" s="73"/>
      <c r="AS98" s="82">
        <v>0</v>
      </c>
      <c r="AT98" s="83">
        <f>ROUND(SUM(AV98:AW98),2)</f>
        <v>0</v>
      </c>
      <c r="AU98" s="84">
        <f>'VRN - Vedlejší a ostatní ...'!P119</f>
        <v>0</v>
      </c>
      <c r="AV98" s="83">
        <f>'VRN - Vedlejší a ostatní ...'!J33</f>
        <v>0</v>
      </c>
      <c r="AW98" s="83">
        <f>'VRN - Vedlejší a ostatní ...'!J34</f>
        <v>0</v>
      </c>
      <c r="AX98" s="83">
        <f>'VRN - Vedlejší a ostatní ...'!J35</f>
        <v>0</v>
      </c>
      <c r="AY98" s="83">
        <f>'VRN - Vedlejší a ostatní ...'!J36</f>
        <v>0</v>
      </c>
      <c r="AZ98" s="83">
        <f>'VRN - Vedlejší a ostatní ...'!F33</f>
        <v>0</v>
      </c>
      <c r="BA98" s="83">
        <f>'VRN - Vedlejší a ostatní ...'!F34</f>
        <v>0</v>
      </c>
      <c r="BB98" s="83">
        <f>'VRN - Vedlejší a ostatní ...'!F35</f>
        <v>0</v>
      </c>
      <c r="BC98" s="83">
        <f>'VRN - Vedlejší a ostatní ...'!F36</f>
        <v>0</v>
      </c>
      <c r="BD98" s="85">
        <f>'VRN - Vedlejší a ostatní ...'!F37</f>
        <v>0</v>
      </c>
      <c r="BT98" s="81" t="s">
        <v>81</v>
      </c>
      <c r="BV98" s="81" t="s">
        <v>77</v>
      </c>
      <c r="BW98" s="81" t="s">
        <v>92</v>
      </c>
      <c r="BX98" s="81" t="s">
        <v>5</v>
      </c>
      <c r="CL98" s="81" t="s">
        <v>1</v>
      </c>
      <c r="CM98" s="81" t="s">
        <v>86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sheetProtection algorithmName="SHA-512" hashValue="/v8+Sp2qt6rxj0D/xdfiugUgivPICXe0leK/3x+L7Xx430N/bkMBRcAcwzSC7HuKgwKt2yUwgiDgblXHGqyXGA==" saltValue="YZfS5sJNq/uPU4zr1g2tAW7dS+18xMbOuer8NDbgwZMcKxtj49cEUpyijSpKrZ8Cs7r/sHySZWQ9PyubIUKAv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24H0919 - Navýšení kapaci...'!C2" display="/" xr:uid="{00000000-0004-0000-0000-000000000000}"/>
    <hyperlink ref="A96" location="'01 - Zdravotechnika'!C2" display="/" xr:uid="{00000000-0004-0000-0000-000001000000}"/>
    <hyperlink ref="A97" location="'02 - Elektroinstalace'!C2" display="/" xr:uid="{00000000-0004-0000-0000-000002000000}"/>
    <hyperlink ref="A98" location="'VR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8"/>
  <sheetViews>
    <sheetView showGridLines="0" tabSelected="1" topLeftCell="A147" workbookViewId="0">
      <selection activeCell="H171" sqref="H17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6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5" customHeight="1">
      <c r="B7" s="31"/>
      <c r="E7" s="186" t="s">
        <v>17</v>
      </c>
      <c r="F7" s="224"/>
      <c r="G7" s="224"/>
      <c r="H7" s="224"/>
      <c r="L7" s="31"/>
    </row>
    <row r="8" spans="2:46" s="1" customFormat="1" ht="11.25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19. 9. 2024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">
        <v>1</v>
      </c>
      <c r="L12" s="31"/>
    </row>
    <row r="13" spans="2:46" s="1" customFormat="1" ht="18" customHeight="1">
      <c r="B13" s="31"/>
      <c r="E13" s="24" t="s">
        <v>26</v>
      </c>
      <c r="I13" s="26" t="s">
        <v>27</v>
      </c>
      <c r="J13" s="24" t="s">
        <v>1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25" t="str">
        <f>'Rekapitulace stavby'!E14</f>
        <v>Vyplň údaj</v>
      </c>
      <c r="F16" s="208"/>
      <c r="G16" s="208"/>
      <c r="H16" s="208"/>
      <c r="I16" s="26" t="s">
        <v>27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30</v>
      </c>
      <c r="I18" s="26" t="s">
        <v>25</v>
      </c>
      <c r="J18" s="24" t="s">
        <v>1</v>
      </c>
      <c r="L18" s="31"/>
    </row>
    <row r="19" spans="2:12" s="1" customFormat="1" ht="18" customHeight="1">
      <c r="B19" s="31"/>
      <c r="E19" s="24" t="s">
        <v>31</v>
      </c>
      <c r="I19" s="26" t="s">
        <v>27</v>
      </c>
      <c r="J19" s="24" t="s">
        <v>1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33</v>
      </c>
      <c r="I21" s="26" t="s">
        <v>25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27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35</v>
      </c>
      <c r="L24" s="31"/>
    </row>
    <row r="25" spans="2:12" s="7" customFormat="1" ht="16.5" customHeight="1">
      <c r="B25" s="87"/>
      <c r="E25" s="213" t="s">
        <v>1</v>
      </c>
      <c r="F25" s="213"/>
      <c r="G25" s="213"/>
      <c r="H25" s="213"/>
      <c r="L25" s="87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8" t="s">
        <v>36</v>
      </c>
      <c r="J28" s="65">
        <f>ROUND(J129,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38</v>
      </c>
      <c r="I30" s="34" t="s">
        <v>37</v>
      </c>
      <c r="J30" s="34" t="s">
        <v>39</v>
      </c>
      <c r="L30" s="31"/>
    </row>
    <row r="31" spans="2:12" s="1" customFormat="1" ht="14.45" customHeight="1">
      <c r="B31" s="31"/>
      <c r="D31" s="54" t="s">
        <v>40</v>
      </c>
      <c r="E31" s="26" t="s">
        <v>41</v>
      </c>
      <c r="F31" s="89">
        <f>ROUND((SUM(BE129:BE227)),  2)</f>
        <v>0</v>
      </c>
      <c r="I31" s="90">
        <v>0.21</v>
      </c>
      <c r="J31" s="89">
        <f>ROUND(((SUM(BE129:BE227))*I31),  2)</f>
        <v>0</v>
      </c>
      <c r="L31" s="31"/>
    </row>
    <row r="32" spans="2:12" s="1" customFormat="1" ht="14.45" customHeight="1">
      <c r="B32" s="31"/>
      <c r="E32" s="26" t="s">
        <v>42</v>
      </c>
      <c r="F32" s="89">
        <f>ROUND((SUM(BF129:BF227)),  2)</f>
        <v>0</v>
      </c>
      <c r="I32" s="90">
        <v>0.12</v>
      </c>
      <c r="J32" s="89">
        <f>ROUND(((SUM(BF129:BF227))*I32),  2)</f>
        <v>0</v>
      </c>
      <c r="L32" s="31"/>
    </row>
    <row r="33" spans="2:12" s="1" customFormat="1" ht="14.45" hidden="1" customHeight="1">
      <c r="B33" s="31"/>
      <c r="E33" s="26" t="s">
        <v>43</v>
      </c>
      <c r="F33" s="89">
        <f>ROUND((SUM(BG129:BG227)),  2)</f>
        <v>0</v>
      </c>
      <c r="I33" s="90">
        <v>0.21</v>
      </c>
      <c r="J33" s="89">
        <f>0</f>
        <v>0</v>
      </c>
      <c r="L33" s="31"/>
    </row>
    <row r="34" spans="2:12" s="1" customFormat="1" ht="14.45" hidden="1" customHeight="1">
      <c r="B34" s="31"/>
      <c r="E34" s="26" t="s">
        <v>44</v>
      </c>
      <c r="F34" s="89">
        <f>ROUND((SUM(BH129:BH227)),  2)</f>
        <v>0</v>
      </c>
      <c r="I34" s="90">
        <v>0.12</v>
      </c>
      <c r="J34" s="89">
        <f>0</f>
        <v>0</v>
      </c>
      <c r="L34" s="31"/>
    </row>
    <row r="35" spans="2:12" s="1" customFormat="1" ht="14.45" hidden="1" customHeight="1">
      <c r="B35" s="31"/>
      <c r="E35" s="26" t="s">
        <v>45</v>
      </c>
      <c r="F35" s="89">
        <f>ROUND((SUM(BI129:BI227)),  2)</f>
        <v>0</v>
      </c>
      <c r="I35" s="90">
        <v>0</v>
      </c>
      <c r="J35" s="89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91"/>
      <c r="D37" s="92" t="s">
        <v>46</v>
      </c>
      <c r="E37" s="56"/>
      <c r="F37" s="56"/>
      <c r="G37" s="93" t="s">
        <v>47</v>
      </c>
      <c r="H37" s="94" t="s">
        <v>48</v>
      </c>
      <c r="I37" s="56"/>
      <c r="J37" s="95">
        <f>SUM(J28:J35)</f>
        <v>0</v>
      </c>
      <c r="K37" s="96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7" t="s">
        <v>52</v>
      </c>
      <c r="G61" s="42" t="s">
        <v>51</v>
      </c>
      <c r="H61" s="33"/>
      <c r="I61" s="33"/>
      <c r="J61" s="98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7" t="s">
        <v>52</v>
      </c>
      <c r="G76" s="42" t="s">
        <v>51</v>
      </c>
      <c r="H76" s="33"/>
      <c r="I76" s="33"/>
      <c r="J76" s="98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186" t="str">
        <f>E7</f>
        <v>Navýšení kapacity MŠ Šenovská, Petřvald</v>
      </c>
      <c r="F85" s="224"/>
      <c r="G85" s="224"/>
      <c r="H85" s="224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>Petřvald</v>
      </c>
      <c r="I87" s="26" t="s">
        <v>22</v>
      </c>
      <c r="J87" s="51" t="str">
        <f>IF(J10="","",J10)</f>
        <v>19. 9. 2024</v>
      </c>
      <c r="L87" s="31"/>
    </row>
    <row r="88" spans="2:47" s="1" customFormat="1" ht="6.95" customHeight="1">
      <c r="B88" s="31"/>
      <c r="L88" s="31"/>
    </row>
    <row r="89" spans="2:47" s="1" customFormat="1" ht="15.2" customHeight="1">
      <c r="B89" s="31"/>
      <c r="C89" s="26" t="s">
        <v>24</v>
      </c>
      <c r="F89" s="24" t="str">
        <f>E13</f>
        <v>Město Petřvald</v>
      </c>
      <c r="I89" s="26" t="s">
        <v>30</v>
      </c>
      <c r="J89" s="29" t="str">
        <f>E19</f>
        <v>Ing. Jan Havlíček</v>
      </c>
      <c r="L89" s="31"/>
    </row>
    <row r="90" spans="2:47" s="1" customFormat="1" ht="15.2" customHeight="1">
      <c r="B90" s="31"/>
      <c r="C90" s="26" t="s">
        <v>28</v>
      </c>
      <c r="F90" s="24" t="str">
        <f>IF(E16="","",E16)</f>
        <v>Vyplň údaj</v>
      </c>
      <c r="I90" s="26" t="s">
        <v>33</v>
      </c>
      <c r="J90" s="29" t="str">
        <f>E22</f>
        <v xml:space="preserve"> 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9" t="s">
        <v>95</v>
      </c>
      <c r="D92" s="91"/>
      <c r="E92" s="91"/>
      <c r="F92" s="91"/>
      <c r="G92" s="91"/>
      <c r="H92" s="91"/>
      <c r="I92" s="91"/>
      <c r="J92" s="100" t="s">
        <v>96</v>
      </c>
      <c r="K92" s="91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101" t="s">
        <v>97</v>
      </c>
      <c r="J94" s="65">
        <f>J129</f>
        <v>0</v>
      </c>
      <c r="L94" s="31"/>
      <c r="AU94" s="16" t="s">
        <v>98</v>
      </c>
    </row>
    <row r="95" spans="2:47" s="8" customFormat="1" ht="24.95" customHeight="1">
      <c r="B95" s="102"/>
      <c r="D95" s="103" t="s">
        <v>99</v>
      </c>
      <c r="E95" s="104"/>
      <c r="F95" s="104"/>
      <c r="G95" s="104"/>
      <c r="H95" s="104"/>
      <c r="I95" s="104"/>
      <c r="J95" s="105">
        <f>J130</f>
        <v>0</v>
      </c>
      <c r="L95" s="102"/>
    </row>
    <row r="96" spans="2:47" s="9" customFormat="1" ht="19.899999999999999" customHeight="1">
      <c r="B96" s="106"/>
      <c r="D96" s="107" t="s">
        <v>100</v>
      </c>
      <c r="E96" s="108"/>
      <c r="F96" s="108"/>
      <c r="G96" s="108"/>
      <c r="H96" s="108"/>
      <c r="I96" s="108"/>
      <c r="J96" s="109">
        <f>J131</f>
        <v>0</v>
      </c>
      <c r="L96" s="106"/>
    </row>
    <row r="97" spans="2:12" s="9" customFormat="1" ht="19.899999999999999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J134</f>
        <v>0</v>
      </c>
      <c r="L97" s="106"/>
    </row>
    <row r="98" spans="2:12" s="9" customFormat="1" ht="19.899999999999999" customHeight="1">
      <c r="B98" s="106"/>
      <c r="D98" s="107" t="s">
        <v>102</v>
      </c>
      <c r="E98" s="108"/>
      <c r="F98" s="108"/>
      <c r="G98" s="108"/>
      <c r="H98" s="108"/>
      <c r="I98" s="108"/>
      <c r="J98" s="109">
        <f>J136</f>
        <v>0</v>
      </c>
      <c r="L98" s="106"/>
    </row>
    <row r="99" spans="2:12" s="9" customFormat="1" ht="19.899999999999999" customHeight="1">
      <c r="B99" s="106"/>
      <c r="D99" s="107" t="s">
        <v>103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12" s="9" customFormat="1" ht="19.899999999999999" customHeight="1">
      <c r="B100" s="106"/>
      <c r="D100" s="107" t="s">
        <v>104</v>
      </c>
      <c r="E100" s="108"/>
      <c r="F100" s="108"/>
      <c r="G100" s="108"/>
      <c r="H100" s="108"/>
      <c r="I100" s="108"/>
      <c r="J100" s="109">
        <f>J146</f>
        <v>0</v>
      </c>
      <c r="L100" s="106"/>
    </row>
    <row r="101" spans="2:12" s="8" customFormat="1" ht="24.95" customHeight="1">
      <c r="B101" s="102"/>
      <c r="D101" s="103" t="s">
        <v>105</v>
      </c>
      <c r="E101" s="104"/>
      <c r="F101" s="104"/>
      <c r="G101" s="104"/>
      <c r="H101" s="104"/>
      <c r="I101" s="104"/>
      <c r="J101" s="105">
        <f>J148</f>
        <v>0</v>
      </c>
      <c r="L101" s="102"/>
    </row>
    <row r="102" spans="2:12" s="9" customFormat="1" ht="19.899999999999999" customHeight="1">
      <c r="B102" s="106"/>
      <c r="D102" s="107" t="s">
        <v>106</v>
      </c>
      <c r="E102" s="108"/>
      <c r="F102" s="108"/>
      <c r="G102" s="108"/>
      <c r="H102" s="108"/>
      <c r="I102" s="108"/>
      <c r="J102" s="109">
        <f>J149</f>
        <v>0</v>
      </c>
      <c r="L102" s="106"/>
    </row>
    <row r="103" spans="2:12" s="9" customFormat="1" ht="19.899999999999999" customHeight="1">
      <c r="B103" s="106"/>
      <c r="D103" s="107" t="s">
        <v>107</v>
      </c>
      <c r="E103" s="108"/>
      <c r="F103" s="108"/>
      <c r="G103" s="108"/>
      <c r="H103" s="108"/>
      <c r="I103" s="108"/>
      <c r="J103" s="109">
        <f>J153</f>
        <v>0</v>
      </c>
      <c r="L103" s="106"/>
    </row>
    <row r="104" spans="2:12" s="9" customFormat="1" ht="19.899999999999999" customHeight="1">
      <c r="B104" s="106"/>
      <c r="D104" s="107" t="s">
        <v>108</v>
      </c>
      <c r="E104" s="108"/>
      <c r="F104" s="108"/>
      <c r="G104" s="108"/>
      <c r="H104" s="108"/>
      <c r="I104" s="108"/>
      <c r="J104" s="109">
        <f>J155</f>
        <v>0</v>
      </c>
      <c r="L104" s="106"/>
    </row>
    <row r="105" spans="2:12" s="9" customFormat="1" ht="19.899999999999999" customHeight="1">
      <c r="B105" s="106"/>
      <c r="D105" s="107" t="s">
        <v>109</v>
      </c>
      <c r="E105" s="108"/>
      <c r="F105" s="108"/>
      <c r="G105" s="108"/>
      <c r="H105" s="108"/>
      <c r="I105" s="108"/>
      <c r="J105" s="109">
        <f>J157</f>
        <v>0</v>
      </c>
      <c r="L105" s="106"/>
    </row>
    <row r="106" spans="2:12" s="9" customFormat="1" ht="19.899999999999999" customHeight="1">
      <c r="B106" s="106"/>
      <c r="D106" s="107" t="s">
        <v>110</v>
      </c>
      <c r="E106" s="108"/>
      <c r="F106" s="108"/>
      <c r="G106" s="108"/>
      <c r="H106" s="108"/>
      <c r="I106" s="108"/>
      <c r="J106" s="109">
        <f>J172</f>
        <v>0</v>
      </c>
      <c r="L106" s="106"/>
    </row>
    <row r="107" spans="2:12" s="9" customFormat="1" ht="19.899999999999999" customHeight="1">
      <c r="B107" s="106"/>
      <c r="D107" s="107" t="s">
        <v>111</v>
      </c>
      <c r="E107" s="108"/>
      <c r="F107" s="108"/>
      <c r="G107" s="108"/>
      <c r="H107" s="108"/>
      <c r="I107" s="108"/>
      <c r="J107" s="109">
        <f>J176</f>
        <v>0</v>
      </c>
      <c r="L107" s="106"/>
    </row>
    <row r="108" spans="2:12" s="9" customFormat="1" ht="19.899999999999999" customHeight="1">
      <c r="B108" s="106"/>
      <c r="D108" s="107" t="s">
        <v>112</v>
      </c>
      <c r="E108" s="108"/>
      <c r="F108" s="108"/>
      <c r="G108" s="108"/>
      <c r="H108" s="108"/>
      <c r="I108" s="108"/>
      <c r="J108" s="109">
        <f>J179</f>
        <v>0</v>
      </c>
      <c r="L108" s="106"/>
    </row>
    <row r="109" spans="2:12" s="9" customFormat="1" ht="19.899999999999999" customHeight="1">
      <c r="B109" s="106"/>
      <c r="D109" s="107" t="s">
        <v>113</v>
      </c>
      <c r="E109" s="108"/>
      <c r="F109" s="108"/>
      <c r="G109" s="108"/>
      <c r="H109" s="108"/>
      <c r="I109" s="108"/>
      <c r="J109" s="109">
        <f>J193</f>
        <v>0</v>
      </c>
      <c r="L109" s="106"/>
    </row>
    <row r="110" spans="2:12" s="9" customFormat="1" ht="19.899999999999999" customHeight="1">
      <c r="B110" s="106"/>
      <c r="D110" s="107" t="s">
        <v>114</v>
      </c>
      <c r="E110" s="108"/>
      <c r="F110" s="108"/>
      <c r="G110" s="108"/>
      <c r="H110" s="108"/>
      <c r="I110" s="108"/>
      <c r="J110" s="109">
        <f>J202</f>
        <v>0</v>
      </c>
      <c r="L110" s="106"/>
    </row>
    <row r="111" spans="2:12" s="9" customFormat="1" ht="19.899999999999999" customHeight="1">
      <c r="B111" s="106"/>
      <c r="D111" s="107" t="s">
        <v>115</v>
      </c>
      <c r="E111" s="108"/>
      <c r="F111" s="108"/>
      <c r="G111" s="108"/>
      <c r="H111" s="108"/>
      <c r="I111" s="108"/>
      <c r="J111" s="109">
        <f>J218</f>
        <v>0</v>
      </c>
      <c r="L111" s="106"/>
    </row>
    <row r="112" spans="2:12" s="1" customFormat="1" ht="21.75" customHeight="1">
      <c r="B112" s="31"/>
      <c r="L112" s="31"/>
    </row>
    <row r="113" spans="2:20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20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20" s="1" customFormat="1" ht="24.95" customHeight="1">
      <c r="B118" s="31"/>
      <c r="C118" s="20" t="s">
        <v>116</v>
      </c>
      <c r="L118" s="31"/>
    </row>
    <row r="119" spans="2:20" s="1" customFormat="1" ht="6.95" customHeight="1">
      <c r="B119" s="31"/>
      <c r="L119" s="31"/>
    </row>
    <row r="120" spans="2:20" s="1" customFormat="1" ht="12" customHeight="1">
      <c r="B120" s="31"/>
      <c r="C120" s="26" t="s">
        <v>16</v>
      </c>
      <c r="L120" s="31"/>
    </row>
    <row r="121" spans="2:20" s="1" customFormat="1" ht="16.5" customHeight="1">
      <c r="B121" s="31"/>
      <c r="E121" s="186" t="str">
        <f>E7</f>
        <v>Navýšení kapacity MŠ Šenovská, Petřvald</v>
      </c>
      <c r="F121" s="224"/>
      <c r="G121" s="224"/>
      <c r="H121" s="224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F10</f>
        <v>Petřvald</v>
      </c>
      <c r="I123" s="26" t="s">
        <v>22</v>
      </c>
      <c r="J123" s="51" t="str">
        <f>IF(J10="","",J10)</f>
        <v>19. 9. 2024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24</v>
      </c>
      <c r="F125" s="24" t="str">
        <f>E13</f>
        <v>Město Petřvald</v>
      </c>
      <c r="I125" s="26" t="s">
        <v>30</v>
      </c>
      <c r="J125" s="29" t="str">
        <f>E19</f>
        <v>Ing. Jan Havlíček</v>
      </c>
      <c r="L125" s="31"/>
    </row>
    <row r="126" spans="2:20" s="1" customFormat="1" ht="15.2" customHeight="1">
      <c r="B126" s="31"/>
      <c r="C126" s="26" t="s">
        <v>28</v>
      </c>
      <c r="F126" s="24" t="str">
        <f>IF(E16="","",E16)</f>
        <v>Vyplň údaj</v>
      </c>
      <c r="I126" s="26" t="s">
        <v>33</v>
      </c>
      <c r="J126" s="29" t="str">
        <f>E22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0"/>
      <c r="C128" s="111" t="s">
        <v>117</v>
      </c>
      <c r="D128" s="112" t="s">
        <v>61</v>
      </c>
      <c r="E128" s="112" t="s">
        <v>57</v>
      </c>
      <c r="F128" s="112" t="s">
        <v>58</v>
      </c>
      <c r="G128" s="112" t="s">
        <v>118</v>
      </c>
      <c r="H128" s="112" t="s">
        <v>119</v>
      </c>
      <c r="I128" s="112" t="s">
        <v>120</v>
      </c>
      <c r="J128" s="113" t="s">
        <v>96</v>
      </c>
      <c r="K128" s="114" t="s">
        <v>121</v>
      </c>
      <c r="L128" s="110"/>
      <c r="M128" s="58" t="s">
        <v>1</v>
      </c>
      <c r="N128" s="59" t="s">
        <v>40</v>
      </c>
      <c r="O128" s="59" t="s">
        <v>122</v>
      </c>
      <c r="P128" s="59" t="s">
        <v>123</v>
      </c>
      <c r="Q128" s="59" t="s">
        <v>124</v>
      </c>
      <c r="R128" s="59" t="s">
        <v>125</v>
      </c>
      <c r="S128" s="59" t="s">
        <v>126</v>
      </c>
      <c r="T128" s="60" t="s">
        <v>127</v>
      </c>
    </row>
    <row r="129" spans="2:65" s="1" customFormat="1" ht="22.9" customHeight="1">
      <c r="B129" s="31"/>
      <c r="C129" s="63" t="s">
        <v>128</v>
      </c>
      <c r="J129" s="115">
        <f>BK129</f>
        <v>0</v>
      </c>
      <c r="L129" s="31"/>
      <c r="M129" s="61"/>
      <c r="N129" s="52"/>
      <c r="O129" s="52"/>
      <c r="P129" s="116">
        <f>P130+P148</f>
        <v>0</v>
      </c>
      <c r="Q129" s="52"/>
      <c r="R129" s="116">
        <f>R130+R148</f>
        <v>2.7846279199999997</v>
      </c>
      <c r="S129" s="52"/>
      <c r="T129" s="117">
        <f>T130+T148</f>
        <v>3.8131238999999999</v>
      </c>
      <c r="AT129" s="16" t="s">
        <v>75</v>
      </c>
      <c r="AU129" s="16" t="s">
        <v>98</v>
      </c>
      <c r="BK129" s="118">
        <f>BK130+BK148</f>
        <v>0</v>
      </c>
    </row>
    <row r="130" spans="2:65" s="11" customFormat="1" ht="25.9" customHeight="1">
      <c r="B130" s="119"/>
      <c r="D130" s="120" t="s">
        <v>75</v>
      </c>
      <c r="E130" s="121" t="s">
        <v>129</v>
      </c>
      <c r="F130" s="121" t="s">
        <v>130</v>
      </c>
      <c r="I130" s="122"/>
      <c r="J130" s="123">
        <f>BK130</f>
        <v>0</v>
      </c>
      <c r="L130" s="119"/>
      <c r="M130" s="124"/>
      <c r="P130" s="125">
        <f>P131+P134+P136+P140+P146</f>
        <v>0</v>
      </c>
      <c r="R130" s="125">
        <f>R131+R134+R136+R140+R146</f>
        <v>0.13421</v>
      </c>
      <c r="T130" s="126">
        <f>T131+T134+T136+T140+T146</f>
        <v>1.2416</v>
      </c>
      <c r="AR130" s="120" t="s">
        <v>81</v>
      </c>
      <c r="AT130" s="127" t="s">
        <v>75</v>
      </c>
      <c r="AU130" s="127" t="s">
        <v>76</v>
      </c>
      <c r="AY130" s="120" t="s">
        <v>131</v>
      </c>
      <c r="BK130" s="128">
        <f>BK131+BK134+BK136+BK140+BK146</f>
        <v>0</v>
      </c>
    </row>
    <row r="131" spans="2:65" s="11" customFormat="1" ht="22.9" customHeight="1">
      <c r="B131" s="119"/>
      <c r="D131" s="120" t="s">
        <v>75</v>
      </c>
      <c r="E131" s="129" t="s">
        <v>132</v>
      </c>
      <c r="F131" s="129" t="s">
        <v>133</v>
      </c>
      <c r="I131" s="122"/>
      <c r="J131" s="130">
        <f>BK131</f>
        <v>0</v>
      </c>
      <c r="L131" s="119"/>
      <c r="M131" s="124"/>
      <c r="P131" s="125">
        <f>SUM(P132:P133)</f>
        <v>0</v>
      </c>
      <c r="R131" s="125">
        <f>SUM(R132:R133)</f>
        <v>0.11726799999999998</v>
      </c>
      <c r="T131" s="126">
        <f>SUM(T132:T133)</f>
        <v>0</v>
      </c>
      <c r="AR131" s="120" t="s">
        <v>81</v>
      </c>
      <c r="AT131" s="127" t="s">
        <v>75</v>
      </c>
      <c r="AU131" s="127" t="s">
        <v>81</v>
      </c>
      <c r="AY131" s="120" t="s">
        <v>131</v>
      </c>
      <c r="BK131" s="128">
        <f>SUM(BK132:BK133)</f>
        <v>0</v>
      </c>
    </row>
    <row r="132" spans="2:65" s="1" customFormat="1" ht="24.2" customHeight="1">
      <c r="B132" s="31"/>
      <c r="C132" s="131" t="s">
        <v>81</v>
      </c>
      <c r="D132" s="131" t="s">
        <v>134</v>
      </c>
      <c r="E132" s="132" t="s">
        <v>135</v>
      </c>
      <c r="F132" s="133" t="s">
        <v>136</v>
      </c>
      <c r="G132" s="134" t="s">
        <v>137</v>
      </c>
      <c r="H132" s="135">
        <v>1.9</v>
      </c>
      <c r="I132" s="136"/>
      <c r="J132" s="137">
        <f>ROUND(I132*H132,2)</f>
        <v>0</v>
      </c>
      <c r="K132" s="138"/>
      <c r="L132" s="31"/>
      <c r="M132" s="139" t="s">
        <v>1</v>
      </c>
      <c r="N132" s="140" t="s">
        <v>41</v>
      </c>
      <c r="P132" s="141">
        <f>O132*H132</f>
        <v>0</v>
      </c>
      <c r="Q132" s="141">
        <v>6.1719999999999997E-2</v>
      </c>
      <c r="R132" s="141">
        <f>Q132*H132</f>
        <v>0.11726799999999998</v>
      </c>
      <c r="S132" s="141">
        <v>0</v>
      </c>
      <c r="T132" s="142">
        <f>S132*H132</f>
        <v>0</v>
      </c>
      <c r="AR132" s="143" t="s">
        <v>138</v>
      </c>
      <c r="AT132" s="143" t="s">
        <v>134</v>
      </c>
      <c r="AU132" s="143" t="s">
        <v>86</v>
      </c>
      <c r="AY132" s="16" t="s">
        <v>131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81</v>
      </c>
      <c r="BK132" s="144">
        <f>ROUND(I132*H132,2)</f>
        <v>0</v>
      </c>
      <c r="BL132" s="16" t="s">
        <v>138</v>
      </c>
      <c r="BM132" s="143" t="s">
        <v>139</v>
      </c>
    </row>
    <row r="133" spans="2:65" s="12" customFormat="1" ht="11.25">
      <c r="B133" s="145"/>
      <c r="D133" s="146" t="s">
        <v>140</v>
      </c>
      <c r="E133" s="147" t="s">
        <v>1</v>
      </c>
      <c r="F133" s="148" t="s">
        <v>141</v>
      </c>
      <c r="H133" s="149">
        <v>1.9</v>
      </c>
      <c r="I133" s="150"/>
      <c r="L133" s="145"/>
      <c r="M133" s="151"/>
      <c r="T133" s="152"/>
      <c r="AT133" s="147" t="s">
        <v>140</v>
      </c>
      <c r="AU133" s="147" t="s">
        <v>86</v>
      </c>
      <c r="AV133" s="12" t="s">
        <v>86</v>
      </c>
      <c r="AW133" s="12" t="s">
        <v>32</v>
      </c>
      <c r="AX133" s="12" t="s">
        <v>81</v>
      </c>
      <c r="AY133" s="147" t="s">
        <v>131</v>
      </c>
    </row>
    <row r="134" spans="2:65" s="11" customFormat="1" ht="22.9" customHeight="1">
      <c r="B134" s="119"/>
      <c r="D134" s="120" t="s">
        <v>75</v>
      </c>
      <c r="E134" s="129" t="s">
        <v>142</v>
      </c>
      <c r="F134" s="129" t="s">
        <v>143</v>
      </c>
      <c r="I134" s="122"/>
      <c r="J134" s="130">
        <f>BK134</f>
        <v>0</v>
      </c>
      <c r="L134" s="119"/>
      <c r="M134" s="124"/>
      <c r="P134" s="125">
        <f>P135</f>
        <v>0</v>
      </c>
      <c r="R134" s="125">
        <f>R135</f>
        <v>3.9420000000000002E-3</v>
      </c>
      <c r="T134" s="126">
        <f>T135</f>
        <v>0</v>
      </c>
      <c r="AR134" s="120" t="s">
        <v>81</v>
      </c>
      <c r="AT134" s="127" t="s">
        <v>75</v>
      </c>
      <c r="AU134" s="127" t="s">
        <v>81</v>
      </c>
      <c r="AY134" s="120" t="s">
        <v>131</v>
      </c>
      <c r="BK134" s="128">
        <f>BK135</f>
        <v>0</v>
      </c>
    </row>
    <row r="135" spans="2:65" s="1" customFormat="1" ht="21.75" customHeight="1">
      <c r="B135" s="31"/>
      <c r="C135" s="131" t="s">
        <v>86</v>
      </c>
      <c r="D135" s="131" t="s">
        <v>134</v>
      </c>
      <c r="E135" s="132" t="s">
        <v>144</v>
      </c>
      <c r="F135" s="133" t="s">
        <v>145</v>
      </c>
      <c r="G135" s="134" t="s">
        <v>137</v>
      </c>
      <c r="H135" s="135">
        <v>0.9</v>
      </c>
      <c r="I135" s="136"/>
      <c r="J135" s="137">
        <f>ROUND(I135*H135,2)</f>
        <v>0</v>
      </c>
      <c r="K135" s="138"/>
      <c r="L135" s="31"/>
      <c r="M135" s="139" t="s">
        <v>1</v>
      </c>
      <c r="N135" s="140" t="s">
        <v>41</v>
      </c>
      <c r="P135" s="141">
        <f>O135*H135</f>
        <v>0</v>
      </c>
      <c r="Q135" s="141">
        <v>4.3800000000000002E-3</v>
      </c>
      <c r="R135" s="141">
        <f>Q135*H135</f>
        <v>3.9420000000000002E-3</v>
      </c>
      <c r="S135" s="141">
        <v>0</v>
      </c>
      <c r="T135" s="142">
        <f>S135*H135</f>
        <v>0</v>
      </c>
      <c r="AR135" s="143" t="s">
        <v>138</v>
      </c>
      <c r="AT135" s="143" t="s">
        <v>134</v>
      </c>
      <c r="AU135" s="143" t="s">
        <v>86</v>
      </c>
      <c r="AY135" s="16" t="s">
        <v>131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81</v>
      </c>
      <c r="BK135" s="144">
        <f>ROUND(I135*H135,2)</f>
        <v>0</v>
      </c>
      <c r="BL135" s="16" t="s">
        <v>138</v>
      </c>
      <c r="BM135" s="143" t="s">
        <v>146</v>
      </c>
    </row>
    <row r="136" spans="2:65" s="11" customFormat="1" ht="22.9" customHeight="1">
      <c r="B136" s="119"/>
      <c r="D136" s="120" t="s">
        <v>75</v>
      </c>
      <c r="E136" s="129" t="s">
        <v>147</v>
      </c>
      <c r="F136" s="129" t="s">
        <v>148</v>
      </c>
      <c r="I136" s="122"/>
      <c r="J136" s="130">
        <f>BK136</f>
        <v>0</v>
      </c>
      <c r="L136" s="119"/>
      <c r="M136" s="124"/>
      <c r="P136" s="125">
        <f>SUM(P137:P139)</f>
        <v>0</v>
      </c>
      <c r="R136" s="125">
        <f>SUM(R137:R139)</f>
        <v>1.2999999999999999E-2</v>
      </c>
      <c r="T136" s="126">
        <f>SUM(T137:T139)</f>
        <v>1.2416</v>
      </c>
      <c r="AR136" s="120" t="s">
        <v>81</v>
      </c>
      <c r="AT136" s="127" t="s">
        <v>75</v>
      </c>
      <c r="AU136" s="127" t="s">
        <v>81</v>
      </c>
      <c r="AY136" s="120" t="s">
        <v>131</v>
      </c>
      <c r="BK136" s="128">
        <f>SUM(BK137:BK139)</f>
        <v>0</v>
      </c>
    </row>
    <row r="137" spans="2:65" s="1" customFormat="1" ht="33" customHeight="1">
      <c r="B137" s="31"/>
      <c r="C137" s="131" t="s">
        <v>132</v>
      </c>
      <c r="D137" s="131" t="s">
        <v>134</v>
      </c>
      <c r="E137" s="132" t="s">
        <v>149</v>
      </c>
      <c r="F137" s="133" t="s">
        <v>150</v>
      </c>
      <c r="G137" s="134" t="s">
        <v>137</v>
      </c>
      <c r="H137" s="135">
        <v>100</v>
      </c>
      <c r="I137" s="136"/>
      <c r="J137" s="137">
        <f>ROUND(I137*H137,2)</f>
        <v>0</v>
      </c>
      <c r="K137" s="138"/>
      <c r="L137" s="31"/>
      <c r="M137" s="139" t="s">
        <v>1</v>
      </c>
      <c r="N137" s="140" t="s">
        <v>41</v>
      </c>
      <c r="P137" s="141">
        <f>O137*H137</f>
        <v>0</v>
      </c>
      <c r="Q137" s="141">
        <v>1.2999999999999999E-4</v>
      </c>
      <c r="R137" s="141">
        <f>Q137*H137</f>
        <v>1.2999999999999999E-2</v>
      </c>
      <c r="S137" s="141">
        <v>0</v>
      </c>
      <c r="T137" s="142">
        <f>S137*H137</f>
        <v>0</v>
      </c>
      <c r="AR137" s="143" t="s">
        <v>138</v>
      </c>
      <c r="AT137" s="143" t="s">
        <v>134</v>
      </c>
      <c r="AU137" s="143" t="s">
        <v>86</v>
      </c>
      <c r="AY137" s="16" t="s">
        <v>131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81</v>
      </c>
      <c r="BK137" s="144">
        <f>ROUND(I137*H137,2)</f>
        <v>0</v>
      </c>
      <c r="BL137" s="16" t="s">
        <v>138</v>
      </c>
      <c r="BM137" s="143" t="s">
        <v>151</v>
      </c>
    </row>
    <row r="138" spans="2:65" s="1" customFormat="1" ht="24.2" customHeight="1">
      <c r="B138" s="31"/>
      <c r="C138" s="131" t="s">
        <v>138</v>
      </c>
      <c r="D138" s="131" t="s">
        <v>134</v>
      </c>
      <c r="E138" s="132" t="s">
        <v>152</v>
      </c>
      <c r="F138" s="133" t="s">
        <v>153</v>
      </c>
      <c r="G138" s="134" t="s">
        <v>137</v>
      </c>
      <c r="H138" s="135">
        <v>14</v>
      </c>
      <c r="I138" s="136"/>
      <c r="J138" s="137">
        <f>ROUND(I138*H138,2)</f>
        <v>0</v>
      </c>
      <c r="K138" s="138"/>
      <c r="L138" s="31"/>
      <c r="M138" s="139" t="s">
        <v>1</v>
      </c>
      <c r="N138" s="140" t="s">
        <v>41</v>
      </c>
      <c r="P138" s="141">
        <f>O138*H138</f>
        <v>0</v>
      </c>
      <c r="Q138" s="141">
        <v>0</v>
      </c>
      <c r="R138" s="141">
        <f>Q138*H138</f>
        <v>0</v>
      </c>
      <c r="S138" s="141">
        <v>0.08</v>
      </c>
      <c r="T138" s="142">
        <f>S138*H138</f>
        <v>1.1200000000000001</v>
      </c>
      <c r="AR138" s="143" t="s">
        <v>138</v>
      </c>
      <c r="AT138" s="143" t="s">
        <v>134</v>
      </c>
      <c r="AU138" s="143" t="s">
        <v>86</v>
      </c>
      <c r="AY138" s="16" t="s">
        <v>131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81</v>
      </c>
      <c r="BK138" s="144">
        <f>ROUND(I138*H138,2)</f>
        <v>0</v>
      </c>
      <c r="BL138" s="16" t="s">
        <v>138</v>
      </c>
      <c r="BM138" s="143" t="s">
        <v>154</v>
      </c>
    </row>
    <row r="139" spans="2:65" s="1" customFormat="1" ht="21.75" customHeight="1">
      <c r="B139" s="31"/>
      <c r="C139" s="131" t="s">
        <v>155</v>
      </c>
      <c r="D139" s="131" t="s">
        <v>134</v>
      </c>
      <c r="E139" s="132" t="s">
        <v>156</v>
      </c>
      <c r="F139" s="133" t="s">
        <v>157</v>
      </c>
      <c r="G139" s="134" t="s">
        <v>137</v>
      </c>
      <c r="H139" s="135">
        <v>1.6</v>
      </c>
      <c r="I139" s="136"/>
      <c r="J139" s="137">
        <f>ROUND(I139*H139,2)</f>
        <v>0</v>
      </c>
      <c r="K139" s="138"/>
      <c r="L139" s="31"/>
      <c r="M139" s="139" t="s">
        <v>1</v>
      </c>
      <c r="N139" s="140" t="s">
        <v>41</v>
      </c>
      <c r="P139" s="141">
        <f>O139*H139</f>
        <v>0</v>
      </c>
      <c r="Q139" s="141">
        <v>0</v>
      </c>
      <c r="R139" s="141">
        <f>Q139*H139</f>
        <v>0</v>
      </c>
      <c r="S139" s="141">
        <v>7.5999999999999998E-2</v>
      </c>
      <c r="T139" s="142">
        <f>S139*H139</f>
        <v>0.1216</v>
      </c>
      <c r="AR139" s="143" t="s">
        <v>138</v>
      </c>
      <c r="AT139" s="143" t="s">
        <v>134</v>
      </c>
      <c r="AU139" s="143" t="s">
        <v>86</v>
      </c>
      <c r="AY139" s="16" t="s">
        <v>131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81</v>
      </c>
      <c r="BK139" s="144">
        <f>ROUND(I139*H139,2)</f>
        <v>0</v>
      </c>
      <c r="BL139" s="16" t="s">
        <v>138</v>
      </c>
      <c r="BM139" s="143" t="s">
        <v>158</v>
      </c>
    </row>
    <row r="140" spans="2:65" s="11" customFormat="1" ht="22.9" customHeight="1">
      <c r="B140" s="119"/>
      <c r="D140" s="120" t="s">
        <v>75</v>
      </c>
      <c r="E140" s="129" t="s">
        <v>159</v>
      </c>
      <c r="F140" s="129" t="s">
        <v>160</v>
      </c>
      <c r="I140" s="122"/>
      <c r="J140" s="130">
        <f>BK140</f>
        <v>0</v>
      </c>
      <c r="L140" s="119"/>
      <c r="M140" s="124"/>
      <c r="P140" s="125">
        <f>SUM(P141:P145)</f>
        <v>0</v>
      </c>
      <c r="R140" s="125">
        <f>SUM(R141:R145)</f>
        <v>0</v>
      </c>
      <c r="T140" s="126">
        <f>SUM(T141:T145)</f>
        <v>0</v>
      </c>
      <c r="AR140" s="120" t="s">
        <v>81</v>
      </c>
      <c r="AT140" s="127" t="s">
        <v>75</v>
      </c>
      <c r="AU140" s="127" t="s">
        <v>81</v>
      </c>
      <c r="AY140" s="120" t="s">
        <v>131</v>
      </c>
      <c r="BK140" s="128">
        <f>SUM(BK141:BK145)</f>
        <v>0</v>
      </c>
    </row>
    <row r="141" spans="2:65" s="1" customFormat="1" ht="33" customHeight="1">
      <c r="B141" s="31"/>
      <c r="C141" s="131" t="s">
        <v>142</v>
      </c>
      <c r="D141" s="131" t="s">
        <v>134</v>
      </c>
      <c r="E141" s="132" t="s">
        <v>161</v>
      </c>
      <c r="F141" s="133" t="s">
        <v>162</v>
      </c>
      <c r="G141" s="134" t="s">
        <v>163</v>
      </c>
      <c r="H141" s="135">
        <v>3.8140000000000001</v>
      </c>
      <c r="I141" s="136"/>
      <c r="J141" s="137">
        <f>ROUND(I141*H141,2)</f>
        <v>0</v>
      </c>
      <c r="K141" s="138"/>
      <c r="L141" s="31"/>
      <c r="M141" s="139" t="s">
        <v>1</v>
      </c>
      <c r="N141" s="140" t="s">
        <v>41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138</v>
      </c>
      <c r="AT141" s="143" t="s">
        <v>134</v>
      </c>
      <c r="AU141" s="143" t="s">
        <v>86</v>
      </c>
      <c r="AY141" s="16" t="s">
        <v>131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138</v>
      </c>
      <c r="BM141" s="143" t="s">
        <v>164</v>
      </c>
    </row>
    <row r="142" spans="2:65" s="1" customFormat="1" ht="24.2" customHeight="1">
      <c r="B142" s="31"/>
      <c r="C142" s="131" t="s">
        <v>165</v>
      </c>
      <c r="D142" s="131" t="s">
        <v>134</v>
      </c>
      <c r="E142" s="132" t="s">
        <v>166</v>
      </c>
      <c r="F142" s="133" t="s">
        <v>167</v>
      </c>
      <c r="G142" s="134" t="s">
        <v>163</v>
      </c>
      <c r="H142" s="135">
        <v>3.8140000000000001</v>
      </c>
      <c r="I142" s="136"/>
      <c r="J142" s="137">
        <f>ROUND(I142*H142,2)</f>
        <v>0</v>
      </c>
      <c r="K142" s="138"/>
      <c r="L142" s="31"/>
      <c r="M142" s="139" t="s">
        <v>1</v>
      </c>
      <c r="N142" s="140" t="s">
        <v>41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138</v>
      </c>
      <c r="AT142" s="143" t="s">
        <v>134</v>
      </c>
      <c r="AU142" s="143" t="s">
        <v>86</v>
      </c>
      <c r="AY142" s="16" t="s">
        <v>131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81</v>
      </c>
      <c r="BK142" s="144">
        <f>ROUND(I142*H142,2)</f>
        <v>0</v>
      </c>
      <c r="BL142" s="16" t="s">
        <v>138</v>
      </c>
      <c r="BM142" s="143" t="s">
        <v>168</v>
      </c>
    </row>
    <row r="143" spans="2:65" s="1" customFormat="1" ht="24.2" customHeight="1">
      <c r="B143" s="31"/>
      <c r="C143" s="131" t="s">
        <v>169</v>
      </c>
      <c r="D143" s="131" t="s">
        <v>134</v>
      </c>
      <c r="E143" s="132" t="s">
        <v>170</v>
      </c>
      <c r="F143" s="133" t="s">
        <v>171</v>
      </c>
      <c r="G143" s="134" t="s">
        <v>163</v>
      </c>
      <c r="H143" s="135">
        <v>34.326000000000001</v>
      </c>
      <c r="I143" s="136"/>
      <c r="J143" s="137">
        <f>ROUND(I143*H143,2)</f>
        <v>0</v>
      </c>
      <c r="K143" s="138"/>
      <c r="L143" s="31"/>
      <c r="M143" s="139" t="s">
        <v>1</v>
      </c>
      <c r="N143" s="140" t="s">
        <v>41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138</v>
      </c>
      <c r="AT143" s="143" t="s">
        <v>134</v>
      </c>
      <c r="AU143" s="143" t="s">
        <v>86</v>
      </c>
      <c r="AY143" s="16" t="s">
        <v>131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81</v>
      </c>
      <c r="BK143" s="144">
        <f>ROUND(I143*H143,2)</f>
        <v>0</v>
      </c>
      <c r="BL143" s="16" t="s">
        <v>138</v>
      </c>
      <c r="BM143" s="143" t="s">
        <v>172</v>
      </c>
    </row>
    <row r="144" spans="2:65" s="12" customFormat="1" ht="11.25">
      <c r="B144" s="145"/>
      <c r="D144" s="146" t="s">
        <v>140</v>
      </c>
      <c r="F144" s="148" t="s">
        <v>173</v>
      </c>
      <c r="H144" s="149">
        <v>34.326000000000001</v>
      </c>
      <c r="I144" s="150"/>
      <c r="L144" s="145"/>
      <c r="M144" s="151"/>
      <c r="T144" s="152"/>
      <c r="AT144" s="147" t="s">
        <v>140</v>
      </c>
      <c r="AU144" s="147" t="s">
        <v>86</v>
      </c>
      <c r="AV144" s="12" t="s">
        <v>86</v>
      </c>
      <c r="AW144" s="12" t="s">
        <v>4</v>
      </c>
      <c r="AX144" s="12" t="s">
        <v>81</v>
      </c>
      <c r="AY144" s="147" t="s">
        <v>131</v>
      </c>
    </row>
    <row r="145" spans="2:65" s="1" customFormat="1" ht="44.25" customHeight="1">
      <c r="B145" s="31"/>
      <c r="C145" s="131" t="s">
        <v>147</v>
      </c>
      <c r="D145" s="131" t="s">
        <v>134</v>
      </c>
      <c r="E145" s="132" t="s">
        <v>174</v>
      </c>
      <c r="F145" s="133" t="s">
        <v>175</v>
      </c>
      <c r="G145" s="134" t="s">
        <v>163</v>
      </c>
      <c r="H145" s="135">
        <v>3.8140000000000001</v>
      </c>
      <c r="I145" s="136"/>
      <c r="J145" s="137">
        <f>ROUND(I145*H145,2)</f>
        <v>0</v>
      </c>
      <c r="K145" s="138"/>
      <c r="L145" s="31"/>
      <c r="M145" s="139" t="s">
        <v>1</v>
      </c>
      <c r="N145" s="140" t="s">
        <v>41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138</v>
      </c>
      <c r="AT145" s="143" t="s">
        <v>134</v>
      </c>
      <c r="AU145" s="143" t="s">
        <v>86</v>
      </c>
      <c r="AY145" s="16" t="s">
        <v>131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81</v>
      </c>
      <c r="BK145" s="144">
        <f>ROUND(I145*H145,2)</f>
        <v>0</v>
      </c>
      <c r="BL145" s="16" t="s">
        <v>138</v>
      </c>
      <c r="BM145" s="143" t="s">
        <v>176</v>
      </c>
    </row>
    <row r="146" spans="2:65" s="11" customFormat="1" ht="22.9" customHeight="1">
      <c r="B146" s="119"/>
      <c r="D146" s="120" t="s">
        <v>75</v>
      </c>
      <c r="E146" s="129" t="s">
        <v>177</v>
      </c>
      <c r="F146" s="129" t="s">
        <v>178</v>
      </c>
      <c r="I146" s="122"/>
      <c r="J146" s="130">
        <f>BK146</f>
        <v>0</v>
      </c>
      <c r="L146" s="119"/>
      <c r="M146" s="124"/>
      <c r="P146" s="125">
        <f>P147</f>
        <v>0</v>
      </c>
      <c r="R146" s="125">
        <f>R147</f>
        <v>0</v>
      </c>
      <c r="T146" s="126">
        <f>T147</f>
        <v>0</v>
      </c>
      <c r="AR146" s="120" t="s">
        <v>81</v>
      </c>
      <c r="AT146" s="127" t="s">
        <v>75</v>
      </c>
      <c r="AU146" s="127" t="s">
        <v>81</v>
      </c>
      <c r="AY146" s="120" t="s">
        <v>131</v>
      </c>
      <c r="BK146" s="128">
        <f>BK147</f>
        <v>0</v>
      </c>
    </row>
    <row r="147" spans="2:65" s="1" customFormat="1" ht="24.2" customHeight="1">
      <c r="B147" s="31"/>
      <c r="C147" s="131" t="s">
        <v>179</v>
      </c>
      <c r="D147" s="131" t="s">
        <v>134</v>
      </c>
      <c r="E147" s="132" t="s">
        <v>180</v>
      </c>
      <c r="F147" s="133" t="s">
        <v>181</v>
      </c>
      <c r="G147" s="134" t="s">
        <v>163</v>
      </c>
      <c r="H147" s="135">
        <v>0.13400000000000001</v>
      </c>
      <c r="I147" s="136"/>
      <c r="J147" s="137">
        <f>ROUND(I147*H147,2)</f>
        <v>0</v>
      </c>
      <c r="K147" s="138"/>
      <c r="L147" s="31"/>
      <c r="M147" s="139" t="s">
        <v>1</v>
      </c>
      <c r="N147" s="140" t="s">
        <v>41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138</v>
      </c>
      <c r="AT147" s="143" t="s">
        <v>134</v>
      </c>
      <c r="AU147" s="143" t="s">
        <v>86</v>
      </c>
      <c r="AY147" s="16" t="s">
        <v>131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81</v>
      </c>
      <c r="BK147" s="144">
        <f>ROUND(I147*H147,2)</f>
        <v>0</v>
      </c>
      <c r="BL147" s="16" t="s">
        <v>138</v>
      </c>
      <c r="BM147" s="143" t="s">
        <v>182</v>
      </c>
    </row>
    <row r="148" spans="2:65" s="11" customFormat="1" ht="25.9" customHeight="1">
      <c r="B148" s="119"/>
      <c r="D148" s="120" t="s">
        <v>75</v>
      </c>
      <c r="E148" s="121" t="s">
        <v>183</v>
      </c>
      <c r="F148" s="121" t="s">
        <v>184</v>
      </c>
      <c r="I148" s="122"/>
      <c r="J148" s="123">
        <f>BK148</f>
        <v>0</v>
      </c>
      <c r="L148" s="119"/>
      <c r="M148" s="124"/>
      <c r="P148" s="125">
        <f>P149+P153+P155+P157+P172+P176+P179+P193+P202+P218</f>
        <v>0</v>
      </c>
      <c r="R148" s="125">
        <f>R149+R153+R155+R157+R172+R176+R179+R193+R202+R218</f>
        <v>2.6504179199999998</v>
      </c>
      <c r="T148" s="126">
        <f>T149+T153+T155+T157+T172+T176+T179+T193+T202+T218</f>
        <v>2.5715238999999999</v>
      </c>
      <c r="AR148" s="120" t="s">
        <v>86</v>
      </c>
      <c r="AT148" s="127" t="s">
        <v>75</v>
      </c>
      <c r="AU148" s="127" t="s">
        <v>76</v>
      </c>
      <c r="AY148" s="120" t="s">
        <v>131</v>
      </c>
      <c r="BK148" s="128">
        <f>BK149+BK153+BK155+BK157+BK172+BK176+BK179+BK193+BK202+BK218</f>
        <v>0</v>
      </c>
    </row>
    <row r="149" spans="2:65" s="11" customFormat="1" ht="22.9" customHeight="1">
      <c r="B149" s="119"/>
      <c r="D149" s="120" t="s">
        <v>75</v>
      </c>
      <c r="E149" s="129" t="s">
        <v>185</v>
      </c>
      <c r="F149" s="129" t="s">
        <v>186</v>
      </c>
      <c r="I149" s="122"/>
      <c r="J149" s="130">
        <f>BK149</f>
        <v>0</v>
      </c>
      <c r="L149" s="119"/>
      <c r="M149" s="124"/>
      <c r="P149" s="125">
        <f>SUM(P150:P152)</f>
        <v>0</v>
      </c>
      <c r="R149" s="125">
        <f>SUM(R150:R152)</f>
        <v>2E-3</v>
      </c>
      <c r="T149" s="126">
        <f>SUM(T150:T152)</f>
        <v>0</v>
      </c>
      <c r="AR149" s="120" t="s">
        <v>86</v>
      </c>
      <c r="AT149" s="127" t="s">
        <v>75</v>
      </c>
      <c r="AU149" s="127" t="s">
        <v>81</v>
      </c>
      <c r="AY149" s="120" t="s">
        <v>131</v>
      </c>
      <c r="BK149" s="128">
        <f>SUM(BK150:BK152)</f>
        <v>0</v>
      </c>
    </row>
    <row r="150" spans="2:65" s="1" customFormat="1" ht="16.5" customHeight="1">
      <c r="B150" s="31"/>
      <c r="C150" s="131" t="s">
        <v>187</v>
      </c>
      <c r="D150" s="131" t="s">
        <v>134</v>
      </c>
      <c r="E150" s="132" t="s">
        <v>188</v>
      </c>
      <c r="F150" s="133" t="s">
        <v>189</v>
      </c>
      <c r="G150" s="134" t="s">
        <v>190</v>
      </c>
      <c r="H150" s="135">
        <v>4</v>
      </c>
      <c r="I150" s="136"/>
      <c r="J150" s="137">
        <f>ROUND(I150*H150,2)</f>
        <v>0</v>
      </c>
      <c r="K150" s="138"/>
      <c r="L150" s="31"/>
      <c r="M150" s="139" t="s">
        <v>1</v>
      </c>
      <c r="N150" s="140" t="s">
        <v>41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191</v>
      </c>
      <c r="AT150" s="143" t="s">
        <v>134</v>
      </c>
      <c r="AU150" s="143" t="s">
        <v>86</v>
      </c>
      <c r="AY150" s="16" t="s">
        <v>131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81</v>
      </c>
      <c r="BK150" s="144">
        <f>ROUND(I150*H150,2)</f>
        <v>0</v>
      </c>
      <c r="BL150" s="16" t="s">
        <v>191</v>
      </c>
      <c r="BM150" s="143" t="s">
        <v>192</v>
      </c>
    </row>
    <row r="151" spans="2:65" s="1" customFormat="1" ht="16.5" customHeight="1">
      <c r="B151" s="31"/>
      <c r="C151" s="153" t="s">
        <v>8</v>
      </c>
      <c r="D151" s="153" t="s">
        <v>193</v>
      </c>
      <c r="E151" s="154" t="s">
        <v>194</v>
      </c>
      <c r="F151" s="155" t="s">
        <v>195</v>
      </c>
      <c r="G151" s="156" t="s">
        <v>190</v>
      </c>
      <c r="H151" s="157">
        <v>4</v>
      </c>
      <c r="I151" s="158"/>
      <c r="J151" s="159">
        <f>ROUND(I151*H151,2)</f>
        <v>0</v>
      </c>
      <c r="K151" s="160"/>
      <c r="L151" s="161"/>
      <c r="M151" s="162" t="s">
        <v>1</v>
      </c>
      <c r="N151" s="163" t="s">
        <v>41</v>
      </c>
      <c r="P151" s="141">
        <f>O151*H151</f>
        <v>0</v>
      </c>
      <c r="Q151" s="141">
        <v>5.0000000000000001E-4</v>
      </c>
      <c r="R151" s="141">
        <f>Q151*H151</f>
        <v>2E-3</v>
      </c>
      <c r="S151" s="141">
        <v>0</v>
      </c>
      <c r="T151" s="142">
        <f>S151*H151</f>
        <v>0</v>
      </c>
      <c r="AR151" s="143" t="s">
        <v>196</v>
      </c>
      <c r="AT151" s="143" t="s">
        <v>193</v>
      </c>
      <c r="AU151" s="143" t="s">
        <v>86</v>
      </c>
      <c r="AY151" s="16" t="s">
        <v>131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81</v>
      </c>
      <c r="BK151" s="144">
        <f>ROUND(I151*H151,2)</f>
        <v>0</v>
      </c>
      <c r="BL151" s="16" t="s">
        <v>191</v>
      </c>
      <c r="BM151" s="143" t="s">
        <v>197</v>
      </c>
    </row>
    <row r="152" spans="2:65" s="1" customFormat="1" ht="24.2" customHeight="1">
      <c r="B152" s="31"/>
      <c r="C152" s="131" t="s">
        <v>198</v>
      </c>
      <c r="D152" s="131" t="s">
        <v>134</v>
      </c>
      <c r="E152" s="132" t="s">
        <v>199</v>
      </c>
      <c r="F152" s="133" t="s">
        <v>200</v>
      </c>
      <c r="G152" s="134" t="s">
        <v>163</v>
      </c>
      <c r="H152" s="135">
        <v>2E-3</v>
      </c>
      <c r="I152" s="136"/>
      <c r="J152" s="137">
        <f>ROUND(I152*H152,2)</f>
        <v>0</v>
      </c>
      <c r="K152" s="138"/>
      <c r="L152" s="31"/>
      <c r="M152" s="139" t="s">
        <v>1</v>
      </c>
      <c r="N152" s="140" t="s">
        <v>41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191</v>
      </c>
      <c r="AT152" s="143" t="s">
        <v>134</v>
      </c>
      <c r="AU152" s="143" t="s">
        <v>86</v>
      </c>
      <c r="AY152" s="16" t="s">
        <v>131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81</v>
      </c>
      <c r="BK152" s="144">
        <f>ROUND(I152*H152,2)</f>
        <v>0</v>
      </c>
      <c r="BL152" s="16" t="s">
        <v>191</v>
      </c>
      <c r="BM152" s="143" t="s">
        <v>201</v>
      </c>
    </row>
    <row r="153" spans="2:65" s="11" customFormat="1" ht="22.9" customHeight="1">
      <c r="B153" s="119"/>
      <c r="D153" s="120" t="s">
        <v>75</v>
      </c>
      <c r="E153" s="129" t="s">
        <v>202</v>
      </c>
      <c r="F153" s="129" t="s">
        <v>203</v>
      </c>
      <c r="I153" s="122"/>
      <c r="J153" s="130">
        <f>BK153</f>
        <v>0</v>
      </c>
      <c r="L153" s="119"/>
      <c r="M153" s="124"/>
      <c r="P153" s="125">
        <f>P154</f>
        <v>0</v>
      </c>
      <c r="R153" s="125">
        <f>R154</f>
        <v>0</v>
      </c>
      <c r="T153" s="126">
        <f>T154</f>
        <v>0</v>
      </c>
      <c r="AR153" s="120" t="s">
        <v>86</v>
      </c>
      <c r="AT153" s="127" t="s">
        <v>75</v>
      </c>
      <c r="AU153" s="127" t="s">
        <v>81</v>
      </c>
      <c r="AY153" s="120" t="s">
        <v>131</v>
      </c>
      <c r="BK153" s="128">
        <f>BK154</f>
        <v>0</v>
      </c>
    </row>
    <row r="154" spans="2:65" s="1" customFormat="1" ht="16.5" customHeight="1">
      <c r="B154" s="31"/>
      <c r="C154" s="131" t="s">
        <v>204</v>
      </c>
      <c r="D154" s="131" t="s">
        <v>134</v>
      </c>
      <c r="E154" s="132" t="s">
        <v>205</v>
      </c>
      <c r="F154" s="133" t="s">
        <v>206</v>
      </c>
      <c r="G154" s="134" t="s">
        <v>207</v>
      </c>
      <c r="H154" s="135">
        <v>1</v>
      </c>
      <c r="I154" s="136"/>
      <c r="J154" s="137">
        <f>ROUND(I154*H154,2)</f>
        <v>0</v>
      </c>
      <c r="K154" s="138"/>
      <c r="L154" s="31"/>
      <c r="M154" s="139" t="s">
        <v>1</v>
      </c>
      <c r="N154" s="140" t="s">
        <v>41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191</v>
      </c>
      <c r="AT154" s="143" t="s">
        <v>134</v>
      </c>
      <c r="AU154" s="143" t="s">
        <v>86</v>
      </c>
      <c r="AY154" s="16" t="s">
        <v>131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81</v>
      </c>
      <c r="BK154" s="144">
        <f>ROUND(I154*H154,2)</f>
        <v>0</v>
      </c>
      <c r="BL154" s="16" t="s">
        <v>191</v>
      </c>
      <c r="BM154" s="143" t="s">
        <v>208</v>
      </c>
    </row>
    <row r="155" spans="2:65" s="11" customFormat="1" ht="22.9" customHeight="1">
      <c r="B155" s="119"/>
      <c r="D155" s="120" t="s">
        <v>75</v>
      </c>
      <c r="E155" s="129" t="s">
        <v>209</v>
      </c>
      <c r="F155" s="129" t="s">
        <v>210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0</v>
      </c>
      <c r="T155" s="126">
        <f>T156</f>
        <v>0</v>
      </c>
      <c r="AR155" s="120" t="s">
        <v>86</v>
      </c>
      <c r="AT155" s="127" t="s">
        <v>75</v>
      </c>
      <c r="AU155" s="127" t="s">
        <v>81</v>
      </c>
      <c r="AY155" s="120" t="s">
        <v>131</v>
      </c>
      <c r="BK155" s="128">
        <f>BK156</f>
        <v>0</v>
      </c>
    </row>
    <row r="156" spans="2:65" s="1" customFormat="1" ht="16.5" customHeight="1">
      <c r="B156" s="31"/>
      <c r="C156" s="131" t="s">
        <v>211</v>
      </c>
      <c r="D156" s="131" t="s">
        <v>134</v>
      </c>
      <c r="E156" s="132" t="s">
        <v>212</v>
      </c>
      <c r="F156" s="133" t="s">
        <v>213</v>
      </c>
      <c r="G156" s="134" t="s">
        <v>190</v>
      </c>
      <c r="H156" s="135">
        <v>1</v>
      </c>
      <c r="I156" s="136"/>
      <c r="J156" s="137">
        <f>ROUND(I156*H156,2)</f>
        <v>0</v>
      </c>
      <c r="K156" s="138"/>
      <c r="L156" s="31"/>
      <c r="M156" s="139" t="s">
        <v>1</v>
      </c>
      <c r="N156" s="140" t="s">
        <v>41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191</v>
      </c>
      <c r="AT156" s="143" t="s">
        <v>134</v>
      </c>
      <c r="AU156" s="143" t="s">
        <v>86</v>
      </c>
      <c r="AY156" s="16" t="s">
        <v>131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81</v>
      </c>
      <c r="BK156" s="144">
        <f>ROUND(I156*H156,2)</f>
        <v>0</v>
      </c>
      <c r="BL156" s="16" t="s">
        <v>191</v>
      </c>
      <c r="BM156" s="143" t="s">
        <v>214</v>
      </c>
    </row>
    <row r="157" spans="2:65" s="11" customFormat="1" ht="22.9" customHeight="1">
      <c r="B157" s="119"/>
      <c r="D157" s="120" t="s">
        <v>75</v>
      </c>
      <c r="E157" s="129" t="s">
        <v>215</v>
      </c>
      <c r="F157" s="129" t="s">
        <v>216</v>
      </c>
      <c r="I157" s="122"/>
      <c r="J157" s="130">
        <f>BK157</f>
        <v>0</v>
      </c>
      <c r="L157" s="119"/>
      <c r="M157" s="124"/>
      <c r="P157" s="125">
        <f>SUM(P158:P171)</f>
        <v>0</v>
      </c>
      <c r="R157" s="125">
        <f>SUM(R158:R171)</f>
        <v>1.5077852999999999</v>
      </c>
      <c r="T157" s="126">
        <f>SUM(T158:T171)</f>
        <v>1.4571129</v>
      </c>
      <c r="AR157" s="120" t="s">
        <v>86</v>
      </c>
      <c r="AT157" s="127" t="s">
        <v>75</v>
      </c>
      <c r="AU157" s="127" t="s">
        <v>81</v>
      </c>
      <c r="AY157" s="120" t="s">
        <v>131</v>
      </c>
      <c r="BK157" s="128">
        <f>SUM(BK158:BK171)</f>
        <v>0</v>
      </c>
    </row>
    <row r="158" spans="2:65" s="1" customFormat="1" ht="33" customHeight="1">
      <c r="B158" s="31"/>
      <c r="C158" s="131" t="s">
        <v>191</v>
      </c>
      <c r="D158" s="131" t="s">
        <v>134</v>
      </c>
      <c r="E158" s="132" t="s">
        <v>217</v>
      </c>
      <c r="F158" s="133" t="s">
        <v>218</v>
      </c>
      <c r="G158" s="134" t="s">
        <v>137</v>
      </c>
      <c r="H158" s="135">
        <v>79.489999999999995</v>
      </c>
      <c r="I158" s="136"/>
      <c r="J158" s="137">
        <f>ROUND(I158*H158,2)</f>
        <v>0</v>
      </c>
      <c r="K158" s="138"/>
      <c r="L158" s="31"/>
      <c r="M158" s="139" t="s">
        <v>1</v>
      </c>
      <c r="N158" s="140" t="s">
        <v>41</v>
      </c>
      <c r="P158" s="141">
        <f>O158*H158</f>
        <v>0</v>
      </c>
      <c r="Q158" s="141">
        <v>1.661E-2</v>
      </c>
      <c r="R158" s="141">
        <f>Q158*H158</f>
        <v>1.3203288999999998</v>
      </c>
      <c r="S158" s="141">
        <v>0</v>
      </c>
      <c r="T158" s="142">
        <f>S158*H158</f>
        <v>0</v>
      </c>
      <c r="AR158" s="143" t="s">
        <v>191</v>
      </c>
      <c r="AT158" s="143" t="s">
        <v>134</v>
      </c>
      <c r="AU158" s="143" t="s">
        <v>86</v>
      </c>
      <c r="AY158" s="16" t="s">
        <v>131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81</v>
      </c>
      <c r="BK158" s="144">
        <f>ROUND(I158*H158,2)</f>
        <v>0</v>
      </c>
      <c r="BL158" s="16" t="s">
        <v>191</v>
      </c>
      <c r="BM158" s="143" t="s">
        <v>219</v>
      </c>
    </row>
    <row r="159" spans="2:65" s="13" customFormat="1" ht="22.5">
      <c r="B159" s="164"/>
      <c r="D159" s="146" t="s">
        <v>140</v>
      </c>
      <c r="E159" s="165" t="s">
        <v>1</v>
      </c>
      <c r="F159" s="166" t="s">
        <v>220</v>
      </c>
      <c r="H159" s="165" t="s">
        <v>1</v>
      </c>
      <c r="I159" s="167"/>
      <c r="L159" s="164"/>
      <c r="M159" s="168"/>
      <c r="T159" s="169"/>
      <c r="AT159" s="165" t="s">
        <v>140</v>
      </c>
      <c r="AU159" s="165" t="s">
        <v>86</v>
      </c>
      <c r="AV159" s="13" t="s">
        <v>81</v>
      </c>
      <c r="AW159" s="13" t="s">
        <v>32</v>
      </c>
      <c r="AX159" s="13" t="s">
        <v>76</v>
      </c>
      <c r="AY159" s="165" t="s">
        <v>131</v>
      </c>
    </row>
    <row r="160" spans="2:65" s="12" customFormat="1" ht="11.25">
      <c r="B160" s="145"/>
      <c r="D160" s="146" t="s">
        <v>140</v>
      </c>
      <c r="E160" s="147" t="s">
        <v>1</v>
      </c>
      <c r="F160" s="148" t="s">
        <v>221</v>
      </c>
      <c r="H160" s="149">
        <v>79.489999999999995</v>
      </c>
      <c r="I160" s="150"/>
      <c r="L160" s="145"/>
      <c r="M160" s="151"/>
      <c r="T160" s="152"/>
      <c r="AT160" s="147" t="s">
        <v>140</v>
      </c>
      <c r="AU160" s="147" t="s">
        <v>86</v>
      </c>
      <c r="AV160" s="12" t="s">
        <v>86</v>
      </c>
      <c r="AW160" s="12" t="s">
        <v>32</v>
      </c>
      <c r="AX160" s="12" t="s">
        <v>81</v>
      </c>
      <c r="AY160" s="147" t="s">
        <v>131</v>
      </c>
    </row>
    <row r="161" spans="2:65" s="1" customFormat="1" ht="16.5" customHeight="1">
      <c r="B161" s="31"/>
      <c r="C161" s="131" t="s">
        <v>222</v>
      </c>
      <c r="D161" s="131" t="s">
        <v>134</v>
      </c>
      <c r="E161" s="132" t="s">
        <v>223</v>
      </c>
      <c r="F161" s="133" t="s">
        <v>224</v>
      </c>
      <c r="G161" s="134" t="s">
        <v>137</v>
      </c>
      <c r="H161" s="135">
        <v>79.489999999999995</v>
      </c>
      <c r="I161" s="136"/>
      <c r="J161" s="137">
        <f>ROUND(I161*H161,2)</f>
        <v>0</v>
      </c>
      <c r="K161" s="138"/>
      <c r="L161" s="31"/>
      <c r="M161" s="139" t="s">
        <v>1</v>
      </c>
      <c r="N161" s="140" t="s">
        <v>41</v>
      </c>
      <c r="P161" s="141">
        <f>O161*H161</f>
        <v>0</v>
      </c>
      <c r="Q161" s="141">
        <v>1E-4</v>
      </c>
      <c r="R161" s="141">
        <f>Q161*H161</f>
        <v>7.9489999999999995E-3</v>
      </c>
      <c r="S161" s="141">
        <v>0</v>
      </c>
      <c r="T161" s="142">
        <f>S161*H161</f>
        <v>0</v>
      </c>
      <c r="AR161" s="143" t="s">
        <v>191</v>
      </c>
      <c r="AT161" s="143" t="s">
        <v>134</v>
      </c>
      <c r="AU161" s="143" t="s">
        <v>86</v>
      </c>
      <c r="AY161" s="16" t="s">
        <v>131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81</v>
      </c>
      <c r="BK161" s="144">
        <f>ROUND(I161*H161,2)</f>
        <v>0</v>
      </c>
      <c r="BL161" s="16" t="s">
        <v>191</v>
      </c>
      <c r="BM161" s="143" t="s">
        <v>225</v>
      </c>
    </row>
    <row r="162" spans="2:65" s="1" customFormat="1" ht="24.2" customHeight="1">
      <c r="B162" s="31"/>
      <c r="C162" s="131" t="s">
        <v>226</v>
      </c>
      <c r="D162" s="131" t="s">
        <v>134</v>
      </c>
      <c r="E162" s="132" t="s">
        <v>227</v>
      </c>
      <c r="F162" s="133" t="s">
        <v>228</v>
      </c>
      <c r="G162" s="134" t="s">
        <v>137</v>
      </c>
      <c r="H162" s="135">
        <v>79.489999999999995</v>
      </c>
      <c r="I162" s="136"/>
      <c r="J162" s="137">
        <f>ROUND(I162*H162,2)</f>
        <v>0</v>
      </c>
      <c r="K162" s="138"/>
      <c r="L162" s="31"/>
      <c r="M162" s="139" t="s">
        <v>1</v>
      </c>
      <c r="N162" s="140" t="s">
        <v>41</v>
      </c>
      <c r="P162" s="141">
        <f>O162*H162</f>
        <v>0</v>
      </c>
      <c r="Q162" s="141">
        <v>0</v>
      </c>
      <c r="R162" s="141">
        <f>Q162*H162</f>
        <v>0</v>
      </c>
      <c r="S162" s="141">
        <v>1.721E-2</v>
      </c>
      <c r="T162" s="142">
        <f>S162*H162</f>
        <v>1.3680228999999999</v>
      </c>
      <c r="AR162" s="143" t="s">
        <v>191</v>
      </c>
      <c r="AT162" s="143" t="s">
        <v>134</v>
      </c>
      <c r="AU162" s="143" t="s">
        <v>86</v>
      </c>
      <c r="AY162" s="16" t="s">
        <v>131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81</v>
      </c>
      <c r="BK162" s="144">
        <f>ROUND(I162*H162,2)</f>
        <v>0</v>
      </c>
      <c r="BL162" s="16" t="s">
        <v>191</v>
      </c>
      <c r="BM162" s="143" t="s">
        <v>229</v>
      </c>
    </row>
    <row r="163" spans="2:65" s="1" customFormat="1" ht="21.75" customHeight="1">
      <c r="B163" s="31"/>
      <c r="C163" s="131" t="s">
        <v>230</v>
      </c>
      <c r="D163" s="131" t="s">
        <v>134</v>
      </c>
      <c r="E163" s="132" t="s">
        <v>231</v>
      </c>
      <c r="F163" s="133" t="s">
        <v>232</v>
      </c>
      <c r="G163" s="134" t="s">
        <v>137</v>
      </c>
      <c r="H163" s="135">
        <v>1.89</v>
      </c>
      <c r="I163" s="136"/>
      <c r="J163" s="137">
        <f>ROUND(I163*H163,2)</f>
        <v>0</v>
      </c>
      <c r="K163" s="138"/>
      <c r="L163" s="31"/>
      <c r="M163" s="139" t="s">
        <v>1</v>
      </c>
      <c r="N163" s="140" t="s">
        <v>41</v>
      </c>
      <c r="P163" s="141">
        <f>O163*H163</f>
        <v>0</v>
      </c>
      <c r="Q163" s="141">
        <v>1.916E-2</v>
      </c>
      <c r="R163" s="141">
        <f>Q163*H163</f>
        <v>3.6212399999999999E-2</v>
      </c>
      <c r="S163" s="141">
        <v>0</v>
      </c>
      <c r="T163" s="142">
        <f>S163*H163</f>
        <v>0</v>
      </c>
      <c r="AR163" s="143" t="s">
        <v>191</v>
      </c>
      <c r="AT163" s="143" t="s">
        <v>134</v>
      </c>
      <c r="AU163" s="143" t="s">
        <v>86</v>
      </c>
      <c r="AY163" s="16" t="s">
        <v>131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81</v>
      </c>
      <c r="BK163" s="144">
        <f>ROUND(I163*H163,2)</f>
        <v>0</v>
      </c>
      <c r="BL163" s="16" t="s">
        <v>191</v>
      </c>
      <c r="BM163" s="143" t="s">
        <v>233</v>
      </c>
    </row>
    <row r="164" spans="2:65" s="12" customFormat="1" ht="11.25">
      <c r="B164" s="145"/>
      <c r="D164" s="146" t="s">
        <v>140</v>
      </c>
      <c r="E164" s="147" t="s">
        <v>1</v>
      </c>
      <c r="F164" s="148" t="s">
        <v>234</v>
      </c>
      <c r="H164" s="149">
        <v>1.89</v>
      </c>
      <c r="I164" s="150"/>
      <c r="L164" s="145"/>
      <c r="M164" s="151"/>
      <c r="T164" s="152"/>
      <c r="AT164" s="147" t="s">
        <v>140</v>
      </c>
      <c r="AU164" s="147" t="s">
        <v>86</v>
      </c>
      <c r="AV164" s="12" t="s">
        <v>86</v>
      </c>
      <c r="AW164" s="12" t="s">
        <v>32</v>
      </c>
      <c r="AX164" s="12" t="s">
        <v>81</v>
      </c>
      <c r="AY164" s="147" t="s">
        <v>131</v>
      </c>
    </row>
    <row r="165" spans="2:65" s="1" customFormat="1" ht="16.5" customHeight="1">
      <c r="B165" s="31"/>
      <c r="C165" s="131" t="s">
        <v>235</v>
      </c>
      <c r="D165" s="131" t="s">
        <v>134</v>
      </c>
      <c r="E165" s="132" t="s">
        <v>236</v>
      </c>
      <c r="F165" s="133" t="s">
        <v>237</v>
      </c>
      <c r="G165" s="134" t="s">
        <v>137</v>
      </c>
      <c r="H165" s="135">
        <v>0.8</v>
      </c>
      <c r="I165" s="136"/>
      <c r="J165" s="137">
        <f>ROUND(I165*H165,2)</f>
        <v>0</v>
      </c>
      <c r="K165" s="138"/>
      <c r="L165" s="31"/>
      <c r="M165" s="139" t="s">
        <v>1</v>
      </c>
      <c r="N165" s="140" t="s">
        <v>41</v>
      </c>
      <c r="P165" s="141">
        <f>O165*H165</f>
        <v>0</v>
      </c>
      <c r="Q165" s="141">
        <v>0</v>
      </c>
      <c r="R165" s="141">
        <f>Q165*H165</f>
        <v>0</v>
      </c>
      <c r="S165" s="141">
        <v>2.75E-2</v>
      </c>
      <c r="T165" s="142">
        <f>S165*H165</f>
        <v>2.2000000000000002E-2</v>
      </c>
      <c r="AR165" s="143" t="s">
        <v>191</v>
      </c>
      <c r="AT165" s="143" t="s">
        <v>134</v>
      </c>
      <c r="AU165" s="143" t="s">
        <v>86</v>
      </c>
      <c r="AY165" s="16" t="s">
        <v>131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81</v>
      </c>
      <c r="BK165" s="144">
        <f>ROUND(I165*H165,2)</f>
        <v>0</v>
      </c>
      <c r="BL165" s="16" t="s">
        <v>191</v>
      </c>
      <c r="BM165" s="143" t="s">
        <v>238</v>
      </c>
    </row>
    <row r="166" spans="2:65" s="1" customFormat="1" ht="16.5" customHeight="1">
      <c r="B166" s="31"/>
      <c r="C166" s="131" t="s">
        <v>7</v>
      </c>
      <c r="D166" s="131" t="s">
        <v>134</v>
      </c>
      <c r="E166" s="132" t="s">
        <v>239</v>
      </c>
      <c r="F166" s="133" t="s">
        <v>240</v>
      </c>
      <c r="G166" s="134" t="s">
        <v>190</v>
      </c>
      <c r="H166" s="135">
        <v>1</v>
      </c>
      <c r="I166" s="136"/>
      <c r="J166" s="137">
        <f>ROUND(I166*H166,2)</f>
        <v>0</v>
      </c>
      <c r="K166" s="138"/>
      <c r="L166" s="31"/>
      <c r="M166" s="139" t="s">
        <v>1</v>
      </c>
      <c r="N166" s="140" t="s">
        <v>41</v>
      </c>
      <c r="P166" s="141">
        <f>O166*H166</f>
        <v>0</v>
      </c>
      <c r="Q166" s="141">
        <v>0</v>
      </c>
      <c r="R166" s="141">
        <f>Q166*H166</f>
        <v>0</v>
      </c>
      <c r="S166" s="141">
        <v>4.2099999999999999E-2</v>
      </c>
      <c r="T166" s="142">
        <f>S166*H166</f>
        <v>4.2099999999999999E-2</v>
      </c>
      <c r="AR166" s="143" t="s">
        <v>191</v>
      </c>
      <c r="AT166" s="143" t="s">
        <v>134</v>
      </c>
      <c r="AU166" s="143" t="s">
        <v>86</v>
      </c>
      <c r="AY166" s="16" t="s">
        <v>131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81</v>
      </c>
      <c r="BK166" s="144">
        <f>ROUND(I166*H166,2)</f>
        <v>0</v>
      </c>
      <c r="BL166" s="16" t="s">
        <v>191</v>
      </c>
      <c r="BM166" s="143" t="s">
        <v>241</v>
      </c>
    </row>
    <row r="167" spans="2:65" s="1" customFormat="1" ht="33" customHeight="1">
      <c r="B167" s="31"/>
      <c r="C167" s="131" t="s">
        <v>242</v>
      </c>
      <c r="D167" s="131" t="s">
        <v>134</v>
      </c>
      <c r="E167" s="132" t="s">
        <v>243</v>
      </c>
      <c r="F167" s="133" t="s">
        <v>244</v>
      </c>
      <c r="G167" s="134" t="s">
        <v>137</v>
      </c>
      <c r="H167" s="135">
        <v>12.3</v>
      </c>
      <c r="I167" s="136"/>
      <c r="J167" s="137">
        <f>ROUND(I167*H167,2)</f>
        <v>0</v>
      </c>
      <c r="K167" s="138"/>
      <c r="L167" s="31"/>
      <c r="M167" s="139" t="s">
        <v>1</v>
      </c>
      <c r="N167" s="140" t="s">
        <v>41</v>
      </c>
      <c r="P167" s="141">
        <f>O167*H167</f>
        <v>0</v>
      </c>
      <c r="Q167" s="141">
        <v>7.0499999999999998E-3</v>
      </c>
      <c r="R167" s="141">
        <f>Q167*H167</f>
        <v>8.6715E-2</v>
      </c>
      <c r="S167" s="141">
        <v>0</v>
      </c>
      <c r="T167" s="142">
        <f>S167*H167</f>
        <v>0</v>
      </c>
      <c r="AR167" s="143" t="s">
        <v>191</v>
      </c>
      <c r="AT167" s="143" t="s">
        <v>134</v>
      </c>
      <c r="AU167" s="143" t="s">
        <v>86</v>
      </c>
      <c r="AY167" s="16" t="s">
        <v>131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81</v>
      </c>
      <c r="BK167" s="144">
        <f>ROUND(I167*H167,2)</f>
        <v>0</v>
      </c>
      <c r="BL167" s="16" t="s">
        <v>191</v>
      </c>
      <c r="BM167" s="143" t="s">
        <v>245</v>
      </c>
    </row>
    <row r="168" spans="2:65" s="1" customFormat="1" ht="24.2" customHeight="1">
      <c r="B168" s="31"/>
      <c r="C168" s="153" t="s">
        <v>246</v>
      </c>
      <c r="D168" s="153" t="s">
        <v>193</v>
      </c>
      <c r="E168" s="154" t="s">
        <v>247</v>
      </c>
      <c r="F168" s="155" t="s">
        <v>248</v>
      </c>
      <c r="G168" s="156" t="s">
        <v>137</v>
      </c>
      <c r="H168" s="157">
        <v>14.145</v>
      </c>
      <c r="I168" s="158"/>
      <c r="J168" s="159">
        <f>ROUND(I168*H168,2)</f>
        <v>0</v>
      </c>
      <c r="K168" s="160"/>
      <c r="L168" s="161"/>
      <c r="M168" s="162" t="s">
        <v>1</v>
      </c>
      <c r="N168" s="163" t="s">
        <v>41</v>
      </c>
      <c r="P168" s="141">
        <f>O168*H168</f>
        <v>0</v>
      </c>
      <c r="Q168" s="141">
        <v>4.0000000000000001E-3</v>
      </c>
      <c r="R168" s="141">
        <f>Q168*H168</f>
        <v>5.6579999999999998E-2</v>
      </c>
      <c r="S168" s="141">
        <v>0</v>
      </c>
      <c r="T168" s="142">
        <f>S168*H168</f>
        <v>0</v>
      </c>
      <c r="AR168" s="143" t="s">
        <v>196</v>
      </c>
      <c r="AT168" s="143" t="s">
        <v>193</v>
      </c>
      <c r="AU168" s="143" t="s">
        <v>86</v>
      </c>
      <c r="AY168" s="16" t="s">
        <v>131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81</v>
      </c>
      <c r="BK168" s="144">
        <f>ROUND(I168*H168,2)</f>
        <v>0</v>
      </c>
      <c r="BL168" s="16" t="s">
        <v>191</v>
      </c>
      <c r="BM168" s="143" t="s">
        <v>249</v>
      </c>
    </row>
    <row r="169" spans="2:65" s="12" customFormat="1" ht="11.25">
      <c r="B169" s="145"/>
      <c r="D169" s="146" t="s">
        <v>140</v>
      </c>
      <c r="F169" s="148" t="s">
        <v>250</v>
      </c>
      <c r="H169" s="149">
        <v>14.145</v>
      </c>
      <c r="I169" s="150"/>
      <c r="L169" s="145"/>
      <c r="M169" s="151"/>
      <c r="T169" s="152"/>
      <c r="AT169" s="147" t="s">
        <v>140</v>
      </c>
      <c r="AU169" s="147" t="s">
        <v>86</v>
      </c>
      <c r="AV169" s="12" t="s">
        <v>86</v>
      </c>
      <c r="AW169" s="12" t="s">
        <v>4</v>
      </c>
      <c r="AX169" s="12" t="s">
        <v>81</v>
      </c>
      <c r="AY169" s="147" t="s">
        <v>131</v>
      </c>
    </row>
    <row r="170" spans="2:65" s="1" customFormat="1" ht="24.2" customHeight="1">
      <c r="B170" s="31"/>
      <c r="C170" s="131" t="s">
        <v>251</v>
      </c>
      <c r="D170" s="131" t="s">
        <v>134</v>
      </c>
      <c r="E170" s="132" t="s">
        <v>252</v>
      </c>
      <c r="F170" s="133" t="s">
        <v>253</v>
      </c>
      <c r="G170" s="134" t="s">
        <v>137</v>
      </c>
      <c r="H170" s="135">
        <v>11.9</v>
      </c>
      <c r="I170" s="136"/>
      <c r="J170" s="137">
        <f>ROUND(I170*H170,2)</f>
        <v>0</v>
      </c>
      <c r="K170" s="138"/>
      <c r="L170" s="31"/>
      <c r="M170" s="139" t="s">
        <v>1</v>
      </c>
      <c r="N170" s="140" t="s">
        <v>41</v>
      </c>
      <c r="P170" s="141">
        <f>O170*H170</f>
        <v>0</v>
      </c>
      <c r="Q170" s="141">
        <v>0</v>
      </c>
      <c r="R170" s="141">
        <f>Q170*H170</f>
        <v>0</v>
      </c>
      <c r="S170" s="141">
        <v>2.0999999999999999E-3</v>
      </c>
      <c r="T170" s="142">
        <f>S170*H170</f>
        <v>2.4989999999999998E-2</v>
      </c>
      <c r="AR170" s="143" t="s">
        <v>191</v>
      </c>
      <c r="AT170" s="143" t="s">
        <v>134</v>
      </c>
      <c r="AU170" s="143" t="s">
        <v>86</v>
      </c>
      <c r="AY170" s="16" t="s">
        <v>131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81</v>
      </c>
      <c r="BK170" s="144">
        <f>ROUND(I170*H170,2)</f>
        <v>0</v>
      </c>
      <c r="BL170" s="16" t="s">
        <v>191</v>
      </c>
      <c r="BM170" s="143" t="s">
        <v>254</v>
      </c>
    </row>
    <row r="171" spans="2:65" s="1" customFormat="1" ht="33" customHeight="1">
      <c r="B171" s="31"/>
      <c r="C171" s="131" t="s">
        <v>255</v>
      </c>
      <c r="D171" s="131" t="s">
        <v>134</v>
      </c>
      <c r="E171" s="132" t="s">
        <v>256</v>
      </c>
      <c r="F171" s="133" t="s">
        <v>257</v>
      </c>
      <c r="G171" s="134" t="s">
        <v>163</v>
      </c>
      <c r="H171" s="135">
        <v>1.508</v>
      </c>
      <c r="I171" s="136"/>
      <c r="J171" s="137">
        <f>ROUND(I171*H171,2)</f>
        <v>0</v>
      </c>
      <c r="K171" s="138"/>
      <c r="L171" s="31"/>
      <c r="M171" s="139" t="s">
        <v>1</v>
      </c>
      <c r="N171" s="140" t="s">
        <v>41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191</v>
      </c>
      <c r="AT171" s="143" t="s">
        <v>134</v>
      </c>
      <c r="AU171" s="143" t="s">
        <v>86</v>
      </c>
      <c r="AY171" s="16" t="s">
        <v>131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81</v>
      </c>
      <c r="BK171" s="144">
        <f>ROUND(I171*H171,2)</f>
        <v>0</v>
      </c>
      <c r="BL171" s="16" t="s">
        <v>191</v>
      </c>
      <c r="BM171" s="143" t="s">
        <v>258</v>
      </c>
    </row>
    <row r="172" spans="2:65" s="11" customFormat="1" ht="22.9" customHeight="1">
      <c r="B172" s="119"/>
      <c r="D172" s="120" t="s">
        <v>75</v>
      </c>
      <c r="E172" s="129" t="s">
        <v>259</v>
      </c>
      <c r="F172" s="129" t="s">
        <v>260</v>
      </c>
      <c r="I172" s="122"/>
      <c r="J172" s="130">
        <f>BK172</f>
        <v>0</v>
      </c>
      <c r="L172" s="119"/>
      <c r="M172" s="124"/>
      <c r="P172" s="125">
        <f>SUM(P173:P175)</f>
        <v>0</v>
      </c>
      <c r="R172" s="125">
        <f>SUM(R173:R175)</f>
        <v>0</v>
      </c>
      <c r="T172" s="126">
        <f>SUM(T173:T175)</f>
        <v>8.8099999999999998E-2</v>
      </c>
      <c r="AR172" s="120" t="s">
        <v>86</v>
      </c>
      <c r="AT172" s="127" t="s">
        <v>75</v>
      </c>
      <c r="AU172" s="127" t="s">
        <v>81</v>
      </c>
      <c r="AY172" s="120" t="s">
        <v>131</v>
      </c>
      <c r="BK172" s="128">
        <f>SUM(BK173:BK175)</f>
        <v>0</v>
      </c>
    </row>
    <row r="173" spans="2:65" s="1" customFormat="1" ht="16.5" customHeight="1">
      <c r="B173" s="31"/>
      <c r="C173" s="131" t="s">
        <v>261</v>
      </c>
      <c r="D173" s="131" t="s">
        <v>134</v>
      </c>
      <c r="E173" s="132" t="s">
        <v>262</v>
      </c>
      <c r="F173" s="133" t="s">
        <v>263</v>
      </c>
      <c r="G173" s="134" t="s">
        <v>190</v>
      </c>
      <c r="H173" s="135">
        <v>1</v>
      </c>
      <c r="I173" s="136"/>
      <c r="J173" s="137">
        <f>ROUND(I173*H173,2)</f>
        <v>0</v>
      </c>
      <c r="K173" s="138"/>
      <c r="L173" s="31"/>
      <c r="M173" s="139" t="s">
        <v>1</v>
      </c>
      <c r="N173" s="140" t="s">
        <v>41</v>
      </c>
      <c r="P173" s="141">
        <f>O173*H173</f>
        <v>0</v>
      </c>
      <c r="Q173" s="141">
        <v>0</v>
      </c>
      <c r="R173" s="141">
        <f>Q173*H173</f>
        <v>0</v>
      </c>
      <c r="S173" s="141">
        <v>8.8099999999999998E-2</v>
      </c>
      <c r="T173" s="142">
        <f>S173*H173</f>
        <v>8.8099999999999998E-2</v>
      </c>
      <c r="AR173" s="143" t="s">
        <v>191</v>
      </c>
      <c r="AT173" s="143" t="s">
        <v>134</v>
      </c>
      <c r="AU173" s="143" t="s">
        <v>86</v>
      </c>
      <c r="AY173" s="16" t="s">
        <v>131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6" t="s">
        <v>81</v>
      </c>
      <c r="BK173" s="144">
        <f>ROUND(I173*H173,2)</f>
        <v>0</v>
      </c>
      <c r="BL173" s="16" t="s">
        <v>191</v>
      </c>
      <c r="BM173" s="143" t="s">
        <v>264</v>
      </c>
    </row>
    <row r="174" spans="2:65" s="1" customFormat="1" ht="24.2" customHeight="1">
      <c r="B174" s="31"/>
      <c r="C174" s="131" t="s">
        <v>265</v>
      </c>
      <c r="D174" s="131" t="s">
        <v>134</v>
      </c>
      <c r="E174" s="132" t="s">
        <v>266</v>
      </c>
      <c r="F174" s="133" t="s">
        <v>267</v>
      </c>
      <c r="G174" s="134" t="s">
        <v>190</v>
      </c>
      <c r="H174" s="135">
        <v>1</v>
      </c>
      <c r="I174" s="136"/>
      <c r="J174" s="137">
        <f>ROUND(I174*H174,2)</f>
        <v>0</v>
      </c>
      <c r="K174" s="138"/>
      <c r="L174" s="31"/>
      <c r="M174" s="139" t="s">
        <v>1</v>
      </c>
      <c r="N174" s="140" t="s">
        <v>41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191</v>
      </c>
      <c r="AT174" s="143" t="s">
        <v>134</v>
      </c>
      <c r="AU174" s="143" t="s">
        <v>86</v>
      </c>
      <c r="AY174" s="16" t="s">
        <v>131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81</v>
      </c>
      <c r="BK174" s="144">
        <f>ROUND(I174*H174,2)</f>
        <v>0</v>
      </c>
      <c r="BL174" s="16" t="s">
        <v>191</v>
      </c>
      <c r="BM174" s="143" t="s">
        <v>268</v>
      </c>
    </row>
    <row r="175" spans="2:65" s="1" customFormat="1" ht="24.2" customHeight="1">
      <c r="B175" s="31"/>
      <c r="C175" s="131" t="s">
        <v>269</v>
      </c>
      <c r="D175" s="131" t="s">
        <v>134</v>
      </c>
      <c r="E175" s="132" t="s">
        <v>270</v>
      </c>
      <c r="F175" s="133" t="s">
        <v>271</v>
      </c>
      <c r="G175" s="134" t="s">
        <v>272</v>
      </c>
      <c r="H175" s="135">
        <v>7.5</v>
      </c>
      <c r="I175" s="136"/>
      <c r="J175" s="137">
        <f>ROUND(I175*H175,2)</f>
        <v>0</v>
      </c>
      <c r="K175" s="138"/>
      <c r="L175" s="31"/>
      <c r="M175" s="139" t="s">
        <v>1</v>
      </c>
      <c r="N175" s="140" t="s">
        <v>41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191</v>
      </c>
      <c r="AT175" s="143" t="s">
        <v>134</v>
      </c>
      <c r="AU175" s="143" t="s">
        <v>86</v>
      </c>
      <c r="AY175" s="16" t="s">
        <v>131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81</v>
      </c>
      <c r="BK175" s="144">
        <f>ROUND(I175*H175,2)</f>
        <v>0</v>
      </c>
      <c r="BL175" s="16" t="s">
        <v>191</v>
      </c>
      <c r="BM175" s="143" t="s">
        <v>273</v>
      </c>
    </row>
    <row r="176" spans="2:65" s="11" customFormat="1" ht="22.9" customHeight="1">
      <c r="B176" s="119"/>
      <c r="D176" s="120" t="s">
        <v>75</v>
      </c>
      <c r="E176" s="129" t="s">
        <v>274</v>
      </c>
      <c r="F176" s="129" t="s">
        <v>275</v>
      </c>
      <c r="I176" s="122"/>
      <c r="J176" s="130">
        <f>BK176</f>
        <v>0</v>
      </c>
      <c r="L176" s="119"/>
      <c r="M176" s="124"/>
      <c r="P176" s="125">
        <f>SUM(P177:P178)</f>
        <v>0</v>
      </c>
      <c r="R176" s="125">
        <f>SUM(R177:R178)</f>
        <v>0</v>
      </c>
      <c r="T176" s="126">
        <f>SUM(T177:T178)</f>
        <v>0.30719999999999997</v>
      </c>
      <c r="AR176" s="120" t="s">
        <v>86</v>
      </c>
      <c r="AT176" s="127" t="s">
        <v>75</v>
      </c>
      <c r="AU176" s="127" t="s">
        <v>81</v>
      </c>
      <c r="AY176" s="120" t="s">
        <v>131</v>
      </c>
      <c r="BK176" s="128">
        <f>SUM(BK177:BK178)</f>
        <v>0</v>
      </c>
    </row>
    <row r="177" spans="2:65" s="1" customFormat="1" ht="24.2" customHeight="1">
      <c r="B177" s="31"/>
      <c r="C177" s="131" t="s">
        <v>276</v>
      </c>
      <c r="D177" s="131" t="s">
        <v>134</v>
      </c>
      <c r="E177" s="132" t="s">
        <v>277</v>
      </c>
      <c r="F177" s="133" t="s">
        <v>278</v>
      </c>
      <c r="G177" s="134" t="s">
        <v>137</v>
      </c>
      <c r="H177" s="135">
        <v>15.36</v>
      </c>
      <c r="I177" s="136"/>
      <c r="J177" s="137">
        <f>ROUND(I177*H177,2)</f>
        <v>0</v>
      </c>
      <c r="K177" s="138"/>
      <c r="L177" s="31"/>
      <c r="M177" s="139" t="s">
        <v>1</v>
      </c>
      <c r="N177" s="140" t="s">
        <v>41</v>
      </c>
      <c r="P177" s="141">
        <f>O177*H177</f>
        <v>0</v>
      </c>
      <c r="Q177" s="141">
        <v>0</v>
      </c>
      <c r="R177" s="141">
        <f>Q177*H177</f>
        <v>0</v>
      </c>
      <c r="S177" s="141">
        <v>0.02</v>
      </c>
      <c r="T177" s="142">
        <f>S177*H177</f>
        <v>0.30719999999999997</v>
      </c>
      <c r="AR177" s="143" t="s">
        <v>191</v>
      </c>
      <c r="AT177" s="143" t="s">
        <v>134</v>
      </c>
      <c r="AU177" s="143" t="s">
        <v>86</v>
      </c>
      <c r="AY177" s="16" t="s">
        <v>131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81</v>
      </c>
      <c r="BK177" s="144">
        <f>ROUND(I177*H177,2)</f>
        <v>0</v>
      </c>
      <c r="BL177" s="16" t="s">
        <v>191</v>
      </c>
      <c r="BM177" s="143" t="s">
        <v>279</v>
      </c>
    </row>
    <row r="178" spans="2:65" s="12" customFormat="1" ht="11.25">
      <c r="B178" s="145"/>
      <c r="D178" s="146" t="s">
        <v>140</v>
      </c>
      <c r="E178" s="147" t="s">
        <v>1</v>
      </c>
      <c r="F178" s="148" t="s">
        <v>280</v>
      </c>
      <c r="H178" s="149">
        <v>15.36</v>
      </c>
      <c r="I178" s="150"/>
      <c r="L178" s="145"/>
      <c r="M178" s="151"/>
      <c r="T178" s="152"/>
      <c r="AT178" s="147" t="s">
        <v>140</v>
      </c>
      <c r="AU178" s="147" t="s">
        <v>86</v>
      </c>
      <c r="AV178" s="12" t="s">
        <v>86</v>
      </c>
      <c r="AW178" s="12" t="s">
        <v>32</v>
      </c>
      <c r="AX178" s="12" t="s">
        <v>81</v>
      </c>
      <c r="AY178" s="147" t="s">
        <v>131</v>
      </c>
    </row>
    <row r="179" spans="2:65" s="11" customFormat="1" ht="22.9" customHeight="1">
      <c r="B179" s="119"/>
      <c r="D179" s="120" t="s">
        <v>75</v>
      </c>
      <c r="E179" s="129" t="s">
        <v>281</v>
      </c>
      <c r="F179" s="129" t="s">
        <v>282</v>
      </c>
      <c r="I179" s="122"/>
      <c r="J179" s="130">
        <f>BK179</f>
        <v>0</v>
      </c>
      <c r="L179" s="119"/>
      <c r="M179" s="124"/>
      <c r="P179" s="125">
        <f>SUM(P180:P192)</f>
        <v>0</v>
      </c>
      <c r="R179" s="125">
        <f>SUM(R180:R192)</f>
        <v>0.43541200000000002</v>
      </c>
      <c r="T179" s="126">
        <f>SUM(T180:T192)</f>
        <v>0.47868599999999994</v>
      </c>
      <c r="AR179" s="120" t="s">
        <v>86</v>
      </c>
      <c r="AT179" s="127" t="s">
        <v>75</v>
      </c>
      <c r="AU179" s="127" t="s">
        <v>81</v>
      </c>
      <c r="AY179" s="120" t="s">
        <v>131</v>
      </c>
      <c r="BK179" s="128">
        <f>SUM(BK180:BK192)</f>
        <v>0</v>
      </c>
    </row>
    <row r="180" spans="2:65" s="1" customFormat="1" ht="16.5" customHeight="1">
      <c r="B180" s="31"/>
      <c r="C180" s="131" t="s">
        <v>283</v>
      </c>
      <c r="D180" s="131" t="s">
        <v>134</v>
      </c>
      <c r="E180" s="132" t="s">
        <v>284</v>
      </c>
      <c r="F180" s="133" t="s">
        <v>285</v>
      </c>
      <c r="G180" s="134" t="s">
        <v>137</v>
      </c>
      <c r="H180" s="135">
        <v>12.87</v>
      </c>
      <c r="I180" s="136"/>
      <c r="J180" s="137">
        <f>ROUND(I180*H180,2)</f>
        <v>0</v>
      </c>
      <c r="K180" s="138"/>
      <c r="L180" s="31"/>
      <c r="M180" s="139" t="s">
        <v>1</v>
      </c>
      <c r="N180" s="140" t="s">
        <v>41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191</v>
      </c>
      <c r="AT180" s="143" t="s">
        <v>134</v>
      </c>
      <c r="AU180" s="143" t="s">
        <v>86</v>
      </c>
      <c r="AY180" s="16" t="s">
        <v>131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81</v>
      </c>
      <c r="BK180" s="144">
        <f>ROUND(I180*H180,2)</f>
        <v>0</v>
      </c>
      <c r="BL180" s="16" t="s">
        <v>191</v>
      </c>
      <c r="BM180" s="143" t="s">
        <v>286</v>
      </c>
    </row>
    <row r="181" spans="2:65" s="1" customFormat="1" ht="16.5" customHeight="1">
      <c r="B181" s="31"/>
      <c r="C181" s="131" t="s">
        <v>287</v>
      </c>
      <c r="D181" s="131" t="s">
        <v>134</v>
      </c>
      <c r="E181" s="132" t="s">
        <v>288</v>
      </c>
      <c r="F181" s="133" t="s">
        <v>289</v>
      </c>
      <c r="G181" s="134" t="s">
        <v>137</v>
      </c>
      <c r="H181" s="135">
        <v>12.87</v>
      </c>
      <c r="I181" s="136"/>
      <c r="J181" s="137">
        <f>ROUND(I181*H181,2)</f>
        <v>0</v>
      </c>
      <c r="K181" s="138"/>
      <c r="L181" s="31"/>
      <c r="M181" s="139" t="s">
        <v>1</v>
      </c>
      <c r="N181" s="140" t="s">
        <v>41</v>
      </c>
      <c r="P181" s="141">
        <f>O181*H181</f>
        <v>0</v>
      </c>
      <c r="Q181" s="141">
        <v>2.9999999999999997E-4</v>
      </c>
      <c r="R181" s="141">
        <f>Q181*H181</f>
        <v>3.8609999999999994E-3</v>
      </c>
      <c r="S181" s="141">
        <v>0</v>
      </c>
      <c r="T181" s="142">
        <f>S181*H181</f>
        <v>0</v>
      </c>
      <c r="AR181" s="143" t="s">
        <v>191</v>
      </c>
      <c r="AT181" s="143" t="s">
        <v>134</v>
      </c>
      <c r="AU181" s="143" t="s">
        <v>86</v>
      </c>
      <c r="AY181" s="16" t="s">
        <v>131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81</v>
      </c>
      <c r="BK181" s="144">
        <f>ROUND(I181*H181,2)</f>
        <v>0</v>
      </c>
      <c r="BL181" s="16" t="s">
        <v>191</v>
      </c>
      <c r="BM181" s="143" t="s">
        <v>290</v>
      </c>
    </row>
    <row r="182" spans="2:65" s="1" customFormat="1" ht="24.2" customHeight="1">
      <c r="B182" s="31"/>
      <c r="C182" s="131" t="s">
        <v>196</v>
      </c>
      <c r="D182" s="131" t="s">
        <v>134</v>
      </c>
      <c r="E182" s="132" t="s">
        <v>291</v>
      </c>
      <c r="F182" s="133" t="s">
        <v>292</v>
      </c>
      <c r="G182" s="134" t="s">
        <v>137</v>
      </c>
      <c r="H182" s="135">
        <v>12.87</v>
      </c>
      <c r="I182" s="136"/>
      <c r="J182" s="137">
        <f>ROUND(I182*H182,2)</f>
        <v>0</v>
      </c>
      <c r="K182" s="138"/>
      <c r="L182" s="31"/>
      <c r="M182" s="139" t="s">
        <v>1</v>
      </c>
      <c r="N182" s="140" t="s">
        <v>41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191</v>
      </c>
      <c r="AT182" s="143" t="s">
        <v>134</v>
      </c>
      <c r="AU182" s="143" t="s">
        <v>86</v>
      </c>
      <c r="AY182" s="16" t="s">
        <v>131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81</v>
      </c>
      <c r="BK182" s="144">
        <f>ROUND(I182*H182,2)</f>
        <v>0</v>
      </c>
      <c r="BL182" s="16" t="s">
        <v>191</v>
      </c>
      <c r="BM182" s="143" t="s">
        <v>293</v>
      </c>
    </row>
    <row r="183" spans="2:65" s="1" customFormat="1" ht="24.2" customHeight="1">
      <c r="B183" s="31"/>
      <c r="C183" s="131" t="s">
        <v>294</v>
      </c>
      <c r="D183" s="131" t="s">
        <v>134</v>
      </c>
      <c r="E183" s="132" t="s">
        <v>295</v>
      </c>
      <c r="F183" s="133" t="s">
        <v>296</v>
      </c>
      <c r="G183" s="134" t="s">
        <v>272</v>
      </c>
      <c r="H183" s="135">
        <v>7.5</v>
      </c>
      <c r="I183" s="136"/>
      <c r="J183" s="137">
        <f>ROUND(I183*H183,2)</f>
        <v>0</v>
      </c>
      <c r="K183" s="138"/>
      <c r="L183" s="31"/>
      <c r="M183" s="139" t="s">
        <v>1</v>
      </c>
      <c r="N183" s="140" t="s">
        <v>41</v>
      </c>
      <c r="P183" s="141">
        <f>O183*H183</f>
        <v>0</v>
      </c>
      <c r="Q183" s="141">
        <v>0</v>
      </c>
      <c r="R183" s="141">
        <f>Q183*H183</f>
        <v>0</v>
      </c>
      <c r="S183" s="141">
        <v>3.2499999999999999E-3</v>
      </c>
      <c r="T183" s="142">
        <f>S183*H183</f>
        <v>2.4374999999999997E-2</v>
      </c>
      <c r="AR183" s="143" t="s">
        <v>191</v>
      </c>
      <c r="AT183" s="143" t="s">
        <v>134</v>
      </c>
      <c r="AU183" s="143" t="s">
        <v>86</v>
      </c>
      <c r="AY183" s="16" t="s">
        <v>131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81</v>
      </c>
      <c r="BK183" s="144">
        <f>ROUND(I183*H183,2)</f>
        <v>0</v>
      </c>
      <c r="BL183" s="16" t="s">
        <v>191</v>
      </c>
      <c r="BM183" s="143" t="s">
        <v>297</v>
      </c>
    </row>
    <row r="184" spans="2:65" s="1" customFormat="1" ht="16.5" customHeight="1">
      <c r="B184" s="31"/>
      <c r="C184" s="131" t="s">
        <v>298</v>
      </c>
      <c r="D184" s="131" t="s">
        <v>134</v>
      </c>
      <c r="E184" s="132" t="s">
        <v>299</v>
      </c>
      <c r="F184" s="133" t="s">
        <v>300</v>
      </c>
      <c r="G184" s="134" t="s">
        <v>137</v>
      </c>
      <c r="H184" s="135">
        <v>12.87</v>
      </c>
      <c r="I184" s="136"/>
      <c r="J184" s="137">
        <f>ROUND(I184*H184,2)</f>
        <v>0</v>
      </c>
      <c r="K184" s="138"/>
      <c r="L184" s="31"/>
      <c r="M184" s="139" t="s">
        <v>1</v>
      </c>
      <c r="N184" s="140" t="s">
        <v>41</v>
      </c>
      <c r="P184" s="141">
        <f>O184*H184</f>
        <v>0</v>
      </c>
      <c r="Q184" s="141">
        <v>0</v>
      </c>
      <c r="R184" s="141">
        <f>Q184*H184</f>
        <v>0</v>
      </c>
      <c r="S184" s="141">
        <v>3.5299999999999998E-2</v>
      </c>
      <c r="T184" s="142">
        <f>S184*H184</f>
        <v>0.45431099999999996</v>
      </c>
      <c r="AR184" s="143" t="s">
        <v>191</v>
      </c>
      <c r="AT184" s="143" t="s">
        <v>134</v>
      </c>
      <c r="AU184" s="143" t="s">
        <v>86</v>
      </c>
      <c r="AY184" s="16" t="s">
        <v>131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81</v>
      </c>
      <c r="BK184" s="144">
        <f>ROUND(I184*H184,2)</f>
        <v>0</v>
      </c>
      <c r="BL184" s="16" t="s">
        <v>191</v>
      </c>
      <c r="BM184" s="143" t="s">
        <v>301</v>
      </c>
    </row>
    <row r="185" spans="2:65" s="12" customFormat="1" ht="11.25">
      <c r="B185" s="145"/>
      <c r="D185" s="146" t="s">
        <v>140</v>
      </c>
      <c r="E185" s="147" t="s">
        <v>1</v>
      </c>
      <c r="F185" s="148" t="s">
        <v>302</v>
      </c>
      <c r="H185" s="149">
        <v>12.87</v>
      </c>
      <c r="I185" s="150"/>
      <c r="L185" s="145"/>
      <c r="M185" s="151"/>
      <c r="T185" s="152"/>
      <c r="AT185" s="147" t="s">
        <v>140</v>
      </c>
      <c r="AU185" s="147" t="s">
        <v>86</v>
      </c>
      <c r="AV185" s="12" t="s">
        <v>86</v>
      </c>
      <c r="AW185" s="12" t="s">
        <v>32</v>
      </c>
      <c r="AX185" s="12" t="s">
        <v>76</v>
      </c>
      <c r="AY185" s="147" t="s">
        <v>131</v>
      </c>
    </row>
    <row r="186" spans="2:65" s="14" customFormat="1" ht="11.25">
      <c r="B186" s="170"/>
      <c r="D186" s="146" t="s">
        <v>140</v>
      </c>
      <c r="E186" s="171" t="s">
        <v>1</v>
      </c>
      <c r="F186" s="172" t="s">
        <v>303</v>
      </c>
      <c r="H186" s="173">
        <v>12.87</v>
      </c>
      <c r="I186" s="174"/>
      <c r="L186" s="170"/>
      <c r="M186" s="175"/>
      <c r="T186" s="176"/>
      <c r="AT186" s="171" t="s">
        <v>140</v>
      </c>
      <c r="AU186" s="171" t="s">
        <v>86</v>
      </c>
      <c r="AV186" s="14" t="s">
        <v>138</v>
      </c>
      <c r="AW186" s="14" t="s">
        <v>32</v>
      </c>
      <c r="AX186" s="14" t="s">
        <v>81</v>
      </c>
      <c r="AY186" s="171" t="s">
        <v>131</v>
      </c>
    </row>
    <row r="187" spans="2:65" s="1" customFormat="1" ht="33" customHeight="1">
      <c r="B187" s="31"/>
      <c r="C187" s="131" t="s">
        <v>304</v>
      </c>
      <c r="D187" s="131" t="s">
        <v>134</v>
      </c>
      <c r="E187" s="132" t="s">
        <v>305</v>
      </c>
      <c r="F187" s="133" t="s">
        <v>306</v>
      </c>
      <c r="G187" s="134" t="s">
        <v>137</v>
      </c>
      <c r="H187" s="135">
        <v>12.87</v>
      </c>
      <c r="I187" s="136"/>
      <c r="J187" s="137">
        <f>ROUND(I187*H187,2)</f>
        <v>0</v>
      </c>
      <c r="K187" s="138"/>
      <c r="L187" s="31"/>
      <c r="M187" s="139" t="s">
        <v>1</v>
      </c>
      <c r="N187" s="140" t="s">
        <v>41</v>
      </c>
      <c r="P187" s="141">
        <f>O187*H187</f>
        <v>0</v>
      </c>
      <c r="Q187" s="141">
        <v>6.0000000000000001E-3</v>
      </c>
      <c r="R187" s="141">
        <f>Q187*H187</f>
        <v>7.7219999999999997E-2</v>
      </c>
      <c r="S187" s="141">
        <v>0</v>
      </c>
      <c r="T187" s="142">
        <f>S187*H187</f>
        <v>0</v>
      </c>
      <c r="AR187" s="143" t="s">
        <v>191</v>
      </c>
      <c r="AT187" s="143" t="s">
        <v>134</v>
      </c>
      <c r="AU187" s="143" t="s">
        <v>86</v>
      </c>
      <c r="AY187" s="16" t="s">
        <v>131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81</v>
      </c>
      <c r="BK187" s="144">
        <f>ROUND(I187*H187,2)</f>
        <v>0</v>
      </c>
      <c r="BL187" s="16" t="s">
        <v>191</v>
      </c>
      <c r="BM187" s="143" t="s">
        <v>307</v>
      </c>
    </row>
    <row r="188" spans="2:65" s="1" customFormat="1" ht="33" customHeight="1">
      <c r="B188" s="31"/>
      <c r="C188" s="153" t="s">
        <v>308</v>
      </c>
      <c r="D188" s="153" t="s">
        <v>193</v>
      </c>
      <c r="E188" s="154" t="s">
        <v>309</v>
      </c>
      <c r="F188" s="155" t="s">
        <v>310</v>
      </c>
      <c r="G188" s="156" t="s">
        <v>137</v>
      </c>
      <c r="H188" s="157">
        <v>14.157</v>
      </c>
      <c r="I188" s="158"/>
      <c r="J188" s="159">
        <f>ROUND(I188*H188,2)</f>
        <v>0</v>
      </c>
      <c r="K188" s="160"/>
      <c r="L188" s="161"/>
      <c r="M188" s="162" t="s">
        <v>1</v>
      </c>
      <c r="N188" s="163" t="s">
        <v>41</v>
      </c>
      <c r="P188" s="141">
        <f>O188*H188</f>
        <v>0</v>
      </c>
      <c r="Q188" s="141">
        <v>2.1999999999999999E-2</v>
      </c>
      <c r="R188" s="141">
        <f>Q188*H188</f>
        <v>0.31145400000000001</v>
      </c>
      <c r="S188" s="141">
        <v>0</v>
      </c>
      <c r="T188" s="142">
        <f>S188*H188</f>
        <v>0</v>
      </c>
      <c r="AR188" s="143" t="s">
        <v>196</v>
      </c>
      <c r="AT188" s="143" t="s">
        <v>193</v>
      </c>
      <c r="AU188" s="143" t="s">
        <v>86</v>
      </c>
      <c r="AY188" s="16" t="s">
        <v>131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6" t="s">
        <v>81</v>
      </c>
      <c r="BK188" s="144">
        <f>ROUND(I188*H188,2)</f>
        <v>0</v>
      </c>
      <c r="BL188" s="16" t="s">
        <v>191</v>
      </c>
      <c r="BM188" s="143" t="s">
        <v>311</v>
      </c>
    </row>
    <row r="189" spans="2:65" s="12" customFormat="1" ht="11.25">
      <c r="B189" s="145"/>
      <c r="D189" s="146" t="s">
        <v>140</v>
      </c>
      <c r="F189" s="148" t="s">
        <v>312</v>
      </c>
      <c r="H189" s="149">
        <v>14.157</v>
      </c>
      <c r="I189" s="150"/>
      <c r="L189" s="145"/>
      <c r="M189" s="151"/>
      <c r="T189" s="152"/>
      <c r="AT189" s="147" t="s">
        <v>140</v>
      </c>
      <c r="AU189" s="147" t="s">
        <v>86</v>
      </c>
      <c r="AV189" s="12" t="s">
        <v>86</v>
      </c>
      <c r="AW189" s="12" t="s">
        <v>4</v>
      </c>
      <c r="AX189" s="12" t="s">
        <v>81</v>
      </c>
      <c r="AY189" s="147" t="s">
        <v>131</v>
      </c>
    </row>
    <row r="190" spans="2:65" s="1" customFormat="1" ht="24.2" customHeight="1">
      <c r="B190" s="31"/>
      <c r="C190" s="131" t="s">
        <v>313</v>
      </c>
      <c r="D190" s="131" t="s">
        <v>134</v>
      </c>
      <c r="E190" s="132" t="s">
        <v>314</v>
      </c>
      <c r="F190" s="133" t="s">
        <v>315</v>
      </c>
      <c r="G190" s="134" t="s">
        <v>137</v>
      </c>
      <c r="H190" s="135">
        <v>12.87</v>
      </c>
      <c r="I190" s="136"/>
      <c r="J190" s="137">
        <f>ROUND(I190*H190,2)</f>
        <v>0</v>
      </c>
      <c r="K190" s="138"/>
      <c r="L190" s="31"/>
      <c r="M190" s="139" t="s">
        <v>1</v>
      </c>
      <c r="N190" s="140" t="s">
        <v>41</v>
      </c>
      <c r="P190" s="141">
        <f>O190*H190</f>
        <v>0</v>
      </c>
      <c r="Q190" s="141">
        <v>1.5E-3</v>
      </c>
      <c r="R190" s="141">
        <f>Q190*H190</f>
        <v>1.9304999999999999E-2</v>
      </c>
      <c r="S190" s="141">
        <v>0</v>
      </c>
      <c r="T190" s="142">
        <f>S190*H190</f>
        <v>0</v>
      </c>
      <c r="AR190" s="143" t="s">
        <v>191</v>
      </c>
      <c r="AT190" s="143" t="s">
        <v>134</v>
      </c>
      <c r="AU190" s="143" t="s">
        <v>86</v>
      </c>
      <c r="AY190" s="16" t="s">
        <v>131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81</v>
      </c>
      <c r="BK190" s="144">
        <f>ROUND(I190*H190,2)</f>
        <v>0</v>
      </c>
      <c r="BL190" s="16" t="s">
        <v>191</v>
      </c>
      <c r="BM190" s="143" t="s">
        <v>316</v>
      </c>
    </row>
    <row r="191" spans="2:65" s="1" customFormat="1" ht="16.5" customHeight="1">
      <c r="B191" s="31"/>
      <c r="C191" s="131" t="s">
        <v>317</v>
      </c>
      <c r="D191" s="131" t="s">
        <v>134</v>
      </c>
      <c r="E191" s="132" t="s">
        <v>318</v>
      </c>
      <c r="F191" s="133" t="s">
        <v>319</v>
      </c>
      <c r="G191" s="134" t="s">
        <v>272</v>
      </c>
      <c r="H191" s="135">
        <v>16.600000000000001</v>
      </c>
      <c r="I191" s="136"/>
      <c r="J191" s="137">
        <f>ROUND(I191*H191,2)</f>
        <v>0</v>
      </c>
      <c r="K191" s="138"/>
      <c r="L191" s="31"/>
      <c r="M191" s="139" t="s">
        <v>1</v>
      </c>
      <c r="N191" s="140" t="s">
        <v>41</v>
      </c>
      <c r="P191" s="141">
        <f>O191*H191</f>
        <v>0</v>
      </c>
      <c r="Q191" s="141">
        <v>1.42E-3</v>
      </c>
      <c r="R191" s="141">
        <f>Q191*H191</f>
        <v>2.3572000000000003E-2</v>
      </c>
      <c r="S191" s="141">
        <v>0</v>
      </c>
      <c r="T191" s="142">
        <f>S191*H191</f>
        <v>0</v>
      </c>
      <c r="AR191" s="143" t="s">
        <v>191</v>
      </c>
      <c r="AT191" s="143" t="s">
        <v>134</v>
      </c>
      <c r="AU191" s="143" t="s">
        <v>86</v>
      </c>
      <c r="AY191" s="16" t="s">
        <v>131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6" t="s">
        <v>81</v>
      </c>
      <c r="BK191" s="144">
        <f>ROUND(I191*H191,2)</f>
        <v>0</v>
      </c>
      <c r="BL191" s="16" t="s">
        <v>191</v>
      </c>
      <c r="BM191" s="143" t="s">
        <v>320</v>
      </c>
    </row>
    <row r="192" spans="2:65" s="1" customFormat="1" ht="24.2" customHeight="1">
      <c r="B192" s="31"/>
      <c r="C192" s="131" t="s">
        <v>321</v>
      </c>
      <c r="D192" s="131" t="s">
        <v>134</v>
      </c>
      <c r="E192" s="132" t="s">
        <v>322</v>
      </c>
      <c r="F192" s="133" t="s">
        <v>323</v>
      </c>
      <c r="G192" s="134" t="s">
        <v>163</v>
      </c>
      <c r="H192" s="135">
        <v>0.435</v>
      </c>
      <c r="I192" s="136"/>
      <c r="J192" s="137">
        <f>ROUND(I192*H192,2)</f>
        <v>0</v>
      </c>
      <c r="K192" s="138"/>
      <c r="L192" s="31"/>
      <c r="M192" s="139" t="s">
        <v>1</v>
      </c>
      <c r="N192" s="140" t="s">
        <v>41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191</v>
      </c>
      <c r="AT192" s="143" t="s">
        <v>134</v>
      </c>
      <c r="AU192" s="143" t="s">
        <v>86</v>
      </c>
      <c r="AY192" s="16" t="s">
        <v>131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6" t="s">
        <v>81</v>
      </c>
      <c r="BK192" s="144">
        <f>ROUND(I192*H192,2)</f>
        <v>0</v>
      </c>
      <c r="BL192" s="16" t="s">
        <v>191</v>
      </c>
      <c r="BM192" s="143" t="s">
        <v>324</v>
      </c>
    </row>
    <row r="193" spans="2:65" s="11" customFormat="1" ht="22.9" customHeight="1">
      <c r="B193" s="119"/>
      <c r="D193" s="120" t="s">
        <v>75</v>
      </c>
      <c r="E193" s="129" t="s">
        <v>325</v>
      </c>
      <c r="F193" s="129" t="s">
        <v>326</v>
      </c>
      <c r="I193" s="122"/>
      <c r="J193" s="130">
        <f>BK193</f>
        <v>0</v>
      </c>
      <c r="L193" s="119"/>
      <c r="M193" s="124"/>
      <c r="P193" s="125">
        <f>SUM(P194:P201)</f>
        <v>0</v>
      </c>
      <c r="R193" s="125">
        <f>SUM(R194:R201)</f>
        <v>0.16492019999999999</v>
      </c>
      <c r="T193" s="126">
        <f>SUM(T194:T201)</f>
        <v>1.1010000000000001E-2</v>
      </c>
      <c r="AR193" s="120" t="s">
        <v>86</v>
      </c>
      <c r="AT193" s="127" t="s">
        <v>75</v>
      </c>
      <c r="AU193" s="127" t="s">
        <v>81</v>
      </c>
      <c r="AY193" s="120" t="s">
        <v>131</v>
      </c>
      <c r="BK193" s="128">
        <f>SUM(BK194:BK201)</f>
        <v>0</v>
      </c>
    </row>
    <row r="194" spans="2:65" s="1" customFormat="1" ht="24.2" customHeight="1">
      <c r="B194" s="31"/>
      <c r="C194" s="131" t="s">
        <v>327</v>
      </c>
      <c r="D194" s="131" t="s">
        <v>134</v>
      </c>
      <c r="E194" s="132" t="s">
        <v>328</v>
      </c>
      <c r="F194" s="133" t="s">
        <v>329</v>
      </c>
      <c r="G194" s="134" t="s">
        <v>137</v>
      </c>
      <c r="H194" s="135">
        <v>80.989999999999995</v>
      </c>
      <c r="I194" s="136"/>
      <c r="J194" s="137">
        <f>ROUND(I194*H194,2)</f>
        <v>0</v>
      </c>
      <c r="K194" s="138"/>
      <c r="L194" s="31"/>
      <c r="M194" s="139" t="s">
        <v>1</v>
      </c>
      <c r="N194" s="140" t="s">
        <v>41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191</v>
      </c>
      <c r="AT194" s="143" t="s">
        <v>134</v>
      </c>
      <c r="AU194" s="143" t="s">
        <v>86</v>
      </c>
      <c r="AY194" s="16" t="s">
        <v>131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81</v>
      </c>
      <c r="BK194" s="144">
        <f>ROUND(I194*H194,2)</f>
        <v>0</v>
      </c>
      <c r="BL194" s="16" t="s">
        <v>191</v>
      </c>
      <c r="BM194" s="143" t="s">
        <v>330</v>
      </c>
    </row>
    <row r="195" spans="2:65" s="1" customFormat="1" ht="37.9" customHeight="1">
      <c r="B195" s="31"/>
      <c r="C195" s="153" t="s">
        <v>331</v>
      </c>
      <c r="D195" s="153" t="s">
        <v>193</v>
      </c>
      <c r="E195" s="154" t="s">
        <v>332</v>
      </c>
      <c r="F195" s="155" t="s">
        <v>333</v>
      </c>
      <c r="G195" s="156" t="s">
        <v>137</v>
      </c>
      <c r="H195" s="157">
        <v>89.088999999999999</v>
      </c>
      <c r="I195" s="158"/>
      <c r="J195" s="159">
        <f>ROUND(I195*H195,2)</f>
        <v>0</v>
      </c>
      <c r="K195" s="160"/>
      <c r="L195" s="161"/>
      <c r="M195" s="162" t="s">
        <v>1</v>
      </c>
      <c r="N195" s="163" t="s">
        <v>41</v>
      </c>
      <c r="P195" s="141">
        <f>O195*H195</f>
        <v>0</v>
      </c>
      <c r="Q195" s="141">
        <v>1.6999999999999999E-3</v>
      </c>
      <c r="R195" s="141">
        <f>Q195*H195</f>
        <v>0.15145129999999998</v>
      </c>
      <c r="S195" s="141">
        <v>0</v>
      </c>
      <c r="T195" s="142">
        <f>S195*H195</f>
        <v>0</v>
      </c>
      <c r="AR195" s="143" t="s">
        <v>196</v>
      </c>
      <c r="AT195" s="143" t="s">
        <v>193</v>
      </c>
      <c r="AU195" s="143" t="s">
        <v>86</v>
      </c>
      <c r="AY195" s="16" t="s">
        <v>131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81</v>
      </c>
      <c r="BK195" s="144">
        <f>ROUND(I195*H195,2)</f>
        <v>0</v>
      </c>
      <c r="BL195" s="16" t="s">
        <v>191</v>
      </c>
      <c r="BM195" s="143" t="s">
        <v>334</v>
      </c>
    </row>
    <row r="196" spans="2:65" s="12" customFormat="1" ht="11.25">
      <c r="B196" s="145"/>
      <c r="D196" s="146" t="s">
        <v>140</v>
      </c>
      <c r="F196" s="148" t="s">
        <v>335</v>
      </c>
      <c r="H196" s="149">
        <v>89.088999999999999</v>
      </c>
      <c r="I196" s="150"/>
      <c r="L196" s="145"/>
      <c r="M196" s="151"/>
      <c r="T196" s="152"/>
      <c r="AT196" s="147" t="s">
        <v>140</v>
      </c>
      <c r="AU196" s="147" t="s">
        <v>86</v>
      </c>
      <c r="AV196" s="12" t="s">
        <v>86</v>
      </c>
      <c r="AW196" s="12" t="s">
        <v>4</v>
      </c>
      <c r="AX196" s="12" t="s">
        <v>81</v>
      </c>
      <c r="AY196" s="147" t="s">
        <v>131</v>
      </c>
    </row>
    <row r="197" spans="2:65" s="1" customFormat="1" ht="21.75" customHeight="1">
      <c r="B197" s="31"/>
      <c r="C197" s="131" t="s">
        <v>336</v>
      </c>
      <c r="D197" s="131" t="s">
        <v>134</v>
      </c>
      <c r="E197" s="132" t="s">
        <v>337</v>
      </c>
      <c r="F197" s="133" t="s">
        <v>338</v>
      </c>
      <c r="G197" s="134" t="s">
        <v>272</v>
      </c>
      <c r="H197" s="135">
        <v>36.700000000000003</v>
      </c>
      <c r="I197" s="136"/>
      <c r="J197" s="137">
        <f>ROUND(I197*H197,2)</f>
        <v>0</v>
      </c>
      <c r="K197" s="138"/>
      <c r="L197" s="31"/>
      <c r="M197" s="139" t="s">
        <v>1</v>
      </c>
      <c r="N197" s="140" t="s">
        <v>41</v>
      </c>
      <c r="P197" s="141">
        <f>O197*H197</f>
        <v>0</v>
      </c>
      <c r="Q197" s="141">
        <v>0</v>
      </c>
      <c r="R197" s="141">
        <f>Q197*H197</f>
        <v>0</v>
      </c>
      <c r="S197" s="141">
        <v>2.9999999999999997E-4</v>
      </c>
      <c r="T197" s="142">
        <f>S197*H197</f>
        <v>1.1010000000000001E-2</v>
      </c>
      <c r="AR197" s="143" t="s">
        <v>191</v>
      </c>
      <c r="AT197" s="143" t="s">
        <v>134</v>
      </c>
      <c r="AU197" s="143" t="s">
        <v>86</v>
      </c>
      <c r="AY197" s="16" t="s">
        <v>131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81</v>
      </c>
      <c r="BK197" s="144">
        <f>ROUND(I197*H197,2)</f>
        <v>0</v>
      </c>
      <c r="BL197" s="16" t="s">
        <v>191</v>
      </c>
      <c r="BM197" s="143" t="s">
        <v>339</v>
      </c>
    </row>
    <row r="198" spans="2:65" s="1" customFormat="1" ht="16.5" customHeight="1">
      <c r="B198" s="31"/>
      <c r="C198" s="131" t="s">
        <v>340</v>
      </c>
      <c r="D198" s="131" t="s">
        <v>134</v>
      </c>
      <c r="E198" s="132" t="s">
        <v>341</v>
      </c>
      <c r="F198" s="133" t="s">
        <v>342</v>
      </c>
      <c r="G198" s="134" t="s">
        <v>272</v>
      </c>
      <c r="H198" s="135">
        <v>36.700000000000003</v>
      </c>
      <c r="I198" s="136"/>
      <c r="J198" s="137">
        <f>ROUND(I198*H198,2)</f>
        <v>0</v>
      </c>
      <c r="K198" s="138"/>
      <c r="L198" s="31"/>
      <c r="M198" s="139" t="s">
        <v>1</v>
      </c>
      <c r="N198" s="140" t="s">
        <v>41</v>
      </c>
      <c r="P198" s="141">
        <f>O198*H198</f>
        <v>0</v>
      </c>
      <c r="Q198" s="141">
        <v>1.0000000000000001E-5</v>
      </c>
      <c r="R198" s="141">
        <f>Q198*H198</f>
        <v>3.6700000000000008E-4</v>
      </c>
      <c r="S198" s="141">
        <v>0</v>
      </c>
      <c r="T198" s="142">
        <f>S198*H198</f>
        <v>0</v>
      </c>
      <c r="AR198" s="143" t="s">
        <v>191</v>
      </c>
      <c r="AT198" s="143" t="s">
        <v>134</v>
      </c>
      <c r="AU198" s="143" t="s">
        <v>86</v>
      </c>
      <c r="AY198" s="16" t="s">
        <v>131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81</v>
      </c>
      <c r="BK198" s="144">
        <f>ROUND(I198*H198,2)</f>
        <v>0</v>
      </c>
      <c r="BL198" s="16" t="s">
        <v>191</v>
      </c>
      <c r="BM198" s="143" t="s">
        <v>343</v>
      </c>
    </row>
    <row r="199" spans="2:65" s="1" customFormat="1" ht="16.5" customHeight="1">
      <c r="B199" s="31"/>
      <c r="C199" s="153" t="s">
        <v>344</v>
      </c>
      <c r="D199" s="153" t="s">
        <v>193</v>
      </c>
      <c r="E199" s="154" t="s">
        <v>345</v>
      </c>
      <c r="F199" s="155" t="s">
        <v>346</v>
      </c>
      <c r="G199" s="156" t="s">
        <v>272</v>
      </c>
      <c r="H199" s="157">
        <v>37.433999999999997</v>
      </c>
      <c r="I199" s="158"/>
      <c r="J199" s="159">
        <f>ROUND(I199*H199,2)</f>
        <v>0</v>
      </c>
      <c r="K199" s="160"/>
      <c r="L199" s="161"/>
      <c r="M199" s="162" t="s">
        <v>1</v>
      </c>
      <c r="N199" s="163" t="s">
        <v>41</v>
      </c>
      <c r="P199" s="141">
        <f>O199*H199</f>
        <v>0</v>
      </c>
      <c r="Q199" s="141">
        <v>3.5E-4</v>
      </c>
      <c r="R199" s="141">
        <f>Q199*H199</f>
        <v>1.31019E-2</v>
      </c>
      <c r="S199" s="141">
        <v>0</v>
      </c>
      <c r="T199" s="142">
        <f>S199*H199</f>
        <v>0</v>
      </c>
      <c r="AR199" s="143" t="s">
        <v>196</v>
      </c>
      <c r="AT199" s="143" t="s">
        <v>193</v>
      </c>
      <c r="AU199" s="143" t="s">
        <v>86</v>
      </c>
      <c r="AY199" s="16" t="s">
        <v>131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81</v>
      </c>
      <c r="BK199" s="144">
        <f>ROUND(I199*H199,2)</f>
        <v>0</v>
      </c>
      <c r="BL199" s="16" t="s">
        <v>191</v>
      </c>
      <c r="BM199" s="143" t="s">
        <v>347</v>
      </c>
    </row>
    <row r="200" spans="2:65" s="12" customFormat="1" ht="11.25">
      <c r="B200" s="145"/>
      <c r="D200" s="146" t="s">
        <v>140</v>
      </c>
      <c r="F200" s="148" t="s">
        <v>348</v>
      </c>
      <c r="H200" s="149">
        <v>37.433999999999997</v>
      </c>
      <c r="I200" s="150"/>
      <c r="L200" s="145"/>
      <c r="M200" s="151"/>
      <c r="T200" s="152"/>
      <c r="AT200" s="147" t="s">
        <v>140</v>
      </c>
      <c r="AU200" s="147" t="s">
        <v>86</v>
      </c>
      <c r="AV200" s="12" t="s">
        <v>86</v>
      </c>
      <c r="AW200" s="12" t="s">
        <v>4</v>
      </c>
      <c r="AX200" s="12" t="s">
        <v>81</v>
      </c>
      <c r="AY200" s="147" t="s">
        <v>131</v>
      </c>
    </row>
    <row r="201" spans="2:65" s="1" customFormat="1" ht="24.2" customHeight="1">
      <c r="B201" s="31"/>
      <c r="C201" s="131" t="s">
        <v>349</v>
      </c>
      <c r="D201" s="131" t="s">
        <v>134</v>
      </c>
      <c r="E201" s="132" t="s">
        <v>350</v>
      </c>
      <c r="F201" s="133" t="s">
        <v>351</v>
      </c>
      <c r="G201" s="134" t="s">
        <v>163</v>
      </c>
      <c r="H201" s="135">
        <v>0.16500000000000001</v>
      </c>
      <c r="I201" s="136"/>
      <c r="J201" s="137">
        <f>ROUND(I201*H201,2)</f>
        <v>0</v>
      </c>
      <c r="K201" s="138"/>
      <c r="L201" s="31"/>
      <c r="M201" s="139" t="s">
        <v>1</v>
      </c>
      <c r="N201" s="140" t="s">
        <v>41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191</v>
      </c>
      <c r="AT201" s="143" t="s">
        <v>134</v>
      </c>
      <c r="AU201" s="143" t="s">
        <v>86</v>
      </c>
      <c r="AY201" s="16" t="s">
        <v>131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81</v>
      </c>
      <c r="BK201" s="144">
        <f>ROUND(I201*H201,2)</f>
        <v>0</v>
      </c>
      <c r="BL201" s="16" t="s">
        <v>191</v>
      </c>
      <c r="BM201" s="143" t="s">
        <v>352</v>
      </c>
    </row>
    <row r="202" spans="2:65" s="11" customFormat="1" ht="22.9" customHeight="1">
      <c r="B202" s="119"/>
      <c r="D202" s="120" t="s">
        <v>75</v>
      </c>
      <c r="E202" s="129" t="s">
        <v>353</v>
      </c>
      <c r="F202" s="129" t="s">
        <v>354</v>
      </c>
      <c r="I202" s="122"/>
      <c r="J202" s="130">
        <f>BK202</f>
        <v>0</v>
      </c>
      <c r="L202" s="119"/>
      <c r="M202" s="124"/>
      <c r="P202" s="125">
        <f>SUM(P203:P217)</f>
        <v>0</v>
      </c>
      <c r="R202" s="125">
        <f>SUM(R203:R217)</f>
        <v>0.49520341999999995</v>
      </c>
      <c r="T202" s="126">
        <f>SUM(T203:T217)</f>
        <v>0.22303999999999996</v>
      </c>
      <c r="AR202" s="120" t="s">
        <v>86</v>
      </c>
      <c r="AT202" s="127" t="s">
        <v>75</v>
      </c>
      <c r="AU202" s="127" t="s">
        <v>81</v>
      </c>
      <c r="AY202" s="120" t="s">
        <v>131</v>
      </c>
      <c r="BK202" s="128">
        <f>SUM(BK203:BK217)</f>
        <v>0</v>
      </c>
    </row>
    <row r="203" spans="2:65" s="1" customFormat="1" ht="16.5" customHeight="1">
      <c r="B203" s="31"/>
      <c r="C203" s="131" t="s">
        <v>355</v>
      </c>
      <c r="D203" s="131" t="s">
        <v>134</v>
      </c>
      <c r="E203" s="132" t="s">
        <v>356</v>
      </c>
      <c r="F203" s="133" t="s">
        <v>357</v>
      </c>
      <c r="G203" s="134" t="s">
        <v>137</v>
      </c>
      <c r="H203" s="135">
        <v>19.05</v>
      </c>
      <c r="I203" s="136"/>
      <c r="J203" s="137">
        <f>ROUND(I203*H203,2)</f>
        <v>0</v>
      </c>
      <c r="K203" s="138"/>
      <c r="L203" s="31"/>
      <c r="M203" s="139" t="s">
        <v>1</v>
      </c>
      <c r="N203" s="140" t="s">
        <v>41</v>
      </c>
      <c r="P203" s="141">
        <f>O203*H203</f>
        <v>0</v>
      </c>
      <c r="Q203" s="141">
        <v>2.9999999999999997E-4</v>
      </c>
      <c r="R203" s="141">
        <f>Q203*H203</f>
        <v>5.7149999999999996E-3</v>
      </c>
      <c r="S203" s="141">
        <v>0</v>
      </c>
      <c r="T203" s="142">
        <f>S203*H203</f>
        <v>0</v>
      </c>
      <c r="AR203" s="143" t="s">
        <v>191</v>
      </c>
      <c r="AT203" s="143" t="s">
        <v>134</v>
      </c>
      <c r="AU203" s="143" t="s">
        <v>86</v>
      </c>
      <c r="AY203" s="16" t="s">
        <v>131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81</v>
      </c>
      <c r="BK203" s="144">
        <f>ROUND(I203*H203,2)</f>
        <v>0</v>
      </c>
      <c r="BL203" s="16" t="s">
        <v>191</v>
      </c>
      <c r="BM203" s="143" t="s">
        <v>358</v>
      </c>
    </row>
    <row r="204" spans="2:65" s="12" customFormat="1" ht="11.25">
      <c r="B204" s="145"/>
      <c r="D204" s="146" t="s">
        <v>140</v>
      </c>
      <c r="E204" s="147" t="s">
        <v>1</v>
      </c>
      <c r="F204" s="148" t="s">
        <v>359</v>
      </c>
      <c r="H204" s="149">
        <v>19.05</v>
      </c>
      <c r="I204" s="150"/>
      <c r="L204" s="145"/>
      <c r="M204" s="151"/>
      <c r="T204" s="152"/>
      <c r="AT204" s="147" t="s">
        <v>140</v>
      </c>
      <c r="AU204" s="147" t="s">
        <v>86</v>
      </c>
      <c r="AV204" s="12" t="s">
        <v>86</v>
      </c>
      <c r="AW204" s="12" t="s">
        <v>32</v>
      </c>
      <c r="AX204" s="12" t="s">
        <v>81</v>
      </c>
      <c r="AY204" s="147" t="s">
        <v>131</v>
      </c>
    </row>
    <row r="205" spans="2:65" s="1" customFormat="1" ht="24.2" customHeight="1">
      <c r="B205" s="31"/>
      <c r="C205" s="131" t="s">
        <v>360</v>
      </c>
      <c r="D205" s="131" t="s">
        <v>134</v>
      </c>
      <c r="E205" s="132" t="s">
        <v>361</v>
      </c>
      <c r="F205" s="133" t="s">
        <v>362</v>
      </c>
      <c r="G205" s="134" t="s">
        <v>137</v>
      </c>
      <c r="H205" s="135">
        <v>19.05</v>
      </c>
      <c r="I205" s="136"/>
      <c r="J205" s="137">
        <f>ROUND(I205*H205,2)</f>
        <v>0</v>
      </c>
      <c r="K205" s="138"/>
      <c r="L205" s="31"/>
      <c r="M205" s="139" t="s">
        <v>1</v>
      </c>
      <c r="N205" s="140" t="s">
        <v>41</v>
      </c>
      <c r="P205" s="141">
        <f>O205*H205</f>
        <v>0</v>
      </c>
      <c r="Q205" s="141">
        <v>1.5E-3</v>
      </c>
      <c r="R205" s="141">
        <f>Q205*H205</f>
        <v>2.8575000000000003E-2</v>
      </c>
      <c r="S205" s="141">
        <v>0</v>
      </c>
      <c r="T205" s="142">
        <f>S205*H205</f>
        <v>0</v>
      </c>
      <c r="AR205" s="143" t="s">
        <v>191</v>
      </c>
      <c r="AT205" s="143" t="s">
        <v>134</v>
      </c>
      <c r="AU205" s="143" t="s">
        <v>86</v>
      </c>
      <c r="AY205" s="16" t="s">
        <v>131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81</v>
      </c>
      <c r="BK205" s="144">
        <f>ROUND(I205*H205,2)</f>
        <v>0</v>
      </c>
      <c r="BL205" s="16" t="s">
        <v>191</v>
      </c>
      <c r="BM205" s="143" t="s">
        <v>363</v>
      </c>
    </row>
    <row r="206" spans="2:65" s="1" customFormat="1" ht="33" customHeight="1">
      <c r="B206" s="31"/>
      <c r="C206" s="131" t="s">
        <v>364</v>
      </c>
      <c r="D206" s="131" t="s">
        <v>134</v>
      </c>
      <c r="E206" s="132" t="s">
        <v>365</v>
      </c>
      <c r="F206" s="133" t="s">
        <v>366</v>
      </c>
      <c r="G206" s="134" t="s">
        <v>137</v>
      </c>
      <c r="H206" s="135">
        <v>18.399999999999999</v>
      </c>
      <c r="I206" s="136"/>
      <c r="J206" s="137">
        <f>ROUND(I206*H206,2)</f>
        <v>0</v>
      </c>
      <c r="K206" s="138"/>
      <c r="L206" s="31"/>
      <c r="M206" s="139" t="s">
        <v>1</v>
      </c>
      <c r="N206" s="140" t="s">
        <v>41</v>
      </c>
      <c r="P206" s="141">
        <f>O206*H206</f>
        <v>0</v>
      </c>
      <c r="Q206" s="141">
        <v>5.5799999999999999E-3</v>
      </c>
      <c r="R206" s="141">
        <f>Q206*H206</f>
        <v>0.10267199999999999</v>
      </c>
      <c r="S206" s="141">
        <v>0</v>
      </c>
      <c r="T206" s="142">
        <f>S206*H206</f>
        <v>0</v>
      </c>
      <c r="AR206" s="143" t="s">
        <v>191</v>
      </c>
      <c r="AT206" s="143" t="s">
        <v>134</v>
      </c>
      <c r="AU206" s="143" t="s">
        <v>86</v>
      </c>
      <c r="AY206" s="16" t="s">
        <v>131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81</v>
      </c>
      <c r="BK206" s="144">
        <f>ROUND(I206*H206,2)</f>
        <v>0</v>
      </c>
      <c r="BL206" s="16" t="s">
        <v>191</v>
      </c>
      <c r="BM206" s="143" t="s">
        <v>367</v>
      </c>
    </row>
    <row r="207" spans="2:65" s="1" customFormat="1" ht="24.2" customHeight="1">
      <c r="B207" s="31"/>
      <c r="C207" s="153" t="s">
        <v>368</v>
      </c>
      <c r="D207" s="153" t="s">
        <v>193</v>
      </c>
      <c r="E207" s="154" t="s">
        <v>369</v>
      </c>
      <c r="F207" s="155" t="s">
        <v>370</v>
      </c>
      <c r="G207" s="156" t="s">
        <v>137</v>
      </c>
      <c r="H207" s="157">
        <v>20.239999999999998</v>
      </c>
      <c r="I207" s="158"/>
      <c r="J207" s="159">
        <f>ROUND(I207*H207,2)</f>
        <v>0</v>
      </c>
      <c r="K207" s="160"/>
      <c r="L207" s="161"/>
      <c r="M207" s="162" t="s">
        <v>1</v>
      </c>
      <c r="N207" s="163" t="s">
        <v>41</v>
      </c>
      <c r="P207" s="141">
        <f>O207*H207</f>
        <v>0</v>
      </c>
      <c r="Q207" s="141">
        <v>1.4290000000000001E-2</v>
      </c>
      <c r="R207" s="141">
        <f>Q207*H207</f>
        <v>0.28922959999999998</v>
      </c>
      <c r="S207" s="141">
        <v>0</v>
      </c>
      <c r="T207" s="142">
        <f>S207*H207</f>
        <v>0</v>
      </c>
      <c r="AR207" s="143" t="s">
        <v>196</v>
      </c>
      <c r="AT207" s="143" t="s">
        <v>193</v>
      </c>
      <c r="AU207" s="143" t="s">
        <v>86</v>
      </c>
      <c r="AY207" s="16" t="s">
        <v>131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6" t="s">
        <v>81</v>
      </c>
      <c r="BK207" s="144">
        <f>ROUND(I207*H207,2)</f>
        <v>0</v>
      </c>
      <c r="BL207" s="16" t="s">
        <v>191</v>
      </c>
      <c r="BM207" s="143" t="s">
        <v>371</v>
      </c>
    </row>
    <row r="208" spans="2:65" s="12" customFormat="1" ht="11.25">
      <c r="B208" s="145"/>
      <c r="D208" s="146" t="s">
        <v>140</v>
      </c>
      <c r="F208" s="148" t="s">
        <v>372</v>
      </c>
      <c r="H208" s="149">
        <v>20.239999999999998</v>
      </c>
      <c r="I208" s="150"/>
      <c r="L208" s="145"/>
      <c r="M208" s="151"/>
      <c r="T208" s="152"/>
      <c r="AT208" s="147" t="s">
        <v>140</v>
      </c>
      <c r="AU208" s="147" t="s">
        <v>86</v>
      </c>
      <c r="AV208" s="12" t="s">
        <v>86</v>
      </c>
      <c r="AW208" s="12" t="s">
        <v>4</v>
      </c>
      <c r="AX208" s="12" t="s">
        <v>81</v>
      </c>
      <c r="AY208" s="147" t="s">
        <v>131</v>
      </c>
    </row>
    <row r="209" spans="2:65" s="1" customFormat="1" ht="24.2" customHeight="1">
      <c r="B209" s="31"/>
      <c r="C209" s="131" t="s">
        <v>373</v>
      </c>
      <c r="D209" s="131" t="s">
        <v>134</v>
      </c>
      <c r="E209" s="132" t="s">
        <v>374</v>
      </c>
      <c r="F209" s="133" t="s">
        <v>375</v>
      </c>
      <c r="G209" s="134" t="s">
        <v>137</v>
      </c>
      <c r="H209" s="135">
        <v>8.1999999999999993</v>
      </c>
      <c r="I209" s="136"/>
      <c r="J209" s="137">
        <f>ROUND(I209*H209,2)</f>
        <v>0</v>
      </c>
      <c r="K209" s="138"/>
      <c r="L209" s="31"/>
      <c r="M209" s="139" t="s">
        <v>1</v>
      </c>
      <c r="N209" s="140" t="s">
        <v>41</v>
      </c>
      <c r="P209" s="141">
        <f>O209*H209</f>
        <v>0</v>
      </c>
      <c r="Q209" s="141">
        <v>0</v>
      </c>
      <c r="R209" s="141">
        <f>Q209*H209</f>
        <v>0</v>
      </c>
      <c r="S209" s="141">
        <v>2.7199999999999998E-2</v>
      </c>
      <c r="T209" s="142">
        <f>S209*H209</f>
        <v>0.22303999999999996</v>
      </c>
      <c r="AR209" s="143" t="s">
        <v>191</v>
      </c>
      <c r="AT209" s="143" t="s">
        <v>134</v>
      </c>
      <c r="AU209" s="143" t="s">
        <v>86</v>
      </c>
      <c r="AY209" s="16" t="s">
        <v>131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81</v>
      </c>
      <c r="BK209" s="144">
        <f>ROUND(I209*H209,2)</f>
        <v>0</v>
      </c>
      <c r="BL209" s="16" t="s">
        <v>191</v>
      </c>
      <c r="BM209" s="143" t="s">
        <v>376</v>
      </c>
    </row>
    <row r="210" spans="2:65" s="1" customFormat="1" ht="37.9" customHeight="1">
      <c r="B210" s="31"/>
      <c r="C210" s="131" t="s">
        <v>377</v>
      </c>
      <c r="D210" s="131" t="s">
        <v>134</v>
      </c>
      <c r="E210" s="132" t="s">
        <v>378</v>
      </c>
      <c r="F210" s="133" t="s">
        <v>379</v>
      </c>
      <c r="G210" s="134" t="s">
        <v>137</v>
      </c>
      <c r="H210" s="135">
        <v>0.65</v>
      </c>
      <c r="I210" s="136"/>
      <c r="J210" s="137">
        <f>ROUND(I210*H210,2)</f>
        <v>0</v>
      </c>
      <c r="K210" s="138"/>
      <c r="L210" s="31"/>
      <c r="M210" s="139" t="s">
        <v>1</v>
      </c>
      <c r="N210" s="140" t="s">
        <v>41</v>
      </c>
      <c r="P210" s="141">
        <f>O210*H210</f>
        <v>0</v>
      </c>
      <c r="Q210" s="141">
        <v>3.7999999999999999E-2</v>
      </c>
      <c r="R210" s="141">
        <f>Q210*H210</f>
        <v>2.47E-2</v>
      </c>
      <c r="S210" s="141">
        <v>0</v>
      </c>
      <c r="T210" s="142">
        <f>S210*H210</f>
        <v>0</v>
      </c>
      <c r="AR210" s="143" t="s">
        <v>191</v>
      </c>
      <c r="AT210" s="143" t="s">
        <v>134</v>
      </c>
      <c r="AU210" s="143" t="s">
        <v>86</v>
      </c>
      <c r="AY210" s="16" t="s">
        <v>131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81</v>
      </c>
      <c r="BK210" s="144">
        <f>ROUND(I210*H210,2)</f>
        <v>0</v>
      </c>
      <c r="BL210" s="16" t="s">
        <v>191</v>
      </c>
      <c r="BM210" s="143" t="s">
        <v>380</v>
      </c>
    </row>
    <row r="211" spans="2:65" s="1" customFormat="1" ht="37.9" customHeight="1">
      <c r="B211" s="31"/>
      <c r="C211" s="153" t="s">
        <v>381</v>
      </c>
      <c r="D211" s="153" t="s">
        <v>193</v>
      </c>
      <c r="E211" s="154" t="s">
        <v>382</v>
      </c>
      <c r="F211" s="155" t="s">
        <v>383</v>
      </c>
      <c r="G211" s="156" t="s">
        <v>137</v>
      </c>
      <c r="H211" s="157">
        <v>0.71499999999999997</v>
      </c>
      <c r="I211" s="158"/>
      <c r="J211" s="159">
        <f>ROUND(I211*H211,2)</f>
        <v>0</v>
      </c>
      <c r="K211" s="160"/>
      <c r="L211" s="161"/>
      <c r="M211" s="162" t="s">
        <v>1</v>
      </c>
      <c r="N211" s="163" t="s">
        <v>41</v>
      </c>
      <c r="P211" s="141">
        <f>O211*H211</f>
        <v>0</v>
      </c>
      <c r="Q211" s="141">
        <v>2.1999999999999999E-2</v>
      </c>
      <c r="R211" s="141">
        <f>Q211*H211</f>
        <v>1.5729999999999997E-2</v>
      </c>
      <c r="S211" s="141">
        <v>0</v>
      </c>
      <c r="T211" s="142">
        <f>S211*H211</f>
        <v>0</v>
      </c>
      <c r="AR211" s="143" t="s">
        <v>196</v>
      </c>
      <c r="AT211" s="143" t="s">
        <v>193</v>
      </c>
      <c r="AU211" s="143" t="s">
        <v>86</v>
      </c>
      <c r="AY211" s="16" t="s">
        <v>131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6" t="s">
        <v>81</v>
      </c>
      <c r="BK211" s="144">
        <f>ROUND(I211*H211,2)</f>
        <v>0</v>
      </c>
      <c r="BL211" s="16" t="s">
        <v>191</v>
      </c>
      <c r="BM211" s="143" t="s">
        <v>384</v>
      </c>
    </row>
    <row r="212" spans="2:65" s="12" customFormat="1" ht="11.25">
      <c r="B212" s="145"/>
      <c r="D212" s="146" t="s">
        <v>140</v>
      </c>
      <c r="F212" s="148" t="s">
        <v>385</v>
      </c>
      <c r="H212" s="149">
        <v>0.71499999999999997</v>
      </c>
      <c r="I212" s="150"/>
      <c r="L212" s="145"/>
      <c r="M212" s="151"/>
      <c r="T212" s="152"/>
      <c r="AT212" s="147" t="s">
        <v>140</v>
      </c>
      <c r="AU212" s="147" t="s">
        <v>86</v>
      </c>
      <c r="AV212" s="12" t="s">
        <v>86</v>
      </c>
      <c r="AW212" s="12" t="s">
        <v>4</v>
      </c>
      <c r="AX212" s="12" t="s">
        <v>81</v>
      </c>
      <c r="AY212" s="147" t="s">
        <v>131</v>
      </c>
    </row>
    <row r="213" spans="2:65" s="1" customFormat="1" ht="24.2" customHeight="1">
      <c r="B213" s="31"/>
      <c r="C213" s="131" t="s">
        <v>386</v>
      </c>
      <c r="D213" s="131" t="s">
        <v>134</v>
      </c>
      <c r="E213" s="132" t="s">
        <v>387</v>
      </c>
      <c r="F213" s="133" t="s">
        <v>388</v>
      </c>
      <c r="G213" s="134" t="s">
        <v>137</v>
      </c>
      <c r="H213" s="135">
        <v>2.3220000000000001</v>
      </c>
      <c r="I213" s="136"/>
      <c r="J213" s="137">
        <f>ROUND(I213*H213,2)</f>
        <v>0</v>
      </c>
      <c r="K213" s="138"/>
      <c r="L213" s="31"/>
      <c r="M213" s="139" t="s">
        <v>1</v>
      </c>
      <c r="N213" s="140" t="s">
        <v>41</v>
      </c>
      <c r="P213" s="141">
        <f>O213*H213</f>
        <v>0</v>
      </c>
      <c r="Q213" s="141">
        <v>1.31E-3</v>
      </c>
      <c r="R213" s="141">
        <f>Q213*H213</f>
        <v>3.0418200000000002E-3</v>
      </c>
      <c r="S213" s="141">
        <v>0</v>
      </c>
      <c r="T213" s="142">
        <f>S213*H213</f>
        <v>0</v>
      </c>
      <c r="AR213" s="143" t="s">
        <v>191</v>
      </c>
      <c r="AT213" s="143" t="s">
        <v>134</v>
      </c>
      <c r="AU213" s="143" t="s">
        <v>86</v>
      </c>
      <c r="AY213" s="16" t="s">
        <v>131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81</v>
      </c>
      <c r="BK213" s="144">
        <f>ROUND(I213*H213,2)</f>
        <v>0</v>
      </c>
      <c r="BL213" s="16" t="s">
        <v>191</v>
      </c>
      <c r="BM213" s="143" t="s">
        <v>389</v>
      </c>
    </row>
    <row r="214" spans="2:65" s="12" customFormat="1" ht="11.25">
      <c r="B214" s="145"/>
      <c r="D214" s="146" t="s">
        <v>140</v>
      </c>
      <c r="E214" s="147" t="s">
        <v>1</v>
      </c>
      <c r="F214" s="148" t="s">
        <v>390</v>
      </c>
      <c r="H214" s="149">
        <v>2.3220000000000001</v>
      </c>
      <c r="I214" s="150"/>
      <c r="L214" s="145"/>
      <c r="M214" s="151"/>
      <c r="T214" s="152"/>
      <c r="AT214" s="147" t="s">
        <v>140</v>
      </c>
      <c r="AU214" s="147" t="s">
        <v>86</v>
      </c>
      <c r="AV214" s="12" t="s">
        <v>86</v>
      </c>
      <c r="AW214" s="12" t="s">
        <v>32</v>
      </c>
      <c r="AX214" s="12" t="s">
        <v>81</v>
      </c>
      <c r="AY214" s="147" t="s">
        <v>131</v>
      </c>
    </row>
    <row r="215" spans="2:65" s="1" customFormat="1" ht="24.2" customHeight="1">
      <c r="B215" s="31"/>
      <c r="C215" s="153" t="s">
        <v>391</v>
      </c>
      <c r="D215" s="153" t="s">
        <v>193</v>
      </c>
      <c r="E215" s="154" t="s">
        <v>392</v>
      </c>
      <c r="F215" s="155" t="s">
        <v>393</v>
      </c>
      <c r="G215" s="156" t="s">
        <v>137</v>
      </c>
      <c r="H215" s="157">
        <v>2.5539999999999998</v>
      </c>
      <c r="I215" s="158"/>
      <c r="J215" s="159">
        <f>ROUND(I215*H215,2)</f>
        <v>0</v>
      </c>
      <c r="K215" s="160"/>
      <c r="L215" s="161"/>
      <c r="M215" s="162" t="s">
        <v>1</v>
      </c>
      <c r="N215" s="163" t="s">
        <v>41</v>
      </c>
      <c r="P215" s="141">
        <f>O215*H215</f>
        <v>0</v>
      </c>
      <c r="Q215" s="141">
        <v>0.01</v>
      </c>
      <c r="R215" s="141">
        <f>Q215*H215</f>
        <v>2.554E-2</v>
      </c>
      <c r="S215" s="141">
        <v>0</v>
      </c>
      <c r="T215" s="142">
        <f>S215*H215</f>
        <v>0</v>
      </c>
      <c r="AR215" s="143" t="s">
        <v>196</v>
      </c>
      <c r="AT215" s="143" t="s">
        <v>193</v>
      </c>
      <c r="AU215" s="143" t="s">
        <v>86</v>
      </c>
      <c r="AY215" s="16" t="s">
        <v>131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81</v>
      </c>
      <c r="BK215" s="144">
        <f>ROUND(I215*H215,2)</f>
        <v>0</v>
      </c>
      <c r="BL215" s="16" t="s">
        <v>191</v>
      </c>
      <c r="BM215" s="143" t="s">
        <v>394</v>
      </c>
    </row>
    <row r="216" spans="2:65" s="12" customFormat="1" ht="11.25">
      <c r="B216" s="145"/>
      <c r="D216" s="146" t="s">
        <v>140</v>
      </c>
      <c r="F216" s="148" t="s">
        <v>395</v>
      </c>
      <c r="H216" s="149">
        <v>2.5539999999999998</v>
      </c>
      <c r="I216" s="150"/>
      <c r="L216" s="145"/>
      <c r="M216" s="151"/>
      <c r="T216" s="152"/>
      <c r="AT216" s="147" t="s">
        <v>140</v>
      </c>
      <c r="AU216" s="147" t="s">
        <v>86</v>
      </c>
      <c r="AV216" s="12" t="s">
        <v>86</v>
      </c>
      <c r="AW216" s="12" t="s">
        <v>4</v>
      </c>
      <c r="AX216" s="12" t="s">
        <v>81</v>
      </c>
      <c r="AY216" s="147" t="s">
        <v>131</v>
      </c>
    </row>
    <row r="217" spans="2:65" s="1" customFormat="1" ht="24.2" customHeight="1">
      <c r="B217" s="31"/>
      <c r="C217" s="131" t="s">
        <v>396</v>
      </c>
      <c r="D217" s="131" t="s">
        <v>134</v>
      </c>
      <c r="E217" s="132" t="s">
        <v>397</v>
      </c>
      <c r="F217" s="133" t="s">
        <v>398</v>
      </c>
      <c r="G217" s="134" t="s">
        <v>163</v>
      </c>
      <c r="H217" s="135">
        <v>0.495</v>
      </c>
      <c r="I217" s="136"/>
      <c r="J217" s="137">
        <f>ROUND(I217*H217,2)</f>
        <v>0</v>
      </c>
      <c r="K217" s="138"/>
      <c r="L217" s="31"/>
      <c r="M217" s="139" t="s">
        <v>1</v>
      </c>
      <c r="N217" s="140" t="s">
        <v>41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191</v>
      </c>
      <c r="AT217" s="143" t="s">
        <v>134</v>
      </c>
      <c r="AU217" s="143" t="s">
        <v>86</v>
      </c>
      <c r="AY217" s="16" t="s">
        <v>131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81</v>
      </c>
      <c r="BK217" s="144">
        <f>ROUND(I217*H217,2)</f>
        <v>0</v>
      </c>
      <c r="BL217" s="16" t="s">
        <v>191</v>
      </c>
      <c r="BM217" s="143" t="s">
        <v>399</v>
      </c>
    </row>
    <row r="218" spans="2:65" s="11" customFormat="1" ht="22.9" customHeight="1">
      <c r="B218" s="119"/>
      <c r="D218" s="120" t="s">
        <v>75</v>
      </c>
      <c r="E218" s="129" t="s">
        <v>400</v>
      </c>
      <c r="F218" s="129" t="s">
        <v>401</v>
      </c>
      <c r="I218" s="122"/>
      <c r="J218" s="130">
        <f>BK218</f>
        <v>0</v>
      </c>
      <c r="L218" s="119"/>
      <c r="M218" s="124"/>
      <c r="P218" s="125">
        <f>SUM(P219:P227)</f>
        <v>0</v>
      </c>
      <c r="R218" s="125">
        <f>SUM(R219:R227)</f>
        <v>4.5096999999999998E-2</v>
      </c>
      <c r="T218" s="126">
        <f>SUM(T219:T227)</f>
        <v>6.3749999999999996E-3</v>
      </c>
      <c r="AR218" s="120" t="s">
        <v>86</v>
      </c>
      <c r="AT218" s="127" t="s">
        <v>75</v>
      </c>
      <c r="AU218" s="127" t="s">
        <v>81</v>
      </c>
      <c r="AY218" s="120" t="s">
        <v>131</v>
      </c>
      <c r="BK218" s="128">
        <f>SUM(BK219:BK227)</f>
        <v>0</v>
      </c>
    </row>
    <row r="219" spans="2:65" s="1" customFormat="1" ht="24.2" customHeight="1">
      <c r="B219" s="31"/>
      <c r="C219" s="131" t="s">
        <v>402</v>
      </c>
      <c r="D219" s="131" t="s">
        <v>134</v>
      </c>
      <c r="E219" s="132" t="s">
        <v>403</v>
      </c>
      <c r="F219" s="133" t="s">
        <v>404</v>
      </c>
      <c r="G219" s="134" t="s">
        <v>137</v>
      </c>
      <c r="H219" s="135">
        <v>42.5</v>
      </c>
      <c r="I219" s="136"/>
      <c r="J219" s="137">
        <f>ROUND(I219*H219,2)</f>
        <v>0</v>
      </c>
      <c r="K219" s="138"/>
      <c r="L219" s="31"/>
      <c r="M219" s="139" t="s">
        <v>1</v>
      </c>
      <c r="N219" s="140" t="s">
        <v>41</v>
      </c>
      <c r="P219" s="141">
        <f>O219*H219</f>
        <v>0</v>
      </c>
      <c r="Q219" s="141">
        <v>0</v>
      </c>
      <c r="R219" s="141">
        <f>Q219*H219</f>
        <v>0</v>
      </c>
      <c r="S219" s="141">
        <v>1.4999999999999999E-4</v>
      </c>
      <c r="T219" s="142">
        <f>S219*H219</f>
        <v>6.3749999999999996E-3</v>
      </c>
      <c r="AR219" s="143" t="s">
        <v>191</v>
      </c>
      <c r="AT219" s="143" t="s">
        <v>134</v>
      </c>
      <c r="AU219" s="143" t="s">
        <v>86</v>
      </c>
      <c r="AY219" s="16" t="s">
        <v>131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81</v>
      </c>
      <c r="BK219" s="144">
        <f>ROUND(I219*H219,2)</f>
        <v>0</v>
      </c>
      <c r="BL219" s="16" t="s">
        <v>191</v>
      </c>
      <c r="BM219" s="143" t="s">
        <v>405</v>
      </c>
    </row>
    <row r="220" spans="2:65" s="13" customFormat="1" ht="11.25">
      <c r="B220" s="164"/>
      <c r="D220" s="146" t="s">
        <v>140</v>
      </c>
      <c r="E220" s="165" t="s">
        <v>1</v>
      </c>
      <c r="F220" s="166" t="s">
        <v>406</v>
      </c>
      <c r="H220" s="165" t="s">
        <v>1</v>
      </c>
      <c r="I220" s="167"/>
      <c r="L220" s="164"/>
      <c r="M220" s="168"/>
      <c r="T220" s="169"/>
      <c r="AT220" s="165" t="s">
        <v>140</v>
      </c>
      <c r="AU220" s="165" t="s">
        <v>86</v>
      </c>
      <c r="AV220" s="13" t="s">
        <v>81</v>
      </c>
      <c r="AW220" s="13" t="s">
        <v>32</v>
      </c>
      <c r="AX220" s="13" t="s">
        <v>76</v>
      </c>
      <c r="AY220" s="165" t="s">
        <v>131</v>
      </c>
    </row>
    <row r="221" spans="2:65" s="12" customFormat="1" ht="11.25">
      <c r="B221" s="145"/>
      <c r="D221" s="146" t="s">
        <v>140</v>
      </c>
      <c r="E221" s="147" t="s">
        <v>1</v>
      </c>
      <c r="F221" s="148" t="s">
        <v>407</v>
      </c>
      <c r="H221" s="149">
        <v>7.5</v>
      </c>
      <c r="I221" s="150"/>
      <c r="L221" s="145"/>
      <c r="M221" s="151"/>
      <c r="T221" s="152"/>
      <c r="AT221" s="147" t="s">
        <v>140</v>
      </c>
      <c r="AU221" s="147" t="s">
        <v>86</v>
      </c>
      <c r="AV221" s="12" t="s">
        <v>86</v>
      </c>
      <c r="AW221" s="12" t="s">
        <v>32</v>
      </c>
      <c r="AX221" s="12" t="s">
        <v>76</v>
      </c>
      <c r="AY221" s="147" t="s">
        <v>131</v>
      </c>
    </row>
    <row r="222" spans="2:65" s="13" customFormat="1" ht="11.25">
      <c r="B222" s="164"/>
      <c r="D222" s="146" t="s">
        <v>140</v>
      </c>
      <c r="E222" s="165" t="s">
        <v>1</v>
      </c>
      <c r="F222" s="166" t="s">
        <v>408</v>
      </c>
      <c r="H222" s="165" t="s">
        <v>1</v>
      </c>
      <c r="I222" s="167"/>
      <c r="L222" s="164"/>
      <c r="M222" s="168"/>
      <c r="T222" s="169"/>
      <c r="AT222" s="165" t="s">
        <v>140</v>
      </c>
      <c r="AU222" s="165" t="s">
        <v>86</v>
      </c>
      <c r="AV222" s="13" t="s">
        <v>81</v>
      </c>
      <c r="AW222" s="13" t="s">
        <v>32</v>
      </c>
      <c r="AX222" s="13" t="s">
        <v>76</v>
      </c>
      <c r="AY222" s="165" t="s">
        <v>131</v>
      </c>
    </row>
    <row r="223" spans="2:65" s="12" customFormat="1" ht="11.25">
      <c r="B223" s="145"/>
      <c r="D223" s="146" t="s">
        <v>140</v>
      </c>
      <c r="E223" s="147" t="s">
        <v>1</v>
      </c>
      <c r="F223" s="148" t="s">
        <v>304</v>
      </c>
      <c r="H223" s="149">
        <v>35</v>
      </c>
      <c r="I223" s="150"/>
      <c r="L223" s="145"/>
      <c r="M223" s="151"/>
      <c r="T223" s="152"/>
      <c r="AT223" s="147" t="s">
        <v>140</v>
      </c>
      <c r="AU223" s="147" t="s">
        <v>86</v>
      </c>
      <c r="AV223" s="12" t="s">
        <v>86</v>
      </c>
      <c r="AW223" s="12" t="s">
        <v>32</v>
      </c>
      <c r="AX223" s="12" t="s">
        <v>76</v>
      </c>
      <c r="AY223" s="147" t="s">
        <v>131</v>
      </c>
    </row>
    <row r="224" spans="2:65" s="14" customFormat="1" ht="11.25">
      <c r="B224" s="170"/>
      <c r="D224" s="146" t="s">
        <v>140</v>
      </c>
      <c r="E224" s="171" t="s">
        <v>1</v>
      </c>
      <c r="F224" s="172" t="s">
        <v>303</v>
      </c>
      <c r="H224" s="173">
        <v>42.5</v>
      </c>
      <c r="I224" s="174"/>
      <c r="L224" s="170"/>
      <c r="M224" s="175"/>
      <c r="T224" s="176"/>
      <c r="AT224" s="171" t="s">
        <v>140</v>
      </c>
      <c r="AU224" s="171" t="s">
        <v>86</v>
      </c>
      <c r="AV224" s="14" t="s">
        <v>138</v>
      </c>
      <c r="AW224" s="14" t="s">
        <v>32</v>
      </c>
      <c r="AX224" s="14" t="s">
        <v>81</v>
      </c>
      <c r="AY224" s="171" t="s">
        <v>131</v>
      </c>
    </row>
    <row r="225" spans="2:65" s="1" customFormat="1" ht="24.2" customHeight="1">
      <c r="B225" s="31"/>
      <c r="C225" s="131" t="s">
        <v>409</v>
      </c>
      <c r="D225" s="131" t="s">
        <v>134</v>
      </c>
      <c r="E225" s="132" t="s">
        <v>410</v>
      </c>
      <c r="F225" s="133" t="s">
        <v>411</v>
      </c>
      <c r="G225" s="134" t="s">
        <v>137</v>
      </c>
      <c r="H225" s="135">
        <v>42.5</v>
      </c>
      <c r="I225" s="136"/>
      <c r="J225" s="137">
        <f>ROUND(I225*H225,2)</f>
        <v>0</v>
      </c>
      <c r="K225" s="138"/>
      <c r="L225" s="31"/>
      <c r="M225" s="139" t="s">
        <v>1</v>
      </c>
      <c r="N225" s="140" t="s">
        <v>41</v>
      </c>
      <c r="P225" s="141">
        <f>O225*H225</f>
        <v>0</v>
      </c>
      <c r="Q225" s="141">
        <v>2.0000000000000001E-4</v>
      </c>
      <c r="R225" s="141">
        <f>Q225*H225</f>
        <v>8.5000000000000006E-3</v>
      </c>
      <c r="S225" s="141">
        <v>0</v>
      </c>
      <c r="T225" s="142">
        <f>S225*H225</f>
        <v>0</v>
      </c>
      <c r="AR225" s="143" t="s">
        <v>191</v>
      </c>
      <c r="AT225" s="143" t="s">
        <v>134</v>
      </c>
      <c r="AU225" s="143" t="s">
        <v>86</v>
      </c>
      <c r="AY225" s="16" t="s">
        <v>131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81</v>
      </c>
      <c r="BK225" s="144">
        <f>ROUND(I225*H225,2)</f>
        <v>0</v>
      </c>
      <c r="BL225" s="16" t="s">
        <v>191</v>
      </c>
      <c r="BM225" s="143" t="s">
        <v>412</v>
      </c>
    </row>
    <row r="226" spans="2:65" s="1" customFormat="1" ht="33" customHeight="1">
      <c r="B226" s="31"/>
      <c r="C226" s="131" t="s">
        <v>413</v>
      </c>
      <c r="D226" s="131" t="s">
        <v>134</v>
      </c>
      <c r="E226" s="132" t="s">
        <v>414</v>
      </c>
      <c r="F226" s="133" t="s">
        <v>415</v>
      </c>
      <c r="G226" s="134" t="s">
        <v>137</v>
      </c>
      <c r="H226" s="135">
        <v>121.99</v>
      </c>
      <c r="I226" s="136"/>
      <c r="J226" s="137">
        <f>ROUND(I226*H226,2)</f>
        <v>0</v>
      </c>
      <c r="K226" s="138"/>
      <c r="L226" s="31"/>
      <c r="M226" s="139" t="s">
        <v>1</v>
      </c>
      <c r="N226" s="140" t="s">
        <v>41</v>
      </c>
      <c r="P226" s="141">
        <f>O226*H226</f>
        <v>0</v>
      </c>
      <c r="Q226" s="141">
        <v>2.9999999999999997E-4</v>
      </c>
      <c r="R226" s="141">
        <f>Q226*H226</f>
        <v>3.6596999999999998E-2</v>
      </c>
      <c r="S226" s="141">
        <v>0</v>
      </c>
      <c r="T226" s="142">
        <f>S226*H226</f>
        <v>0</v>
      </c>
      <c r="AR226" s="143" t="s">
        <v>191</v>
      </c>
      <c r="AT226" s="143" t="s">
        <v>134</v>
      </c>
      <c r="AU226" s="143" t="s">
        <v>86</v>
      </c>
      <c r="AY226" s="16" t="s">
        <v>131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81</v>
      </c>
      <c r="BK226" s="144">
        <f>ROUND(I226*H226,2)</f>
        <v>0</v>
      </c>
      <c r="BL226" s="16" t="s">
        <v>191</v>
      </c>
      <c r="BM226" s="143" t="s">
        <v>416</v>
      </c>
    </row>
    <row r="227" spans="2:65" s="12" customFormat="1" ht="11.25">
      <c r="B227" s="145"/>
      <c r="D227" s="146" t="s">
        <v>140</v>
      </c>
      <c r="E227" s="147" t="s">
        <v>1</v>
      </c>
      <c r="F227" s="148" t="s">
        <v>417</v>
      </c>
      <c r="H227" s="149">
        <v>121.99</v>
      </c>
      <c r="I227" s="150"/>
      <c r="L227" s="145"/>
      <c r="M227" s="177"/>
      <c r="N227" s="178"/>
      <c r="O227" s="178"/>
      <c r="P227" s="178"/>
      <c r="Q227" s="178"/>
      <c r="R227" s="178"/>
      <c r="S227" s="178"/>
      <c r="T227" s="179"/>
      <c r="AT227" s="147" t="s">
        <v>140</v>
      </c>
      <c r="AU227" s="147" t="s">
        <v>86</v>
      </c>
      <c r="AV227" s="12" t="s">
        <v>86</v>
      </c>
      <c r="AW227" s="12" t="s">
        <v>32</v>
      </c>
      <c r="AX227" s="12" t="s">
        <v>81</v>
      </c>
      <c r="AY227" s="147" t="s">
        <v>131</v>
      </c>
    </row>
    <row r="228" spans="2:65" s="1" customFormat="1" ht="6.95" customHeight="1">
      <c r="B228" s="43"/>
      <c r="C228" s="44"/>
      <c r="D228" s="44"/>
      <c r="E228" s="44"/>
      <c r="F228" s="44"/>
      <c r="G228" s="44"/>
      <c r="H228" s="44"/>
      <c r="I228" s="44"/>
      <c r="J228" s="44"/>
      <c r="K228" s="44"/>
      <c r="L228" s="31"/>
    </row>
  </sheetData>
  <sheetProtection algorithmName="SHA-512" hashValue="V+8UsILajidoQPvMJSJrbPCH9pGzsTIwH4zhKeCELcpzmmZLuIDUAN+9/MuMvodZ9HLT6fX+5yJzSO8+WMCaQw==" saltValue="Y8uN8R3Zt47k2x4mKCwcIA==" spinCount="100000" sheet="1" objects="1" scenarios="1" formatColumns="0" formatRows="0" autoFilter="0"/>
  <autoFilter ref="C128:K227" xr:uid="{00000000-0009-0000-0000-000001000000}"/>
  <mergeCells count="6">
    <mergeCell ref="L2:V2"/>
    <mergeCell ref="E7:H7"/>
    <mergeCell ref="E16:H16"/>
    <mergeCell ref="E25:H25"/>
    <mergeCell ref="E85:H85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6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Navýšení kapacity MŠ Šenovská, Petřvald</v>
      </c>
      <c r="F7" s="227"/>
      <c r="G7" s="227"/>
      <c r="H7" s="227"/>
      <c r="L7" s="19"/>
    </row>
    <row r="8" spans="2:46" s="1" customFormat="1" ht="12" customHeight="1">
      <c r="B8" s="31"/>
      <c r="D8" s="26" t="s">
        <v>418</v>
      </c>
      <c r="L8" s="31"/>
    </row>
    <row r="9" spans="2:46" s="1" customFormat="1" ht="16.5" customHeight="1">
      <c r="B9" s="31"/>
      <c r="E9" s="186" t="s">
        <v>419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8"/>
      <c r="G18" s="208"/>
      <c r="H18" s="208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7"/>
      <c r="E27" s="213" t="s">
        <v>1</v>
      </c>
      <c r="F27" s="213"/>
      <c r="G27" s="213"/>
      <c r="H27" s="213"/>
      <c r="L27" s="87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8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9">
        <f>ROUND((SUM(BE125:BE189)),  2)</f>
        <v>0</v>
      </c>
      <c r="I33" s="90">
        <v>0.21</v>
      </c>
      <c r="J33" s="89">
        <f>ROUND(((SUM(BE125:BE189))*I33),  2)</f>
        <v>0</v>
      </c>
      <c r="L33" s="31"/>
    </row>
    <row r="34" spans="2:12" s="1" customFormat="1" ht="14.45" customHeight="1">
      <c r="B34" s="31"/>
      <c r="E34" s="26" t="s">
        <v>42</v>
      </c>
      <c r="F34" s="89">
        <f>ROUND((SUM(BF125:BF189)),  2)</f>
        <v>0</v>
      </c>
      <c r="I34" s="90">
        <v>0.12</v>
      </c>
      <c r="J34" s="89">
        <f>ROUND(((SUM(BF125:BF189))*I34),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9">
        <f>ROUND((SUM(BG125:BG189)),  2)</f>
        <v>0</v>
      </c>
      <c r="I35" s="90">
        <v>0.21</v>
      </c>
      <c r="J35" s="89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9">
        <f>ROUND((SUM(BH125:BH189)),  2)</f>
        <v>0</v>
      </c>
      <c r="I36" s="90">
        <v>0.12</v>
      </c>
      <c r="J36" s="89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9">
        <f>ROUND((SUM(BI125:BI189)),  2)</f>
        <v>0</v>
      </c>
      <c r="I37" s="90">
        <v>0</v>
      </c>
      <c r="J37" s="89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1"/>
      <c r="D39" s="92" t="s">
        <v>46</v>
      </c>
      <c r="E39" s="56"/>
      <c r="F39" s="56"/>
      <c r="G39" s="93" t="s">
        <v>47</v>
      </c>
      <c r="H39" s="94" t="s">
        <v>48</v>
      </c>
      <c r="I39" s="56"/>
      <c r="J39" s="95">
        <f>SUM(J30:J37)</f>
        <v>0</v>
      </c>
      <c r="K39" s="96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7" t="s">
        <v>52</v>
      </c>
      <c r="G61" s="42" t="s">
        <v>51</v>
      </c>
      <c r="H61" s="33"/>
      <c r="I61" s="33"/>
      <c r="J61" s="98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7" t="s">
        <v>52</v>
      </c>
      <c r="G76" s="42" t="s">
        <v>51</v>
      </c>
      <c r="H76" s="33"/>
      <c r="I76" s="33"/>
      <c r="J76" s="98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Navýšení kapacity MŠ Šenovská, Petřvald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418</v>
      </c>
      <c r="L86" s="31"/>
    </row>
    <row r="87" spans="2:47" s="1" customFormat="1" ht="16.5" customHeight="1">
      <c r="B87" s="31"/>
      <c r="E87" s="186" t="str">
        <f>E9</f>
        <v>01 - Zdravotechnika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Petřvald</v>
      </c>
      <c r="I89" s="26" t="s">
        <v>22</v>
      </c>
      <c r="J89" s="51" t="str">
        <f>IF(J12="","",J12)</f>
        <v>19. 9. 2024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Petřvald</v>
      </c>
      <c r="I91" s="26" t="s">
        <v>30</v>
      </c>
      <c r="J91" s="29" t="str">
        <f>E21</f>
        <v>Ing. Jan Havlíček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1" t="s">
        <v>97</v>
      </c>
      <c r="J96" s="65">
        <f>J125</f>
        <v>0</v>
      </c>
      <c r="L96" s="31"/>
      <c r="AU96" s="16" t="s">
        <v>98</v>
      </c>
    </row>
    <row r="97" spans="2:12" s="8" customFormat="1" ht="24.95" customHeight="1">
      <c r="B97" s="102"/>
      <c r="D97" s="103" t="s">
        <v>99</v>
      </c>
      <c r="E97" s="104"/>
      <c r="F97" s="104"/>
      <c r="G97" s="104"/>
      <c r="H97" s="104"/>
      <c r="I97" s="104"/>
      <c r="J97" s="105">
        <f>J126</f>
        <v>0</v>
      </c>
      <c r="L97" s="102"/>
    </row>
    <row r="98" spans="2:12" s="9" customFormat="1" ht="19.899999999999999" customHeight="1">
      <c r="B98" s="106"/>
      <c r="D98" s="107" t="s">
        <v>100</v>
      </c>
      <c r="E98" s="108"/>
      <c r="F98" s="108"/>
      <c r="G98" s="108"/>
      <c r="H98" s="108"/>
      <c r="I98" s="108"/>
      <c r="J98" s="109">
        <f>J127</f>
        <v>0</v>
      </c>
      <c r="L98" s="106"/>
    </row>
    <row r="99" spans="2:12" s="9" customFormat="1" ht="19.899999999999999" customHeight="1">
      <c r="B99" s="106"/>
      <c r="D99" s="107" t="s">
        <v>101</v>
      </c>
      <c r="E99" s="108"/>
      <c r="F99" s="108"/>
      <c r="G99" s="108"/>
      <c r="H99" s="108"/>
      <c r="I99" s="108"/>
      <c r="J99" s="109">
        <f>J129</f>
        <v>0</v>
      </c>
      <c r="L99" s="106"/>
    </row>
    <row r="100" spans="2:12" s="9" customFormat="1" ht="19.899999999999999" customHeight="1">
      <c r="B100" s="106"/>
      <c r="D100" s="107" t="s">
        <v>102</v>
      </c>
      <c r="E100" s="108"/>
      <c r="F100" s="108"/>
      <c r="G100" s="108"/>
      <c r="H100" s="108"/>
      <c r="I100" s="108"/>
      <c r="J100" s="109">
        <f>J132</f>
        <v>0</v>
      </c>
      <c r="L100" s="106"/>
    </row>
    <row r="101" spans="2:12" s="8" customFormat="1" ht="24.95" customHeight="1">
      <c r="B101" s="102"/>
      <c r="D101" s="103" t="s">
        <v>105</v>
      </c>
      <c r="E101" s="104"/>
      <c r="F101" s="104"/>
      <c r="G101" s="104"/>
      <c r="H101" s="104"/>
      <c r="I101" s="104"/>
      <c r="J101" s="105">
        <f>J142</f>
        <v>0</v>
      </c>
      <c r="L101" s="102"/>
    </row>
    <row r="102" spans="2:12" s="9" customFormat="1" ht="19.899999999999999" customHeight="1">
      <c r="B102" s="106"/>
      <c r="D102" s="107" t="s">
        <v>420</v>
      </c>
      <c r="E102" s="108"/>
      <c r="F102" s="108"/>
      <c r="G102" s="108"/>
      <c r="H102" s="108"/>
      <c r="I102" s="108"/>
      <c r="J102" s="109">
        <f>J143</f>
        <v>0</v>
      </c>
      <c r="L102" s="106"/>
    </row>
    <row r="103" spans="2:12" s="9" customFormat="1" ht="19.899999999999999" customHeight="1">
      <c r="B103" s="106"/>
      <c r="D103" s="107" t="s">
        <v>421</v>
      </c>
      <c r="E103" s="108"/>
      <c r="F103" s="108"/>
      <c r="G103" s="108"/>
      <c r="H103" s="108"/>
      <c r="I103" s="108"/>
      <c r="J103" s="109">
        <f>J150</f>
        <v>0</v>
      </c>
      <c r="L103" s="106"/>
    </row>
    <row r="104" spans="2:12" s="9" customFormat="1" ht="19.899999999999999" customHeight="1">
      <c r="B104" s="106"/>
      <c r="D104" s="107" t="s">
        <v>422</v>
      </c>
      <c r="E104" s="108"/>
      <c r="F104" s="108"/>
      <c r="G104" s="108"/>
      <c r="H104" s="108"/>
      <c r="I104" s="108"/>
      <c r="J104" s="109">
        <f>J161</f>
        <v>0</v>
      </c>
      <c r="L104" s="106"/>
    </row>
    <row r="105" spans="2:12" s="9" customFormat="1" ht="19.899999999999999" customHeight="1">
      <c r="B105" s="106"/>
      <c r="D105" s="107" t="s">
        <v>106</v>
      </c>
      <c r="E105" s="108"/>
      <c r="F105" s="108"/>
      <c r="G105" s="108"/>
      <c r="H105" s="108"/>
      <c r="I105" s="108"/>
      <c r="J105" s="109">
        <f>J171</f>
        <v>0</v>
      </c>
      <c r="L105" s="106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116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6" t="str">
        <f>E7</f>
        <v>Navýšení kapacity MŠ Šenovská, Petřvald</v>
      </c>
      <c r="F115" s="227"/>
      <c r="G115" s="227"/>
      <c r="H115" s="227"/>
      <c r="L115" s="31"/>
    </row>
    <row r="116" spans="2:65" s="1" customFormat="1" ht="12" customHeight="1">
      <c r="B116" s="31"/>
      <c r="C116" s="26" t="s">
        <v>418</v>
      </c>
      <c r="L116" s="31"/>
    </row>
    <row r="117" spans="2:65" s="1" customFormat="1" ht="16.5" customHeight="1">
      <c r="B117" s="31"/>
      <c r="E117" s="186" t="str">
        <f>E9</f>
        <v>01 - Zdravotechnika</v>
      </c>
      <c r="F117" s="224"/>
      <c r="G117" s="224"/>
      <c r="H117" s="224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Petřvald</v>
      </c>
      <c r="I119" s="26" t="s">
        <v>22</v>
      </c>
      <c r="J119" s="51" t="str">
        <f>IF(J12="","",J12)</f>
        <v>19. 9. 2024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E15</f>
        <v>Město Petřvald</v>
      </c>
      <c r="I121" s="26" t="s">
        <v>30</v>
      </c>
      <c r="J121" s="29" t="str">
        <f>E21</f>
        <v>Ing. Jan Havlíček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0"/>
      <c r="C124" s="111" t="s">
        <v>117</v>
      </c>
      <c r="D124" s="112" t="s">
        <v>61</v>
      </c>
      <c r="E124" s="112" t="s">
        <v>57</v>
      </c>
      <c r="F124" s="112" t="s">
        <v>58</v>
      </c>
      <c r="G124" s="112" t="s">
        <v>118</v>
      </c>
      <c r="H124" s="112" t="s">
        <v>119</v>
      </c>
      <c r="I124" s="112" t="s">
        <v>120</v>
      </c>
      <c r="J124" s="113" t="s">
        <v>96</v>
      </c>
      <c r="K124" s="114" t="s">
        <v>121</v>
      </c>
      <c r="L124" s="110"/>
      <c r="M124" s="58" t="s">
        <v>1</v>
      </c>
      <c r="N124" s="59" t="s">
        <v>40</v>
      </c>
      <c r="O124" s="59" t="s">
        <v>122</v>
      </c>
      <c r="P124" s="59" t="s">
        <v>123</v>
      </c>
      <c r="Q124" s="59" t="s">
        <v>124</v>
      </c>
      <c r="R124" s="59" t="s">
        <v>125</v>
      </c>
      <c r="S124" s="59" t="s">
        <v>126</v>
      </c>
      <c r="T124" s="60" t="s">
        <v>127</v>
      </c>
    </row>
    <row r="125" spans="2:65" s="1" customFormat="1" ht="22.9" customHeight="1">
      <c r="B125" s="31"/>
      <c r="C125" s="63" t="s">
        <v>128</v>
      </c>
      <c r="J125" s="115">
        <f>BK125</f>
        <v>0</v>
      </c>
      <c r="L125" s="31"/>
      <c r="M125" s="61"/>
      <c r="N125" s="52"/>
      <c r="O125" s="52"/>
      <c r="P125" s="116">
        <f>P126+P142</f>
        <v>0</v>
      </c>
      <c r="Q125" s="52"/>
      <c r="R125" s="116">
        <f>R126+R142</f>
        <v>0</v>
      </c>
      <c r="S125" s="52"/>
      <c r="T125" s="117">
        <f>T126+T142</f>
        <v>0</v>
      </c>
      <c r="AT125" s="16" t="s">
        <v>75</v>
      </c>
      <c r="AU125" s="16" t="s">
        <v>98</v>
      </c>
      <c r="BK125" s="118">
        <f>BK126+BK142</f>
        <v>0</v>
      </c>
    </row>
    <row r="126" spans="2:65" s="11" customFormat="1" ht="25.9" customHeight="1">
      <c r="B126" s="119"/>
      <c r="D126" s="120" t="s">
        <v>75</v>
      </c>
      <c r="E126" s="121" t="s">
        <v>129</v>
      </c>
      <c r="F126" s="121" t="s">
        <v>130</v>
      </c>
      <c r="I126" s="122"/>
      <c r="J126" s="123">
        <f>BK126</f>
        <v>0</v>
      </c>
      <c r="L126" s="119"/>
      <c r="M126" s="124"/>
      <c r="P126" s="125">
        <f>P127+P129+P132</f>
        <v>0</v>
      </c>
      <c r="R126" s="125">
        <f>R127+R129+R132</f>
        <v>0</v>
      </c>
      <c r="T126" s="126">
        <f>T127+T129+T132</f>
        <v>0</v>
      </c>
      <c r="AR126" s="120" t="s">
        <v>81</v>
      </c>
      <c r="AT126" s="127" t="s">
        <v>75</v>
      </c>
      <c r="AU126" s="127" t="s">
        <v>76</v>
      </c>
      <c r="AY126" s="120" t="s">
        <v>131</v>
      </c>
      <c r="BK126" s="128">
        <f>BK127+BK129+BK132</f>
        <v>0</v>
      </c>
    </row>
    <row r="127" spans="2:65" s="11" customFormat="1" ht="22.9" customHeight="1">
      <c r="B127" s="119"/>
      <c r="D127" s="120" t="s">
        <v>75</v>
      </c>
      <c r="E127" s="129" t="s">
        <v>132</v>
      </c>
      <c r="F127" s="129" t="s">
        <v>133</v>
      </c>
      <c r="I127" s="122"/>
      <c r="J127" s="130">
        <f>BK127</f>
        <v>0</v>
      </c>
      <c r="L127" s="119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0" t="s">
        <v>81</v>
      </c>
      <c r="AT127" s="127" t="s">
        <v>75</v>
      </c>
      <c r="AU127" s="127" t="s">
        <v>81</v>
      </c>
      <c r="AY127" s="120" t="s">
        <v>131</v>
      </c>
      <c r="BK127" s="128">
        <f>BK128</f>
        <v>0</v>
      </c>
    </row>
    <row r="128" spans="2:65" s="1" customFormat="1" ht="24.2" customHeight="1">
      <c r="B128" s="31"/>
      <c r="C128" s="131" t="s">
        <v>81</v>
      </c>
      <c r="D128" s="131" t="s">
        <v>134</v>
      </c>
      <c r="E128" s="132" t="s">
        <v>423</v>
      </c>
      <c r="F128" s="133" t="s">
        <v>424</v>
      </c>
      <c r="G128" s="134" t="s">
        <v>137</v>
      </c>
      <c r="H128" s="135">
        <v>8</v>
      </c>
      <c r="I128" s="136"/>
      <c r="J128" s="137">
        <f>ROUND(I128*H128,2)</f>
        <v>0</v>
      </c>
      <c r="K128" s="138"/>
      <c r="L128" s="31"/>
      <c r="M128" s="139" t="s">
        <v>1</v>
      </c>
      <c r="N128" s="140" t="s">
        <v>41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138</v>
      </c>
      <c r="AT128" s="143" t="s">
        <v>134</v>
      </c>
      <c r="AU128" s="143" t="s">
        <v>86</v>
      </c>
      <c r="AY128" s="16" t="s">
        <v>131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138</v>
      </c>
      <c r="BM128" s="143" t="s">
        <v>86</v>
      </c>
    </row>
    <row r="129" spans="2:65" s="11" customFormat="1" ht="22.9" customHeight="1">
      <c r="B129" s="119"/>
      <c r="D129" s="120" t="s">
        <v>75</v>
      </c>
      <c r="E129" s="129" t="s">
        <v>142</v>
      </c>
      <c r="F129" s="129" t="s">
        <v>143</v>
      </c>
      <c r="I129" s="122"/>
      <c r="J129" s="130">
        <f>BK129</f>
        <v>0</v>
      </c>
      <c r="L129" s="119"/>
      <c r="M129" s="124"/>
      <c r="P129" s="125">
        <f>SUM(P130:P131)</f>
        <v>0</v>
      </c>
      <c r="R129" s="125">
        <f>SUM(R130:R131)</f>
        <v>0</v>
      </c>
      <c r="T129" s="126">
        <f>SUM(T130:T131)</f>
        <v>0</v>
      </c>
      <c r="AR129" s="120" t="s">
        <v>81</v>
      </c>
      <c r="AT129" s="127" t="s">
        <v>75</v>
      </c>
      <c r="AU129" s="127" t="s">
        <v>81</v>
      </c>
      <c r="AY129" s="120" t="s">
        <v>131</v>
      </c>
      <c r="BK129" s="128">
        <f>SUM(BK130:BK131)</f>
        <v>0</v>
      </c>
    </row>
    <row r="130" spans="2:65" s="1" customFormat="1" ht="24.2" customHeight="1">
      <c r="B130" s="31"/>
      <c r="C130" s="131" t="s">
        <v>86</v>
      </c>
      <c r="D130" s="131" t="s">
        <v>134</v>
      </c>
      <c r="E130" s="132" t="s">
        <v>425</v>
      </c>
      <c r="F130" s="133" t="s">
        <v>426</v>
      </c>
      <c r="G130" s="134" t="s">
        <v>427</v>
      </c>
      <c r="H130" s="135">
        <v>0.15</v>
      </c>
      <c r="I130" s="136"/>
      <c r="J130" s="137">
        <f>ROUND(I130*H130,2)</f>
        <v>0</v>
      </c>
      <c r="K130" s="138"/>
      <c r="L130" s="31"/>
      <c r="M130" s="139" t="s">
        <v>1</v>
      </c>
      <c r="N130" s="140" t="s">
        <v>41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138</v>
      </c>
      <c r="AT130" s="143" t="s">
        <v>134</v>
      </c>
      <c r="AU130" s="143" t="s">
        <v>86</v>
      </c>
      <c r="AY130" s="16" t="s">
        <v>131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81</v>
      </c>
      <c r="BK130" s="144">
        <f>ROUND(I130*H130,2)</f>
        <v>0</v>
      </c>
      <c r="BL130" s="16" t="s">
        <v>138</v>
      </c>
      <c r="BM130" s="143" t="s">
        <v>138</v>
      </c>
    </row>
    <row r="131" spans="2:65" s="1" customFormat="1" ht="24.2" customHeight="1">
      <c r="B131" s="31"/>
      <c r="C131" s="131" t="s">
        <v>132</v>
      </c>
      <c r="D131" s="131" t="s">
        <v>134</v>
      </c>
      <c r="E131" s="132" t="s">
        <v>428</v>
      </c>
      <c r="F131" s="133" t="s">
        <v>429</v>
      </c>
      <c r="G131" s="134" t="s">
        <v>137</v>
      </c>
      <c r="H131" s="135">
        <v>1.5</v>
      </c>
      <c r="I131" s="136"/>
      <c r="J131" s="137">
        <f>ROUND(I131*H131,2)</f>
        <v>0</v>
      </c>
      <c r="K131" s="138"/>
      <c r="L131" s="31"/>
      <c r="M131" s="139" t="s">
        <v>1</v>
      </c>
      <c r="N131" s="140" t="s">
        <v>41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138</v>
      </c>
      <c r="AT131" s="143" t="s">
        <v>134</v>
      </c>
      <c r="AU131" s="143" t="s">
        <v>86</v>
      </c>
      <c r="AY131" s="16" t="s">
        <v>131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81</v>
      </c>
      <c r="BK131" s="144">
        <f>ROUND(I131*H131,2)</f>
        <v>0</v>
      </c>
      <c r="BL131" s="16" t="s">
        <v>138</v>
      </c>
      <c r="BM131" s="143" t="s">
        <v>142</v>
      </c>
    </row>
    <row r="132" spans="2:65" s="11" customFormat="1" ht="22.9" customHeight="1">
      <c r="B132" s="119"/>
      <c r="D132" s="120" t="s">
        <v>75</v>
      </c>
      <c r="E132" s="129" t="s">
        <v>147</v>
      </c>
      <c r="F132" s="129" t="s">
        <v>148</v>
      </c>
      <c r="I132" s="122"/>
      <c r="J132" s="130">
        <f>BK132</f>
        <v>0</v>
      </c>
      <c r="L132" s="119"/>
      <c r="M132" s="124"/>
      <c r="P132" s="125">
        <f>SUM(P133:P141)</f>
        <v>0</v>
      </c>
      <c r="R132" s="125">
        <f>SUM(R133:R141)</f>
        <v>0</v>
      </c>
      <c r="T132" s="126">
        <f>SUM(T133:T141)</f>
        <v>0</v>
      </c>
      <c r="AR132" s="120" t="s">
        <v>81</v>
      </c>
      <c r="AT132" s="127" t="s">
        <v>75</v>
      </c>
      <c r="AU132" s="127" t="s">
        <v>81</v>
      </c>
      <c r="AY132" s="120" t="s">
        <v>131</v>
      </c>
      <c r="BK132" s="128">
        <f>SUM(BK133:BK141)</f>
        <v>0</v>
      </c>
    </row>
    <row r="133" spans="2:65" s="1" customFormat="1" ht="24.2" customHeight="1">
      <c r="B133" s="31"/>
      <c r="C133" s="131" t="s">
        <v>138</v>
      </c>
      <c r="D133" s="131" t="s">
        <v>134</v>
      </c>
      <c r="E133" s="132" t="s">
        <v>430</v>
      </c>
      <c r="F133" s="133" t="s">
        <v>431</v>
      </c>
      <c r="G133" s="134" t="s">
        <v>427</v>
      </c>
      <c r="H133" s="135">
        <v>0.15</v>
      </c>
      <c r="I133" s="136"/>
      <c r="J133" s="137">
        <f t="shared" ref="J133:J141" si="0">ROUND(I133*H133,2)</f>
        <v>0</v>
      </c>
      <c r="K133" s="138"/>
      <c r="L133" s="31"/>
      <c r="M133" s="139" t="s">
        <v>1</v>
      </c>
      <c r="N133" s="140" t="s">
        <v>41</v>
      </c>
      <c r="P133" s="141">
        <f t="shared" ref="P133:P141" si="1">O133*H133</f>
        <v>0</v>
      </c>
      <c r="Q133" s="141">
        <v>0</v>
      </c>
      <c r="R133" s="141">
        <f t="shared" ref="R133:R141" si="2">Q133*H133</f>
        <v>0</v>
      </c>
      <c r="S133" s="141">
        <v>0</v>
      </c>
      <c r="T133" s="142">
        <f t="shared" ref="T133:T141" si="3">S133*H133</f>
        <v>0</v>
      </c>
      <c r="AR133" s="143" t="s">
        <v>138</v>
      </c>
      <c r="AT133" s="143" t="s">
        <v>134</v>
      </c>
      <c r="AU133" s="143" t="s">
        <v>86</v>
      </c>
      <c r="AY133" s="16" t="s">
        <v>131</v>
      </c>
      <c r="BE133" s="144">
        <f t="shared" ref="BE133:BE141" si="4">IF(N133="základní",J133,0)</f>
        <v>0</v>
      </c>
      <c r="BF133" s="144">
        <f t="shared" ref="BF133:BF141" si="5">IF(N133="snížená",J133,0)</f>
        <v>0</v>
      </c>
      <c r="BG133" s="144">
        <f t="shared" ref="BG133:BG141" si="6">IF(N133="zákl. přenesená",J133,0)</f>
        <v>0</v>
      </c>
      <c r="BH133" s="144">
        <f t="shared" ref="BH133:BH141" si="7">IF(N133="sníž. přenesená",J133,0)</f>
        <v>0</v>
      </c>
      <c r="BI133" s="144">
        <f t="shared" ref="BI133:BI141" si="8">IF(N133="nulová",J133,0)</f>
        <v>0</v>
      </c>
      <c r="BJ133" s="16" t="s">
        <v>81</v>
      </c>
      <c r="BK133" s="144">
        <f t="shared" ref="BK133:BK141" si="9">ROUND(I133*H133,2)</f>
        <v>0</v>
      </c>
      <c r="BL133" s="16" t="s">
        <v>138</v>
      </c>
      <c r="BM133" s="143" t="s">
        <v>169</v>
      </c>
    </row>
    <row r="134" spans="2:65" s="1" customFormat="1" ht="16.5" customHeight="1">
      <c r="B134" s="31"/>
      <c r="C134" s="131" t="s">
        <v>155</v>
      </c>
      <c r="D134" s="131" t="s">
        <v>134</v>
      </c>
      <c r="E134" s="132" t="s">
        <v>432</v>
      </c>
      <c r="F134" s="133" t="s">
        <v>433</v>
      </c>
      <c r="G134" s="134" t="s">
        <v>427</v>
      </c>
      <c r="H134" s="135">
        <v>0.15</v>
      </c>
      <c r="I134" s="136"/>
      <c r="J134" s="137">
        <f t="shared" si="0"/>
        <v>0</v>
      </c>
      <c r="K134" s="138"/>
      <c r="L134" s="31"/>
      <c r="M134" s="139" t="s">
        <v>1</v>
      </c>
      <c r="N134" s="140" t="s">
        <v>41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138</v>
      </c>
      <c r="AT134" s="143" t="s">
        <v>134</v>
      </c>
      <c r="AU134" s="143" t="s">
        <v>86</v>
      </c>
      <c r="AY134" s="16" t="s">
        <v>131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6" t="s">
        <v>81</v>
      </c>
      <c r="BK134" s="144">
        <f t="shared" si="9"/>
        <v>0</v>
      </c>
      <c r="BL134" s="16" t="s">
        <v>138</v>
      </c>
      <c r="BM134" s="143" t="s">
        <v>179</v>
      </c>
    </row>
    <row r="135" spans="2:65" s="1" customFormat="1" ht="24.2" customHeight="1">
      <c r="B135" s="31"/>
      <c r="C135" s="131" t="s">
        <v>142</v>
      </c>
      <c r="D135" s="131" t="s">
        <v>134</v>
      </c>
      <c r="E135" s="132" t="s">
        <v>434</v>
      </c>
      <c r="F135" s="133" t="s">
        <v>435</v>
      </c>
      <c r="G135" s="134" t="s">
        <v>272</v>
      </c>
      <c r="H135" s="135">
        <v>20</v>
      </c>
      <c r="I135" s="136"/>
      <c r="J135" s="137">
        <f t="shared" si="0"/>
        <v>0</v>
      </c>
      <c r="K135" s="138"/>
      <c r="L135" s="31"/>
      <c r="M135" s="139" t="s">
        <v>1</v>
      </c>
      <c r="N135" s="140" t="s">
        <v>41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138</v>
      </c>
      <c r="AT135" s="143" t="s">
        <v>134</v>
      </c>
      <c r="AU135" s="143" t="s">
        <v>86</v>
      </c>
      <c r="AY135" s="16" t="s">
        <v>131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6" t="s">
        <v>81</v>
      </c>
      <c r="BK135" s="144">
        <f t="shared" si="9"/>
        <v>0</v>
      </c>
      <c r="BL135" s="16" t="s">
        <v>138</v>
      </c>
      <c r="BM135" s="143" t="s">
        <v>8</v>
      </c>
    </row>
    <row r="136" spans="2:65" s="1" customFormat="1" ht="24.2" customHeight="1">
      <c r="B136" s="31"/>
      <c r="C136" s="131" t="s">
        <v>165</v>
      </c>
      <c r="D136" s="131" t="s">
        <v>134</v>
      </c>
      <c r="E136" s="132" t="s">
        <v>436</v>
      </c>
      <c r="F136" s="133" t="s">
        <v>437</v>
      </c>
      <c r="G136" s="134" t="s">
        <v>272</v>
      </c>
      <c r="H136" s="135">
        <v>18</v>
      </c>
      <c r="I136" s="136"/>
      <c r="J136" s="137">
        <f t="shared" si="0"/>
        <v>0</v>
      </c>
      <c r="K136" s="138"/>
      <c r="L136" s="31"/>
      <c r="M136" s="139" t="s">
        <v>1</v>
      </c>
      <c r="N136" s="140" t="s">
        <v>41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138</v>
      </c>
      <c r="AT136" s="143" t="s">
        <v>134</v>
      </c>
      <c r="AU136" s="143" t="s">
        <v>86</v>
      </c>
      <c r="AY136" s="16" t="s">
        <v>131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6" t="s">
        <v>81</v>
      </c>
      <c r="BK136" s="144">
        <f t="shared" si="9"/>
        <v>0</v>
      </c>
      <c r="BL136" s="16" t="s">
        <v>138</v>
      </c>
      <c r="BM136" s="143" t="s">
        <v>204</v>
      </c>
    </row>
    <row r="137" spans="2:65" s="1" customFormat="1" ht="33" customHeight="1">
      <c r="B137" s="31"/>
      <c r="C137" s="131" t="s">
        <v>169</v>
      </c>
      <c r="D137" s="131" t="s">
        <v>134</v>
      </c>
      <c r="E137" s="132" t="s">
        <v>438</v>
      </c>
      <c r="F137" s="133" t="s">
        <v>439</v>
      </c>
      <c r="G137" s="134" t="s">
        <v>163</v>
      </c>
      <c r="H137" s="135">
        <v>253.92</v>
      </c>
      <c r="I137" s="136"/>
      <c r="J137" s="137">
        <f t="shared" si="0"/>
        <v>0</v>
      </c>
      <c r="K137" s="138"/>
      <c r="L137" s="31"/>
      <c r="M137" s="139" t="s">
        <v>1</v>
      </c>
      <c r="N137" s="140" t="s">
        <v>41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138</v>
      </c>
      <c r="AT137" s="143" t="s">
        <v>134</v>
      </c>
      <c r="AU137" s="143" t="s">
        <v>86</v>
      </c>
      <c r="AY137" s="16" t="s">
        <v>131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6" t="s">
        <v>81</v>
      </c>
      <c r="BK137" s="144">
        <f t="shared" si="9"/>
        <v>0</v>
      </c>
      <c r="BL137" s="16" t="s">
        <v>138</v>
      </c>
      <c r="BM137" s="143" t="s">
        <v>191</v>
      </c>
    </row>
    <row r="138" spans="2:65" s="1" customFormat="1" ht="24.2" customHeight="1">
      <c r="B138" s="31"/>
      <c r="C138" s="131" t="s">
        <v>147</v>
      </c>
      <c r="D138" s="131" t="s">
        <v>134</v>
      </c>
      <c r="E138" s="132" t="s">
        <v>440</v>
      </c>
      <c r="F138" s="133" t="s">
        <v>441</v>
      </c>
      <c r="G138" s="134" t="s">
        <v>163</v>
      </c>
      <c r="H138" s="135">
        <v>25.391999999999999</v>
      </c>
      <c r="I138" s="136"/>
      <c r="J138" s="137">
        <f t="shared" si="0"/>
        <v>0</v>
      </c>
      <c r="K138" s="138"/>
      <c r="L138" s="31"/>
      <c r="M138" s="139" t="s">
        <v>1</v>
      </c>
      <c r="N138" s="140" t="s">
        <v>41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138</v>
      </c>
      <c r="AT138" s="143" t="s">
        <v>134</v>
      </c>
      <c r="AU138" s="143" t="s">
        <v>86</v>
      </c>
      <c r="AY138" s="16" t="s">
        <v>131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6" t="s">
        <v>81</v>
      </c>
      <c r="BK138" s="144">
        <f t="shared" si="9"/>
        <v>0</v>
      </c>
      <c r="BL138" s="16" t="s">
        <v>138</v>
      </c>
      <c r="BM138" s="143" t="s">
        <v>226</v>
      </c>
    </row>
    <row r="139" spans="2:65" s="1" customFormat="1" ht="16.5" customHeight="1">
      <c r="B139" s="31"/>
      <c r="C139" s="131" t="s">
        <v>179</v>
      </c>
      <c r="D139" s="131" t="s">
        <v>134</v>
      </c>
      <c r="E139" s="132" t="s">
        <v>442</v>
      </c>
      <c r="F139" s="133" t="s">
        <v>443</v>
      </c>
      <c r="G139" s="134" t="s">
        <v>163</v>
      </c>
      <c r="H139" s="135">
        <v>25.391999999999999</v>
      </c>
      <c r="I139" s="136"/>
      <c r="J139" s="137">
        <f t="shared" si="0"/>
        <v>0</v>
      </c>
      <c r="K139" s="138"/>
      <c r="L139" s="31"/>
      <c r="M139" s="139" t="s">
        <v>1</v>
      </c>
      <c r="N139" s="140" t="s">
        <v>41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138</v>
      </c>
      <c r="AT139" s="143" t="s">
        <v>134</v>
      </c>
      <c r="AU139" s="143" t="s">
        <v>86</v>
      </c>
      <c r="AY139" s="16" t="s">
        <v>131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6" t="s">
        <v>81</v>
      </c>
      <c r="BK139" s="144">
        <f t="shared" si="9"/>
        <v>0</v>
      </c>
      <c r="BL139" s="16" t="s">
        <v>138</v>
      </c>
      <c r="BM139" s="143" t="s">
        <v>235</v>
      </c>
    </row>
    <row r="140" spans="2:65" s="1" customFormat="1" ht="24.2" customHeight="1">
      <c r="B140" s="31"/>
      <c r="C140" s="131" t="s">
        <v>187</v>
      </c>
      <c r="D140" s="131" t="s">
        <v>134</v>
      </c>
      <c r="E140" s="132" t="s">
        <v>444</v>
      </c>
      <c r="F140" s="133" t="s">
        <v>445</v>
      </c>
      <c r="G140" s="134" t="s">
        <v>163</v>
      </c>
      <c r="H140" s="135">
        <v>25.391999999999999</v>
      </c>
      <c r="I140" s="136"/>
      <c r="J140" s="137">
        <f t="shared" si="0"/>
        <v>0</v>
      </c>
      <c r="K140" s="138"/>
      <c r="L140" s="31"/>
      <c r="M140" s="139" t="s">
        <v>1</v>
      </c>
      <c r="N140" s="140" t="s">
        <v>41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138</v>
      </c>
      <c r="AT140" s="143" t="s">
        <v>134</v>
      </c>
      <c r="AU140" s="143" t="s">
        <v>86</v>
      </c>
      <c r="AY140" s="16" t="s">
        <v>131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6" t="s">
        <v>81</v>
      </c>
      <c r="BK140" s="144">
        <f t="shared" si="9"/>
        <v>0</v>
      </c>
      <c r="BL140" s="16" t="s">
        <v>138</v>
      </c>
      <c r="BM140" s="143" t="s">
        <v>242</v>
      </c>
    </row>
    <row r="141" spans="2:65" s="1" customFormat="1" ht="16.5" customHeight="1">
      <c r="B141" s="31"/>
      <c r="C141" s="131" t="s">
        <v>8</v>
      </c>
      <c r="D141" s="131" t="s">
        <v>134</v>
      </c>
      <c r="E141" s="132" t="s">
        <v>446</v>
      </c>
      <c r="F141" s="133" t="s">
        <v>447</v>
      </c>
      <c r="G141" s="134" t="s">
        <v>163</v>
      </c>
      <c r="H141" s="135">
        <v>253.92</v>
      </c>
      <c r="I141" s="136"/>
      <c r="J141" s="137">
        <f t="shared" si="0"/>
        <v>0</v>
      </c>
      <c r="K141" s="138"/>
      <c r="L141" s="31"/>
      <c r="M141" s="139" t="s">
        <v>1</v>
      </c>
      <c r="N141" s="140" t="s">
        <v>41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138</v>
      </c>
      <c r="AT141" s="143" t="s">
        <v>134</v>
      </c>
      <c r="AU141" s="143" t="s">
        <v>86</v>
      </c>
      <c r="AY141" s="16" t="s">
        <v>131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6" t="s">
        <v>81</v>
      </c>
      <c r="BK141" s="144">
        <f t="shared" si="9"/>
        <v>0</v>
      </c>
      <c r="BL141" s="16" t="s">
        <v>138</v>
      </c>
      <c r="BM141" s="143" t="s">
        <v>251</v>
      </c>
    </row>
    <row r="142" spans="2:65" s="11" customFormat="1" ht="25.9" customHeight="1">
      <c r="B142" s="119"/>
      <c r="D142" s="120" t="s">
        <v>75</v>
      </c>
      <c r="E142" s="121" t="s">
        <v>183</v>
      </c>
      <c r="F142" s="121" t="s">
        <v>184</v>
      </c>
      <c r="I142" s="122"/>
      <c r="J142" s="123">
        <f>BK142</f>
        <v>0</v>
      </c>
      <c r="L142" s="119"/>
      <c r="M142" s="124"/>
      <c r="P142" s="125">
        <f>P143+P150+P161+P171</f>
        <v>0</v>
      </c>
      <c r="R142" s="125">
        <f>R143+R150+R161+R171</f>
        <v>0</v>
      </c>
      <c r="T142" s="126">
        <f>T143+T150+T161+T171</f>
        <v>0</v>
      </c>
      <c r="AR142" s="120" t="s">
        <v>86</v>
      </c>
      <c r="AT142" s="127" t="s">
        <v>75</v>
      </c>
      <c r="AU142" s="127" t="s">
        <v>76</v>
      </c>
      <c r="AY142" s="120" t="s">
        <v>131</v>
      </c>
      <c r="BK142" s="128">
        <f>BK143+BK150+BK161+BK171</f>
        <v>0</v>
      </c>
    </row>
    <row r="143" spans="2:65" s="11" customFormat="1" ht="22.9" customHeight="1">
      <c r="B143" s="119"/>
      <c r="D143" s="120" t="s">
        <v>75</v>
      </c>
      <c r="E143" s="129" t="s">
        <v>448</v>
      </c>
      <c r="F143" s="129" t="s">
        <v>449</v>
      </c>
      <c r="I143" s="122"/>
      <c r="J143" s="130">
        <f>BK143</f>
        <v>0</v>
      </c>
      <c r="L143" s="119"/>
      <c r="M143" s="124"/>
      <c r="P143" s="125">
        <f>SUM(P144:P149)</f>
        <v>0</v>
      </c>
      <c r="R143" s="125">
        <f>SUM(R144:R149)</f>
        <v>0</v>
      </c>
      <c r="T143" s="126">
        <f>SUM(T144:T149)</f>
        <v>0</v>
      </c>
      <c r="AR143" s="120" t="s">
        <v>86</v>
      </c>
      <c r="AT143" s="127" t="s">
        <v>75</v>
      </c>
      <c r="AU143" s="127" t="s">
        <v>81</v>
      </c>
      <c r="AY143" s="120" t="s">
        <v>131</v>
      </c>
      <c r="BK143" s="128">
        <f>SUM(BK144:BK149)</f>
        <v>0</v>
      </c>
    </row>
    <row r="144" spans="2:65" s="1" customFormat="1" ht="24.2" customHeight="1">
      <c r="B144" s="31"/>
      <c r="C144" s="131" t="s">
        <v>198</v>
      </c>
      <c r="D144" s="131" t="s">
        <v>134</v>
      </c>
      <c r="E144" s="132" t="s">
        <v>450</v>
      </c>
      <c r="F144" s="133" t="s">
        <v>451</v>
      </c>
      <c r="G144" s="134" t="s">
        <v>272</v>
      </c>
      <c r="H144" s="135">
        <v>44</v>
      </c>
      <c r="I144" s="136"/>
      <c r="J144" s="137">
        <f t="shared" ref="J144:J149" si="10">ROUND(I144*H144,2)</f>
        <v>0</v>
      </c>
      <c r="K144" s="138"/>
      <c r="L144" s="31"/>
      <c r="M144" s="139" t="s">
        <v>1</v>
      </c>
      <c r="N144" s="140" t="s">
        <v>41</v>
      </c>
      <c r="P144" s="141">
        <f t="shared" ref="P144:P149" si="11">O144*H144</f>
        <v>0</v>
      </c>
      <c r="Q144" s="141">
        <v>0</v>
      </c>
      <c r="R144" s="141">
        <f t="shared" ref="R144:R149" si="12">Q144*H144</f>
        <v>0</v>
      </c>
      <c r="S144" s="141">
        <v>0</v>
      </c>
      <c r="T144" s="142">
        <f t="shared" ref="T144:T149" si="13">S144*H144</f>
        <v>0</v>
      </c>
      <c r="AR144" s="143" t="s">
        <v>191</v>
      </c>
      <c r="AT144" s="143" t="s">
        <v>134</v>
      </c>
      <c r="AU144" s="143" t="s">
        <v>86</v>
      </c>
      <c r="AY144" s="16" t="s">
        <v>131</v>
      </c>
      <c r="BE144" s="144">
        <f t="shared" ref="BE144:BE149" si="14">IF(N144="základní",J144,0)</f>
        <v>0</v>
      </c>
      <c r="BF144" s="144">
        <f t="shared" ref="BF144:BF149" si="15">IF(N144="snížená",J144,0)</f>
        <v>0</v>
      </c>
      <c r="BG144" s="144">
        <f t="shared" ref="BG144:BG149" si="16">IF(N144="zákl. přenesená",J144,0)</f>
        <v>0</v>
      </c>
      <c r="BH144" s="144">
        <f t="shared" ref="BH144:BH149" si="17">IF(N144="sníž. přenesená",J144,0)</f>
        <v>0</v>
      </c>
      <c r="BI144" s="144">
        <f t="shared" ref="BI144:BI149" si="18">IF(N144="nulová",J144,0)</f>
        <v>0</v>
      </c>
      <c r="BJ144" s="16" t="s">
        <v>81</v>
      </c>
      <c r="BK144" s="144">
        <f t="shared" ref="BK144:BK149" si="19">ROUND(I144*H144,2)</f>
        <v>0</v>
      </c>
      <c r="BL144" s="16" t="s">
        <v>191</v>
      </c>
      <c r="BM144" s="143" t="s">
        <v>261</v>
      </c>
    </row>
    <row r="145" spans="2:65" s="1" customFormat="1" ht="24.2" customHeight="1">
      <c r="B145" s="31"/>
      <c r="C145" s="153" t="s">
        <v>204</v>
      </c>
      <c r="D145" s="153" t="s">
        <v>193</v>
      </c>
      <c r="E145" s="154" t="s">
        <v>452</v>
      </c>
      <c r="F145" s="155" t="s">
        <v>453</v>
      </c>
      <c r="G145" s="156" t="s">
        <v>272</v>
      </c>
      <c r="H145" s="157">
        <v>8</v>
      </c>
      <c r="I145" s="158"/>
      <c r="J145" s="159">
        <f t="shared" si="10"/>
        <v>0</v>
      </c>
      <c r="K145" s="160"/>
      <c r="L145" s="161"/>
      <c r="M145" s="162" t="s">
        <v>1</v>
      </c>
      <c r="N145" s="163" t="s">
        <v>41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196</v>
      </c>
      <c r="AT145" s="143" t="s">
        <v>193</v>
      </c>
      <c r="AU145" s="143" t="s">
        <v>86</v>
      </c>
      <c r="AY145" s="16" t="s">
        <v>131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6" t="s">
        <v>81</v>
      </c>
      <c r="BK145" s="144">
        <f t="shared" si="19"/>
        <v>0</v>
      </c>
      <c r="BL145" s="16" t="s">
        <v>191</v>
      </c>
      <c r="BM145" s="143" t="s">
        <v>269</v>
      </c>
    </row>
    <row r="146" spans="2:65" s="1" customFormat="1" ht="24.2" customHeight="1">
      <c r="B146" s="31"/>
      <c r="C146" s="153" t="s">
        <v>211</v>
      </c>
      <c r="D146" s="153" t="s">
        <v>193</v>
      </c>
      <c r="E146" s="154" t="s">
        <v>454</v>
      </c>
      <c r="F146" s="155" t="s">
        <v>455</v>
      </c>
      <c r="G146" s="156" t="s">
        <v>272</v>
      </c>
      <c r="H146" s="157">
        <v>8</v>
      </c>
      <c r="I146" s="158"/>
      <c r="J146" s="159">
        <f t="shared" si="10"/>
        <v>0</v>
      </c>
      <c r="K146" s="160"/>
      <c r="L146" s="161"/>
      <c r="M146" s="162" t="s">
        <v>1</v>
      </c>
      <c r="N146" s="163" t="s">
        <v>41</v>
      </c>
      <c r="P146" s="141">
        <f t="shared" si="11"/>
        <v>0</v>
      </c>
      <c r="Q146" s="141">
        <v>0</v>
      </c>
      <c r="R146" s="141">
        <f t="shared" si="12"/>
        <v>0</v>
      </c>
      <c r="S146" s="141">
        <v>0</v>
      </c>
      <c r="T146" s="142">
        <f t="shared" si="13"/>
        <v>0</v>
      </c>
      <c r="AR146" s="143" t="s">
        <v>196</v>
      </c>
      <c r="AT146" s="143" t="s">
        <v>193</v>
      </c>
      <c r="AU146" s="143" t="s">
        <v>86</v>
      </c>
      <c r="AY146" s="16" t="s">
        <v>131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6" t="s">
        <v>81</v>
      </c>
      <c r="BK146" s="144">
        <f t="shared" si="19"/>
        <v>0</v>
      </c>
      <c r="BL146" s="16" t="s">
        <v>191</v>
      </c>
      <c r="BM146" s="143" t="s">
        <v>283</v>
      </c>
    </row>
    <row r="147" spans="2:65" s="1" customFormat="1" ht="24.2" customHeight="1">
      <c r="B147" s="31"/>
      <c r="C147" s="153" t="s">
        <v>191</v>
      </c>
      <c r="D147" s="153" t="s">
        <v>193</v>
      </c>
      <c r="E147" s="154" t="s">
        <v>456</v>
      </c>
      <c r="F147" s="155" t="s">
        <v>457</v>
      </c>
      <c r="G147" s="156" t="s">
        <v>272</v>
      </c>
      <c r="H147" s="157">
        <v>16</v>
      </c>
      <c r="I147" s="158"/>
      <c r="J147" s="159">
        <f t="shared" si="10"/>
        <v>0</v>
      </c>
      <c r="K147" s="160"/>
      <c r="L147" s="161"/>
      <c r="M147" s="162" t="s">
        <v>1</v>
      </c>
      <c r="N147" s="163" t="s">
        <v>41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196</v>
      </c>
      <c r="AT147" s="143" t="s">
        <v>193</v>
      </c>
      <c r="AU147" s="143" t="s">
        <v>86</v>
      </c>
      <c r="AY147" s="16" t="s">
        <v>131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6" t="s">
        <v>81</v>
      </c>
      <c r="BK147" s="144">
        <f t="shared" si="19"/>
        <v>0</v>
      </c>
      <c r="BL147" s="16" t="s">
        <v>191</v>
      </c>
      <c r="BM147" s="143" t="s">
        <v>196</v>
      </c>
    </row>
    <row r="148" spans="2:65" s="1" customFormat="1" ht="24.2" customHeight="1">
      <c r="B148" s="31"/>
      <c r="C148" s="153" t="s">
        <v>222</v>
      </c>
      <c r="D148" s="153" t="s">
        <v>193</v>
      </c>
      <c r="E148" s="154" t="s">
        <v>458</v>
      </c>
      <c r="F148" s="155" t="s">
        <v>459</v>
      </c>
      <c r="G148" s="156" t="s">
        <v>272</v>
      </c>
      <c r="H148" s="157">
        <v>12</v>
      </c>
      <c r="I148" s="158"/>
      <c r="J148" s="159">
        <f t="shared" si="10"/>
        <v>0</v>
      </c>
      <c r="K148" s="160"/>
      <c r="L148" s="161"/>
      <c r="M148" s="162" t="s">
        <v>1</v>
      </c>
      <c r="N148" s="163" t="s">
        <v>41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196</v>
      </c>
      <c r="AT148" s="143" t="s">
        <v>193</v>
      </c>
      <c r="AU148" s="143" t="s">
        <v>86</v>
      </c>
      <c r="AY148" s="16" t="s">
        <v>131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6" t="s">
        <v>81</v>
      </c>
      <c r="BK148" s="144">
        <f t="shared" si="19"/>
        <v>0</v>
      </c>
      <c r="BL148" s="16" t="s">
        <v>191</v>
      </c>
      <c r="BM148" s="143" t="s">
        <v>298</v>
      </c>
    </row>
    <row r="149" spans="2:65" s="1" customFormat="1" ht="24.2" customHeight="1">
      <c r="B149" s="31"/>
      <c r="C149" s="131" t="s">
        <v>226</v>
      </c>
      <c r="D149" s="131" t="s">
        <v>134</v>
      </c>
      <c r="E149" s="132" t="s">
        <v>460</v>
      </c>
      <c r="F149" s="133" t="s">
        <v>461</v>
      </c>
      <c r="G149" s="134" t="s">
        <v>462</v>
      </c>
      <c r="H149" s="180"/>
      <c r="I149" s="136"/>
      <c r="J149" s="137">
        <f t="shared" si="10"/>
        <v>0</v>
      </c>
      <c r="K149" s="138"/>
      <c r="L149" s="31"/>
      <c r="M149" s="139" t="s">
        <v>1</v>
      </c>
      <c r="N149" s="140" t="s">
        <v>41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191</v>
      </c>
      <c r="AT149" s="143" t="s">
        <v>134</v>
      </c>
      <c r="AU149" s="143" t="s">
        <v>86</v>
      </c>
      <c r="AY149" s="16" t="s">
        <v>131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6" t="s">
        <v>81</v>
      </c>
      <c r="BK149" s="144">
        <f t="shared" si="19"/>
        <v>0</v>
      </c>
      <c r="BL149" s="16" t="s">
        <v>191</v>
      </c>
      <c r="BM149" s="143" t="s">
        <v>308</v>
      </c>
    </row>
    <row r="150" spans="2:65" s="11" customFormat="1" ht="22.9" customHeight="1">
      <c r="B150" s="119"/>
      <c r="D150" s="120" t="s">
        <v>75</v>
      </c>
      <c r="E150" s="129" t="s">
        <v>463</v>
      </c>
      <c r="F150" s="129" t="s">
        <v>464</v>
      </c>
      <c r="I150" s="122"/>
      <c r="J150" s="130">
        <f>BK150</f>
        <v>0</v>
      </c>
      <c r="L150" s="119"/>
      <c r="M150" s="124"/>
      <c r="P150" s="125">
        <f>SUM(P151:P160)</f>
        <v>0</v>
      </c>
      <c r="R150" s="125">
        <f>SUM(R151:R160)</f>
        <v>0</v>
      </c>
      <c r="T150" s="126">
        <f>SUM(T151:T160)</f>
        <v>0</v>
      </c>
      <c r="AR150" s="120" t="s">
        <v>86</v>
      </c>
      <c r="AT150" s="127" t="s">
        <v>75</v>
      </c>
      <c r="AU150" s="127" t="s">
        <v>81</v>
      </c>
      <c r="AY150" s="120" t="s">
        <v>131</v>
      </c>
      <c r="BK150" s="128">
        <f>SUM(BK151:BK160)</f>
        <v>0</v>
      </c>
    </row>
    <row r="151" spans="2:65" s="1" customFormat="1" ht="16.5" customHeight="1">
      <c r="B151" s="31"/>
      <c r="C151" s="131" t="s">
        <v>230</v>
      </c>
      <c r="D151" s="131" t="s">
        <v>134</v>
      </c>
      <c r="E151" s="132" t="s">
        <v>465</v>
      </c>
      <c r="F151" s="133" t="s">
        <v>466</v>
      </c>
      <c r="G151" s="134" t="s">
        <v>272</v>
      </c>
      <c r="H151" s="135">
        <v>3</v>
      </c>
      <c r="I151" s="136"/>
      <c r="J151" s="137">
        <f t="shared" ref="J151:J160" si="20">ROUND(I151*H151,2)</f>
        <v>0</v>
      </c>
      <c r="K151" s="138"/>
      <c r="L151" s="31"/>
      <c r="M151" s="139" t="s">
        <v>1</v>
      </c>
      <c r="N151" s="140" t="s">
        <v>41</v>
      </c>
      <c r="P151" s="141">
        <f t="shared" ref="P151:P160" si="21">O151*H151</f>
        <v>0</v>
      </c>
      <c r="Q151" s="141">
        <v>0</v>
      </c>
      <c r="R151" s="141">
        <f t="shared" ref="R151:R160" si="22">Q151*H151</f>
        <v>0</v>
      </c>
      <c r="S151" s="141">
        <v>0</v>
      </c>
      <c r="T151" s="142">
        <f t="shared" ref="T151:T160" si="23">S151*H151</f>
        <v>0</v>
      </c>
      <c r="AR151" s="143" t="s">
        <v>191</v>
      </c>
      <c r="AT151" s="143" t="s">
        <v>134</v>
      </c>
      <c r="AU151" s="143" t="s">
        <v>86</v>
      </c>
      <c r="AY151" s="16" t="s">
        <v>131</v>
      </c>
      <c r="BE151" s="144">
        <f t="shared" ref="BE151:BE160" si="24">IF(N151="základní",J151,0)</f>
        <v>0</v>
      </c>
      <c r="BF151" s="144">
        <f t="shared" ref="BF151:BF160" si="25">IF(N151="snížená",J151,0)</f>
        <v>0</v>
      </c>
      <c r="BG151" s="144">
        <f t="shared" ref="BG151:BG160" si="26">IF(N151="zákl. přenesená",J151,0)</f>
        <v>0</v>
      </c>
      <c r="BH151" s="144">
        <f t="shared" ref="BH151:BH160" si="27">IF(N151="sníž. přenesená",J151,0)</f>
        <v>0</v>
      </c>
      <c r="BI151" s="144">
        <f t="shared" ref="BI151:BI160" si="28">IF(N151="nulová",J151,0)</f>
        <v>0</v>
      </c>
      <c r="BJ151" s="16" t="s">
        <v>81</v>
      </c>
      <c r="BK151" s="144">
        <f t="shared" ref="BK151:BK160" si="29">ROUND(I151*H151,2)</f>
        <v>0</v>
      </c>
      <c r="BL151" s="16" t="s">
        <v>191</v>
      </c>
      <c r="BM151" s="143" t="s">
        <v>317</v>
      </c>
    </row>
    <row r="152" spans="2:65" s="1" customFormat="1" ht="16.5" customHeight="1">
      <c r="B152" s="31"/>
      <c r="C152" s="131" t="s">
        <v>235</v>
      </c>
      <c r="D152" s="131" t="s">
        <v>134</v>
      </c>
      <c r="E152" s="132" t="s">
        <v>467</v>
      </c>
      <c r="F152" s="133" t="s">
        <v>468</v>
      </c>
      <c r="G152" s="134" t="s">
        <v>272</v>
      </c>
      <c r="H152" s="135">
        <v>8</v>
      </c>
      <c r="I152" s="136"/>
      <c r="J152" s="137">
        <f t="shared" si="20"/>
        <v>0</v>
      </c>
      <c r="K152" s="138"/>
      <c r="L152" s="31"/>
      <c r="M152" s="139" t="s">
        <v>1</v>
      </c>
      <c r="N152" s="140" t="s">
        <v>41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191</v>
      </c>
      <c r="AT152" s="143" t="s">
        <v>134</v>
      </c>
      <c r="AU152" s="143" t="s">
        <v>86</v>
      </c>
      <c r="AY152" s="16" t="s">
        <v>131</v>
      </c>
      <c r="BE152" s="144">
        <f t="shared" si="24"/>
        <v>0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6" t="s">
        <v>81</v>
      </c>
      <c r="BK152" s="144">
        <f t="shared" si="29"/>
        <v>0</v>
      </c>
      <c r="BL152" s="16" t="s">
        <v>191</v>
      </c>
      <c r="BM152" s="143" t="s">
        <v>327</v>
      </c>
    </row>
    <row r="153" spans="2:65" s="1" customFormat="1" ht="16.5" customHeight="1">
      <c r="B153" s="31"/>
      <c r="C153" s="131" t="s">
        <v>7</v>
      </c>
      <c r="D153" s="131" t="s">
        <v>134</v>
      </c>
      <c r="E153" s="132" t="s">
        <v>469</v>
      </c>
      <c r="F153" s="133" t="s">
        <v>470</v>
      </c>
      <c r="G153" s="134" t="s">
        <v>272</v>
      </c>
      <c r="H153" s="135">
        <v>2</v>
      </c>
      <c r="I153" s="136"/>
      <c r="J153" s="137">
        <f t="shared" si="20"/>
        <v>0</v>
      </c>
      <c r="K153" s="138"/>
      <c r="L153" s="31"/>
      <c r="M153" s="139" t="s">
        <v>1</v>
      </c>
      <c r="N153" s="140" t="s">
        <v>41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191</v>
      </c>
      <c r="AT153" s="143" t="s">
        <v>134</v>
      </c>
      <c r="AU153" s="143" t="s">
        <v>86</v>
      </c>
      <c r="AY153" s="16" t="s">
        <v>131</v>
      </c>
      <c r="BE153" s="144">
        <f t="shared" si="24"/>
        <v>0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6" t="s">
        <v>81</v>
      </c>
      <c r="BK153" s="144">
        <f t="shared" si="29"/>
        <v>0</v>
      </c>
      <c r="BL153" s="16" t="s">
        <v>191</v>
      </c>
      <c r="BM153" s="143" t="s">
        <v>336</v>
      </c>
    </row>
    <row r="154" spans="2:65" s="1" customFormat="1" ht="16.5" customHeight="1">
      <c r="B154" s="31"/>
      <c r="C154" s="131" t="s">
        <v>242</v>
      </c>
      <c r="D154" s="131" t="s">
        <v>134</v>
      </c>
      <c r="E154" s="132" t="s">
        <v>471</v>
      </c>
      <c r="F154" s="133" t="s">
        <v>472</v>
      </c>
      <c r="G154" s="134" t="s">
        <v>272</v>
      </c>
      <c r="H154" s="135">
        <v>4</v>
      </c>
      <c r="I154" s="136"/>
      <c r="J154" s="137">
        <f t="shared" si="20"/>
        <v>0</v>
      </c>
      <c r="K154" s="138"/>
      <c r="L154" s="31"/>
      <c r="M154" s="139" t="s">
        <v>1</v>
      </c>
      <c r="N154" s="140" t="s">
        <v>41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191</v>
      </c>
      <c r="AT154" s="143" t="s">
        <v>134</v>
      </c>
      <c r="AU154" s="143" t="s">
        <v>86</v>
      </c>
      <c r="AY154" s="16" t="s">
        <v>131</v>
      </c>
      <c r="BE154" s="144">
        <f t="shared" si="24"/>
        <v>0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6" t="s">
        <v>81</v>
      </c>
      <c r="BK154" s="144">
        <f t="shared" si="29"/>
        <v>0</v>
      </c>
      <c r="BL154" s="16" t="s">
        <v>191</v>
      </c>
      <c r="BM154" s="143" t="s">
        <v>344</v>
      </c>
    </row>
    <row r="155" spans="2:65" s="1" customFormat="1" ht="16.5" customHeight="1">
      <c r="B155" s="31"/>
      <c r="C155" s="131" t="s">
        <v>246</v>
      </c>
      <c r="D155" s="131" t="s">
        <v>134</v>
      </c>
      <c r="E155" s="132" t="s">
        <v>473</v>
      </c>
      <c r="F155" s="133" t="s">
        <v>474</v>
      </c>
      <c r="G155" s="134" t="s">
        <v>272</v>
      </c>
      <c r="H155" s="135">
        <v>6</v>
      </c>
      <c r="I155" s="136"/>
      <c r="J155" s="137">
        <f t="shared" si="20"/>
        <v>0</v>
      </c>
      <c r="K155" s="138"/>
      <c r="L155" s="31"/>
      <c r="M155" s="139" t="s">
        <v>1</v>
      </c>
      <c r="N155" s="140" t="s">
        <v>41</v>
      </c>
      <c r="P155" s="141">
        <f t="shared" si="21"/>
        <v>0</v>
      </c>
      <c r="Q155" s="141">
        <v>0</v>
      </c>
      <c r="R155" s="141">
        <f t="shared" si="22"/>
        <v>0</v>
      </c>
      <c r="S155" s="141">
        <v>0</v>
      </c>
      <c r="T155" s="142">
        <f t="shared" si="23"/>
        <v>0</v>
      </c>
      <c r="AR155" s="143" t="s">
        <v>191</v>
      </c>
      <c r="AT155" s="143" t="s">
        <v>134</v>
      </c>
      <c r="AU155" s="143" t="s">
        <v>86</v>
      </c>
      <c r="AY155" s="16" t="s">
        <v>131</v>
      </c>
      <c r="BE155" s="144">
        <f t="shared" si="24"/>
        <v>0</v>
      </c>
      <c r="BF155" s="144">
        <f t="shared" si="25"/>
        <v>0</v>
      </c>
      <c r="BG155" s="144">
        <f t="shared" si="26"/>
        <v>0</v>
      </c>
      <c r="BH155" s="144">
        <f t="shared" si="27"/>
        <v>0</v>
      </c>
      <c r="BI155" s="144">
        <f t="shared" si="28"/>
        <v>0</v>
      </c>
      <c r="BJ155" s="16" t="s">
        <v>81</v>
      </c>
      <c r="BK155" s="144">
        <f t="shared" si="29"/>
        <v>0</v>
      </c>
      <c r="BL155" s="16" t="s">
        <v>191</v>
      </c>
      <c r="BM155" s="143" t="s">
        <v>355</v>
      </c>
    </row>
    <row r="156" spans="2:65" s="1" customFormat="1" ht="16.5" customHeight="1">
      <c r="B156" s="31"/>
      <c r="C156" s="131" t="s">
        <v>251</v>
      </c>
      <c r="D156" s="131" t="s">
        <v>134</v>
      </c>
      <c r="E156" s="132" t="s">
        <v>475</v>
      </c>
      <c r="F156" s="133" t="s">
        <v>476</v>
      </c>
      <c r="G156" s="134" t="s">
        <v>190</v>
      </c>
      <c r="H156" s="135">
        <v>4</v>
      </c>
      <c r="I156" s="136"/>
      <c r="J156" s="137">
        <f t="shared" si="20"/>
        <v>0</v>
      </c>
      <c r="K156" s="138"/>
      <c r="L156" s="31"/>
      <c r="M156" s="139" t="s">
        <v>1</v>
      </c>
      <c r="N156" s="140" t="s">
        <v>41</v>
      </c>
      <c r="P156" s="141">
        <f t="shared" si="21"/>
        <v>0</v>
      </c>
      <c r="Q156" s="141">
        <v>0</v>
      </c>
      <c r="R156" s="141">
        <f t="shared" si="22"/>
        <v>0</v>
      </c>
      <c r="S156" s="141">
        <v>0</v>
      </c>
      <c r="T156" s="142">
        <f t="shared" si="23"/>
        <v>0</v>
      </c>
      <c r="AR156" s="143" t="s">
        <v>191</v>
      </c>
      <c r="AT156" s="143" t="s">
        <v>134</v>
      </c>
      <c r="AU156" s="143" t="s">
        <v>86</v>
      </c>
      <c r="AY156" s="16" t="s">
        <v>131</v>
      </c>
      <c r="BE156" s="144">
        <f t="shared" si="24"/>
        <v>0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6" t="s">
        <v>81</v>
      </c>
      <c r="BK156" s="144">
        <f t="shared" si="29"/>
        <v>0</v>
      </c>
      <c r="BL156" s="16" t="s">
        <v>191</v>
      </c>
      <c r="BM156" s="143" t="s">
        <v>364</v>
      </c>
    </row>
    <row r="157" spans="2:65" s="1" customFormat="1" ht="16.5" customHeight="1">
      <c r="B157" s="31"/>
      <c r="C157" s="131" t="s">
        <v>255</v>
      </c>
      <c r="D157" s="131" t="s">
        <v>134</v>
      </c>
      <c r="E157" s="132" t="s">
        <v>477</v>
      </c>
      <c r="F157" s="133" t="s">
        <v>478</v>
      </c>
      <c r="G157" s="134" t="s">
        <v>190</v>
      </c>
      <c r="H157" s="135">
        <v>1</v>
      </c>
      <c r="I157" s="136"/>
      <c r="J157" s="137">
        <f t="shared" si="20"/>
        <v>0</v>
      </c>
      <c r="K157" s="138"/>
      <c r="L157" s="31"/>
      <c r="M157" s="139" t="s">
        <v>1</v>
      </c>
      <c r="N157" s="140" t="s">
        <v>41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191</v>
      </c>
      <c r="AT157" s="143" t="s">
        <v>134</v>
      </c>
      <c r="AU157" s="143" t="s">
        <v>86</v>
      </c>
      <c r="AY157" s="16" t="s">
        <v>131</v>
      </c>
      <c r="BE157" s="144">
        <f t="shared" si="24"/>
        <v>0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6" t="s">
        <v>81</v>
      </c>
      <c r="BK157" s="144">
        <f t="shared" si="29"/>
        <v>0</v>
      </c>
      <c r="BL157" s="16" t="s">
        <v>191</v>
      </c>
      <c r="BM157" s="143" t="s">
        <v>373</v>
      </c>
    </row>
    <row r="158" spans="2:65" s="1" customFormat="1" ht="21.75" customHeight="1">
      <c r="B158" s="31"/>
      <c r="C158" s="131" t="s">
        <v>261</v>
      </c>
      <c r="D158" s="131" t="s">
        <v>134</v>
      </c>
      <c r="E158" s="132" t="s">
        <v>479</v>
      </c>
      <c r="F158" s="133" t="s">
        <v>480</v>
      </c>
      <c r="G158" s="134" t="s">
        <v>190</v>
      </c>
      <c r="H158" s="135">
        <v>5</v>
      </c>
      <c r="I158" s="136"/>
      <c r="J158" s="137">
        <f t="shared" si="20"/>
        <v>0</v>
      </c>
      <c r="K158" s="138"/>
      <c r="L158" s="31"/>
      <c r="M158" s="139" t="s">
        <v>1</v>
      </c>
      <c r="N158" s="140" t="s">
        <v>41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191</v>
      </c>
      <c r="AT158" s="143" t="s">
        <v>134</v>
      </c>
      <c r="AU158" s="143" t="s">
        <v>86</v>
      </c>
      <c r="AY158" s="16" t="s">
        <v>131</v>
      </c>
      <c r="BE158" s="144">
        <f t="shared" si="24"/>
        <v>0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6" t="s">
        <v>81</v>
      </c>
      <c r="BK158" s="144">
        <f t="shared" si="29"/>
        <v>0</v>
      </c>
      <c r="BL158" s="16" t="s">
        <v>191</v>
      </c>
      <c r="BM158" s="143" t="s">
        <v>381</v>
      </c>
    </row>
    <row r="159" spans="2:65" s="1" customFormat="1" ht="21.75" customHeight="1">
      <c r="B159" s="31"/>
      <c r="C159" s="131" t="s">
        <v>265</v>
      </c>
      <c r="D159" s="131" t="s">
        <v>134</v>
      </c>
      <c r="E159" s="132" t="s">
        <v>481</v>
      </c>
      <c r="F159" s="133" t="s">
        <v>482</v>
      </c>
      <c r="G159" s="134" t="s">
        <v>272</v>
      </c>
      <c r="H159" s="135">
        <v>20</v>
      </c>
      <c r="I159" s="136"/>
      <c r="J159" s="137">
        <f t="shared" si="20"/>
        <v>0</v>
      </c>
      <c r="K159" s="138"/>
      <c r="L159" s="31"/>
      <c r="M159" s="139" t="s">
        <v>1</v>
      </c>
      <c r="N159" s="140" t="s">
        <v>41</v>
      </c>
      <c r="P159" s="141">
        <f t="shared" si="21"/>
        <v>0</v>
      </c>
      <c r="Q159" s="141">
        <v>0</v>
      </c>
      <c r="R159" s="141">
        <f t="shared" si="22"/>
        <v>0</v>
      </c>
      <c r="S159" s="141">
        <v>0</v>
      </c>
      <c r="T159" s="142">
        <f t="shared" si="23"/>
        <v>0</v>
      </c>
      <c r="AR159" s="143" t="s">
        <v>191</v>
      </c>
      <c r="AT159" s="143" t="s">
        <v>134</v>
      </c>
      <c r="AU159" s="143" t="s">
        <v>86</v>
      </c>
      <c r="AY159" s="16" t="s">
        <v>131</v>
      </c>
      <c r="BE159" s="144">
        <f t="shared" si="24"/>
        <v>0</v>
      </c>
      <c r="BF159" s="144">
        <f t="shared" si="25"/>
        <v>0</v>
      </c>
      <c r="BG159" s="144">
        <f t="shared" si="26"/>
        <v>0</v>
      </c>
      <c r="BH159" s="144">
        <f t="shared" si="27"/>
        <v>0</v>
      </c>
      <c r="BI159" s="144">
        <f t="shared" si="28"/>
        <v>0</v>
      </c>
      <c r="BJ159" s="16" t="s">
        <v>81</v>
      </c>
      <c r="BK159" s="144">
        <f t="shared" si="29"/>
        <v>0</v>
      </c>
      <c r="BL159" s="16" t="s">
        <v>191</v>
      </c>
      <c r="BM159" s="143" t="s">
        <v>391</v>
      </c>
    </row>
    <row r="160" spans="2:65" s="1" customFormat="1" ht="24.2" customHeight="1">
      <c r="B160" s="31"/>
      <c r="C160" s="131" t="s">
        <v>269</v>
      </c>
      <c r="D160" s="131" t="s">
        <v>134</v>
      </c>
      <c r="E160" s="132" t="s">
        <v>483</v>
      </c>
      <c r="F160" s="133" t="s">
        <v>484</v>
      </c>
      <c r="G160" s="134" t="s">
        <v>462</v>
      </c>
      <c r="H160" s="180"/>
      <c r="I160" s="136"/>
      <c r="J160" s="137">
        <f t="shared" si="20"/>
        <v>0</v>
      </c>
      <c r="K160" s="138"/>
      <c r="L160" s="31"/>
      <c r="M160" s="139" t="s">
        <v>1</v>
      </c>
      <c r="N160" s="140" t="s">
        <v>41</v>
      </c>
      <c r="P160" s="141">
        <f t="shared" si="21"/>
        <v>0</v>
      </c>
      <c r="Q160" s="141">
        <v>0</v>
      </c>
      <c r="R160" s="141">
        <f t="shared" si="22"/>
        <v>0</v>
      </c>
      <c r="S160" s="141">
        <v>0</v>
      </c>
      <c r="T160" s="142">
        <f t="shared" si="23"/>
        <v>0</v>
      </c>
      <c r="AR160" s="143" t="s">
        <v>191</v>
      </c>
      <c r="AT160" s="143" t="s">
        <v>134</v>
      </c>
      <c r="AU160" s="143" t="s">
        <v>86</v>
      </c>
      <c r="AY160" s="16" t="s">
        <v>131</v>
      </c>
      <c r="BE160" s="144">
        <f t="shared" si="24"/>
        <v>0</v>
      </c>
      <c r="BF160" s="144">
        <f t="shared" si="25"/>
        <v>0</v>
      </c>
      <c r="BG160" s="144">
        <f t="shared" si="26"/>
        <v>0</v>
      </c>
      <c r="BH160" s="144">
        <f t="shared" si="27"/>
        <v>0</v>
      </c>
      <c r="BI160" s="144">
        <f t="shared" si="28"/>
        <v>0</v>
      </c>
      <c r="BJ160" s="16" t="s">
        <v>81</v>
      </c>
      <c r="BK160" s="144">
        <f t="shared" si="29"/>
        <v>0</v>
      </c>
      <c r="BL160" s="16" t="s">
        <v>191</v>
      </c>
      <c r="BM160" s="143" t="s">
        <v>402</v>
      </c>
    </row>
    <row r="161" spans="2:65" s="11" customFormat="1" ht="22.9" customHeight="1">
      <c r="B161" s="119"/>
      <c r="D161" s="120" t="s">
        <v>75</v>
      </c>
      <c r="E161" s="129" t="s">
        <v>485</v>
      </c>
      <c r="F161" s="129" t="s">
        <v>486</v>
      </c>
      <c r="I161" s="122"/>
      <c r="J161" s="130">
        <f>BK161</f>
        <v>0</v>
      </c>
      <c r="L161" s="119"/>
      <c r="M161" s="124"/>
      <c r="P161" s="125">
        <f>SUM(P162:P170)</f>
        <v>0</v>
      </c>
      <c r="R161" s="125">
        <f>SUM(R162:R170)</f>
        <v>0</v>
      </c>
      <c r="T161" s="126">
        <f>SUM(T162:T170)</f>
        <v>0</v>
      </c>
      <c r="AR161" s="120" t="s">
        <v>86</v>
      </c>
      <c r="AT161" s="127" t="s">
        <v>75</v>
      </c>
      <c r="AU161" s="127" t="s">
        <v>81</v>
      </c>
      <c r="AY161" s="120" t="s">
        <v>131</v>
      </c>
      <c r="BK161" s="128">
        <f>SUM(BK162:BK170)</f>
        <v>0</v>
      </c>
    </row>
    <row r="162" spans="2:65" s="1" customFormat="1" ht="21.75" customHeight="1">
      <c r="B162" s="31"/>
      <c r="C162" s="131" t="s">
        <v>276</v>
      </c>
      <c r="D162" s="131" t="s">
        <v>134</v>
      </c>
      <c r="E162" s="132" t="s">
        <v>487</v>
      </c>
      <c r="F162" s="133" t="s">
        <v>488</v>
      </c>
      <c r="G162" s="134" t="s">
        <v>272</v>
      </c>
      <c r="H162" s="135">
        <v>10</v>
      </c>
      <c r="I162" s="136"/>
      <c r="J162" s="137">
        <f t="shared" ref="J162:J170" si="30">ROUND(I162*H162,2)</f>
        <v>0</v>
      </c>
      <c r="K162" s="138"/>
      <c r="L162" s="31"/>
      <c r="M162" s="139" t="s">
        <v>1</v>
      </c>
      <c r="N162" s="140" t="s">
        <v>41</v>
      </c>
      <c r="P162" s="141">
        <f t="shared" ref="P162:P170" si="31">O162*H162</f>
        <v>0</v>
      </c>
      <c r="Q162" s="141">
        <v>0</v>
      </c>
      <c r="R162" s="141">
        <f t="shared" ref="R162:R170" si="32">Q162*H162</f>
        <v>0</v>
      </c>
      <c r="S162" s="141">
        <v>0</v>
      </c>
      <c r="T162" s="142">
        <f t="shared" ref="T162:T170" si="33">S162*H162</f>
        <v>0</v>
      </c>
      <c r="AR162" s="143" t="s">
        <v>191</v>
      </c>
      <c r="AT162" s="143" t="s">
        <v>134</v>
      </c>
      <c r="AU162" s="143" t="s">
        <v>86</v>
      </c>
      <c r="AY162" s="16" t="s">
        <v>131</v>
      </c>
      <c r="BE162" s="144">
        <f t="shared" ref="BE162:BE170" si="34">IF(N162="základní",J162,0)</f>
        <v>0</v>
      </c>
      <c r="BF162" s="144">
        <f t="shared" ref="BF162:BF170" si="35">IF(N162="snížená",J162,0)</f>
        <v>0</v>
      </c>
      <c r="BG162" s="144">
        <f t="shared" ref="BG162:BG170" si="36">IF(N162="zákl. přenesená",J162,0)</f>
        <v>0</v>
      </c>
      <c r="BH162" s="144">
        <f t="shared" ref="BH162:BH170" si="37">IF(N162="sníž. přenesená",J162,0)</f>
        <v>0</v>
      </c>
      <c r="BI162" s="144">
        <f t="shared" ref="BI162:BI170" si="38">IF(N162="nulová",J162,0)</f>
        <v>0</v>
      </c>
      <c r="BJ162" s="16" t="s">
        <v>81</v>
      </c>
      <c r="BK162" s="144">
        <f t="shared" ref="BK162:BK170" si="39">ROUND(I162*H162,2)</f>
        <v>0</v>
      </c>
      <c r="BL162" s="16" t="s">
        <v>191</v>
      </c>
      <c r="BM162" s="143" t="s">
        <v>413</v>
      </c>
    </row>
    <row r="163" spans="2:65" s="1" customFormat="1" ht="24.2" customHeight="1">
      <c r="B163" s="31"/>
      <c r="C163" s="131" t="s">
        <v>283</v>
      </c>
      <c r="D163" s="131" t="s">
        <v>134</v>
      </c>
      <c r="E163" s="132" t="s">
        <v>489</v>
      </c>
      <c r="F163" s="133" t="s">
        <v>490</v>
      </c>
      <c r="G163" s="134" t="s">
        <v>272</v>
      </c>
      <c r="H163" s="135">
        <v>24</v>
      </c>
      <c r="I163" s="136"/>
      <c r="J163" s="137">
        <f t="shared" si="30"/>
        <v>0</v>
      </c>
      <c r="K163" s="138"/>
      <c r="L163" s="31"/>
      <c r="M163" s="139" t="s">
        <v>1</v>
      </c>
      <c r="N163" s="140" t="s">
        <v>41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191</v>
      </c>
      <c r="AT163" s="143" t="s">
        <v>134</v>
      </c>
      <c r="AU163" s="143" t="s">
        <v>86</v>
      </c>
      <c r="AY163" s="16" t="s">
        <v>131</v>
      </c>
      <c r="BE163" s="144">
        <f t="shared" si="34"/>
        <v>0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6" t="s">
        <v>81</v>
      </c>
      <c r="BK163" s="144">
        <f t="shared" si="39"/>
        <v>0</v>
      </c>
      <c r="BL163" s="16" t="s">
        <v>191</v>
      </c>
      <c r="BM163" s="143" t="s">
        <v>491</v>
      </c>
    </row>
    <row r="164" spans="2:65" s="1" customFormat="1" ht="24.2" customHeight="1">
      <c r="B164" s="31"/>
      <c r="C164" s="131" t="s">
        <v>287</v>
      </c>
      <c r="D164" s="131" t="s">
        <v>134</v>
      </c>
      <c r="E164" s="132" t="s">
        <v>492</v>
      </c>
      <c r="F164" s="133" t="s">
        <v>493</v>
      </c>
      <c r="G164" s="134" t="s">
        <v>272</v>
      </c>
      <c r="H164" s="135">
        <v>20</v>
      </c>
      <c r="I164" s="136"/>
      <c r="J164" s="137">
        <f t="shared" si="30"/>
        <v>0</v>
      </c>
      <c r="K164" s="138"/>
      <c r="L164" s="31"/>
      <c r="M164" s="139" t="s">
        <v>1</v>
      </c>
      <c r="N164" s="140" t="s">
        <v>41</v>
      </c>
      <c r="P164" s="141">
        <f t="shared" si="31"/>
        <v>0</v>
      </c>
      <c r="Q164" s="141">
        <v>0</v>
      </c>
      <c r="R164" s="141">
        <f t="shared" si="32"/>
        <v>0</v>
      </c>
      <c r="S164" s="141">
        <v>0</v>
      </c>
      <c r="T164" s="142">
        <f t="shared" si="33"/>
        <v>0</v>
      </c>
      <c r="AR164" s="143" t="s">
        <v>191</v>
      </c>
      <c r="AT164" s="143" t="s">
        <v>134</v>
      </c>
      <c r="AU164" s="143" t="s">
        <v>86</v>
      </c>
      <c r="AY164" s="16" t="s">
        <v>131</v>
      </c>
      <c r="BE164" s="144">
        <f t="shared" si="34"/>
        <v>0</v>
      </c>
      <c r="BF164" s="144">
        <f t="shared" si="35"/>
        <v>0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6" t="s">
        <v>81</v>
      </c>
      <c r="BK164" s="144">
        <f t="shared" si="39"/>
        <v>0</v>
      </c>
      <c r="BL164" s="16" t="s">
        <v>191</v>
      </c>
      <c r="BM164" s="143" t="s">
        <v>494</v>
      </c>
    </row>
    <row r="165" spans="2:65" s="1" customFormat="1" ht="24.2" customHeight="1">
      <c r="B165" s="31"/>
      <c r="C165" s="131" t="s">
        <v>196</v>
      </c>
      <c r="D165" s="131" t="s">
        <v>134</v>
      </c>
      <c r="E165" s="132" t="s">
        <v>495</v>
      </c>
      <c r="F165" s="133" t="s">
        <v>496</v>
      </c>
      <c r="G165" s="134" t="s">
        <v>190</v>
      </c>
      <c r="H165" s="135">
        <v>6</v>
      </c>
      <c r="I165" s="136"/>
      <c r="J165" s="137">
        <f t="shared" si="30"/>
        <v>0</v>
      </c>
      <c r="K165" s="138"/>
      <c r="L165" s="31"/>
      <c r="M165" s="139" t="s">
        <v>1</v>
      </c>
      <c r="N165" s="140" t="s">
        <v>41</v>
      </c>
      <c r="P165" s="141">
        <f t="shared" si="31"/>
        <v>0</v>
      </c>
      <c r="Q165" s="141">
        <v>0</v>
      </c>
      <c r="R165" s="141">
        <f t="shared" si="32"/>
        <v>0</v>
      </c>
      <c r="S165" s="141">
        <v>0</v>
      </c>
      <c r="T165" s="142">
        <f t="shared" si="33"/>
        <v>0</v>
      </c>
      <c r="AR165" s="143" t="s">
        <v>191</v>
      </c>
      <c r="AT165" s="143" t="s">
        <v>134</v>
      </c>
      <c r="AU165" s="143" t="s">
        <v>86</v>
      </c>
      <c r="AY165" s="16" t="s">
        <v>131</v>
      </c>
      <c r="BE165" s="144">
        <f t="shared" si="34"/>
        <v>0</v>
      </c>
      <c r="BF165" s="144">
        <f t="shared" si="35"/>
        <v>0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6" t="s">
        <v>81</v>
      </c>
      <c r="BK165" s="144">
        <f t="shared" si="39"/>
        <v>0</v>
      </c>
      <c r="BL165" s="16" t="s">
        <v>191</v>
      </c>
      <c r="BM165" s="143" t="s">
        <v>497</v>
      </c>
    </row>
    <row r="166" spans="2:65" s="1" customFormat="1" ht="16.5" customHeight="1">
      <c r="B166" s="31"/>
      <c r="C166" s="131" t="s">
        <v>294</v>
      </c>
      <c r="D166" s="131" t="s">
        <v>134</v>
      </c>
      <c r="E166" s="132" t="s">
        <v>498</v>
      </c>
      <c r="F166" s="133" t="s">
        <v>499</v>
      </c>
      <c r="G166" s="134" t="s">
        <v>190</v>
      </c>
      <c r="H166" s="135">
        <v>3</v>
      </c>
      <c r="I166" s="136"/>
      <c r="J166" s="137">
        <f t="shared" si="30"/>
        <v>0</v>
      </c>
      <c r="K166" s="138"/>
      <c r="L166" s="31"/>
      <c r="M166" s="139" t="s">
        <v>1</v>
      </c>
      <c r="N166" s="140" t="s">
        <v>41</v>
      </c>
      <c r="P166" s="141">
        <f t="shared" si="31"/>
        <v>0</v>
      </c>
      <c r="Q166" s="141">
        <v>0</v>
      </c>
      <c r="R166" s="141">
        <f t="shared" si="32"/>
        <v>0</v>
      </c>
      <c r="S166" s="141">
        <v>0</v>
      </c>
      <c r="T166" s="142">
        <f t="shared" si="33"/>
        <v>0</v>
      </c>
      <c r="AR166" s="143" t="s">
        <v>191</v>
      </c>
      <c r="AT166" s="143" t="s">
        <v>134</v>
      </c>
      <c r="AU166" s="143" t="s">
        <v>86</v>
      </c>
      <c r="AY166" s="16" t="s">
        <v>131</v>
      </c>
      <c r="BE166" s="144">
        <f t="shared" si="34"/>
        <v>0</v>
      </c>
      <c r="BF166" s="144">
        <f t="shared" si="35"/>
        <v>0</v>
      </c>
      <c r="BG166" s="144">
        <f t="shared" si="36"/>
        <v>0</v>
      </c>
      <c r="BH166" s="144">
        <f t="shared" si="37"/>
        <v>0</v>
      </c>
      <c r="BI166" s="144">
        <f t="shared" si="38"/>
        <v>0</v>
      </c>
      <c r="BJ166" s="16" t="s">
        <v>81</v>
      </c>
      <c r="BK166" s="144">
        <f t="shared" si="39"/>
        <v>0</v>
      </c>
      <c r="BL166" s="16" t="s">
        <v>191</v>
      </c>
      <c r="BM166" s="143" t="s">
        <v>500</v>
      </c>
    </row>
    <row r="167" spans="2:65" s="1" customFormat="1" ht="24.2" customHeight="1">
      <c r="B167" s="31"/>
      <c r="C167" s="131" t="s">
        <v>298</v>
      </c>
      <c r="D167" s="131" t="s">
        <v>134</v>
      </c>
      <c r="E167" s="132" t="s">
        <v>501</v>
      </c>
      <c r="F167" s="133" t="s">
        <v>502</v>
      </c>
      <c r="G167" s="134" t="s">
        <v>272</v>
      </c>
      <c r="H167" s="135">
        <v>44</v>
      </c>
      <c r="I167" s="136"/>
      <c r="J167" s="137">
        <f t="shared" si="30"/>
        <v>0</v>
      </c>
      <c r="K167" s="138"/>
      <c r="L167" s="31"/>
      <c r="M167" s="139" t="s">
        <v>1</v>
      </c>
      <c r="N167" s="140" t="s">
        <v>41</v>
      </c>
      <c r="P167" s="141">
        <f t="shared" si="31"/>
        <v>0</v>
      </c>
      <c r="Q167" s="141">
        <v>0</v>
      </c>
      <c r="R167" s="141">
        <f t="shared" si="32"/>
        <v>0</v>
      </c>
      <c r="S167" s="141">
        <v>0</v>
      </c>
      <c r="T167" s="142">
        <f t="shared" si="33"/>
        <v>0</v>
      </c>
      <c r="AR167" s="143" t="s">
        <v>191</v>
      </c>
      <c r="AT167" s="143" t="s">
        <v>134</v>
      </c>
      <c r="AU167" s="143" t="s">
        <v>86</v>
      </c>
      <c r="AY167" s="16" t="s">
        <v>131</v>
      </c>
      <c r="BE167" s="144">
        <f t="shared" si="34"/>
        <v>0</v>
      </c>
      <c r="BF167" s="144">
        <f t="shared" si="35"/>
        <v>0</v>
      </c>
      <c r="BG167" s="144">
        <f t="shared" si="36"/>
        <v>0</v>
      </c>
      <c r="BH167" s="144">
        <f t="shared" si="37"/>
        <v>0</v>
      </c>
      <c r="BI167" s="144">
        <f t="shared" si="38"/>
        <v>0</v>
      </c>
      <c r="BJ167" s="16" t="s">
        <v>81</v>
      </c>
      <c r="BK167" s="144">
        <f t="shared" si="39"/>
        <v>0</v>
      </c>
      <c r="BL167" s="16" t="s">
        <v>191</v>
      </c>
      <c r="BM167" s="143" t="s">
        <v>503</v>
      </c>
    </row>
    <row r="168" spans="2:65" s="1" customFormat="1" ht="21.75" customHeight="1">
      <c r="B168" s="31"/>
      <c r="C168" s="131" t="s">
        <v>304</v>
      </c>
      <c r="D168" s="131" t="s">
        <v>134</v>
      </c>
      <c r="E168" s="132" t="s">
        <v>504</v>
      </c>
      <c r="F168" s="133" t="s">
        <v>505</v>
      </c>
      <c r="G168" s="134" t="s">
        <v>272</v>
      </c>
      <c r="H168" s="135">
        <v>44</v>
      </c>
      <c r="I168" s="136"/>
      <c r="J168" s="137">
        <f t="shared" si="30"/>
        <v>0</v>
      </c>
      <c r="K168" s="138"/>
      <c r="L168" s="31"/>
      <c r="M168" s="139" t="s">
        <v>1</v>
      </c>
      <c r="N168" s="140" t="s">
        <v>41</v>
      </c>
      <c r="P168" s="141">
        <f t="shared" si="31"/>
        <v>0</v>
      </c>
      <c r="Q168" s="141">
        <v>0</v>
      </c>
      <c r="R168" s="141">
        <f t="shared" si="32"/>
        <v>0</v>
      </c>
      <c r="S168" s="141">
        <v>0</v>
      </c>
      <c r="T168" s="142">
        <f t="shared" si="33"/>
        <v>0</v>
      </c>
      <c r="AR168" s="143" t="s">
        <v>191</v>
      </c>
      <c r="AT168" s="143" t="s">
        <v>134</v>
      </c>
      <c r="AU168" s="143" t="s">
        <v>86</v>
      </c>
      <c r="AY168" s="16" t="s">
        <v>131</v>
      </c>
      <c r="BE168" s="144">
        <f t="shared" si="34"/>
        <v>0</v>
      </c>
      <c r="BF168" s="144">
        <f t="shared" si="35"/>
        <v>0</v>
      </c>
      <c r="BG168" s="144">
        <f t="shared" si="36"/>
        <v>0</v>
      </c>
      <c r="BH168" s="144">
        <f t="shared" si="37"/>
        <v>0</v>
      </c>
      <c r="BI168" s="144">
        <f t="shared" si="38"/>
        <v>0</v>
      </c>
      <c r="BJ168" s="16" t="s">
        <v>81</v>
      </c>
      <c r="BK168" s="144">
        <f t="shared" si="39"/>
        <v>0</v>
      </c>
      <c r="BL168" s="16" t="s">
        <v>191</v>
      </c>
      <c r="BM168" s="143" t="s">
        <v>506</v>
      </c>
    </row>
    <row r="169" spans="2:65" s="1" customFormat="1" ht="16.5" customHeight="1">
      <c r="B169" s="31"/>
      <c r="C169" s="153" t="s">
        <v>308</v>
      </c>
      <c r="D169" s="153" t="s">
        <v>193</v>
      </c>
      <c r="E169" s="154" t="s">
        <v>507</v>
      </c>
      <c r="F169" s="155" t="s">
        <v>508</v>
      </c>
      <c r="G169" s="156" t="s">
        <v>190</v>
      </c>
      <c r="H169" s="157">
        <v>20</v>
      </c>
      <c r="I169" s="158"/>
      <c r="J169" s="159">
        <f t="shared" si="30"/>
        <v>0</v>
      </c>
      <c r="K169" s="160"/>
      <c r="L169" s="161"/>
      <c r="M169" s="162" t="s">
        <v>1</v>
      </c>
      <c r="N169" s="163" t="s">
        <v>41</v>
      </c>
      <c r="P169" s="141">
        <f t="shared" si="31"/>
        <v>0</v>
      </c>
      <c r="Q169" s="141">
        <v>0</v>
      </c>
      <c r="R169" s="141">
        <f t="shared" si="32"/>
        <v>0</v>
      </c>
      <c r="S169" s="141">
        <v>0</v>
      </c>
      <c r="T169" s="142">
        <f t="shared" si="33"/>
        <v>0</v>
      </c>
      <c r="AR169" s="143" t="s">
        <v>196</v>
      </c>
      <c r="AT169" s="143" t="s">
        <v>193</v>
      </c>
      <c r="AU169" s="143" t="s">
        <v>86</v>
      </c>
      <c r="AY169" s="16" t="s">
        <v>131</v>
      </c>
      <c r="BE169" s="144">
        <f t="shared" si="34"/>
        <v>0</v>
      </c>
      <c r="BF169" s="144">
        <f t="shared" si="35"/>
        <v>0</v>
      </c>
      <c r="BG169" s="144">
        <f t="shared" si="36"/>
        <v>0</v>
      </c>
      <c r="BH169" s="144">
        <f t="shared" si="37"/>
        <v>0</v>
      </c>
      <c r="BI169" s="144">
        <f t="shared" si="38"/>
        <v>0</v>
      </c>
      <c r="BJ169" s="16" t="s">
        <v>81</v>
      </c>
      <c r="BK169" s="144">
        <f t="shared" si="39"/>
        <v>0</v>
      </c>
      <c r="BL169" s="16" t="s">
        <v>191</v>
      </c>
      <c r="BM169" s="143" t="s">
        <v>509</v>
      </c>
    </row>
    <row r="170" spans="2:65" s="1" customFormat="1" ht="24.2" customHeight="1">
      <c r="B170" s="31"/>
      <c r="C170" s="131" t="s">
        <v>313</v>
      </c>
      <c r="D170" s="131" t="s">
        <v>134</v>
      </c>
      <c r="E170" s="132" t="s">
        <v>510</v>
      </c>
      <c r="F170" s="133" t="s">
        <v>511</v>
      </c>
      <c r="G170" s="134" t="s">
        <v>462</v>
      </c>
      <c r="H170" s="180"/>
      <c r="I170" s="136"/>
      <c r="J170" s="137">
        <f t="shared" si="30"/>
        <v>0</v>
      </c>
      <c r="K170" s="138"/>
      <c r="L170" s="31"/>
      <c r="M170" s="139" t="s">
        <v>1</v>
      </c>
      <c r="N170" s="140" t="s">
        <v>41</v>
      </c>
      <c r="P170" s="141">
        <f t="shared" si="31"/>
        <v>0</v>
      </c>
      <c r="Q170" s="141">
        <v>0</v>
      </c>
      <c r="R170" s="141">
        <f t="shared" si="32"/>
        <v>0</v>
      </c>
      <c r="S170" s="141">
        <v>0</v>
      </c>
      <c r="T170" s="142">
        <f t="shared" si="33"/>
        <v>0</v>
      </c>
      <c r="AR170" s="143" t="s">
        <v>191</v>
      </c>
      <c r="AT170" s="143" t="s">
        <v>134</v>
      </c>
      <c r="AU170" s="143" t="s">
        <v>86</v>
      </c>
      <c r="AY170" s="16" t="s">
        <v>131</v>
      </c>
      <c r="BE170" s="144">
        <f t="shared" si="34"/>
        <v>0</v>
      </c>
      <c r="BF170" s="144">
        <f t="shared" si="35"/>
        <v>0</v>
      </c>
      <c r="BG170" s="144">
        <f t="shared" si="36"/>
        <v>0</v>
      </c>
      <c r="BH170" s="144">
        <f t="shared" si="37"/>
        <v>0</v>
      </c>
      <c r="BI170" s="144">
        <f t="shared" si="38"/>
        <v>0</v>
      </c>
      <c r="BJ170" s="16" t="s">
        <v>81</v>
      </c>
      <c r="BK170" s="144">
        <f t="shared" si="39"/>
        <v>0</v>
      </c>
      <c r="BL170" s="16" t="s">
        <v>191</v>
      </c>
      <c r="BM170" s="143" t="s">
        <v>512</v>
      </c>
    </row>
    <row r="171" spans="2:65" s="11" customFormat="1" ht="22.9" customHeight="1">
      <c r="B171" s="119"/>
      <c r="D171" s="120" t="s">
        <v>75</v>
      </c>
      <c r="E171" s="129" t="s">
        <v>185</v>
      </c>
      <c r="F171" s="129" t="s">
        <v>186</v>
      </c>
      <c r="I171" s="122"/>
      <c r="J171" s="130">
        <f>BK171</f>
        <v>0</v>
      </c>
      <c r="L171" s="119"/>
      <c r="M171" s="124"/>
      <c r="P171" s="125">
        <f>SUM(P172:P189)</f>
        <v>0</v>
      </c>
      <c r="R171" s="125">
        <f>SUM(R172:R189)</f>
        <v>0</v>
      </c>
      <c r="T171" s="126">
        <f>SUM(T172:T189)</f>
        <v>0</v>
      </c>
      <c r="AR171" s="120" t="s">
        <v>86</v>
      </c>
      <c r="AT171" s="127" t="s">
        <v>75</v>
      </c>
      <c r="AU171" s="127" t="s">
        <v>81</v>
      </c>
      <c r="AY171" s="120" t="s">
        <v>131</v>
      </c>
      <c r="BK171" s="128">
        <f>SUM(BK172:BK189)</f>
        <v>0</v>
      </c>
    </row>
    <row r="172" spans="2:65" s="1" customFormat="1" ht="16.5" customHeight="1">
      <c r="B172" s="31"/>
      <c r="C172" s="131" t="s">
        <v>317</v>
      </c>
      <c r="D172" s="131" t="s">
        <v>134</v>
      </c>
      <c r="E172" s="132" t="s">
        <v>513</v>
      </c>
      <c r="F172" s="133" t="s">
        <v>514</v>
      </c>
      <c r="G172" s="134" t="s">
        <v>207</v>
      </c>
      <c r="H172" s="135">
        <v>1</v>
      </c>
      <c r="I172" s="136"/>
      <c r="J172" s="137">
        <f t="shared" ref="J172:J185" si="40">ROUND(I172*H172,2)</f>
        <v>0</v>
      </c>
      <c r="K172" s="138"/>
      <c r="L172" s="31"/>
      <c r="M172" s="139" t="s">
        <v>1</v>
      </c>
      <c r="N172" s="140" t="s">
        <v>41</v>
      </c>
      <c r="P172" s="141">
        <f t="shared" ref="P172:P185" si="41">O172*H172</f>
        <v>0</v>
      </c>
      <c r="Q172" s="141">
        <v>0</v>
      </c>
      <c r="R172" s="141">
        <f t="shared" ref="R172:R185" si="42">Q172*H172</f>
        <v>0</v>
      </c>
      <c r="S172" s="141">
        <v>0</v>
      </c>
      <c r="T172" s="142">
        <f t="shared" ref="T172:T185" si="43">S172*H172</f>
        <v>0</v>
      </c>
      <c r="AR172" s="143" t="s">
        <v>191</v>
      </c>
      <c r="AT172" s="143" t="s">
        <v>134</v>
      </c>
      <c r="AU172" s="143" t="s">
        <v>86</v>
      </c>
      <c r="AY172" s="16" t="s">
        <v>131</v>
      </c>
      <c r="BE172" s="144">
        <f t="shared" ref="BE172:BE185" si="44">IF(N172="základní",J172,0)</f>
        <v>0</v>
      </c>
      <c r="BF172" s="144">
        <f t="shared" ref="BF172:BF185" si="45">IF(N172="snížená",J172,0)</f>
        <v>0</v>
      </c>
      <c r="BG172" s="144">
        <f t="shared" ref="BG172:BG185" si="46">IF(N172="zákl. přenesená",J172,0)</f>
        <v>0</v>
      </c>
      <c r="BH172" s="144">
        <f t="shared" ref="BH172:BH185" si="47">IF(N172="sníž. přenesená",J172,0)</f>
        <v>0</v>
      </c>
      <c r="BI172" s="144">
        <f t="shared" ref="BI172:BI185" si="48">IF(N172="nulová",J172,0)</f>
        <v>0</v>
      </c>
      <c r="BJ172" s="16" t="s">
        <v>81</v>
      </c>
      <c r="BK172" s="144">
        <f t="shared" ref="BK172:BK185" si="49">ROUND(I172*H172,2)</f>
        <v>0</v>
      </c>
      <c r="BL172" s="16" t="s">
        <v>191</v>
      </c>
      <c r="BM172" s="143" t="s">
        <v>515</v>
      </c>
    </row>
    <row r="173" spans="2:65" s="1" customFormat="1" ht="21.75" customHeight="1">
      <c r="B173" s="31"/>
      <c r="C173" s="131" t="s">
        <v>321</v>
      </c>
      <c r="D173" s="131" t="s">
        <v>134</v>
      </c>
      <c r="E173" s="132" t="s">
        <v>516</v>
      </c>
      <c r="F173" s="133" t="s">
        <v>517</v>
      </c>
      <c r="G173" s="134" t="s">
        <v>207</v>
      </c>
      <c r="H173" s="135">
        <v>1</v>
      </c>
      <c r="I173" s="136"/>
      <c r="J173" s="137">
        <f t="shared" si="40"/>
        <v>0</v>
      </c>
      <c r="K173" s="138"/>
      <c r="L173" s="31"/>
      <c r="M173" s="139" t="s">
        <v>1</v>
      </c>
      <c r="N173" s="140" t="s">
        <v>41</v>
      </c>
      <c r="P173" s="141">
        <f t="shared" si="41"/>
        <v>0</v>
      </c>
      <c r="Q173" s="141">
        <v>0</v>
      </c>
      <c r="R173" s="141">
        <f t="shared" si="42"/>
        <v>0</v>
      </c>
      <c r="S173" s="141">
        <v>0</v>
      </c>
      <c r="T173" s="142">
        <f t="shared" si="43"/>
        <v>0</v>
      </c>
      <c r="AR173" s="143" t="s">
        <v>191</v>
      </c>
      <c r="AT173" s="143" t="s">
        <v>134</v>
      </c>
      <c r="AU173" s="143" t="s">
        <v>86</v>
      </c>
      <c r="AY173" s="16" t="s">
        <v>131</v>
      </c>
      <c r="BE173" s="144">
        <f t="shared" si="44"/>
        <v>0</v>
      </c>
      <c r="BF173" s="144">
        <f t="shared" si="45"/>
        <v>0</v>
      </c>
      <c r="BG173" s="144">
        <f t="shared" si="46"/>
        <v>0</v>
      </c>
      <c r="BH173" s="144">
        <f t="shared" si="47"/>
        <v>0</v>
      </c>
      <c r="BI173" s="144">
        <f t="shared" si="48"/>
        <v>0</v>
      </c>
      <c r="BJ173" s="16" t="s">
        <v>81</v>
      </c>
      <c r="BK173" s="144">
        <f t="shared" si="49"/>
        <v>0</v>
      </c>
      <c r="BL173" s="16" t="s">
        <v>191</v>
      </c>
      <c r="BM173" s="143" t="s">
        <v>518</v>
      </c>
    </row>
    <row r="174" spans="2:65" s="1" customFormat="1" ht="66.75" customHeight="1">
      <c r="B174" s="31"/>
      <c r="C174" s="131" t="s">
        <v>327</v>
      </c>
      <c r="D174" s="131" t="s">
        <v>134</v>
      </c>
      <c r="E174" s="132" t="s">
        <v>519</v>
      </c>
      <c r="F174" s="133" t="s">
        <v>520</v>
      </c>
      <c r="G174" s="134" t="s">
        <v>207</v>
      </c>
      <c r="H174" s="135">
        <v>4</v>
      </c>
      <c r="I174" s="136"/>
      <c r="J174" s="137">
        <f t="shared" si="40"/>
        <v>0</v>
      </c>
      <c r="K174" s="138"/>
      <c r="L174" s="31"/>
      <c r="M174" s="139" t="s">
        <v>1</v>
      </c>
      <c r="N174" s="140" t="s">
        <v>41</v>
      </c>
      <c r="P174" s="141">
        <f t="shared" si="41"/>
        <v>0</v>
      </c>
      <c r="Q174" s="141">
        <v>0</v>
      </c>
      <c r="R174" s="141">
        <f t="shared" si="42"/>
        <v>0</v>
      </c>
      <c r="S174" s="141">
        <v>0</v>
      </c>
      <c r="T174" s="142">
        <f t="shared" si="43"/>
        <v>0</v>
      </c>
      <c r="AR174" s="143" t="s">
        <v>191</v>
      </c>
      <c r="AT174" s="143" t="s">
        <v>134</v>
      </c>
      <c r="AU174" s="143" t="s">
        <v>86</v>
      </c>
      <c r="AY174" s="16" t="s">
        <v>131</v>
      </c>
      <c r="BE174" s="144">
        <f t="shared" si="44"/>
        <v>0</v>
      </c>
      <c r="BF174" s="144">
        <f t="shared" si="45"/>
        <v>0</v>
      </c>
      <c r="BG174" s="144">
        <f t="shared" si="46"/>
        <v>0</v>
      </c>
      <c r="BH174" s="144">
        <f t="shared" si="47"/>
        <v>0</v>
      </c>
      <c r="BI174" s="144">
        <f t="shared" si="48"/>
        <v>0</v>
      </c>
      <c r="BJ174" s="16" t="s">
        <v>81</v>
      </c>
      <c r="BK174" s="144">
        <f t="shared" si="49"/>
        <v>0</v>
      </c>
      <c r="BL174" s="16" t="s">
        <v>191</v>
      </c>
      <c r="BM174" s="143" t="s">
        <v>521</v>
      </c>
    </row>
    <row r="175" spans="2:65" s="1" customFormat="1" ht="49.15" customHeight="1">
      <c r="B175" s="31"/>
      <c r="C175" s="131" t="s">
        <v>331</v>
      </c>
      <c r="D175" s="131" t="s">
        <v>134</v>
      </c>
      <c r="E175" s="132" t="s">
        <v>522</v>
      </c>
      <c r="F175" s="133" t="s">
        <v>523</v>
      </c>
      <c r="G175" s="134" t="s">
        <v>207</v>
      </c>
      <c r="H175" s="135">
        <v>4</v>
      </c>
      <c r="I175" s="136"/>
      <c r="J175" s="137">
        <f t="shared" si="40"/>
        <v>0</v>
      </c>
      <c r="K175" s="138"/>
      <c r="L175" s="31"/>
      <c r="M175" s="139" t="s">
        <v>1</v>
      </c>
      <c r="N175" s="140" t="s">
        <v>41</v>
      </c>
      <c r="P175" s="141">
        <f t="shared" si="41"/>
        <v>0</v>
      </c>
      <c r="Q175" s="141">
        <v>0</v>
      </c>
      <c r="R175" s="141">
        <f t="shared" si="42"/>
        <v>0</v>
      </c>
      <c r="S175" s="141">
        <v>0</v>
      </c>
      <c r="T175" s="142">
        <f t="shared" si="43"/>
        <v>0</v>
      </c>
      <c r="AR175" s="143" t="s">
        <v>191</v>
      </c>
      <c r="AT175" s="143" t="s">
        <v>134</v>
      </c>
      <c r="AU175" s="143" t="s">
        <v>86</v>
      </c>
      <c r="AY175" s="16" t="s">
        <v>131</v>
      </c>
      <c r="BE175" s="144">
        <f t="shared" si="44"/>
        <v>0</v>
      </c>
      <c r="BF175" s="144">
        <f t="shared" si="45"/>
        <v>0</v>
      </c>
      <c r="BG175" s="144">
        <f t="shared" si="46"/>
        <v>0</v>
      </c>
      <c r="BH175" s="144">
        <f t="shared" si="47"/>
        <v>0</v>
      </c>
      <c r="BI175" s="144">
        <f t="shared" si="48"/>
        <v>0</v>
      </c>
      <c r="BJ175" s="16" t="s">
        <v>81</v>
      </c>
      <c r="BK175" s="144">
        <f t="shared" si="49"/>
        <v>0</v>
      </c>
      <c r="BL175" s="16" t="s">
        <v>191</v>
      </c>
      <c r="BM175" s="143" t="s">
        <v>524</v>
      </c>
    </row>
    <row r="176" spans="2:65" s="1" customFormat="1" ht="55.5" customHeight="1">
      <c r="B176" s="31"/>
      <c r="C176" s="131" t="s">
        <v>336</v>
      </c>
      <c r="D176" s="131" t="s">
        <v>134</v>
      </c>
      <c r="E176" s="132" t="s">
        <v>525</v>
      </c>
      <c r="F176" s="133" t="s">
        <v>526</v>
      </c>
      <c r="G176" s="134" t="s">
        <v>207</v>
      </c>
      <c r="H176" s="135">
        <v>1</v>
      </c>
      <c r="I176" s="136"/>
      <c r="J176" s="137">
        <f t="shared" si="40"/>
        <v>0</v>
      </c>
      <c r="K176" s="138"/>
      <c r="L176" s="31"/>
      <c r="M176" s="139" t="s">
        <v>1</v>
      </c>
      <c r="N176" s="140" t="s">
        <v>41</v>
      </c>
      <c r="P176" s="141">
        <f t="shared" si="41"/>
        <v>0</v>
      </c>
      <c r="Q176" s="141">
        <v>0</v>
      </c>
      <c r="R176" s="141">
        <f t="shared" si="42"/>
        <v>0</v>
      </c>
      <c r="S176" s="141">
        <v>0</v>
      </c>
      <c r="T176" s="142">
        <f t="shared" si="43"/>
        <v>0</v>
      </c>
      <c r="AR176" s="143" t="s">
        <v>191</v>
      </c>
      <c r="AT176" s="143" t="s">
        <v>134</v>
      </c>
      <c r="AU176" s="143" t="s">
        <v>86</v>
      </c>
      <c r="AY176" s="16" t="s">
        <v>131</v>
      </c>
      <c r="BE176" s="144">
        <f t="shared" si="44"/>
        <v>0</v>
      </c>
      <c r="BF176" s="144">
        <f t="shared" si="45"/>
        <v>0</v>
      </c>
      <c r="BG176" s="144">
        <f t="shared" si="46"/>
        <v>0</v>
      </c>
      <c r="BH176" s="144">
        <f t="shared" si="47"/>
        <v>0</v>
      </c>
      <c r="BI176" s="144">
        <f t="shared" si="48"/>
        <v>0</v>
      </c>
      <c r="BJ176" s="16" t="s">
        <v>81</v>
      </c>
      <c r="BK176" s="144">
        <f t="shared" si="49"/>
        <v>0</v>
      </c>
      <c r="BL176" s="16" t="s">
        <v>191</v>
      </c>
      <c r="BM176" s="143" t="s">
        <v>527</v>
      </c>
    </row>
    <row r="177" spans="2:65" s="1" customFormat="1" ht="37.9" customHeight="1">
      <c r="B177" s="31"/>
      <c r="C177" s="131" t="s">
        <v>340</v>
      </c>
      <c r="D177" s="131" t="s">
        <v>134</v>
      </c>
      <c r="E177" s="132" t="s">
        <v>528</v>
      </c>
      <c r="F177" s="133" t="s">
        <v>529</v>
      </c>
      <c r="G177" s="134" t="s">
        <v>207</v>
      </c>
      <c r="H177" s="135">
        <v>1</v>
      </c>
      <c r="I177" s="136"/>
      <c r="J177" s="137">
        <f t="shared" si="40"/>
        <v>0</v>
      </c>
      <c r="K177" s="138"/>
      <c r="L177" s="31"/>
      <c r="M177" s="139" t="s">
        <v>1</v>
      </c>
      <c r="N177" s="140" t="s">
        <v>41</v>
      </c>
      <c r="P177" s="141">
        <f t="shared" si="41"/>
        <v>0</v>
      </c>
      <c r="Q177" s="141">
        <v>0</v>
      </c>
      <c r="R177" s="141">
        <f t="shared" si="42"/>
        <v>0</v>
      </c>
      <c r="S177" s="141">
        <v>0</v>
      </c>
      <c r="T177" s="142">
        <f t="shared" si="43"/>
        <v>0</v>
      </c>
      <c r="AR177" s="143" t="s">
        <v>191</v>
      </c>
      <c r="AT177" s="143" t="s">
        <v>134</v>
      </c>
      <c r="AU177" s="143" t="s">
        <v>86</v>
      </c>
      <c r="AY177" s="16" t="s">
        <v>131</v>
      </c>
      <c r="BE177" s="144">
        <f t="shared" si="44"/>
        <v>0</v>
      </c>
      <c r="BF177" s="144">
        <f t="shared" si="45"/>
        <v>0</v>
      </c>
      <c r="BG177" s="144">
        <f t="shared" si="46"/>
        <v>0</v>
      </c>
      <c r="BH177" s="144">
        <f t="shared" si="47"/>
        <v>0</v>
      </c>
      <c r="BI177" s="144">
        <f t="shared" si="48"/>
        <v>0</v>
      </c>
      <c r="BJ177" s="16" t="s">
        <v>81</v>
      </c>
      <c r="BK177" s="144">
        <f t="shared" si="49"/>
        <v>0</v>
      </c>
      <c r="BL177" s="16" t="s">
        <v>191</v>
      </c>
      <c r="BM177" s="143" t="s">
        <v>530</v>
      </c>
    </row>
    <row r="178" spans="2:65" s="1" customFormat="1" ht="21.75" customHeight="1">
      <c r="B178" s="31"/>
      <c r="C178" s="131" t="s">
        <v>344</v>
      </c>
      <c r="D178" s="131" t="s">
        <v>134</v>
      </c>
      <c r="E178" s="132" t="s">
        <v>531</v>
      </c>
      <c r="F178" s="133" t="s">
        <v>532</v>
      </c>
      <c r="G178" s="134" t="s">
        <v>207</v>
      </c>
      <c r="H178" s="135">
        <v>1</v>
      </c>
      <c r="I178" s="136"/>
      <c r="J178" s="137">
        <f t="shared" si="40"/>
        <v>0</v>
      </c>
      <c r="K178" s="138"/>
      <c r="L178" s="31"/>
      <c r="M178" s="139" t="s">
        <v>1</v>
      </c>
      <c r="N178" s="140" t="s">
        <v>41</v>
      </c>
      <c r="P178" s="141">
        <f t="shared" si="41"/>
        <v>0</v>
      </c>
      <c r="Q178" s="141">
        <v>0</v>
      </c>
      <c r="R178" s="141">
        <f t="shared" si="42"/>
        <v>0</v>
      </c>
      <c r="S178" s="141">
        <v>0</v>
      </c>
      <c r="T178" s="142">
        <f t="shared" si="43"/>
        <v>0</v>
      </c>
      <c r="AR178" s="143" t="s">
        <v>191</v>
      </c>
      <c r="AT178" s="143" t="s">
        <v>134</v>
      </c>
      <c r="AU178" s="143" t="s">
        <v>86</v>
      </c>
      <c r="AY178" s="16" t="s">
        <v>131</v>
      </c>
      <c r="BE178" s="144">
        <f t="shared" si="44"/>
        <v>0</v>
      </c>
      <c r="BF178" s="144">
        <f t="shared" si="45"/>
        <v>0</v>
      </c>
      <c r="BG178" s="144">
        <f t="shared" si="46"/>
        <v>0</v>
      </c>
      <c r="BH178" s="144">
        <f t="shared" si="47"/>
        <v>0</v>
      </c>
      <c r="BI178" s="144">
        <f t="shared" si="48"/>
        <v>0</v>
      </c>
      <c r="BJ178" s="16" t="s">
        <v>81</v>
      </c>
      <c r="BK178" s="144">
        <f t="shared" si="49"/>
        <v>0</v>
      </c>
      <c r="BL178" s="16" t="s">
        <v>191</v>
      </c>
      <c r="BM178" s="143" t="s">
        <v>533</v>
      </c>
    </row>
    <row r="179" spans="2:65" s="1" customFormat="1" ht="21.75" customHeight="1">
      <c r="B179" s="31"/>
      <c r="C179" s="131" t="s">
        <v>349</v>
      </c>
      <c r="D179" s="131" t="s">
        <v>134</v>
      </c>
      <c r="E179" s="132" t="s">
        <v>534</v>
      </c>
      <c r="F179" s="133" t="s">
        <v>535</v>
      </c>
      <c r="G179" s="134" t="s">
        <v>207</v>
      </c>
      <c r="H179" s="135">
        <v>10</v>
      </c>
      <c r="I179" s="136"/>
      <c r="J179" s="137">
        <f t="shared" si="40"/>
        <v>0</v>
      </c>
      <c r="K179" s="138"/>
      <c r="L179" s="31"/>
      <c r="M179" s="139" t="s">
        <v>1</v>
      </c>
      <c r="N179" s="140" t="s">
        <v>41</v>
      </c>
      <c r="P179" s="141">
        <f t="shared" si="41"/>
        <v>0</v>
      </c>
      <c r="Q179" s="141">
        <v>0</v>
      </c>
      <c r="R179" s="141">
        <f t="shared" si="42"/>
        <v>0</v>
      </c>
      <c r="S179" s="141">
        <v>0</v>
      </c>
      <c r="T179" s="142">
        <f t="shared" si="43"/>
        <v>0</v>
      </c>
      <c r="AR179" s="143" t="s">
        <v>191</v>
      </c>
      <c r="AT179" s="143" t="s">
        <v>134</v>
      </c>
      <c r="AU179" s="143" t="s">
        <v>86</v>
      </c>
      <c r="AY179" s="16" t="s">
        <v>131</v>
      </c>
      <c r="BE179" s="144">
        <f t="shared" si="44"/>
        <v>0</v>
      </c>
      <c r="BF179" s="144">
        <f t="shared" si="45"/>
        <v>0</v>
      </c>
      <c r="BG179" s="144">
        <f t="shared" si="46"/>
        <v>0</v>
      </c>
      <c r="BH179" s="144">
        <f t="shared" si="47"/>
        <v>0</v>
      </c>
      <c r="BI179" s="144">
        <f t="shared" si="48"/>
        <v>0</v>
      </c>
      <c r="BJ179" s="16" t="s">
        <v>81</v>
      </c>
      <c r="BK179" s="144">
        <f t="shared" si="49"/>
        <v>0</v>
      </c>
      <c r="BL179" s="16" t="s">
        <v>191</v>
      </c>
      <c r="BM179" s="143" t="s">
        <v>536</v>
      </c>
    </row>
    <row r="180" spans="2:65" s="1" customFormat="1" ht="16.5" customHeight="1">
      <c r="B180" s="31"/>
      <c r="C180" s="153" t="s">
        <v>355</v>
      </c>
      <c r="D180" s="153" t="s">
        <v>193</v>
      </c>
      <c r="E180" s="154" t="s">
        <v>537</v>
      </c>
      <c r="F180" s="155" t="s">
        <v>538</v>
      </c>
      <c r="G180" s="156" t="s">
        <v>190</v>
      </c>
      <c r="H180" s="157">
        <v>10</v>
      </c>
      <c r="I180" s="158"/>
      <c r="J180" s="159">
        <f t="shared" si="40"/>
        <v>0</v>
      </c>
      <c r="K180" s="160"/>
      <c r="L180" s="161"/>
      <c r="M180" s="162" t="s">
        <v>1</v>
      </c>
      <c r="N180" s="163" t="s">
        <v>41</v>
      </c>
      <c r="P180" s="141">
        <f t="shared" si="41"/>
        <v>0</v>
      </c>
      <c r="Q180" s="141">
        <v>0</v>
      </c>
      <c r="R180" s="141">
        <f t="shared" si="42"/>
        <v>0</v>
      </c>
      <c r="S180" s="141">
        <v>0</v>
      </c>
      <c r="T180" s="142">
        <f t="shared" si="43"/>
        <v>0</v>
      </c>
      <c r="AR180" s="143" t="s">
        <v>196</v>
      </c>
      <c r="AT180" s="143" t="s">
        <v>193</v>
      </c>
      <c r="AU180" s="143" t="s">
        <v>86</v>
      </c>
      <c r="AY180" s="16" t="s">
        <v>131</v>
      </c>
      <c r="BE180" s="144">
        <f t="shared" si="44"/>
        <v>0</v>
      </c>
      <c r="BF180" s="144">
        <f t="shared" si="45"/>
        <v>0</v>
      </c>
      <c r="BG180" s="144">
        <f t="shared" si="46"/>
        <v>0</v>
      </c>
      <c r="BH180" s="144">
        <f t="shared" si="47"/>
        <v>0</v>
      </c>
      <c r="BI180" s="144">
        <f t="shared" si="48"/>
        <v>0</v>
      </c>
      <c r="BJ180" s="16" t="s">
        <v>81</v>
      </c>
      <c r="BK180" s="144">
        <f t="shared" si="49"/>
        <v>0</v>
      </c>
      <c r="BL180" s="16" t="s">
        <v>191</v>
      </c>
      <c r="BM180" s="143" t="s">
        <v>539</v>
      </c>
    </row>
    <row r="181" spans="2:65" s="1" customFormat="1" ht="21.75" customHeight="1">
      <c r="B181" s="31"/>
      <c r="C181" s="131" t="s">
        <v>360</v>
      </c>
      <c r="D181" s="131" t="s">
        <v>134</v>
      </c>
      <c r="E181" s="132" t="s">
        <v>540</v>
      </c>
      <c r="F181" s="133" t="s">
        <v>541</v>
      </c>
      <c r="G181" s="134" t="s">
        <v>190</v>
      </c>
      <c r="H181" s="135">
        <v>4</v>
      </c>
      <c r="I181" s="136"/>
      <c r="J181" s="137">
        <f t="shared" si="40"/>
        <v>0</v>
      </c>
      <c r="K181" s="138"/>
      <c r="L181" s="31"/>
      <c r="M181" s="139" t="s">
        <v>1</v>
      </c>
      <c r="N181" s="140" t="s">
        <v>41</v>
      </c>
      <c r="P181" s="141">
        <f t="shared" si="41"/>
        <v>0</v>
      </c>
      <c r="Q181" s="141">
        <v>0</v>
      </c>
      <c r="R181" s="141">
        <f t="shared" si="42"/>
        <v>0</v>
      </c>
      <c r="S181" s="141">
        <v>0</v>
      </c>
      <c r="T181" s="142">
        <f t="shared" si="43"/>
        <v>0</v>
      </c>
      <c r="AR181" s="143" t="s">
        <v>191</v>
      </c>
      <c r="AT181" s="143" t="s">
        <v>134</v>
      </c>
      <c r="AU181" s="143" t="s">
        <v>86</v>
      </c>
      <c r="AY181" s="16" t="s">
        <v>131</v>
      </c>
      <c r="BE181" s="144">
        <f t="shared" si="44"/>
        <v>0</v>
      </c>
      <c r="BF181" s="144">
        <f t="shared" si="45"/>
        <v>0</v>
      </c>
      <c r="BG181" s="144">
        <f t="shared" si="46"/>
        <v>0</v>
      </c>
      <c r="BH181" s="144">
        <f t="shared" si="47"/>
        <v>0</v>
      </c>
      <c r="BI181" s="144">
        <f t="shared" si="48"/>
        <v>0</v>
      </c>
      <c r="BJ181" s="16" t="s">
        <v>81</v>
      </c>
      <c r="BK181" s="144">
        <f t="shared" si="49"/>
        <v>0</v>
      </c>
      <c r="BL181" s="16" t="s">
        <v>191</v>
      </c>
      <c r="BM181" s="143" t="s">
        <v>542</v>
      </c>
    </row>
    <row r="182" spans="2:65" s="1" customFormat="1" ht="21.75" customHeight="1">
      <c r="B182" s="31"/>
      <c r="C182" s="153" t="s">
        <v>364</v>
      </c>
      <c r="D182" s="153" t="s">
        <v>193</v>
      </c>
      <c r="E182" s="154" t="s">
        <v>543</v>
      </c>
      <c r="F182" s="155" t="s">
        <v>544</v>
      </c>
      <c r="G182" s="156" t="s">
        <v>190</v>
      </c>
      <c r="H182" s="157">
        <v>4</v>
      </c>
      <c r="I182" s="158"/>
      <c r="J182" s="159">
        <f t="shared" si="40"/>
        <v>0</v>
      </c>
      <c r="K182" s="160"/>
      <c r="L182" s="161"/>
      <c r="M182" s="162" t="s">
        <v>1</v>
      </c>
      <c r="N182" s="163" t="s">
        <v>41</v>
      </c>
      <c r="P182" s="141">
        <f t="shared" si="41"/>
        <v>0</v>
      </c>
      <c r="Q182" s="141">
        <v>0</v>
      </c>
      <c r="R182" s="141">
        <f t="shared" si="42"/>
        <v>0</v>
      </c>
      <c r="S182" s="141">
        <v>0</v>
      </c>
      <c r="T182" s="142">
        <f t="shared" si="43"/>
        <v>0</v>
      </c>
      <c r="AR182" s="143" t="s">
        <v>196</v>
      </c>
      <c r="AT182" s="143" t="s">
        <v>193</v>
      </c>
      <c r="AU182" s="143" t="s">
        <v>86</v>
      </c>
      <c r="AY182" s="16" t="s">
        <v>131</v>
      </c>
      <c r="BE182" s="144">
        <f t="shared" si="44"/>
        <v>0</v>
      </c>
      <c r="BF182" s="144">
        <f t="shared" si="45"/>
        <v>0</v>
      </c>
      <c r="BG182" s="144">
        <f t="shared" si="46"/>
        <v>0</v>
      </c>
      <c r="BH182" s="144">
        <f t="shared" si="47"/>
        <v>0</v>
      </c>
      <c r="BI182" s="144">
        <f t="shared" si="48"/>
        <v>0</v>
      </c>
      <c r="BJ182" s="16" t="s">
        <v>81</v>
      </c>
      <c r="BK182" s="144">
        <f t="shared" si="49"/>
        <v>0</v>
      </c>
      <c r="BL182" s="16" t="s">
        <v>191</v>
      </c>
      <c r="BM182" s="143" t="s">
        <v>545</v>
      </c>
    </row>
    <row r="183" spans="2:65" s="1" customFormat="1" ht="16.5" customHeight="1">
      <c r="B183" s="31"/>
      <c r="C183" s="131" t="s">
        <v>368</v>
      </c>
      <c r="D183" s="131" t="s">
        <v>134</v>
      </c>
      <c r="E183" s="132" t="s">
        <v>546</v>
      </c>
      <c r="F183" s="133" t="s">
        <v>547</v>
      </c>
      <c r="G183" s="134" t="s">
        <v>207</v>
      </c>
      <c r="H183" s="135">
        <v>1</v>
      </c>
      <c r="I183" s="136"/>
      <c r="J183" s="137">
        <f t="shared" si="40"/>
        <v>0</v>
      </c>
      <c r="K183" s="138"/>
      <c r="L183" s="31"/>
      <c r="M183" s="139" t="s">
        <v>1</v>
      </c>
      <c r="N183" s="140" t="s">
        <v>41</v>
      </c>
      <c r="P183" s="141">
        <f t="shared" si="41"/>
        <v>0</v>
      </c>
      <c r="Q183" s="141">
        <v>0</v>
      </c>
      <c r="R183" s="141">
        <f t="shared" si="42"/>
        <v>0</v>
      </c>
      <c r="S183" s="141">
        <v>0</v>
      </c>
      <c r="T183" s="142">
        <f t="shared" si="43"/>
        <v>0</v>
      </c>
      <c r="AR183" s="143" t="s">
        <v>191</v>
      </c>
      <c r="AT183" s="143" t="s">
        <v>134</v>
      </c>
      <c r="AU183" s="143" t="s">
        <v>86</v>
      </c>
      <c r="AY183" s="16" t="s">
        <v>131</v>
      </c>
      <c r="BE183" s="144">
        <f t="shared" si="44"/>
        <v>0</v>
      </c>
      <c r="BF183" s="144">
        <f t="shared" si="45"/>
        <v>0</v>
      </c>
      <c r="BG183" s="144">
        <f t="shared" si="46"/>
        <v>0</v>
      </c>
      <c r="BH183" s="144">
        <f t="shared" si="47"/>
        <v>0</v>
      </c>
      <c r="BI183" s="144">
        <f t="shared" si="48"/>
        <v>0</v>
      </c>
      <c r="BJ183" s="16" t="s">
        <v>81</v>
      </c>
      <c r="BK183" s="144">
        <f t="shared" si="49"/>
        <v>0</v>
      </c>
      <c r="BL183" s="16" t="s">
        <v>191</v>
      </c>
      <c r="BM183" s="143" t="s">
        <v>548</v>
      </c>
    </row>
    <row r="184" spans="2:65" s="1" customFormat="1" ht="16.5" customHeight="1">
      <c r="B184" s="31"/>
      <c r="C184" s="131" t="s">
        <v>373</v>
      </c>
      <c r="D184" s="131" t="s">
        <v>134</v>
      </c>
      <c r="E184" s="132" t="s">
        <v>549</v>
      </c>
      <c r="F184" s="133" t="s">
        <v>550</v>
      </c>
      <c r="G184" s="134" t="s">
        <v>207</v>
      </c>
      <c r="H184" s="135">
        <v>1</v>
      </c>
      <c r="I184" s="136"/>
      <c r="J184" s="137">
        <f t="shared" si="40"/>
        <v>0</v>
      </c>
      <c r="K184" s="138"/>
      <c r="L184" s="31"/>
      <c r="M184" s="139" t="s">
        <v>1</v>
      </c>
      <c r="N184" s="140" t="s">
        <v>41</v>
      </c>
      <c r="P184" s="141">
        <f t="shared" si="41"/>
        <v>0</v>
      </c>
      <c r="Q184" s="141">
        <v>0</v>
      </c>
      <c r="R184" s="141">
        <f t="shared" si="42"/>
        <v>0</v>
      </c>
      <c r="S184" s="141">
        <v>0</v>
      </c>
      <c r="T184" s="142">
        <f t="shared" si="43"/>
        <v>0</v>
      </c>
      <c r="AR184" s="143" t="s">
        <v>191</v>
      </c>
      <c r="AT184" s="143" t="s">
        <v>134</v>
      </c>
      <c r="AU184" s="143" t="s">
        <v>86</v>
      </c>
      <c r="AY184" s="16" t="s">
        <v>131</v>
      </c>
      <c r="BE184" s="144">
        <f t="shared" si="44"/>
        <v>0</v>
      </c>
      <c r="BF184" s="144">
        <f t="shared" si="45"/>
        <v>0</v>
      </c>
      <c r="BG184" s="144">
        <f t="shared" si="46"/>
        <v>0</v>
      </c>
      <c r="BH184" s="144">
        <f t="shared" si="47"/>
        <v>0</v>
      </c>
      <c r="BI184" s="144">
        <f t="shared" si="48"/>
        <v>0</v>
      </c>
      <c r="BJ184" s="16" t="s">
        <v>81</v>
      </c>
      <c r="BK184" s="144">
        <f t="shared" si="49"/>
        <v>0</v>
      </c>
      <c r="BL184" s="16" t="s">
        <v>191</v>
      </c>
      <c r="BM184" s="143" t="s">
        <v>551</v>
      </c>
    </row>
    <row r="185" spans="2:65" s="1" customFormat="1" ht="16.5" customHeight="1">
      <c r="B185" s="31"/>
      <c r="C185" s="131" t="s">
        <v>377</v>
      </c>
      <c r="D185" s="131" t="s">
        <v>134</v>
      </c>
      <c r="E185" s="132" t="s">
        <v>552</v>
      </c>
      <c r="F185" s="133" t="s">
        <v>553</v>
      </c>
      <c r="G185" s="134" t="s">
        <v>190</v>
      </c>
      <c r="H185" s="135">
        <v>1</v>
      </c>
      <c r="I185" s="136"/>
      <c r="J185" s="137">
        <f t="shared" si="40"/>
        <v>0</v>
      </c>
      <c r="K185" s="138"/>
      <c r="L185" s="31"/>
      <c r="M185" s="139" t="s">
        <v>1</v>
      </c>
      <c r="N185" s="140" t="s">
        <v>41</v>
      </c>
      <c r="P185" s="141">
        <f t="shared" si="41"/>
        <v>0</v>
      </c>
      <c r="Q185" s="141">
        <v>0</v>
      </c>
      <c r="R185" s="141">
        <f t="shared" si="42"/>
        <v>0</v>
      </c>
      <c r="S185" s="141">
        <v>0</v>
      </c>
      <c r="T185" s="142">
        <f t="shared" si="43"/>
        <v>0</v>
      </c>
      <c r="AR185" s="143" t="s">
        <v>191</v>
      </c>
      <c r="AT185" s="143" t="s">
        <v>134</v>
      </c>
      <c r="AU185" s="143" t="s">
        <v>86</v>
      </c>
      <c r="AY185" s="16" t="s">
        <v>131</v>
      </c>
      <c r="BE185" s="144">
        <f t="shared" si="44"/>
        <v>0</v>
      </c>
      <c r="BF185" s="144">
        <f t="shared" si="45"/>
        <v>0</v>
      </c>
      <c r="BG185" s="144">
        <f t="shared" si="46"/>
        <v>0</v>
      </c>
      <c r="BH185" s="144">
        <f t="shared" si="47"/>
        <v>0</v>
      </c>
      <c r="BI185" s="144">
        <f t="shared" si="48"/>
        <v>0</v>
      </c>
      <c r="BJ185" s="16" t="s">
        <v>81</v>
      </c>
      <c r="BK185" s="144">
        <f t="shared" si="49"/>
        <v>0</v>
      </c>
      <c r="BL185" s="16" t="s">
        <v>191</v>
      </c>
      <c r="BM185" s="143" t="s">
        <v>554</v>
      </c>
    </row>
    <row r="186" spans="2:65" s="13" customFormat="1" ht="33.75">
      <c r="B186" s="164"/>
      <c r="D186" s="146" t="s">
        <v>140</v>
      </c>
      <c r="E186" s="165" t="s">
        <v>1</v>
      </c>
      <c r="F186" s="166" t="s">
        <v>555</v>
      </c>
      <c r="H186" s="165" t="s">
        <v>1</v>
      </c>
      <c r="I186" s="167"/>
      <c r="L186" s="164"/>
      <c r="M186" s="168"/>
      <c r="T186" s="169"/>
      <c r="AT186" s="165" t="s">
        <v>140</v>
      </c>
      <c r="AU186" s="165" t="s">
        <v>86</v>
      </c>
      <c r="AV186" s="13" t="s">
        <v>81</v>
      </c>
      <c r="AW186" s="13" t="s">
        <v>32</v>
      </c>
      <c r="AX186" s="13" t="s">
        <v>76</v>
      </c>
      <c r="AY186" s="165" t="s">
        <v>131</v>
      </c>
    </row>
    <row r="187" spans="2:65" s="13" customFormat="1" ht="11.25">
      <c r="B187" s="164"/>
      <c r="D187" s="146" t="s">
        <v>140</v>
      </c>
      <c r="E187" s="165" t="s">
        <v>1</v>
      </c>
      <c r="F187" s="166" t="s">
        <v>556</v>
      </c>
      <c r="H187" s="165" t="s">
        <v>1</v>
      </c>
      <c r="I187" s="167"/>
      <c r="L187" s="164"/>
      <c r="M187" s="168"/>
      <c r="T187" s="169"/>
      <c r="AT187" s="165" t="s">
        <v>140</v>
      </c>
      <c r="AU187" s="165" t="s">
        <v>86</v>
      </c>
      <c r="AV187" s="13" t="s">
        <v>81</v>
      </c>
      <c r="AW187" s="13" t="s">
        <v>32</v>
      </c>
      <c r="AX187" s="13" t="s">
        <v>76</v>
      </c>
      <c r="AY187" s="165" t="s">
        <v>131</v>
      </c>
    </row>
    <row r="188" spans="2:65" s="12" customFormat="1" ht="11.25">
      <c r="B188" s="145"/>
      <c r="D188" s="146" t="s">
        <v>140</v>
      </c>
      <c r="E188" s="147" t="s">
        <v>1</v>
      </c>
      <c r="F188" s="148" t="s">
        <v>81</v>
      </c>
      <c r="H188" s="149">
        <v>1</v>
      </c>
      <c r="I188" s="150"/>
      <c r="L188" s="145"/>
      <c r="M188" s="151"/>
      <c r="T188" s="152"/>
      <c r="AT188" s="147" t="s">
        <v>140</v>
      </c>
      <c r="AU188" s="147" t="s">
        <v>86</v>
      </c>
      <c r="AV188" s="12" t="s">
        <v>86</v>
      </c>
      <c r="AW188" s="12" t="s">
        <v>32</v>
      </c>
      <c r="AX188" s="12" t="s">
        <v>81</v>
      </c>
      <c r="AY188" s="147" t="s">
        <v>131</v>
      </c>
    </row>
    <row r="189" spans="2:65" s="1" customFormat="1" ht="24.2" customHeight="1">
      <c r="B189" s="31"/>
      <c r="C189" s="131" t="s">
        <v>381</v>
      </c>
      <c r="D189" s="131" t="s">
        <v>134</v>
      </c>
      <c r="E189" s="132" t="s">
        <v>557</v>
      </c>
      <c r="F189" s="133" t="s">
        <v>558</v>
      </c>
      <c r="G189" s="134" t="s">
        <v>462</v>
      </c>
      <c r="H189" s="180"/>
      <c r="I189" s="136"/>
      <c r="J189" s="137">
        <f>ROUND(I189*H189,2)</f>
        <v>0</v>
      </c>
      <c r="K189" s="138"/>
      <c r="L189" s="31"/>
      <c r="M189" s="181" t="s">
        <v>1</v>
      </c>
      <c r="N189" s="182" t="s">
        <v>41</v>
      </c>
      <c r="O189" s="183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AR189" s="143" t="s">
        <v>191</v>
      </c>
      <c r="AT189" s="143" t="s">
        <v>134</v>
      </c>
      <c r="AU189" s="143" t="s">
        <v>86</v>
      </c>
      <c r="AY189" s="16" t="s">
        <v>131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81</v>
      </c>
      <c r="BK189" s="144">
        <f>ROUND(I189*H189,2)</f>
        <v>0</v>
      </c>
      <c r="BL189" s="16" t="s">
        <v>191</v>
      </c>
      <c r="BM189" s="143" t="s">
        <v>559</v>
      </c>
    </row>
    <row r="190" spans="2:65" s="1" customFormat="1" ht="6.95" customHeight="1"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31"/>
    </row>
  </sheetData>
  <sheetProtection algorithmName="SHA-512" hashValue="nUiyR4NfheGzce5L4/GA4NU6enCO2EYWnmkz+/iOC0jNXpbYUhFkqlATgcgpeFYoFPwtjoYiMQyRGGQQ1kDfdw==" saltValue="eBJhLtOaVbTo/aoHXlmZujas5mPPmjthenZvPGEV22k1dJ+knfokiW+BccI3H/RBk8XmGZaGqzTHRi1AbQOENw==" spinCount="100000" sheet="1" objects="1" scenarios="1" formatColumns="0" formatRows="0" autoFilter="0"/>
  <autoFilter ref="C124:K189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6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Navýšení kapacity MŠ Šenovská, Petřvald</v>
      </c>
      <c r="F7" s="227"/>
      <c r="G7" s="227"/>
      <c r="H7" s="227"/>
      <c r="L7" s="19"/>
    </row>
    <row r="8" spans="2:46" s="1" customFormat="1" ht="12" customHeight="1">
      <c r="B8" s="31"/>
      <c r="D8" s="26" t="s">
        <v>418</v>
      </c>
      <c r="L8" s="31"/>
    </row>
    <row r="9" spans="2:46" s="1" customFormat="1" ht="16.5" customHeight="1">
      <c r="B9" s="31"/>
      <c r="E9" s="186" t="s">
        <v>560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8"/>
      <c r="G18" s="208"/>
      <c r="H18" s="208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7"/>
      <c r="E27" s="213" t="s">
        <v>1</v>
      </c>
      <c r="F27" s="213"/>
      <c r="G27" s="213"/>
      <c r="H27" s="213"/>
      <c r="L27" s="87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8" t="s">
        <v>36</v>
      </c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9">
        <f>ROUND((SUM(BE118:BE121)),  2)</f>
        <v>0</v>
      </c>
      <c r="I33" s="90">
        <v>0.21</v>
      </c>
      <c r="J33" s="89">
        <f>ROUND(((SUM(BE118:BE121))*I33),  2)</f>
        <v>0</v>
      </c>
      <c r="L33" s="31"/>
    </row>
    <row r="34" spans="2:12" s="1" customFormat="1" ht="14.45" customHeight="1">
      <c r="B34" s="31"/>
      <c r="E34" s="26" t="s">
        <v>42</v>
      </c>
      <c r="F34" s="89">
        <f>ROUND((SUM(BF118:BF121)),  2)</f>
        <v>0</v>
      </c>
      <c r="I34" s="90">
        <v>0.12</v>
      </c>
      <c r="J34" s="89">
        <f>ROUND(((SUM(BF118:BF121))*I34),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9">
        <f>ROUND((SUM(BG118:BG121)),  2)</f>
        <v>0</v>
      </c>
      <c r="I35" s="90">
        <v>0.21</v>
      </c>
      <c r="J35" s="89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9">
        <f>ROUND((SUM(BH118:BH121)),  2)</f>
        <v>0</v>
      </c>
      <c r="I36" s="90">
        <v>0.12</v>
      </c>
      <c r="J36" s="89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9">
        <f>ROUND((SUM(BI118:BI121)),  2)</f>
        <v>0</v>
      </c>
      <c r="I37" s="90">
        <v>0</v>
      </c>
      <c r="J37" s="89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1"/>
      <c r="D39" s="92" t="s">
        <v>46</v>
      </c>
      <c r="E39" s="56"/>
      <c r="F39" s="56"/>
      <c r="G39" s="93" t="s">
        <v>47</v>
      </c>
      <c r="H39" s="94" t="s">
        <v>48</v>
      </c>
      <c r="I39" s="56"/>
      <c r="J39" s="95">
        <f>SUM(J30:J37)</f>
        <v>0</v>
      </c>
      <c r="K39" s="96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7" t="s">
        <v>52</v>
      </c>
      <c r="G61" s="42" t="s">
        <v>51</v>
      </c>
      <c r="H61" s="33"/>
      <c r="I61" s="33"/>
      <c r="J61" s="98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7" t="s">
        <v>52</v>
      </c>
      <c r="G76" s="42" t="s">
        <v>51</v>
      </c>
      <c r="H76" s="33"/>
      <c r="I76" s="33"/>
      <c r="J76" s="98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Navýšení kapacity MŠ Šenovská, Petřvald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418</v>
      </c>
      <c r="L86" s="31"/>
    </row>
    <row r="87" spans="2:47" s="1" customFormat="1" ht="16.5" customHeight="1">
      <c r="B87" s="31"/>
      <c r="E87" s="186" t="str">
        <f>E9</f>
        <v>02 - Elektroinstalace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Petřvald</v>
      </c>
      <c r="I89" s="26" t="s">
        <v>22</v>
      </c>
      <c r="J89" s="51" t="str">
        <f>IF(J12="","",J12)</f>
        <v>19. 9. 2024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Petřvald</v>
      </c>
      <c r="I91" s="26" t="s">
        <v>30</v>
      </c>
      <c r="J91" s="29" t="str">
        <f>E21</f>
        <v>Ing. Jan Havlíček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1" t="s">
        <v>97</v>
      </c>
      <c r="J96" s="65">
        <f>J118</f>
        <v>0</v>
      </c>
      <c r="L96" s="31"/>
      <c r="AU96" s="16" t="s">
        <v>98</v>
      </c>
    </row>
    <row r="97" spans="2:12" s="8" customFormat="1" ht="24.95" customHeight="1">
      <c r="B97" s="102"/>
      <c r="D97" s="103" t="s">
        <v>105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561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1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5" customHeight="1">
      <c r="B105" s="31"/>
      <c r="C105" s="20" t="s">
        <v>116</v>
      </c>
      <c r="L105" s="31"/>
    </row>
    <row r="106" spans="2:12" s="1" customFormat="1" ht="6.95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26" t="str">
        <f>E7</f>
        <v>Navýšení kapacity MŠ Šenovská, Petřvald</v>
      </c>
      <c r="F108" s="227"/>
      <c r="G108" s="227"/>
      <c r="H108" s="227"/>
      <c r="L108" s="31"/>
    </row>
    <row r="109" spans="2:12" s="1" customFormat="1" ht="12" customHeight="1">
      <c r="B109" s="31"/>
      <c r="C109" s="26" t="s">
        <v>418</v>
      </c>
      <c r="L109" s="31"/>
    </row>
    <row r="110" spans="2:12" s="1" customFormat="1" ht="16.5" customHeight="1">
      <c r="B110" s="31"/>
      <c r="E110" s="186" t="str">
        <f>E9</f>
        <v>02 - Elektroinstalace</v>
      </c>
      <c r="F110" s="224"/>
      <c r="G110" s="224"/>
      <c r="H110" s="224"/>
      <c r="L110" s="31"/>
    </row>
    <row r="111" spans="2:12" s="1" customFormat="1" ht="6.95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Petřvald</v>
      </c>
      <c r="I112" s="26" t="s">
        <v>22</v>
      </c>
      <c r="J112" s="51" t="str">
        <f>IF(J12="","",J12)</f>
        <v>19. 9. 2024</v>
      </c>
      <c r="L112" s="31"/>
    </row>
    <row r="113" spans="2:65" s="1" customFormat="1" ht="6.95" customHeight="1">
      <c r="B113" s="31"/>
      <c r="L113" s="31"/>
    </row>
    <row r="114" spans="2:65" s="1" customFormat="1" ht="15.2" customHeight="1">
      <c r="B114" s="31"/>
      <c r="C114" s="26" t="s">
        <v>24</v>
      </c>
      <c r="F114" s="24" t="str">
        <f>E15</f>
        <v>Město Petřvald</v>
      </c>
      <c r="I114" s="26" t="s">
        <v>30</v>
      </c>
      <c r="J114" s="29" t="str">
        <f>E21</f>
        <v>Ing. Jan Havlíček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26" t="s">
        <v>33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10"/>
      <c r="C117" s="111" t="s">
        <v>117</v>
      </c>
      <c r="D117" s="112" t="s">
        <v>61</v>
      </c>
      <c r="E117" s="112" t="s">
        <v>57</v>
      </c>
      <c r="F117" s="112" t="s">
        <v>58</v>
      </c>
      <c r="G117" s="112" t="s">
        <v>118</v>
      </c>
      <c r="H117" s="112" t="s">
        <v>119</v>
      </c>
      <c r="I117" s="112" t="s">
        <v>120</v>
      </c>
      <c r="J117" s="113" t="s">
        <v>96</v>
      </c>
      <c r="K117" s="114" t="s">
        <v>121</v>
      </c>
      <c r="L117" s="110"/>
      <c r="M117" s="58" t="s">
        <v>1</v>
      </c>
      <c r="N117" s="59" t="s">
        <v>40</v>
      </c>
      <c r="O117" s="59" t="s">
        <v>122</v>
      </c>
      <c r="P117" s="59" t="s">
        <v>123</v>
      </c>
      <c r="Q117" s="59" t="s">
        <v>124</v>
      </c>
      <c r="R117" s="59" t="s">
        <v>125</v>
      </c>
      <c r="S117" s="59" t="s">
        <v>126</v>
      </c>
      <c r="T117" s="60" t="s">
        <v>127</v>
      </c>
    </row>
    <row r="118" spans="2:65" s="1" customFormat="1" ht="22.9" customHeight="1">
      <c r="B118" s="31"/>
      <c r="C118" s="63" t="s">
        <v>128</v>
      </c>
      <c r="J118" s="115">
        <f>BK118</f>
        <v>0</v>
      </c>
      <c r="L118" s="31"/>
      <c r="M118" s="61"/>
      <c r="N118" s="52"/>
      <c r="O118" s="52"/>
      <c r="P118" s="116">
        <f>P119</f>
        <v>0</v>
      </c>
      <c r="Q118" s="52"/>
      <c r="R118" s="116">
        <f>R119</f>
        <v>0</v>
      </c>
      <c r="S118" s="52"/>
      <c r="T118" s="117">
        <f>T119</f>
        <v>0</v>
      </c>
      <c r="AT118" s="16" t="s">
        <v>75</v>
      </c>
      <c r="AU118" s="16" t="s">
        <v>98</v>
      </c>
      <c r="BK118" s="118">
        <f>BK119</f>
        <v>0</v>
      </c>
    </row>
    <row r="119" spans="2:65" s="11" customFormat="1" ht="25.9" customHeight="1">
      <c r="B119" s="119"/>
      <c r="D119" s="120" t="s">
        <v>75</v>
      </c>
      <c r="E119" s="121" t="s">
        <v>183</v>
      </c>
      <c r="F119" s="121" t="s">
        <v>184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</v>
      </c>
      <c r="T119" s="126">
        <f>T120</f>
        <v>0</v>
      </c>
      <c r="AR119" s="120" t="s">
        <v>86</v>
      </c>
      <c r="AT119" s="127" t="s">
        <v>75</v>
      </c>
      <c r="AU119" s="127" t="s">
        <v>76</v>
      </c>
      <c r="AY119" s="120" t="s">
        <v>131</v>
      </c>
      <c r="BK119" s="128">
        <f>BK120</f>
        <v>0</v>
      </c>
    </row>
    <row r="120" spans="2:65" s="11" customFormat="1" ht="22.9" customHeight="1">
      <c r="B120" s="119"/>
      <c r="D120" s="120" t="s">
        <v>75</v>
      </c>
      <c r="E120" s="129" t="s">
        <v>562</v>
      </c>
      <c r="F120" s="129" t="s">
        <v>563</v>
      </c>
      <c r="I120" s="122"/>
      <c r="J120" s="130">
        <f>BK120</f>
        <v>0</v>
      </c>
      <c r="L120" s="119"/>
      <c r="M120" s="124"/>
      <c r="P120" s="125">
        <f>P121</f>
        <v>0</v>
      </c>
      <c r="R120" s="125">
        <f>R121</f>
        <v>0</v>
      </c>
      <c r="T120" s="126">
        <f>T121</f>
        <v>0</v>
      </c>
      <c r="AR120" s="120" t="s">
        <v>86</v>
      </c>
      <c r="AT120" s="127" t="s">
        <v>75</v>
      </c>
      <c r="AU120" s="127" t="s">
        <v>81</v>
      </c>
      <c r="AY120" s="120" t="s">
        <v>131</v>
      </c>
      <c r="BK120" s="128">
        <f>BK121</f>
        <v>0</v>
      </c>
    </row>
    <row r="121" spans="2:65" s="1" customFormat="1" ht="16.5" customHeight="1">
      <c r="B121" s="31"/>
      <c r="C121" s="131" t="s">
        <v>81</v>
      </c>
      <c r="D121" s="131" t="s">
        <v>134</v>
      </c>
      <c r="E121" s="132" t="s">
        <v>564</v>
      </c>
      <c r="F121" s="133" t="s">
        <v>565</v>
      </c>
      <c r="G121" s="134" t="s">
        <v>207</v>
      </c>
      <c r="H121" s="135">
        <v>1</v>
      </c>
      <c r="I121" s="136"/>
      <c r="J121" s="137">
        <f>ROUND(I121*H121,2)</f>
        <v>0</v>
      </c>
      <c r="K121" s="138"/>
      <c r="L121" s="31"/>
      <c r="M121" s="181" t="s">
        <v>1</v>
      </c>
      <c r="N121" s="182" t="s">
        <v>41</v>
      </c>
      <c r="O121" s="183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143" t="s">
        <v>191</v>
      </c>
      <c r="AT121" s="143" t="s">
        <v>134</v>
      </c>
      <c r="AU121" s="143" t="s">
        <v>86</v>
      </c>
      <c r="AY121" s="16" t="s">
        <v>131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6" t="s">
        <v>81</v>
      </c>
      <c r="BK121" s="144">
        <f>ROUND(I121*H121,2)</f>
        <v>0</v>
      </c>
      <c r="BL121" s="16" t="s">
        <v>191</v>
      </c>
      <c r="BM121" s="143" t="s">
        <v>566</v>
      </c>
    </row>
    <row r="122" spans="2:65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</sheetData>
  <sheetProtection algorithmName="SHA-512" hashValue="QQJ8ne1v/lbH8XhUrYIbYHee/aAqrPBAnTCr60v5NaNbIlxeFFD8uUZff43yfAqI1n+WADYydj2+dr0FXtQ6Mw==" saltValue="+zCIB3LUmrXwaFmAV9ybTUr62wTA6M9eGI1stcojb4QBFay7819HFkfnmQtAQ7rRXKyPGQLALcL/y/WH8Ywndw==" spinCount="100000" sheet="1" objects="1" scenarios="1" formatColumns="0" formatRows="0" autoFilter="0"/>
  <autoFilter ref="C117:K121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93</v>
      </c>
      <c r="L4" s="19"/>
      <c r="M4" s="86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6" t="str">
        <f>'Rekapitulace stavby'!K6</f>
        <v>Navýšení kapacity MŠ Šenovská, Petřvald</v>
      </c>
      <c r="F7" s="227"/>
      <c r="G7" s="227"/>
      <c r="H7" s="227"/>
      <c r="L7" s="19"/>
    </row>
    <row r="8" spans="2:46" s="1" customFormat="1" ht="12" customHeight="1">
      <c r="B8" s="31"/>
      <c r="D8" s="26" t="s">
        <v>418</v>
      </c>
      <c r="L8" s="31"/>
    </row>
    <row r="9" spans="2:46" s="1" customFormat="1" ht="16.5" customHeight="1">
      <c r="B9" s="31"/>
      <c r="E9" s="186" t="s">
        <v>567</v>
      </c>
      <c r="F9" s="224"/>
      <c r="G9" s="224"/>
      <c r="H9" s="22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19. 9. 2024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5" t="str">
        <f>'Rekapitulace stavby'!E14</f>
        <v>Vyplň údaj</v>
      </c>
      <c r="F18" s="208"/>
      <c r="G18" s="208"/>
      <c r="H18" s="208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7"/>
      <c r="E27" s="213" t="s">
        <v>1</v>
      </c>
      <c r="F27" s="213"/>
      <c r="G27" s="213"/>
      <c r="H27" s="213"/>
      <c r="L27" s="87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8" t="s">
        <v>36</v>
      </c>
      <c r="J30" s="65">
        <f>ROUND(J119,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9">
        <f>ROUND((SUM(BE119:BE152)),  2)</f>
        <v>0</v>
      </c>
      <c r="I33" s="90">
        <v>0.21</v>
      </c>
      <c r="J33" s="89">
        <f>ROUND(((SUM(BE119:BE152))*I33),  2)</f>
        <v>0</v>
      </c>
      <c r="L33" s="31"/>
    </row>
    <row r="34" spans="2:12" s="1" customFormat="1" ht="14.45" customHeight="1">
      <c r="B34" s="31"/>
      <c r="E34" s="26" t="s">
        <v>42</v>
      </c>
      <c r="F34" s="89">
        <f>ROUND((SUM(BF119:BF152)),  2)</f>
        <v>0</v>
      </c>
      <c r="I34" s="90">
        <v>0.12</v>
      </c>
      <c r="J34" s="89">
        <f>ROUND(((SUM(BF119:BF152))*I34),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89">
        <f>ROUND((SUM(BG119:BG152)),  2)</f>
        <v>0</v>
      </c>
      <c r="I35" s="90">
        <v>0.21</v>
      </c>
      <c r="J35" s="89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9">
        <f>ROUND((SUM(BH119:BH152)),  2)</f>
        <v>0</v>
      </c>
      <c r="I36" s="90">
        <v>0.12</v>
      </c>
      <c r="J36" s="89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9">
        <f>ROUND((SUM(BI119:BI152)),  2)</f>
        <v>0</v>
      </c>
      <c r="I37" s="90">
        <v>0</v>
      </c>
      <c r="J37" s="89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1"/>
      <c r="D39" s="92" t="s">
        <v>46</v>
      </c>
      <c r="E39" s="56"/>
      <c r="F39" s="56"/>
      <c r="G39" s="93" t="s">
        <v>47</v>
      </c>
      <c r="H39" s="94" t="s">
        <v>48</v>
      </c>
      <c r="I39" s="56"/>
      <c r="J39" s="95">
        <f>SUM(J30:J37)</f>
        <v>0</v>
      </c>
      <c r="K39" s="96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7" t="s">
        <v>52</v>
      </c>
      <c r="G61" s="42" t="s">
        <v>51</v>
      </c>
      <c r="H61" s="33"/>
      <c r="I61" s="33"/>
      <c r="J61" s="98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7" t="s">
        <v>52</v>
      </c>
      <c r="G76" s="42" t="s">
        <v>51</v>
      </c>
      <c r="H76" s="33"/>
      <c r="I76" s="33"/>
      <c r="J76" s="98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94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6" t="str">
        <f>E7</f>
        <v>Navýšení kapacity MŠ Šenovská, Petřvald</v>
      </c>
      <c r="F85" s="227"/>
      <c r="G85" s="227"/>
      <c r="H85" s="227"/>
      <c r="L85" s="31"/>
    </row>
    <row r="86" spans="2:47" s="1" customFormat="1" ht="12" customHeight="1">
      <c r="B86" s="31"/>
      <c r="C86" s="26" t="s">
        <v>418</v>
      </c>
      <c r="L86" s="31"/>
    </row>
    <row r="87" spans="2:47" s="1" customFormat="1" ht="16.5" customHeight="1">
      <c r="B87" s="31"/>
      <c r="E87" s="186" t="str">
        <f>E9</f>
        <v>VRN - Vedlejší a ostatní rozpočtové náklady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Petřvald</v>
      </c>
      <c r="I89" s="26" t="s">
        <v>22</v>
      </c>
      <c r="J89" s="51" t="str">
        <f>IF(J12="","",J12)</f>
        <v>19. 9. 2024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Petřvald</v>
      </c>
      <c r="I91" s="26" t="s">
        <v>30</v>
      </c>
      <c r="J91" s="29" t="str">
        <f>E21</f>
        <v>Ing. Jan Havlíček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9" t="s">
        <v>95</v>
      </c>
      <c r="D94" s="91"/>
      <c r="E94" s="91"/>
      <c r="F94" s="91"/>
      <c r="G94" s="91"/>
      <c r="H94" s="91"/>
      <c r="I94" s="91"/>
      <c r="J94" s="100" t="s">
        <v>96</v>
      </c>
      <c r="K94" s="91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1" t="s">
        <v>97</v>
      </c>
      <c r="J96" s="65">
        <f>J119</f>
        <v>0</v>
      </c>
      <c r="L96" s="31"/>
      <c r="AU96" s="16" t="s">
        <v>98</v>
      </c>
    </row>
    <row r="97" spans="2:12" s="8" customFormat="1" ht="24.95" customHeight="1">
      <c r="B97" s="102"/>
      <c r="D97" s="103" t="s">
        <v>568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899999999999999" customHeight="1">
      <c r="B98" s="106"/>
      <c r="D98" s="107" t="s">
        <v>569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899999999999999" customHeight="1">
      <c r="B99" s="106"/>
      <c r="D99" s="107" t="s">
        <v>570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12" s="1" customFormat="1" ht="21.75" customHeight="1">
      <c r="B100" s="31"/>
      <c r="L100" s="31"/>
    </row>
    <row r="101" spans="2:12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6.95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4.95" customHeight="1">
      <c r="B106" s="31"/>
      <c r="C106" s="20" t="s">
        <v>116</v>
      </c>
      <c r="L106" s="31"/>
    </row>
    <row r="107" spans="2:12" s="1" customFormat="1" ht="6.95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16.5" customHeight="1">
      <c r="B109" s="31"/>
      <c r="E109" s="226" t="str">
        <f>E7</f>
        <v>Navýšení kapacity MŠ Šenovská, Petřvald</v>
      </c>
      <c r="F109" s="227"/>
      <c r="G109" s="227"/>
      <c r="H109" s="227"/>
      <c r="L109" s="31"/>
    </row>
    <row r="110" spans="2:12" s="1" customFormat="1" ht="12" customHeight="1">
      <c r="B110" s="31"/>
      <c r="C110" s="26" t="s">
        <v>418</v>
      </c>
      <c r="L110" s="31"/>
    </row>
    <row r="111" spans="2:12" s="1" customFormat="1" ht="16.5" customHeight="1">
      <c r="B111" s="31"/>
      <c r="E111" s="186" t="str">
        <f>E9</f>
        <v>VRN - Vedlejší a ostatní rozpočtové náklady</v>
      </c>
      <c r="F111" s="224"/>
      <c r="G111" s="224"/>
      <c r="H111" s="224"/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Petřvald</v>
      </c>
      <c r="I113" s="26" t="s">
        <v>22</v>
      </c>
      <c r="J113" s="51" t="str">
        <f>IF(J12="","",J12)</f>
        <v>19. 9. 2024</v>
      </c>
      <c r="L113" s="31"/>
    </row>
    <row r="114" spans="2:65" s="1" customFormat="1" ht="6.95" customHeight="1">
      <c r="B114" s="31"/>
      <c r="L114" s="31"/>
    </row>
    <row r="115" spans="2:65" s="1" customFormat="1" ht="15.2" customHeight="1">
      <c r="B115" s="31"/>
      <c r="C115" s="26" t="s">
        <v>24</v>
      </c>
      <c r="F115" s="24" t="str">
        <f>E15</f>
        <v>Město Petřvald</v>
      </c>
      <c r="I115" s="26" t="s">
        <v>30</v>
      </c>
      <c r="J115" s="29" t="str">
        <f>E21</f>
        <v>Ing. Jan Havlíček</v>
      </c>
      <c r="L115" s="31"/>
    </row>
    <row r="116" spans="2:65" s="1" customFormat="1" ht="15.2" customHeight="1">
      <c r="B116" s="31"/>
      <c r="C116" s="26" t="s">
        <v>28</v>
      </c>
      <c r="F116" s="24" t="str">
        <f>IF(E18="","",E18)</f>
        <v>Vyplň údaj</v>
      </c>
      <c r="I116" s="26" t="s">
        <v>33</v>
      </c>
      <c r="J116" s="29" t="str">
        <f>E24</f>
        <v xml:space="preserve"> </v>
      </c>
      <c r="L116" s="31"/>
    </row>
    <row r="117" spans="2:65" s="1" customFormat="1" ht="10.35" customHeight="1">
      <c r="B117" s="31"/>
      <c r="L117" s="31"/>
    </row>
    <row r="118" spans="2:65" s="10" customFormat="1" ht="29.25" customHeight="1">
      <c r="B118" s="110"/>
      <c r="C118" s="111" t="s">
        <v>117</v>
      </c>
      <c r="D118" s="112" t="s">
        <v>61</v>
      </c>
      <c r="E118" s="112" t="s">
        <v>57</v>
      </c>
      <c r="F118" s="112" t="s">
        <v>58</v>
      </c>
      <c r="G118" s="112" t="s">
        <v>118</v>
      </c>
      <c r="H118" s="112" t="s">
        <v>119</v>
      </c>
      <c r="I118" s="112" t="s">
        <v>120</v>
      </c>
      <c r="J118" s="113" t="s">
        <v>96</v>
      </c>
      <c r="K118" s="114" t="s">
        <v>121</v>
      </c>
      <c r="L118" s="110"/>
      <c r="M118" s="58" t="s">
        <v>1</v>
      </c>
      <c r="N118" s="59" t="s">
        <v>40</v>
      </c>
      <c r="O118" s="59" t="s">
        <v>122</v>
      </c>
      <c r="P118" s="59" t="s">
        <v>123</v>
      </c>
      <c r="Q118" s="59" t="s">
        <v>124</v>
      </c>
      <c r="R118" s="59" t="s">
        <v>125</v>
      </c>
      <c r="S118" s="59" t="s">
        <v>126</v>
      </c>
      <c r="T118" s="60" t="s">
        <v>127</v>
      </c>
    </row>
    <row r="119" spans="2:65" s="1" customFormat="1" ht="22.9" customHeight="1">
      <c r="B119" s="31"/>
      <c r="C119" s="63" t="s">
        <v>128</v>
      </c>
      <c r="J119" s="115">
        <f>BK119</f>
        <v>0</v>
      </c>
      <c r="L119" s="31"/>
      <c r="M119" s="61"/>
      <c r="N119" s="52"/>
      <c r="O119" s="52"/>
      <c r="P119" s="116">
        <f>P120</f>
        <v>0</v>
      </c>
      <c r="Q119" s="52"/>
      <c r="R119" s="116">
        <f>R120</f>
        <v>0</v>
      </c>
      <c r="S119" s="52"/>
      <c r="T119" s="117">
        <f>T120</f>
        <v>0</v>
      </c>
      <c r="AT119" s="16" t="s">
        <v>75</v>
      </c>
      <c r="AU119" s="16" t="s">
        <v>98</v>
      </c>
      <c r="BK119" s="118">
        <f>BK120</f>
        <v>0</v>
      </c>
    </row>
    <row r="120" spans="2:65" s="11" customFormat="1" ht="25.9" customHeight="1">
      <c r="B120" s="119"/>
      <c r="D120" s="120" t="s">
        <v>75</v>
      </c>
      <c r="E120" s="121" t="s">
        <v>90</v>
      </c>
      <c r="F120" s="121" t="s">
        <v>90</v>
      </c>
      <c r="I120" s="122"/>
      <c r="J120" s="123">
        <f>BK120</f>
        <v>0</v>
      </c>
      <c r="L120" s="119"/>
      <c r="M120" s="124"/>
      <c r="P120" s="125">
        <f>P121+P140</f>
        <v>0</v>
      </c>
      <c r="R120" s="125">
        <f>R121+R140</f>
        <v>0</v>
      </c>
      <c r="T120" s="126">
        <f>T121+T140</f>
        <v>0</v>
      </c>
      <c r="AR120" s="120" t="s">
        <v>155</v>
      </c>
      <c r="AT120" s="127" t="s">
        <v>75</v>
      </c>
      <c r="AU120" s="127" t="s">
        <v>76</v>
      </c>
      <c r="AY120" s="120" t="s">
        <v>131</v>
      </c>
      <c r="BK120" s="128">
        <f>BK121+BK140</f>
        <v>0</v>
      </c>
    </row>
    <row r="121" spans="2:65" s="11" customFormat="1" ht="22.9" customHeight="1">
      <c r="B121" s="119"/>
      <c r="D121" s="120" t="s">
        <v>75</v>
      </c>
      <c r="E121" s="129" t="s">
        <v>571</v>
      </c>
      <c r="F121" s="129" t="s">
        <v>572</v>
      </c>
      <c r="I121" s="122"/>
      <c r="J121" s="130">
        <f>BK121</f>
        <v>0</v>
      </c>
      <c r="L121" s="119"/>
      <c r="M121" s="124"/>
      <c r="P121" s="125">
        <f>SUM(P122:P139)</f>
        <v>0</v>
      </c>
      <c r="R121" s="125">
        <f>SUM(R122:R139)</f>
        <v>0</v>
      </c>
      <c r="T121" s="126">
        <f>SUM(T122:T139)</f>
        <v>0</v>
      </c>
      <c r="AR121" s="120" t="s">
        <v>81</v>
      </c>
      <c r="AT121" s="127" t="s">
        <v>75</v>
      </c>
      <c r="AU121" s="127" t="s">
        <v>81</v>
      </c>
      <c r="AY121" s="120" t="s">
        <v>131</v>
      </c>
      <c r="BK121" s="128">
        <f>SUM(BK122:BK139)</f>
        <v>0</v>
      </c>
    </row>
    <row r="122" spans="2:65" s="1" customFormat="1" ht="16.5" customHeight="1">
      <c r="B122" s="31"/>
      <c r="C122" s="131" t="s">
        <v>81</v>
      </c>
      <c r="D122" s="131" t="s">
        <v>134</v>
      </c>
      <c r="E122" s="132" t="s">
        <v>573</v>
      </c>
      <c r="F122" s="133" t="s">
        <v>574</v>
      </c>
      <c r="G122" s="134" t="s">
        <v>207</v>
      </c>
      <c r="H122" s="135">
        <v>1</v>
      </c>
      <c r="I122" s="136"/>
      <c r="J122" s="137">
        <f>ROUND(I122*H122,2)</f>
        <v>0</v>
      </c>
      <c r="K122" s="138"/>
      <c r="L122" s="31"/>
      <c r="M122" s="139" t="s">
        <v>1</v>
      </c>
      <c r="N122" s="140" t="s">
        <v>41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138</v>
      </c>
      <c r="AT122" s="143" t="s">
        <v>134</v>
      </c>
      <c r="AU122" s="143" t="s">
        <v>86</v>
      </c>
      <c r="AY122" s="16" t="s">
        <v>131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6" t="s">
        <v>81</v>
      </c>
      <c r="BK122" s="144">
        <f>ROUND(I122*H122,2)</f>
        <v>0</v>
      </c>
      <c r="BL122" s="16" t="s">
        <v>138</v>
      </c>
      <c r="BM122" s="143" t="s">
        <v>86</v>
      </c>
    </row>
    <row r="123" spans="2:65" s="13" customFormat="1" ht="22.5">
      <c r="B123" s="164"/>
      <c r="D123" s="146" t="s">
        <v>140</v>
      </c>
      <c r="E123" s="165" t="s">
        <v>1</v>
      </c>
      <c r="F123" s="166" t="s">
        <v>575</v>
      </c>
      <c r="H123" s="165" t="s">
        <v>1</v>
      </c>
      <c r="I123" s="167"/>
      <c r="L123" s="164"/>
      <c r="M123" s="168"/>
      <c r="T123" s="169"/>
      <c r="AT123" s="165" t="s">
        <v>140</v>
      </c>
      <c r="AU123" s="165" t="s">
        <v>86</v>
      </c>
      <c r="AV123" s="13" t="s">
        <v>81</v>
      </c>
      <c r="AW123" s="13" t="s">
        <v>32</v>
      </c>
      <c r="AX123" s="13" t="s">
        <v>76</v>
      </c>
      <c r="AY123" s="165" t="s">
        <v>131</v>
      </c>
    </row>
    <row r="124" spans="2:65" s="13" customFormat="1" ht="33.75">
      <c r="B124" s="164"/>
      <c r="D124" s="146" t="s">
        <v>140</v>
      </c>
      <c r="E124" s="165" t="s">
        <v>1</v>
      </c>
      <c r="F124" s="166" t="s">
        <v>576</v>
      </c>
      <c r="H124" s="165" t="s">
        <v>1</v>
      </c>
      <c r="I124" s="167"/>
      <c r="L124" s="164"/>
      <c r="M124" s="168"/>
      <c r="T124" s="169"/>
      <c r="AT124" s="165" t="s">
        <v>140</v>
      </c>
      <c r="AU124" s="165" t="s">
        <v>86</v>
      </c>
      <c r="AV124" s="13" t="s">
        <v>81</v>
      </c>
      <c r="AW124" s="13" t="s">
        <v>32</v>
      </c>
      <c r="AX124" s="13" t="s">
        <v>76</v>
      </c>
      <c r="AY124" s="165" t="s">
        <v>131</v>
      </c>
    </row>
    <row r="125" spans="2:65" s="13" customFormat="1" ht="22.5">
      <c r="B125" s="164"/>
      <c r="D125" s="146" t="s">
        <v>140</v>
      </c>
      <c r="E125" s="165" t="s">
        <v>1</v>
      </c>
      <c r="F125" s="166" t="s">
        <v>577</v>
      </c>
      <c r="H125" s="165" t="s">
        <v>1</v>
      </c>
      <c r="I125" s="167"/>
      <c r="L125" s="164"/>
      <c r="M125" s="168"/>
      <c r="T125" s="169"/>
      <c r="AT125" s="165" t="s">
        <v>140</v>
      </c>
      <c r="AU125" s="165" t="s">
        <v>86</v>
      </c>
      <c r="AV125" s="13" t="s">
        <v>81</v>
      </c>
      <c r="AW125" s="13" t="s">
        <v>32</v>
      </c>
      <c r="AX125" s="13" t="s">
        <v>76</v>
      </c>
      <c r="AY125" s="165" t="s">
        <v>131</v>
      </c>
    </row>
    <row r="126" spans="2:65" s="12" customFormat="1" ht="11.25">
      <c r="B126" s="145"/>
      <c r="D126" s="146" t="s">
        <v>140</v>
      </c>
      <c r="E126" s="147" t="s">
        <v>1</v>
      </c>
      <c r="F126" s="148" t="s">
        <v>578</v>
      </c>
      <c r="H126" s="149">
        <v>1</v>
      </c>
      <c r="I126" s="150"/>
      <c r="L126" s="145"/>
      <c r="M126" s="151"/>
      <c r="T126" s="152"/>
      <c r="AT126" s="147" t="s">
        <v>140</v>
      </c>
      <c r="AU126" s="147" t="s">
        <v>86</v>
      </c>
      <c r="AV126" s="12" t="s">
        <v>86</v>
      </c>
      <c r="AW126" s="12" t="s">
        <v>32</v>
      </c>
      <c r="AX126" s="12" t="s">
        <v>76</v>
      </c>
      <c r="AY126" s="147" t="s">
        <v>131</v>
      </c>
    </row>
    <row r="127" spans="2:65" s="14" customFormat="1" ht="11.25">
      <c r="B127" s="170"/>
      <c r="D127" s="146" t="s">
        <v>140</v>
      </c>
      <c r="E127" s="171" t="s">
        <v>1</v>
      </c>
      <c r="F127" s="172" t="s">
        <v>303</v>
      </c>
      <c r="H127" s="173">
        <v>1</v>
      </c>
      <c r="I127" s="174"/>
      <c r="L127" s="170"/>
      <c r="M127" s="175"/>
      <c r="T127" s="176"/>
      <c r="AT127" s="171" t="s">
        <v>140</v>
      </c>
      <c r="AU127" s="171" t="s">
        <v>86</v>
      </c>
      <c r="AV127" s="14" t="s">
        <v>138</v>
      </c>
      <c r="AW127" s="14" t="s">
        <v>32</v>
      </c>
      <c r="AX127" s="14" t="s">
        <v>81</v>
      </c>
      <c r="AY127" s="171" t="s">
        <v>131</v>
      </c>
    </row>
    <row r="128" spans="2:65" s="1" customFormat="1" ht="16.5" customHeight="1">
      <c r="B128" s="31"/>
      <c r="C128" s="131" t="s">
        <v>86</v>
      </c>
      <c r="D128" s="131" t="s">
        <v>134</v>
      </c>
      <c r="E128" s="132" t="s">
        <v>579</v>
      </c>
      <c r="F128" s="133" t="s">
        <v>580</v>
      </c>
      <c r="G128" s="134" t="s">
        <v>207</v>
      </c>
      <c r="H128" s="135">
        <v>1</v>
      </c>
      <c r="I128" s="136"/>
      <c r="J128" s="137">
        <f>ROUND(I128*H128,2)</f>
        <v>0</v>
      </c>
      <c r="K128" s="138"/>
      <c r="L128" s="31"/>
      <c r="M128" s="139" t="s">
        <v>1</v>
      </c>
      <c r="N128" s="140" t="s">
        <v>41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138</v>
      </c>
      <c r="AT128" s="143" t="s">
        <v>134</v>
      </c>
      <c r="AU128" s="143" t="s">
        <v>86</v>
      </c>
      <c r="AY128" s="16" t="s">
        <v>131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81</v>
      </c>
      <c r="BK128" s="144">
        <f>ROUND(I128*H128,2)</f>
        <v>0</v>
      </c>
      <c r="BL128" s="16" t="s">
        <v>138</v>
      </c>
      <c r="BM128" s="143" t="s">
        <v>138</v>
      </c>
    </row>
    <row r="129" spans="2:65" s="13" customFormat="1" ht="22.5">
      <c r="B129" s="164"/>
      <c r="D129" s="146" t="s">
        <v>140</v>
      </c>
      <c r="E129" s="165" t="s">
        <v>1</v>
      </c>
      <c r="F129" s="166" t="s">
        <v>581</v>
      </c>
      <c r="H129" s="165" t="s">
        <v>1</v>
      </c>
      <c r="I129" s="167"/>
      <c r="L129" s="164"/>
      <c r="M129" s="168"/>
      <c r="T129" s="169"/>
      <c r="AT129" s="165" t="s">
        <v>140</v>
      </c>
      <c r="AU129" s="165" t="s">
        <v>86</v>
      </c>
      <c r="AV129" s="13" t="s">
        <v>81</v>
      </c>
      <c r="AW129" s="13" t="s">
        <v>32</v>
      </c>
      <c r="AX129" s="13" t="s">
        <v>76</v>
      </c>
      <c r="AY129" s="165" t="s">
        <v>131</v>
      </c>
    </row>
    <row r="130" spans="2:65" s="13" customFormat="1" ht="22.5">
      <c r="B130" s="164"/>
      <c r="D130" s="146" t="s">
        <v>140</v>
      </c>
      <c r="E130" s="165" t="s">
        <v>1</v>
      </c>
      <c r="F130" s="166" t="s">
        <v>582</v>
      </c>
      <c r="H130" s="165" t="s">
        <v>1</v>
      </c>
      <c r="I130" s="167"/>
      <c r="L130" s="164"/>
      <c r="M130" s="168"/>
      <c r="T130" s="169"/>
      <c r="AT130" s="165" t="s">
        <v>140</v>
      </c>
      <c r="AU130" s="165" t="s">
        <v>86</v>
      </c>
      <c r="AV130" s="13" t="s">
        <v>81</v>
      </c>
      <c r="AW130" s="13" t="s">
        <v>32</v>
      </c>
      <c r="AX130" s="13" t="s">
        <v>76</v>
      </c>
      <c r="AY130" s="165" t="s">
        <v>131</v>
      </c>
    </row>
    <row r="131" spans="2:65" s="13" customFormat="1" ht="22.5">
      <c r="B131" s="164"/>
      <c r="D131" s="146" t="s">
        <v>140</v>
      </c>
      <c r="E131" s="165" t="s">
        <v>1</v>
      </c>
      <c r="F131" s="166" t="s">
        <v>583</v>
      </c>
      <c r="H131" s="165" t="s">
        <v>1</v>
      </c>
      <c r="I131" s="167"/>
      <c r="L131" s="164"/>
      <c r="M131" s="168"/>
      <c r="T131" s="169"/>
      <c r="AT131" s="165" t="s">
        <v>140</v>
      </c>
      <c r="AU131" s="165" t="s">
        <v>86</v>
      </c>
      <c r="AV131" s="13" t="s">
        <v>81</v>
      </c>
      <c r="AW131" s="13" t="s">
        <v>32</v>
      </c>
      <c r="AX131" s="13" t="s">
        <v>76</v>
      </c>
      <c r="AY131" s="165" t="s">
        <v>131</v>
      </c>
    </row>
    <row r="132" spans="2:65" s="13" customFormat="1" ht="22.5">
      <c r="B132" s="164"/>
      <c r="D132" s="146" t="s">
        <v>140</v>
      </c>
      <c r="E132" s="165" t="s">
        <v>1</v>
      </c>
      <c r="F132" s="166" t="s">
        <v>584</v>
      </c>
      <c r="H132" s="165" t="s">
        <v>1</v>
      </c>
      <c r="I132" s="167"/>
      <c r="L132" s="164"/>
      <c r="M132" s="168"/>
      <c r="T132" s="169"/>
      <c r="AT132" s="165" t="s">
        <v>140</v>
      </c>
      <c r="AU132" s="165" t="s">
        <v>86</v>
      </c>
      <c r="AV132" s="13" t="s">
        <v>81</v>
      </c>
      <c r="AW132" s="13" t="s">
        <v>32</v>
      </c>
      <c r="AX132" s="13" t="s">
        <v>76</v>
      </c>
      <c r="AY132" s="165" t="s">
        <v>131</v>
      </c>
    </row>
    <row r="133" spans="2:65" s="12" customFormat="1" ht="11.25">
      <c r="B133" s="145"/>
      <c r="D133" s="146" t="s">
        <v>140</v>
      </c>
      <c r="E133" s="147" t="s">
        <v>1</v>
      </c>
      <c r="F133" s="148" t="s">
        <v>585</v>
      </c>
      <c r="H133" s="149">
        <v>1</v>
      </c>
      <c r="I133" s="150"/>
      <c r="L133" s="145"/>
      <c r="M133" s="151"/>
      <c r="T133" s="152"/>
      <c r="AT133" s="147" t="s">
        <v>140</v>
      </c>
      <c r="AU133" s="147" t="s">
        <v>86</v>
      </c>
      <c r="AV133" s="12" t="s">
        <v>86</v>
      </c>
      <c r="AW133" s="12" t="s">
        <v>32</v>
      </c>
      <c r="AX133" s="12" t="s">
        <v>76</v>
      </c>
      <c r="AY133" s="147" t="s">
        <v>131</v>
      </c>
    </row>
    <row r="134" spans="2:65" s="14" customFormat="1" ht="11.25">
      <c r="B134" s="170"/>
      <c r="D134" s="146" t="s">
        <v>140</v>
      </c>
      <c r="E134" s="171" t="s">
        <v>1</v>
      </c>
      <c r="F134" s="172" t="s">
        <v>303</v>
      </c>
      <c r="H134" s="173">
        <v>1</v>
      </c>
      <c r="I134" s="174"/>
      <c r="L134" s="170"/>
      <c r="M134" s="175"/>
      <c r="T134" s="176"/>
      <c r="AT134" s="171" t="s">
        <v>140</v>
      </c>
      <c r="AU134" s="171" t="s">
        <v>86</v>
      </c>
      <c r="AV134" s="14" t="s">
        <v>138</v>
      </c>
      <c r="AW134" s="14" t="s">
        <v>32</v>
      </c>
      <c r="AX134" s="14" t="s">
        <v>81</v>
      </c>
      <c r="AY134" s="171" t="s">
        <v>131</v>
      </c>
    </row>
    <row r="135" spans="2:65" s="1" customFormat="1" ht="16.5" customHeight="1">
      <c r="B135" s="31"/>
      <c r="C135" s="131" t="s">
        <v>132</v>
      </c>
      <c r="D135" s="131" t="s">
        <v>134</v>
      </c>
      <c r="E135" s="132" t="s">
        <v>586</v>
      </c>
      <c r="F135" s="133" t="s">
        <v>587</v>
      </c>
      <c r="G135" s="134" t="s">
        <v>207</v>
      </c>
      <c r="H135" s="135">
        <v>1</v>
      </c>
      <c r="I135" s="136"/>
      <c r="J135" s="137">
        <f>ROUND(I135*H135,2)</f>
        <v>0</v>
      </c>
      <c r="K135" s="138"/>
      <c r="L135" s="31"/>
      <c r="M135" s="139" t="s">
        <v>1</v>
      </c>
      <c r="N135" s="140" t="s">
        <v>41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138</v>
      </c>
      <c r="AT135" s="143" t="s">
        <v>134</v>
      </c>
      <c r="AU135" s="143" t="s">
        <v>86</v>
      </c>
      <c r="AY135" s="16" t="s">
        <v>131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81</v>
      </c>
      <c r="BK135" s="144">
        <f>ROUND(I135*H135,2)</f>
        <v>0</v>
      </c>
      <c r="BL135" s="16" t="s">
        <v>138</v>
      </c>
      <c r="BM135" s="143" t="s">
        <v>142</v>
      </c>
    </row>
    <row r="136" spans="2:65" s="13" customFormat="1" ht="22.5">
      <c r="B136" s="164"/>
      <c r="D136" s="146" t="s">
        <v>140</v>
      </c>
      <c r="E136" s="165" t="s">
        <v>1</v>
      </c>
      <c r="F136" s="166" t="s">
        <v>588</v>
      </c>
      <c r="H136" s="165" t="s">
        <v>1</v>
      </c>
      <c r="I136" s="167"/>
      <c r="L136" s="164"/>
      <c r="M136" s="168"/>
      <c r="T136" s="169"/>
      <c r="AT136" s="165" t="s">
        <v>140</v>
      </c>
      <c r="AU136" s="165" t="s">
        <v>86</v>
      </c>
      <c r="AV136" s="13" t="s">
        <v>81</v>
      </c>
      <c r="AW136" s="13" t="s">
        <v>32</v>
      </c>
      <c r="AX136" s="13" t="s">
        <v>76</v>
      </c>
      <c r="AY136" s="165" t="s">
        <v>131</v>
      </c>
    </row>
    <row r="137" spans="2:65" s="13" customFormat="1" ht="11.25">
      <c r="B137" s="164"/>
      <c r="D137" s="146" t="s">
        <v>140</v>
      </c>
      <c r="E137" s="165" t="s">
        <v>1</v>
      </c>
      <c r="F137" s="166" t="s">
        <v>589</v>
      </c>
      <c r="H137" s="165" t="s">
        <v>1</v>
      </c>
      <c r="I137" s="167"/>
      <c r="L137" s="164"/>
      <c r="M137" s="168"/>
      <c r="T137" s="169"/>
      <c r="AT137" s="165" t="s">
        <v>140</v>
      </c>
      <c r="AU137" s="165" t="s">
        <v>86</v>
      </c>
      <c r="AV137" s="13" t="s">
        <v>81</v>
      </c>
      <c r="AW137" s="13" t="s">
        <v>32</v>
      </c>
      <c r="AX137" s="13" t="s">
        <v>76</v>
      </c>
      <c r="AY137" s="165" t="s">
        <v>131</v>
      </c>
    </row>
    <row r="138" spans="2:65" s="12" customFormat="1" ht="11.25">
      <c r="B138" s="145"/>
      <c r="D138" s="146" t="s">
        <v>140</v>
      </c>
      <c r="E138" s="147" t="s">
        <v>1</v>
      </c>
      <c r="F138" s="148" t="s">
        <v>585</v>
      </c>
      <c r="H138" s="149">
        <v>1</v>
      </c>
      <c r="I138" s="150"/>
      <c r="L138" s="145"/>
      <c r="M138" s="151"/>
      <c r="T138" s="152"/>
      <c r="AT138" s="147" t="s">
        <v>140</v>
      </c>
      <c r="AU138" s="147" t="s">
        <v>86</v>
      </c>
      <c r="AV138" s="12" t="s">
        <v>86</v>
      </c>
      <c r="AW138" s="12" t="s">
        <v>32</v>
      </c>
      <c r="AX138" s="12" t="s">
        <v>76</v>
      </c>
      <c r="AY138" s="147" t="s">
        <v>131</v>
      </c>
    </row>
    <row r="139" spans="2:65" s="14" customFormat="1" ht="11.25">
      <c r="B139" s="170"/>
      <c r="D139" s="146" t="s">
        <v>140</v>
      </c>
      <c r="E139" s="171" t="s">
        <v>1</v>
      </c>
      <c r="F139" s="172" t="s">
        <v>303</v>
      </c>
      <c r="H139" s="173">
        <v>1</v>
      </c>
      <c r="I139" s="174"/>
      <c r="L139" s="170"/>
      <c r="M139" s="175"/>
      <c r="T139" s="176"/>
      <c r="AT139" s="171" t="s">
        <v>140</v>
      </c>
      <c r="AU139" s="171" t="s">
        <v>86</v>
      </c>
      <c r="AV139" s="14" t="s">
        <v>138</v>
      </c>
      <c r="AW139" s="14" t="s">
        <v>32</v>
      </c>
      <c r="AX139" s="14" t="s">
        <v>81</v>
      </c>
      <c r="AY139" s="171" t="s">
        <v>131</v>
      </c>
    </row>
    <row r="140" spans="2:65" s="11" customFormat="1" ht="22.9" customHeight="1">
      <c r="B140" s="119"/>
      <c r="D140" s="120" t="s">
        <v>75</v>
      </c>
      <c r="E140" s="129" t="s">
        <v>590</v>
      </c>
      <c r="F140" s="129" t="s">
        <v>591</v>
      </c>
      <c r="I140" s="122"/>
      <c r="J140" s="130">
        <f>BK140</f>
        <v>0</v>
      </c>
      <c r="L140" s="119"/>
      <c r="M140" s="124"/>
      <c r="P140" s="125">
        <f>SUM(P141:P152)</f>
        <v>0</v>
      </c>
      <c r="R140" s="125">
        <f>SUM(R141:R152)</f>
        <v>0</v>
      </c>
      <c r="T140" s="126">
        <f>SUM(T141:T152)</f>
        <v>0</v>
      </c>
      <c r="AR140" s="120" t="s">
        <v>81</v>
      </c>
      <c r="AT140" s="127" t="s">
        <v>75</v>
      </c>
      <c r="AU140" s="127" t="s">
        <v>81</v>
      </c>
      <c r="AY140" s="120" t="s">
        <v>131</v>
      </c>
      <c r="BK140" s="128">
        <f>SUM(BK141:BK152)</f>
        <v>0</v>
      </c>
    </row>
    <row r="141" spans="2:65" s="1" customFormat="1" ht="16.5" customHeight="1">
      <c r="B141" s="31"/>
      <c r="C141" s="131" t="s">
        <v>138</v>
      </c>
      <c r="D141" s="131" t="s">
        <v>134</v>
      </c>
      <c r="E141" s="132" t="s">
        <v>592</v>
      </c>
      <c r="F141" s="133" t="s">
        <v>593</v>
      </c>
      <c r="G141" s="134" t="s">
        <v>207</v>
      </c>
      <c r="H141" s="135">
        <v>1</v>
      </c>
      <c r="I141" s="136"/>
      <c r="J141" s="137">
        <f>ROUND(I141*H141,2)</f>
        <v>0</v>
      </c>
      <c r="K141" s="138"/>
      <c r="L141" s="31"/>
      <c r="M141" s="139" t="s">
        <v>1</v>
      </c>
      <c r="N141" s="140" t="s">
        <v>41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138</v>
      </c>
      <c r="AT141" s="143" t="s">
        <v>134</v>
      </c>
      <c r="AU141" s="143" t="s">
        <v>86</v>
      </c>
      <c r="AY141" s="16" t="s">
        <v>131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81</v>
      </c>
      <c r="BK141" s="144">
        <f>ROUND(I141*H141,2)</f>
        <v>0</v>
      </c>
      <c r="BL141" s="16" t="s">
        <v>138</v>
      </c>
      <c r="BM141" s="143" t="s">
        <v>169</v>
      </c>
    </row>
    <row r="142" spans="2:65" s="13" customFormat="1" ht="33.75">
      <c r="B142" s="164"/>
      <c r="D142" s="146" t="s">
        <v>140</v>
      </c>
      <c r="E142" s="165" t="s">
        <v>1</v>
      </c>
      <c r="F142" s="166" t="s">
        <v>594</v>
      </c>
      <c r="H142" s="165" t="s">
        <v>1</v>
      </c>
      <c r="I142" s="167"/>
      <c r="L142" s="164"/>
      <c r="M142" s="168"/>
      <c r="T142" s="169"/>
      <c r="AT142" s="165" t="s">
        <v>140</v>
      </c>
      <c r="AU142" s="165" t="s">
        <v>86</v>
      </c>
      <c r="AV142" s="13" t="s">
        <v>81</v>
      </c>
      <c r="AW142" s="13" t="s">
        <v>32</v>
      </c>
      <c r="AX142" s="13" t="s">
        <v>76</v>
      </c>
      <c r="AY142" s="165" t="s">
        <v>131</v>
      </c>
    </row>
    <row r="143" spans="2:65" s="13" customFormat="1" ht="11.25">
      <c r="B143" s="164"/>
      <c r="D143" s="146" t="s">
        <v>140</v>
      </c>
      <c r="E143" s="165" t="s">
        <v>1</v>
      </c>
      <c r="F143" s="166" t="s">
        <v>595</v>
      </c>
      <c r="H143" s="165" t="s">
        <v>1</v>
      </c>
      <c r="I143" s="167"/>
      <c r="L143" s="164"/>
      <c r="M143" s="168"/>
      <c r="T143" s="169"/>
      <c r="AT143" s="165" t="s">
        <v>140</v>
      </c>
      <c r="AU143" s="165" t="s">
        <v>86</v>
      </c>
      <c r="AV143" s="13" t="s">
        <v>81</v>
      </c>
      <c r="AW143" s="13" t="s">
        <v>32</v>
      </c>
      <c r="AX143" s="13" t="s">
        <v>76</v>
      </c>
      <c r="AY143" s="165" t="s">
        <v>131</v>
      </c>
    </row>
    <row r="144" spans="2:65" s="13" customFormat="1" ht="33.75">
      <c r="B144" s="164"/>
      <c r="D144" s="146" t="s">
        <v>140</v>
      </c>
      <c r="E144" s="165" t="s">
        <v>1</v>
      </c>
      <c r="F144" s="166" t="s">
        <v>596</v>
      </c>
      <c r="H144" s="165" t="s">
        <v>1</v>
      </c>
      <c r="I144" s="167"/>
      <c r="L144" s="164"/>
      <c r="M144" s="168"/>
      <c r="T144" s="169"/>
      <c r="AT144" s="165" t="s">
        <v>140</v>
      </c>
      <c r="AU144" s="165" t="s">
        <v>86</v>
      </c>
      <c r="AV144" s="13" t="s">
        <v>81</v>
      </c>
      <c r="AW144" s="13" t="s">
        <v>32</v>
      </c>
      <c r="AX144" s="13" t="s">
        <v>76</v>
      </c>
      <c r="AY144" s="165" t="s">
        <v>131</v>
      </c>
    </row>
    <row r="145" spans="2:65" s="13" customFormat="1" ht="22.5">
      <c r="B145" s="164"/>
      <c r="D145" s="146" t="s">
        <v>140</v>
      </c>
      <c r="E145" s="165" t="s">
        <v>1</v>
      </c>
      <c r="F145" s="166" t="s">
        <v>597</v>
      </c>
      <c r="H145" s="165" t="s">
        <v>1</v>
      </c>
      <c r="I145" s="167"/>
      <c r="L145" s="164"/>
      <c r="M145" s="168"/>
      <c r="T145" s="169"/>
      <c r="AT145" s="165" t="s">
        <v>140</v>
      </c>
      <c r="AU145" s="165" t="s">
        <v>86</v>
      </c>
      <c r="AV145" s="13" t="s">
        <v>81</v>
      </c>
      <c r="AW145" s="13" t="s">
        <v>32</v>
      </c>
      <c r="AX145" s="13" t="s">
        <v>76</v>
      </c>
      <c r="AY145" s="165" t="s">
        <v>131</v>
      </c>
    </row>
    <row r="146" spans="2:65" s="13" customFormat="1" ht="11.25">
      <c r="B146" s="164"/>
      <c r="D146" s="146" t="s">
        <v>140</v>
      </c>
      <c r="E146" s="165" t="s">
        <v>1</v>
      </c>
      <c r="F146" s="166" t="s">
        <v>598</v>
      </c>
      <c r="H146" s="165" t="s">
        <v>1</v>
      </c>
      <c r="I146" s="167"/>
      <c r="L146" s="164"/>
      <c r="M146" s="168"/>
      <c r="T146" s="169"/>
      <c r="AT146" s="165" t="s">
        <v>140</v>
      </c>
      <c r="AU146" s="165" t="s">
        <v>86</v>
      </c>
      <c r="AV146" s="13" t="s">
        <v>81</v>
      </c>
      <c r="AW146" s="13" t="s">
        <v>32</v>
      </c>
      <c r="AX146" s="13" t="s">
        <v>76</v>
      </c>
      <c r="AY146" s="165" t="s">
        <v>131</v>
      </c>
    </row>
    <row r="147" spans="2:65" s="12" customFormat="1" ht="11.25">
      <c r="B147" s="145"/>
      <c r="D147" s="146" t="s">
        <v>140</v>
      </c>
      <c r="E147" s="147" t="s">
        <v>1</v>
      </c>
      <c r="F147" s="148" t="s">
        <v>585</v>
      </c>
      <c r="H147" s="149">
        <v>1</v>
      </c>
      <c r="I147" s="150"/>
      <c r="L147" s="145"/>
      <c r="M147" s="151"/>
      <c r="T147" s="152"/>
      <c r="AT147" s="147" t="s">
        <v>140</v>
      </c>
      <c r="AU147" s="147" t="s">
        <v>86</v>
      </c>
      <c r="AV147" s="12" t="s">
        <v>86</v>
      </c>
      <c r="AW147" s="12" t="s">
        <v>32</v>
      </c>
      <c r="AX147" s="12" t="s">
        <v>76</v>
      </c>
      <c r="AY147" s="147" t="s">
        <v>131</v>
      </c>
    </row>
    <row r="148" spans="2:65" s="14" customFormat="1" ht="11.25">
      <c r="B148" s="170"/>
      <c r="D148" s="146" t="s">
        <v>140</v>
      </c>
      <c r="E148" s="171" t="s">
        <v>1</v>
      </c>
      <c r="F148" s="172" t="s">
        <v>303</v>
      </c>
      <c r="H148" s="173">
        <v>1</v>
      </c>
      <c r="I148" s="174"/>
      <c r="L148" s="170"/>
      <c r="M148" s="175"/>
      <c r="T148" s="176"/>
      <c r="AT148" s="171" t="s">
        <v>140</v>
      </c>
      <c r="AU148" s="171" t="s">
        <v>86</v>
      </c>
      <c r="AV148" s="14" t="s">
        <v>138</v>
      </c>
      <c r="AW148" s="14" t="s">
        <v>32</v>
      </c>
      <c r="AX148" s="14" t="s">
        <v>81</v>
      </c>
      <c r="AY148" s="171" t="s">
        <v>131</v>
      </c>
    </row>
    <row r="149" spans="2:65" s="1" customFormat="1" ht="37.9" customHeight="1">
      <c r="B149" s="31"/>
      <c r="C149" s="131" t="s">
        <v>155</v>
      </c>
      <c r="D149" s="131" t="s">
        <v>134</v>
      </c>
      <c r="E149" s="132" t="s">
        <v>599</v>
      </c>
      <c r="F149" s="133" t="s">
        <v>600</v>
      </c>
      <c r="G149" s="134" t="s">
        <v>601</v>
      </c>
      <c r="H149" s="135">
        <v>12</v>
      </c>
      <c r="I149" s="136"/>
      <c r="J149" s="137">
        <f>ROUND(I149*H149,2)</f>
        <v>0</v>
      </c>
      <c r="K149" s="138"/>
      <c r="L149" s="31"/>
      <c r="M149" s="139" t="s">
        <v>1</v>
      </c>
      <c r="N149" s="140" t="s">
        <v>41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138</v>
      </c>
      <c r="AT149" s="143" t="s">
        <v>134</v>
      </c>
      <c r="AU149" s="143" t="s">
        <v>86</v>
      </c>
      <c r="AY149" s="16" t="s">
        <v>131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81</v>
      </c>
      <c r="BK149" s="144">
        <f>ROUND(I149*H149,2)</f>
        <v>0</v>
      </c>
      <c r="BL149" s="16" t="s">
        <v>138</v>
      </c>
      <c r="BM149" s="143" t="s">
        <v>179</v>
      </c>
    </row>
    <row r="150" spans="2:65" s="12" customFormat="1" ht="22.5">
      <c r="B150" s="145"/>
      <c r="D150" s="146" t="s">
        <v>140</v>
      </c>
      <c r="E150" s="147" t="s">
        <v>1</v>
      </c>
      <c r="F150" s="148" t="s">
        <v>602</v>
      </c>
      <c r="H150" s="149">
        <v>12</v>
      </c>
      <c r="I150" s="150"/>
      <c r="L150" s="145"/>
      <c r="M150" s="151"/>
      <c r="T150" s="152"/>
      <c r="AT150" s="147" t="s">
        <v>140</v>
      </c>
      <c r="AU150" s="147" t="s">
        <v>86</v>
      </c>
      <c r="AV150" s="12" t="s">
        <v>86</v>
      </c>
      <c r="AW150" s="12" t="s">
        <v>32</v>
      </c>
      <c r="AX150" s="12" t="s">
        <v>76</v>
      </c>
      <c r="AY150" s="147" t="s">
        <v>131</v>
      </c>
    </row>
    <row r="151" spans="2:65" s="14" customFormat="1" ht="11.25">
      <c r="B151" s="170"/>
      <c r="D151" s="146" t="s">
        <v>140</v>
      </c>
      <c r="E151" s="171" t="s">
        <v>1</v>
      </c>
      <c r="F151" s="172" t="s">
        <v>303</v>
      </c>
      <c r="H151" s="173">
        <v>12</v>
      </c>
      <c r="I151" s="174"/>
      <c r="L151" s="170"/>
      <c r="M151" s="175"/>
      <c r="T151" s="176"/>
      <c r="AT151" s="171" t="s">
        <v>140</v>
      </c>
      <c r="AU151" s="171" t="s">
        <v>86</v>
      </c>
      <c r="AV151" s="14" t="s">
        <v>138</v>
      </c>
      <c r="AW151" s="14" t="s">
        <v>32</v>
      </c>
      <c r="AX151" s="14" t="s">
        <v>81</v>
      </c>
      <c r="AY151" s="171" t="s">
        <v>131</v>
      </c>
    </row>
    <row r="152" spans="2:65" s="1" customFormat="1" ht="16.5" customHeight="1">
      <c r="B152" s="31"/>
      <c r="C152" s="131" t="s">
        <v>142</v>
      </c>
      <c r="D152" s="131" t="s">
        <v>134</v>
      </c>
      <c r="E152" s="132" t="s">
        <v>603</v>
      </c>
      <c r="F152" s="133" t="s">
        <v>604</v>
      </c>
      <c r="G152" s="134" t="s">
        <v>207</v>
      </c>
      <c r="H152" s="135">
        <v>1</v>
      </c>
      <c r="I152" s="136"/>
      <c r="J152" s="137">
        <f>ROUND(I152*H152,2)</f>
        <v>0</v>
      </c>
      <c r="K152" s="138"/>
      <c r="L152" s="31"/>
      <c r="M152" s="181" t="s">
        <v>1</v>
      </c>
      <c r="N152" s="182" t="s">
        <v>41</v>
      </c>
      <c r="O152" s="183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AR152" s="143" t="s">
        <v>138</v>
      </c>
      <c r="AT152" s="143" t="s">
        <v>134</v>
      </c>
      <c r="AU152" s="143" t="s">
        <v>86</v>
      </c>
      <c r="AY152" s="16" t="s">
        <v>131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81</v>
      </c>
      <c r="BK152" s="144">
        <f>ROUND(I152*H152,2)</f>
        <v>0</v>
      </c>
      <c r="BL152" s="16" t="s">
        <v>138</v>
      </c>
      <c r="BM152" s="143" t="s">
        <v>605</v>
      </c>
    </row>
    <row r="153" spans="2:65" s="1" customFormat="1" ht="6.95" customHeight="1"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31"/>
    </row>
  </sheetData>
  <sheetProtection algorithmName="SHA-512" hashValue="eB88/H5US7wP/TfuJq+fwyP/iKgbBjUDwM16nXNZHMad8e+q6PrZgJFYGVmi9QvNPJ0Oljsc5WHrWGvwZmBgvw==" saltValue="m4C/YaFo1yw3XeLXHXZKxdSZxDFrr1t2Js7J6MF7ZprEunAkRgxX0QesmYbwjLtRFByB7FjlK42I9IJyNpSysg==" spinCount="100000" sheet="1" objects="1" scenarios="1" formatColumns="0" formatRows="0" autoFilter="0"/>
  <autoFilter ref="C118:K152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24H0919 - Navýšení kapaci...</vt:lpstr>
      <vt:lpstr>01 - Zdravotechnika</vt:lpstr>
      <vt:lpstr>02 - Elektroinstalace</vt:lpstr>
      <vt:lpstr>VRN - Vedlejší a ostatní ...</vt:lpstr>
      <vt:lpstr>'01 - Zdravotechnika'!Názvy_tisku</vt:lpstr>
      <vt:lpstr>'02 - Elektroinstalace'!Názvy_tisku</vt:lpstr>
      <vt:lpstr>'24H0919 - Navýšení kapaci...'!Názvy_tisku</vt:lpstr>
      <vt:lpstr>'Rekapitulace stavby'!Názvy_tisku</vt:lpstr>
      <vt:lpstr>'VRN - Vedlejší a ostatní ...'!Názvy_tisku</vt:lpstr>
      <vt:lpstr>'01 - Zdravotechnika'!Oblast_tisku</vt:lpstr>
      <vt:lpstr>'02 - Elektroinstalace'!Oblast_tisku</vt:lpstr>
      <vt:lpstr>'24H0919 - Navýšení kapaci...'!Oblast_tisku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Jan Havlicek</cp:lastModifiedBy>
  <dcterms:created xsi:type="dcterms:W3CDTF">2024-09-20T06:47:44Z</dcterms:created>
  <dcterms:modified xsi:type="dcterms:W3CDTF">2024-09-22T11:25:36Z</dcterms:modified>
</cp:coreProperties>
</file>