
<file path=[Content_Types].xml><?xml version="1.0" encoding="utf-8"?>
<Types xmlns="http://schemas.openxmlformats.org/package/2006/content-types"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22710" windowHeight="8940"/>
  </bookViews>
  <sheets>
    <sheet name="Rekapitulace stavby" sheetId="1" r:id="rId1"/>
    <sheet name="01 - Hraniční" sheetId="4" r:id="rId2"/>
    <sheet name="02 - Jindrišská_I" sheetId="21" r:id="rId3"/>
    <sheet name="03 - Do Kopce , část II" sheetId="23" r:id="rId4"/>
    <sheet name="04 - K Písk..." sheetId="13" r:id="rId5"/>
    <sheet name="05 - Závodní" sheetId="26" r:id="rId6"/>
    <sheet name="06 - Modrá, úsek I." sheetId="25" r:id="rId7"/>
    <sheet name="07 - Modrá, úsek II." sheetId="27" r:id="rId8"/>
    <sheet name="08 - Modrá, úsek III." sheetId="28" r:id="rId9"/>
  </sheets>
  <definedNames>
    <definedName name="_xlnm._FilterDatabase" localSheetId="1" hidden="1">'01 - Hraniční'!$C$122:$K$165</definedName>
    <definedName name="_xlnm._FilterDatabase" localSheetId="2" hidden="1">'02 - Jindrišská_I'!$C$122:$K$167</definedName>
    <definedName name="_xlnm._FilterDatabase" localSheetId="3" hidden="1">'03 - Do Kopce , část II'!$C$122:$K$167</definedName>
    <definedName name="_xlnm._FilterDatabase" localSheetId="4" hidden="1">'04 - K Písk...'!$C$122:$K$165</definedName>
    <definedName name="_xlnm._FilterDatabase" localSheetId="5" hidden="1">'05 - Závodní'!$C$121:$K$159</definedName>
    <definedName name="_xlnm._FilterDatabase" localSheetId="6" hidden="1">'06 - Modrá, úsek I.'!$C$122:$K$167</definedName>
    <definedName name="_xlnm._FilterDatabase" localSheetId="7" hidden="1">'07 - Modrá, úsek II.'!$C$122:$K$167</definedName>
    <definedName name="_xlnm._FilterDatabase" localSheetId="8" hidden="1">'08 - Modrá, úsek III.'!$C$122:$K$167</definedName>
    <definedName name="_xlnm.Print_Titles" localSheetId="1">'01 - Hraniční'!$122:$122</definedName>
    <definedName name="_xlnm.Print_Titles" localSheetId="2">'02 - Jindrišská_I'!$122:$122</definedName>
    <definedName name="_xlnm.Print_Titles" localSheetId="3">'03 - Do Kopce , část II'!$122:$122</definedName>
    <definedName name="_xlnm.Print_Titles" localSheetId="4">'04 - K Písk...'!$122:$122</definedName>
    <definedName name="_xlnm.Print_Titles" localSheetId="5">'05 - Závodní'!$121:$121</definedName>
    <definedName name="_xlnm.Print_Titles" localSheetId="6">'06 - Modrá, úsek I.'!$122:$122</definedName>
    <definedName name="_xlnm.Print_Titles" localSheetId="7">'07 - Modrá, úsek II.'!$122:$122</definedName>
    <definedName name="_xlnm.Print_Titles" localSheetId="8">'08 - Modrá, úsek III.'!$122:$122</definedName>
    <definedName name="_xlnm.Print_Titles" localSheetId="0">'Rekapitulace stavby'!$92:$92</definedName>
    <definedName name="_xlnm.Print_Area" localSheetId="1">'01 - Hraniční'!$C$110:$J$165</definedName>
    <definedName name="_xlnm.Print_Area" localSheetId="2">'02 - Jindrišská_I'!$C$110:$J$167</definedName>
    <definedName name="_xlnm.Print_Area" localSheetId="3">'03 - Do Kopce , část II'!$C$110:$J$167</definedName>
    <definedName name="_xlnm.Print_Area" localSheetId="4">'04 - K Písk...'!$C$110:$J$165</definedName>
    <definedName name="_xlnm.Print_Area" localSheetId="5">'05 - Závodní'!$C$109:$J$159</definedName>
    <definedName name="_xlnm.Print_Area" localSheetId="6">'06 - Modrá, úsek I.'!$C$110:$J$167</definedName>
    <definedName name="_xlnm.Print_Area" localSheetId="7">'07 - Modrá, úsek II.'!$C$110:$J$167</definedName>
    <definedName name="_xlnm.Print_Area" localSheetId="8">'08 - Modrá, úsek III.'!$C$110:$J$167</definedName>
    <definedName name="_xlnm.Print_Area" localSheetId="0">'Rekapitulace stavby'!$D$4:$AO$76,'Rekapitulace stavby'!$C$82:$AQ$103</definedName>
  </definedNames>
  <calcPr calcId="124519"/>
</workbook>
</file>

<file path=xl/calcChain.xml><?xml version="1.0" encoding="utf-8"?>
<calcChain xmlns="http://schemas.openxmlformats.org/spreadsheetml/2006/main">
  <c r="BD102" i="1"/>
  <c r="BC102"/>
  <c r="BB102"/>
  <c r="BA102"/>
  <c r="AZ102"/>
  <c r="AY102"/>
  <c r="AX102"/>
  <c r="AW102"/>
  <c r="AV102"/>
  <c r="AU102"/>
  <c r="AT102"/>
  <c r="BK166" i="28"/>
  <c r="BI166"/>
  <c r="BH166"/>
  <c r="BG166"/>
  <c r="BF166"/>
  <c r="T166"/>
  <c r="R166"/>
  <c r="R165" s="1"/>
  <c r="P166"/>
  <c r="J166"/>
  <c r="BE166" s="1"/>
  <c r="BK165"/>
  <c r="J165" s="1"/>
  <c r="J103" s="1"/>
  <c r="T165"/>
  <c r="P165"/>
  <c r="BI163"/>
  <c r="BH163"/>
  <c r="BG163"/>
  <c r="BF163"/>
  <c r="H163"/>
  <c r="BK163" s="1"/>
  <c r="BI161"/>
  <c r="BH161"/>
  <c r="BG161"/>
  <c r="BF161"/>
  <c r="J161"/>
  <c r="BE161" s="1"/>
  <c r="H161"/>
  <c r="BK161" s="1"/>
  <c r="BI158"/>
  <c r="BH158"/>
  <c r="BG158"/>
  <c r="BF158"/>
  <c r="BI156"/>
  <c r="BH156"/>
  <c r="BG156"/>
  <c r="BF156"/>
  <c r="BK153"/>
  <c r="BI153"/>
  <c r="BH153"/>
  <c r="BG153"/>
  <c r="BF153"/>
  <c r="T153"/>
  <c r="R153"/>
  <c r="P153"/>
  <c r="J153"/>
  <c r="BE153" s="1"/>
  <c r="BK151"/>
  <c r="BI151"/>
  <c r="BH151"/>
  <c r="BG151"/>
  <c r="BF151"/>
  <c r="T151"/>
  <c r="R151"/>
  <c r="P151"/>
  <c r="J151"/>
  <c r="BE151" s="1"/>
  <c r="BK149"/>
  <c r="BI149"/>
  <c r="BH149"/>
  <c r="BG149"/>
  <c r="BF149"/>
  <c r="T149"/>
  <c r="R149"/>
  <c r="P149"/>
  <c r="J149"/>
  <c r="BE149" s="1"/>
  <c r="BK147"/>
  <c r="BI147"/>
  <c r="BH147"/>
  <c r="BG147"/>
  <c r="BF147"/>
  <c r="T147"/>
  <c r="R147"/>
  <c r="P147"/>
  <c r="J147"/>
  <c r="BE147" s="1"/>
  <c r="BK145"/>
  <c r="BI145"/>
  <c r="BH145"/>
  <c r="BG145"/>
  <c r="BF145"/>
  <c r="T145"/>
  <c r="R145"/>
  <c r="P145"/>
  <c r="J145"/>
  <c r="BE145" s="1"/>
  <c r="BK143"/>
  <c r="BK142" s="1"/>
  <c r="J142" s="1"/>
  <c r="J101" s="1"/>
  <c r="BI143"/>
  <c r="BH143"/>
  <c r="BG143"/>
  <c r="BF143"/>
  <c r="T143"/>
  <c r="R143"/>
  <c r="P143"/>
  <c r="J143"/>
  <c r="BE143" s="1"/>
  <c r="T142"/>
  <c r="P142"/>
  <c r="BK140"/>
  <c r="BK137" s="1"/>
  <c r="J137" s="1"/>
  <c r="J100" s="1"/>
  <c r="BI140"/>
  <c r="BH140"/>
  <c r="BG140"/>
  <c r="BF140"/>
  <c r="T140"/>
  <c r="R140"/>
  <c r="P140"/>
  <c r="J140"/>
  <c r="BE140" s="1"/>
  <c r="BK138"/>
  <c r="BI138"/>
  <c r="BH138"/>
  <c r="BG138"/>
  <c r="BF138"/>
  <c r="T138"/>
  <c r="T137" s="1"/>
  <c r="R138"/>
  <c r="P138"/>
  <c r="P137" s="1"/>
  <c r="J138"/>
  <c r="BE138" s="1"/>
  <c r="R137"/>
  <c r="BK135"/>
  <c r="BI135"/>
  <c r="BH135"/>
  <c r="BG135"/>
  <c r="BF135"/>
  <c r="T135"/>
  <c r="R135"/>
  <c r="P135"/>
  <c r="P128" s="1"/>
  <c r="J135"/>
  <c r="BE135" s="1"/>
  <c r="BK133"/>
  <c r="BI133"/>
  <c r="BH133"/>
  <c r="BG133"/>
  <c r="BF133"/>
  <c r="T133"/>
  <c r="R133"/>
  <c r="P133"/>
  <c r="J133"/>
  <c r="BE133" s="1"/>
  <c r="BK131"/>
  <c r="BI131"/>
  <c r="BH131"/>
  <c r="BG131"/>
  <c r="BF131"/>
  <c r="T131"/>
  <c r="R131"/>
  <c r="P131"/>
  <c r="J131"/>
  <c r="BE131" s="1"/>
  <c r="BK129"/>
  <c r="BK128" s="1"/>
  <c r="J128" s="1"/>
  <c r="J99" s="1"/>
  <c r="BI129"/>
  <c r="BH129"/>
  <c r="BG129"/>
  <c r="BF129"/>
  <c r="T129"/>
  <c r="R129"/>
  <c r="P129"/>
  <c r="J129"/>
  <c r="BE129" s="1"/>
  <c r="BK126"/>
  <c r="BK125" s="1"/>
  <c r="J125" s="1"/>
  <c r="J98" s="1"/>
  <c r="BI126"/>
  <c r="BH126"/>
  <c r="BG126"/>
  <c r="BF126"/>
  <c r="T126"/>
  <c r="T125" s="1"/>
  <c r="R126"/>
  <c r="P126"/>
  <c r="P125" s="1"/>
  <c r="J126"/>
  <c r="BE126" s="1"/>
  <c r="R125"/>
  <c r="J120"/>
  <c r="F119"/>
  <c r="J117"/>
  <c r="F117"/>
  <c r="E115"/>
  <c r="J92"/>
  <c r="F91"/>
  <c r="J89"/>
  <c r="F89"/>
  <c r="E87"/>
  <c r="J37"/>
  <c r="J36"/>
  <c r="J35"/>
  <c r="J21"/>
  <c r="E21"/>
  <c r="J119" s="1"/>
  <c r="J20"/>
  <c r="J18"/>
  <c r="E18"/>
  <c r="F120" s="1"/>
  <c r="J17"/>
  <c r="E7"/>
  <c r="E85" s="1"/>
  <c r="BK166" i="27"/>
  <c r="BK165" s="1"/>
  <c r="J165" s="1"/>
  <c r="J103" s="1"/>
  <c r="BI166"/>
  <c r="BH166"/>
  <c r="BG166"/>
  <c r="BF166"/>
  <c r="T166"/>
  <c r="R166"/>
  <c r="R165" s="1"/>
  <c r="P166"/>
  <c r="J166"/>
  <c r="BE166" s="1"/>
  <c r="T165"/>
  <c r="P165"/>
  <c r="BI163"/>
  <c r="BH163"/>
  <c r="BG163"/>
  <c r="BF163"/>
  <c r="H163"/>
  <c r="BK163" s="1"/>
  <c r="BI161"/>
  <c r="BH161"/>
  <c r="BG161"/>
  <c r="BF161"/>
  <c r="R161"/>
  <c r="J161"/>
  <c r="BE161" s="1"/>
  <c r="H161"/>
  <c r="BK161" s="1"/>
  <c r="BI158"/>
  <c r="BH158"/>
  <c r="BG158"/>
  <c r="BF158"/>
  <c r="BI156"/>
  <c r="BH156"/>
  <c r="BG156"/>
  <c r="BF156"/>
  <c r="BK153"/>
  <c r="BI153"/>
  <c r="BH153"/>
  <c r="BG153"/>
  <c r="BF153"/>
  <c r="T153"/>
  <c r="R153"/>
  <c r="P153"/>
  <c r="J153"/>
  <c r="BE153" s="1"/>
  <c r="BK151"/>
  <c r="BI151"/>
  <c r="BH151"/>
  <c r="BG151"/>
  <c r="BF151"/>
  <c r="T151"/>
  <c r="R151"/>
  <c r="P151"/>
  <c r="J151"/>
  <c r="BE151" s="1"/>
  <c r="BK149"/>
  <c r="BI149"/>
  <c r="BH149"/>
  <c r="BG149"/>
  <c r="BF149"/>
  <c r="T149"/>
  <c r="R149"/>
  <c r="P149"/>
  <c r="J149"/>
  <c r="BE149" s="1"/>
  <c r="BK147"/>
  <c r="BI147"/>
  <c r="BH147"/>
  <c r="BG147"/>
  <c r="BF147"/>
  <c r="T147"/>
  <c r="R147"/>
  <c r="P147"/>
  <c r="P142" s="1"/>
  <c r="J147"/>
  <c r="BE147" s="1"/>
  <c r="BK145"/>
  <c r="BI145"/>
  <c r="BH145"/>
  <c r="BG145"/>
  <c r="BF145"/>
  <c r="T145"/>
  <c r="R145"/>
  <c r="P145"/>
  <c r="J145"/>
  <c r="BE145" s="1"/>
  <c r="BK143"/>
  <c r="BK142" s="1"/>
  <c r="J142" s="1"/>
  <c r="J101" s="1"/>
  <c r="BI143"/>
  <c r="BH143"/>
  <c r="BG143"/>
  <c r="BF143"/>
  <c r="T143"/>
  <c r="R143"/>
  <c r="P143"/>
  <c r="J143"/>
  <c r="BE143" s="1"/>
  <c r="BK140"/>
  <c r="BI140"/>
  <c r="BH140"/>
  <c r="BG140"/>
  <c r="BF140"/>
  <c r="T140"/>
  <c r="R140"/>
  <c r="R137" s="1"/>
  <c r="P140"/>
  <c r="J140"/>
  <c r="BE140" s="1"/>
  <c r="BK138"/>
  <c r="BI138"/>
  <c r="BH138"/>
  <c r="BG138"/>
  <c r="BF138"/>
  <c r="T138"/>
  <c r="T137" s="1"/>
  <c r="R138"/>
  <c r="P138"/>
  <c r="P137" s="1"/>
  <c r="J138"/>
  <c r="BE138" s="1"/>
  <c r="BK137"/>
  <c r="J137" s="1"/>
  <c r="J100" s="1"/>
  <c r="BK135"/>
  <c r="BI135"/>
  <c r="BH135"/>
  <c r="BG135"/>
  <c r="BF135"/>
  <c r="T135"/>
  <c r="R135"/>
  <c r="P135"/>
  <c r="J135"/>
  <c r="BE135" s="1"/>
  <c r="BK133"/>
  <c r="BI133"/>
  <c r="BH133"/>
  <c r="BG133"/>
  <c r="BF133"/>
  <c r="T133"/>
  <c r="R133"/>
  <c r="P133"/>
  <c r="J133"/>
  <c r="BE133" s="1"/>
  <c r="BK131"/>
  <c r="BI131"/>
  <c r="BH131"/>
  <c r="BG131"/>
  <c r="BF131"/>
  <c r="T131"/>
  <c r="R131"/>
  <c r="P131"/>
  <c r="P128" s="1"/>
  <c r="J131"/>
  <c r="BE131" s="1"/>
  <c r="BK129"/>
  <c r="BK128" s="1"/>
  <c r="J128" s="1"/>
  <c r="J99" s="1"/>
  <c r="BI129"/>
  <c r="BH129"/>
  <c r="BG129"/>
  <c r="BF129"/>
  <c r="T129"/>
  <c r="R129"/>
  <c r="P129"/>
  <c r="J129"/>
  <c r="BE129" s="1"/>
  <c r="BK126"/>
  <c r="BK125" s="1"/>
  <c r="J125" s="1"/>
  <c r="J98" s="1"/>
  <c r="BI126"/>
  <c r="BH126"/>
  <c r="BG126"/>
  <c r="BF126"/>
  <c r="T126"/>
  <c r="T125" s="1"/>
  <c r="R126"/>
  <c r="P126"/>
  <c r="P125" s="1"/>
  <c r="J126"/>
  <c r="BE126" s="1"/>
  <c r="R125"/>
  <c r="J120"/>
  <c r="F119"/>
  <c r="J117"/>
  <c r="F117"/>
  <c r="E115"/>
  <c r="J92"/>
  <c r="F91"/>
  <c r="J89"/>
  <c r="F89"/>
  <c r="E87"/>
  <c r="J37"/>
  <c r="J36"/>
  <c r="J35"/>
  <c r="J21"/>
  <c r="E21"/>
  <c r="J119" s="1"/>
  <c r="J20"/>
  <c r="J18"/>
  <c r="E18"/>
  <c r="F120" s="1"/>
  <c r="J17"/>
  <c r="E7"/>
  <c r="E113" s="1"/>
  <c r="BD99" i="1"/>
  <c r="BC99"/>
  <c r="AY99"/>
  <c r="AX99"/>
  <c r="AW99"/>
  <c r="AV99"/>
  <c r="AU99"/>
  <c r="BK158" i="26"/>
  <c r="BK157" s="1"/>
  <c r="J157" s="1"/>
  <c r="BI158"/>
  <c r="BH158"/>
  <c r="BG158"/>
  <c r="BF158"/>
  <c r="T158"/>
  <c r="R158"/>
  <c r="P158"/>
  <c r="J158"/>
  <c r="BE158" s="1"/>
  <c r="T157"/>
  <c r="R157"/>
  <c r="P157"/>
  <c r="BI155"/>
  <c r="BH155"/>
  <c r="BG155"/>
  <c r="BF155"/>
  <c r="H155"/>
  <c r="BK155" s="1"/>
  <c r="BI153"/>
  <c r="BH153"/>
  <c r="BG153"/>
  <c r="BF153"/>
  <c r="H153"/>
  <c r="BK153" s="1"/>
  <c r="BI150"/>
  <c r="BH150"/>
  <c r="BG150"/>
  <c r="BF150"/>
  <c r="BI148"/>
  <c r="BH148"/>
  <c r="BG148"/>
  <c r="BF148"/>
  <c r="H148"/>
  <c r="H150" s="1"/>
  <c r="BK145"/>
  <c r="BI145"/>
  <c r="BH145"/>
  <c r="BG145"/>
  <c r="BF145"/>
  <c r="T145"/>
  <c r="R145"/>
  <c r="P145"/>
  <c r="J145"/>
  <c r="BE145" s="1"/>
  <c r="BK143"/>
  <c r="BI143"/>
  <c r="BH143"/>
  <c r="BG143"/>
  <c r="BF143"/>
  <c r="T143"/>
  <c r="R143"/>
  <c r="P143"/>
  <c r="J143"/>
  <c r="BE143" s="1"/>
  <c r="BK141"/>
  <c r="BI141"/>
  <c r="BH141"/>
  <c r="BG141"/>
  <c r="BF141"/>
  <c r="T141"/>
  <c r="R141"/>
  <c r="P141"/>
  <c r="J141"/>
  <c r="BE141" s="1"/>
  <c r="BK139"/>
  <c r="BI139"/>
  <c r="BH139"/>
  <c r="BG139"/>
  <c r="BF139"/>
  <c r="T139"/>
  <c r="R139"/>
  <c r="P139"/>
  <c r="J139"/>
  <c r="BE139" s="1"/>
  <c r="BK137"/>
  <c r="BI137"/>
  <c r="BH137"/>
  <c r="BG137"/>
  <c r="BF137"/>
  <c r="T137"/>
  <c r="R137"/>
  <c r="P137"/>
  <c r="J137"/>
  <c r="BE137" s="1"/>
  <c r="P136"/>
  <c r="BK134"/>
  <c r="BI134"/>
  <c r="BH134"/>
  <c r="BG134"/>
  <c r="BF134"/>
  <c r="T134"/>
  <c r="T127" s="1"/>
  <c r="R134"/>
  <c r="P134"/>
  <c r="J134"/>
  <c r="BE134" s="1"/>
  <c r="BK132"/>
  <c r="BI132"/>
  <c r="BH132"/>
  <c r="BG132"/>
  <c r="BF132"/>
  <c r="T132"/>
  <c r="R132"/>
  <c r="P132"/>
  <c r="J132"/>
  <c r="BE132" s="1"/>
  <c r="BK130"/>
  <c r="BI130"/>
  <c r="BH130"/>
  <c r="BG130"/>
  <c r="BF130"/>
  <c r="T130"/>
  <c r="R130"/>
  <c r="P130"/>
  <c r="J130"/>
  <c r="BE130" s="1"/>
  <c r="BK128"/>
  <c r="BI128"/>
  <c r="BH128"/>
  <c r="BG128"/>
  <c r="BF128"/>
  <c r="T128"/>
  <c r="R128"/>
  <c r="R127" s="1"/>
  <c r="P128"/>
  <c r="J128"/>
  <c r="BE128" s="1"/>
  <c r="P127"/>
  <c r="BK125"/>
  <c r="BK124" s="1"/>
  <c r="J124" s="1"/>
  <c r="J98" s="1"/>
  <c r="BI125"/>
  <c r="BH125"/>
  <c r="BG125"/>
  <c r="BF125"/>
  <c r="T125"/>
  <c r="T124" s="1"/>
  <c r="R125"/>
  <c r="P125"/>
  <c r="P124" s="1"/>
  <c r="J125"/>
  <c r="BE125" s="1"/>
  <c r="R124"/>
  <c r="J119"/>
  <c r="F118"/>
  <c r="J116"/>
  <c r="F116"/>
  <c r="E114"/>
  <c r="J92"/>
  <c r="F91"/>
  <c r="J89"/>
  <c r="F89"/>
  <c r="E87"/>
  <c r="J37"/>
  <c r="J36"/>
  <c r="J35"/>
  <c r="J21"/>
  <c r="E21"/>
  <c r="J118" s="1"/>
  <c r="J20"/>
  <c r="J18"/>
  <c r="E18"/>
  <c r="F119" s="1"/>
  <c r="J17"/>
  <c r="E7"/>
  <c r="E85" s="1"/>
  <c r="BK166" i="25"/>
  <c r="BK165" s="1"/>
  <c r="J165" s="1"/>
  <c r="J103" s="1"/>
  <c r="BI166"/>
  <c r="BH166"/>
  <c r="BG166"/>
  <c r="BF166"/>
  <c r="T166"/>
  <c r="R166"/>
  <c r="R165" s="1"/>
  <c r="P166"/>
  <c r="J166"/>
  <c r="BE166" s="1"/>
  <c r="T165"/>
  <c r="P165"/>
  <c r="BI163"/>
  <c r="BH163"/>
  <c r="BG163"/>
  <c r="BF163"/>
  <c r="H163"/>
  <c r="T163" s="1"/>
  <c r="BK161"/>
  <c r="BI161"/>
  <c r="BH161"/>
  <c r="BG161"/>
  <c r="BF161"/>
  <c r="P161"/>
  <c r="H161"/>
  <c r="R161" s="1"/>
  <c r="BI158"/>
  <c r="BH158"/>
  <c r="BG158"/>
  <c r="BF158"/>
  <c r="BI156"/>
  <c r="BH156"/>
  <c r="BG156"/>
  <c r="BF156"/>
  <c r="BK153"/>
  <c r="BI153"/>
  <c r="BH153"/>
  <c r="BG153"/>
  <c r="BF153"/>
  <c r="T153"/>
  <c r="R153"/>
  <c r="P153"/>
  <c r="J153"/>
  <c r="BE153" s="1"/>
  <c r="BK151"/>
  <c r="BI151"/>
  <c r="BH151"/>
  <c r="BG151"/>
  <c r="BF151"/>
  <c r="T151"/>
  <c r="R151"/>
  <c r="P151"/>
  <c r="J151"/>
  <c r="BE151" s="1"/>
  <c r="BK149"/>
  <c r="BI149"/>
  <c r="BH149"/>
  <c r="BG149"/>
  <c r="BF149"/>
  <c r="T149"/>
  <c r="R149"/>
  <c r="P149"/>
  <c r="J149"/>
  <c r="BE149" s="1"/>
  <c r="BK147"/>
  <c r="BI147"/>
  <c r="BH147"/>
  <c r="BG147"/>
  <c r="BF147"/>
  <c r="T147"/>
  <c r="R147"/>
  <c r="P147"/>
  <c r="J147"/>
  <c r="BE147" s="1"/>
  <c r="BK145"/>
  <c r="BI145"/>
  <c r="BH145"/>
  <c r="BG145"/>
  <c r="BF145"/>
  <c r="T145"/>
  <c r="R145"/>
  <c r="P145"/>
  <c r="J145"/>
  <c r="BE145" s="1"/>
  <c r="BK143"/>
  <c r="BK142" s="1"/>
  <c r="J142" s="1"/>
  <c r="J101" s="1"/>
  <c r="BI143"/>
  <c r="BH143"/>
  <c r="BG143"/>
  <c r="BF143"/>
  <c r="T143"/>
  <c r="R143"/>
  <c r="P143"/>
  <c r="J143"/>
  <c r="BE143" s="1"/>
  <c r="BK140"/>
  <c r="BI140"/>
  <c r="BH140"/>
  <c r="BG140"/>
  <c r="BF140"/>
  <c r="T140"/>
  <c r="T137" s="1"/>
  <c r="R140"/>
  <c r="P140"/>
  <c r="J140"/>
  <c r="BE140" s="1"/>
  <c r="BK138"/>
  <c r="BK137" s="1"/>
  <c r="J137" s="1"/>
  <c r="J100" s="1"/>
  <c r="BI138"/>
  <c r="BH138"/>
  <c r="BG138"/>
  <c r="BF138"/>
  <c r="T138"/>
  <c r="R138"/>
  <c r="R137" s="1"/>
  <c r="P138"/>
  <c r="J138"/>
  <c r="BE138" s="1"/>
  <c r="BK135"/>
  <c r="BI135"/>
  <c r="BH135"/>
  <c r="BG135"/>
  <c r="BF135"/>
  <c r="T135"/>
  <c r="R135"/>
  <c r="P135"/>
  <c r="J135"/>
  <c r="BE135" s="1"/>
  <c r="BK133"/>
  <c r="BI133"/>
  <c r="BH133"/>
  <c r="BG133"/>
  <c r="BF133"/>
  <c r="T133"/>
  <c r="R133"/>
  <c r="P133"/>
  <c r="J133"/>
  <c r="BE133" s="1"/>
  <c r="BK131"/>
  <c r="BI131"/>
  <c r="BH131"/>
  <c r="BG131"/>
  <c r="BF131"/>
  <c r="T131"/>
  <c r="T128" s="1"/>
  <c r="R131"/>
  <c r="P131"/>
  <c r="J131"/>
  <c r="BE131" s="1"/>
  <c r="BK129"/>
  <c r="BK128" s="1"/>
  <c r="J128" s="1"/>
  <c r="J99" s="1"/>
  <c r="BI129"/>
  <c r="BH129"/>
  <c r="BG129"/>
  <c r="BF129"/>
  <c r="T129"/>
  <c r="R129"/>
  <c r="R128" s="1"/>
  <c r="P129"/>
  <c r="J129"/>
  <c r="BE129" s="1"/>
  <c r="BK126"/>
  <c r="BK125" s="1"/>
  <c r="BI126"/>
  <c r="BH126"/>
  <c r="BG126"/>
  <c r="BF126"/>
  <c r="T126"/>
  <c r="R126"/>
  <c r="P126"/>
  <c r="P125" s="1"/>
  <c r="J126"/>
  <c r="BE126" s="1"/>
  <c r="T125"/>
  <c r="R125"/>
  <c r="J120"/>
  <c r="F119"/>
  <c r="J117"/>
  <c r="F117"/>
  <c r="E115"/>
  <c r="J92"/>
  <c r="F91"/>
  <c r="J89"/>
  <c r="F89"/>
  <c r="E87"/>
  <c r="J37"/>
  <c r="J36"/>
  <c r="J35"/>
  <c r="J21"/>
  <c r="E21"/>
  <c r="J119" s="1"/>
  <c r="J20"/>
  <c r="J18"/>
  <c r="E18"/>
  <c r="F120" s="1"/>
  <c r="J17"/>
  <c r="E7"/>
  <c r="E113" s="1"/>
  <c r="BK166" i="23"/>
  <c r="BK165" s="1"/>
  <c r="J165" s="1"/>
  <c r="J103" s="1"/>
  <c r="BI166"/>
  <c r="BH166"/>
  <c r="BG166"/>
  <c r="BF166"/>
  <c r="T166"/>
  <c r="R166"/>
  <c r="R165" s="1"/>
  <c r="P166"/>
  <c r="J166"/>
  <c r="BE166" s="1"/>
  <c r="T165"/>
  <c r="P165"/>
  <c r="BI163"/>
  <c r="BH163"/>
  <c r="BG163"/>
  <c r="BF163"/>
  <c r="H163"/>
  <c r="BK163" s="1"/>
  <c r="BI161"/>
  <c r="BH161"/>
  <c r="BG161"/>
  <c r="BF161"/>
  <c r="J161"/>
  <c r="BE161" s="1"/>
  <c r="H161"/>
  <c r="BK161" s="1"/>
  <c r="BI158"/>
  <c r="BH158"/>
  <c r="BG158"/>
  <c r="BF158"/>
  <c r="BI156"/>
  <c r="BH156"/>
  <c r="BG156"/>
  <c r="BF156"/>
  <c r="BK153"/>
  <c r="BI153"/>
  <c r="BH153"/>
  <c r="BG153"/>
  <c r="BF153"/>
  <c r="T153"/>
  <c r="R153"/>
  <c r="P153"/>
  <c r="J153"/>
  <c r="BE153" s="1"/>
  <c r="BK151"/>
  <c r="BI151"/>
  <c r="BH151"/>
  <c r="BG151"/>
  <c r="BF151"/>
  <c r="T151"/>
  <c r="R151"/>
  <c r="P151"/>
  <c r="J151"/>
  <c r="BE151" s="1"/>
  <c r="BK149"/>
  <c r="BI149"/>
  <c r="BH149"/>
  <c r="BG149"/>
  <c r="BF149"/>
  <c r="T149"/>
  <c r="R149"/>
  <c r="P149"/>
  <c r="J149"/>
  <c r="BE149" s="1"/>
  <c r="BK147"/>
  <c r="BI147"/>
  <c r="BH147"/>
  <c r="BG147"/>
  <c r="BF147"/>
  <c r="T147"/>
  <c r="R147"/>
  <c r="P147"/>
  <c r="J147"/>
  <c r="BE147" s="1"/>
  <c r="BK145"/>
  <c r="BI145"/>
  <c r="BH145"/>
  <c r="BG145"/>
  <c r="BF145"/>
  <c r="T145"/>
  <c r="R145"/>
  <c r="P145"/>
  <c r="J145"/>
  <c r="BE145" s="1"/>
  <c r="BK143"/>
  <c r="BI143"/>
  <c r="BH143"/>
  <c r="BG143"/>
  <c r="BF143"/>
  <c r="T143"/>
  <c r="R143"/>
  <c r="P143"/>
  <c r="J143"/>
  <c r="BE143" s="1"/>
  <c r="P142"/>
  <c r="BK140"/>
  <c r="BI140"/>
  <c r="BH140"/>
  <c r="BG140"/>
  <c r="BF140"/>
  <c r="T140"/>
  <c r="R140"/>
  <c r="P140"/>
  <c r="J140"/>
  <c r="BE140" s="1"/>
  <c r="BK138"/>
  <c r="BK137" s="1"/>
  <c r="J137" s="1"/>
  <c r="J100" s="1"/>
  <c r="BI138"/>
  <c r="BH138"/>
  <c r="BG138"/>
  <c r="BF138"/>
  <c r="T138"/>
  <c r="T137" s="1"/>
  <c r="R138"/>
  <c r="P138"/>
  <c r="J138"/>
  <c r="BE138" s="1"/>
  <c r="R137"/>
  <c r="BK135"/>
  <c r="BI135"/>
  <c r="BH135"/>
  <c r="BG135"/>
  <c r="BF135"/>
  <c r="T135"/>
  <c r="R135"/>
  <c r="P135"/>
  <c r="J135"/>
  <c r="BE135" s="1"/>
  <c r="BK133"/>
  <c r="BI133"/>
  <c r="BH133"/>
  <c r="BG133"/>
  <c r="BF133"/>
  <c r="T133"/>
  <c r="T128" s="1"/>
  <c r="R133"/>
  <c r="P133"/>
  <c r="J133"/>
  <c r="BE133" s="1"/>
  <c r="BK131"/>
  <c r="BI131"/>
  <c r="BH131"/>
  <c r="BG131"/>
  <c r="BF131"/>
  <c r="T131"/>
  <c r="R131"/>
  <c r="P131"/>
  <c r="J131"/>
  <c r="BE131" s="1"/>
  <c r="BK129"/>
  <c r="BI129"/>
  <c r="BH129"/>
  <c r="BG129"/>
  <c r="BF129"/>
  <c r="T129"/>
  <c r="R129"/>
  <c r="P129"/>
  <c r="P128" s="1"/>
  <c r="J129"/>
  <c r="BE129" s="1"/>
  <c r="BK126"/>
  <c r="BK125" s="1"/>
  <c r="J125" s="1"/>
  <c r="J98" s="1"/>
  <c r="BI126"/>
  <c r="BH126"/>
  <c r="BG126"/>
  <c r="BF126"/>
  <c r="T126"/>
  <c r="T125" s="1"/>
  <c r="R126"/>
  <c r="P126"/>
  <c r="P125" s="1"/>
  <c r="J126"/>
  <c r="BE126" s="1"/>
  <c r="R125"/>
  <c r="J120"/>
  <c r="F119"/>
  <c r="J117"/>
  <c r="F117"/>
  <c r="E115"/>
  <c r="J92"/>
  <c r="F91"/>
  <c r="J89"/>
  <c r="F89"/>
  <c r="E87"/>
  <c r="J37"/>
  <c r="J36"/>
  <c r="J35"/>
  <c r="J21"/>
  <c r="E21"/>
  <c r="J119" s="1"/>
  <c r="J20"/>
  <c r="J18"/>
  <c r="E18"/>
  <c r="F120" s="1"/>
  <c r="J17"/>
  <c r="E7"/>
  <c r="E85" s="1"/>
  <c r="F37" i="25" l="1"/>
  <c r="J102" i="26"/>
  <c r="BK127"/>
  <c r="J127" s="1"/>
  <c r="J99" s="1"/>
  <c r="AT99" i="1"/>
  <c r="F92" i="28"/>
  <c r="E113"/>
  <c r="R142"/>
  <c r="F36"/>
  <c r="R161"/>
  <c r="R128"/>
  <c r="T128"/>
  <c r="F37"/>
  <c r="F34"/>
  <c r="J34"/>
  <c r="F35"/>
  <c r="T161"/>
  <c r="J163"/>
  <c r="BE163" s="1"/>
  <c r="T163"/>
  <c r="J91"/>
  <c r="H156"/>
  <c r="P161"/>
  <c r="R163"/>
  <c r="P163"/>
  <c r="F34" i="27"/>
  <c r="T142"/>
  <c r="R142"/>
  <c r="F35"/>
  <c r="F37"/>
  <c r="T128"/>
  <c r="R128"/>
  <c r="F36"/>
  <c r="J34"/>
  <c r="T161"/>
  <c r="J163"/>
  <c r="BE163" s="1"/>
  <c r="F92"/>
  <c r="T163"/>
  <c r="J91"/>
  <c r="H156"/>
  <c r="P161"/>
  <c r="R163"/>
  <c r="E85"/>
  <c r="P163"/>
  <c r="P142" i="25"/>
  <c r="R142"/>
  <c r="T142"/>
  <c r="P137"/>
  <c r="J161"/>
  <c r="BE161" s="1"/>
  <c r="F34"/>
  <c r="P128"/>
  <c r="F35"/>
  <c r="BK163"/>
  <c r="F36"/>
  <c r="H156"/>
  <c r="P156" s="1"/>
  <c r="R163"/>
  <c r="J34"/>
  <c r="P163"/>
  <c r="J91"/>
  <c r="J153" i="26"/>
  <c r="BE153" s="1"/>
  <c r="T136"/>
  <c r="J148"/>
  <c r="BE148" s="1"/>
  <c r="R153"/>
  <c r="F37"/>
  <c r="R136"/>
  <c r="F34"/>
  <c r="BK136"/>
  <c r="J136" s="1"/>
  <c r="J100" s="1"/>
  <c r="J34"/>
  <c r="F36"/>
  <c r="F35"/>
  <c r="T150"/>
  <c r="J150"/>
  <c r="BE150" s="1"/>
  <c r="BK150"/>
  <c r="P150"/>
  <c r="R150"/>
  <c r="E112"/>
  <c r="P148"/>
  <c r="BK148"/>
  <c r="T153"/>
  <c r="J155"/>
  <c r="BE155" s="1"/>
  <c r="F92"/>
  <c r="T155"/>
  <c r="J91"/>
  <c r="T148"/>
  <c r="P153"/>
  <c r="R155"/>
  <c r="R148"/>
  <c r="P155"/>
  <c r="J125" i="25"/>
  <c r="J98" s="1"/>
  <c r="BK156"/>
  <c r="T161"/>
  <c r="J163"/>
  <c r="BE163" s="1"/>
  <c r="F92"/>
  <c r="J156"/>
  <c r="BE156" s="1"/>
  <c r="E85"/>
  <c r="E113" i="23"/>
  <c r="F92"/>
  <c r="BK142"/>
  <c r="J142" s="1"/>
  <c r="J101" s="1"/>
  <c r="BK128"/>
  <c r="J128" s="1"/>
  <c r="J99" s="1"/>
  <c r="T142"/>
  <c r="P137"/>
  <c r="R142"/>
  <c r="F36"/>
  <c r="F35"/>
  <c r="R161"/>
  <c r="F37"/>
  <c r="R128"/>
  <c r="F34"/>
  <c r="J34"/>
  <c r="T161"/>
  <c r="J163"/>
  <c r="BE163" s="1"/>
  <c r="T163"/>
  <c r="J91"/>
  <c r="H156"/>
  <c r="P161"/>
  <c r="R163"/>
  <c r="P163"/>
  <c r="H158" i="28" l="1"/>
  <c r="R156"/>
  <c r="T156"/>
  <c r="J156"/>
  <c r="BE156" s="1"/>
  <c r="BK156"/>
  <c r="P156"/>
  <c r="H158" i="27"/>
  <c r="R156"/>
  <c r="T156"/>
  <c r="J156"/>
  <c r="BE156" s="1"/>
  <c r="BK156"/>
  <c r="P156"/>
  <c r="T156" i="25"/>
  <c r="H158"/>
  <c r="R156"/>
  <c r="R147" i="26"/>
  <c r="R123" s="1"/>
  <c r="R122" s="1"/>
  <c r="J33"/>
  <c r="BK147"/>
  <c r="J147" s="1"/>
  <c r="J123" s="1"/>
  <c r="T147"/>
  <c r="T123" s="1"/>
  <c r="T122" s="1"/>
  <c r="P147"/>
  <c r="P123" s="1"/>
  <c r="P122" s="1"/>
  <c r="BK123"/>
  <c r="BK122" s="1"/>
  <c r="F33"/>
  <c r="H158" i="23"/>
  <c r="R156"/>
  <c r="T156"/>
  <c r="J156"/>
  <c r="BE156" s="1"/>
  <c r="BK156"/>
  <c r="P156"/>
  <c r="J101" i="26" l="1"/>
  <c r="T158" i="28"/>
  <c r="T155" s="1"/>
  <c r="T124" s="1"/>
  <c r="T123" s="1"/>
  <c r="J158"/>
  <c r="BE158" s="1"/>
  <c r="F33" s="1"/>
  <c r="BK158"/>
  <c r="BK155" s="1"/>
  <c r="P158"/>
  <c r="R158"/>
  <c r="R155" s="1"/>
  <c r="R124" s="1"/>
  <c r="R123" s="1"/>
  <c r="P155"/>
  <c r="P124" s="1"/>
  <c r="P123" s="1"/>
  <c r="T158" i="27"/>
  <c r="T155" s="1"/>
  <c r="T124" s="1"/>
  <c r="T123" s="1"/>
  <c r="J158"/>
  <c r="BE158" s="1"/>
  <c r="F33" s="1"/>
  <c r="BK158"/>
  <c r="BK155" s="1"/>
  <c r="P158"/>
  <c r="R158"/>
  <c r="R155" s="1"/>
  <c r="R124" s="1"/>
  <c r="R123" s="1"/>
  <c r="P155"/>
  <c r="P124" s="1"/>
  <c r="P123" s="1"/>
  <c r="BK158" i="25"/>
  <c r="BK155" s="1"/>
  <c r="P158"/>
  <c r="P155" s="1"/>
  <c r="P124" s="1"/>
  <c r="P123" s="1"/>
  <c r="J158"/>
  <c r="BE158" s="1"/>
  <c r="R158"/>
  <c r="R155" s="1"/>
  <c r="R124" s="1"/>
  <c r="R123" s="1"/>
  <c r="T158"/>
  <c r="T155" s="1"/>
  <c r="T124" s="1"/>
  <c r="T123" s="1"/>
  <c r="J97" i="26"/>
  <c r="J122"/>
  <c r="T158" i="23"/>
  <c r="T155" s="1"/>
  <c r="T124" s="1"/>
  <c r="T123" s="1"/>
  <c r="J158"/>
  <c r="BE158" s="1"/>
  <c r="F33" s="1"/>
  <c r="BK158"/>
  <c r="BK155" s="1"/>
  <c r="P158"/>
  <c r="P155" s="1"/>
  <c r="P124" s="1"/>
  <c r="P123" s="1"/>
  <c r="R158"/>
  <c r="R155"/>
  <c r="R124" s="1"/>
  <c r="R123" s="1"/>
  <c r="J155" i="28" l="1"/>
  <c r="BK124"/>
  <c r="BK123" s="1"/>
  <c r="J33"/>
  <c r="J33" i="27"/>
  <c r="J155"/>
  <c r="BK124"/>
  <c r="BK123" s="1"/>
  <c r="J33" i="25"/>
  <c r="F33"/>
  <c r="J155"/>
  <c r="J124" s="1"/>
  <c r="BK124"/>
  <c r="BK123" s="1"/>
  <c r="J96" i="26"/>
  <c r="J30"/>
  <c r="J155" i="23"/>
  <c r="J124" s="1"/>
  <c r="BK124"/>
  <c r="BK123" s="1"/>
  <c r="J33"/>
  <c r="J39" i="26" l="1"/>
  <c r="AG99" i="1"/>
  <c r="AN99" s="1"/>
  <c r="J124" i="28"/>
  <c r="J102"/>
  <c r="J124" i="27"/>
  <c r="J102"/>
  <c r="J102" i="25"/>
  <c r="J102" i="23"/>
  <c r="J123" i="28" l="1"/>
  <c r="J97"/>
  <c r="J123" i="27"/>
  <c r="J97"/>
  <c r="J123" i="25"/>
  <c r="J97"/>
  <c r="J123" i="23"/>
  <c r="J97"/>
  <c r="J140" i="21"/>
  <c r="P140"/>
  <c r="R140"/>
  <c r="T140"/>
  <c r="BE140"/>
  <c r="BF140"/>
  <c r="BG140"/>
  <c r="BH140"/>
  <c r="BI140"/>
  <c r="BK140"/>
  <c r="BD96" i="1"/>
  <c r="BC96"/>
  <c r="BB96"/>
  <c r="AX96"/>
  <c r="AW96"/>
  <c r="AV96"/>
  <c r="AU96"/>
  <c r="BK166" i="21"/>
  <c r="BI166"/>
  <c r="BH166"/>
  <c r="BG166"/>
  <c r="BF166"/>
  <c r="T166"/>
  <c r="R166"/>
  <c r="R165" s="1"/>
  <c r="P166"/>
  <c r="J166"/>
  <c r="BE166" s="1"/>
  <c r="BK165"/>
  <c r="T165"/>
  <c r="P165"/>
  <c r="J165"/>
  <c r="BI163"/>
  <c r="BH163"/>
  <c r="BG163"/>
  <c r="BF163"/>
  <c r="H163"/>
  <c r="BK163" s="1"/>
  <c r="BI161"/>
  <c r="BH161"/>
  <c r="BG161"/>
  <c r="BF161"/>
  <c r="H161"/>
  <c r="BK161" s="1"/>
  <c r="BI158"/>
  <c r="BH158"/>
  <c r="BG158"/>
  <c r="BF158"/>
  <c r="BI156"/>
  <c r="BH156"/>
  <c r="BG156"/>
  <c r="BF156"/>
  <c r="BK153"/>
  <c r="BI153"/>
  <c r="BH153"/>
  <c r="BG153"/>
  <c r="BF153"/>
  <c r="T153"/>
  <c r="R153"/>
  <c r="P153"/>
  <c r="J153"/>
  <c r="BE153" s="1"/>
  <c r="BK151"/>
  <c r="BI151"/>
  <c r="BH151"/>
  <c r="BG151"/>
  <c r="BF151"/>
  <c r="T151"/>
  <c r="R151"/>
  <c r="P151"/>
  <c r="J151"/>
  <c r="BE151" s="1"/>
  <c r="BK149"/>
  <c r="BI149"/>
  <c r="BH149"/>
  <c r="BG149"/>
  <c r="BF149"/>
  <c r="T149"/>
  <c r="R149"/>
  <c r="P149"/>
  <c r="J149"/>
  <c r="BE149" s="1"/>
  <c r="BK147"/>
  <c r="BI147"/>
  <c r="BH147"/>
  <c r="BG147"/>
  <c r="BF147"/>
  <c r="T147"/>
  <c r="R147"/>
  <c r="P147"/>
  <c r="J147"/>
  <c r="BE147" s="1"/>
  <c r="BK145"/>
  <c r="BI145"/>
  <c r="BH145"/>
  <c r="BG145"/>
  <c r="BF145"/>
  <c r="T145"/>
  <c r="R145"/>
  <c r="P145"/>
  <c r="J145"/>
  <c r="BE145" s="1"/>
  <c r="BK143"/>
  <c r="BI143"/>
  <c r="BH143"/>
  <c r="BG143"/>
  <c r="BF143"/>
  <c r="T143"/>
  <c r="R143"/>
  <c r="P143"/>
  <c r="P142" s="1"/>
  <c r="J143"/>
  <c r="BE143" s="1"/>
  <c r="BK138"/>
  <c r="BK137" s="1"/>
  <c r="J137" s="1"/>
  <c r="J100" s="1"/>
  <c r="BI138"/>
  <c r="BH138"/>
  <c r="BG138"/>
  <c r="BF138"/>
  <c r="T138"/>
  <c r="T137" s="1"/>
  <c r="R138"/>
  <c r="R137" s="1"/>
  <c r="P138"/>
  <c r="P137" s="1"/>
  <c r="J138"/>
  <c r="BE138" s="1"/>
  <c r="BK135"/>
  <c r="BI135"/>
  <c r="BH135"/>
  <c r="BG135"/>
  <c r="BF135"/>
  <c r="T135"/>
  <c r="R135"/>
  <c r="P135"/>
  <c r="J135"/>
  <c r="BE135" s="1"/>
  <c r="BK133"/>
  <c r="BI133"/>
  <c r="BH133"/>
  <c r="BG133"/>
  <c r="BF133"/>
  <c r="T133"/>
  <c r="R133"/>
  <c r="P133"/>
  <c r="J133"/>
  <c r="BE133" s="1"/>
  <c r="BK131"/>
  <c r="BI131"/>
  <c r="BH131"/>
  <c r="BG131"/>
  <c r="BF131"/>
  <c r="T131"/>
  <c r="R131"/>
  <c r="P131"/>
  <c r="J131"/>
  <c r="BE131" s="1"/>
  <c r="BK129"/>
  <c r="BI129"/>
  <c r="BH129"/>
  <c r="BG129"/>
  <c r="BF129"/>
  <c r="T129"/>
  <c r="R129"/>
  <c r="P129"/>
  <c r="P128" s="1"/>
  <c r="J129"/>
  <c r="BE129" s="1"/>
  <c r="BK126"/>
  <c r="BI126"/>
  <c r="BH126"/>
  <c r="BG126"/>
  <c r="BF126"/>
  <c r="T126"/>
  <c r="T125" s="1"/>
  <c r="R126"/>
  <c r="P126"/>
  <c r="P125" s="1"/>
  <c r="J126"/>
  <c r="BE126" s="1"/>
  <c r="BK125"/>
  <c r="J125" s="1"/>
  <c r="J98" s="1"/>
  <c r="R125"/>
  <c r="J120"/>
  <c r="F119"/>
  <c r="J117"/>
  <c r="F117"/>
  <c r="E115"/>
  <c r="J103"/>
  <c r="J92"/>
  <c r="F91"/>
  <c r="J89"/>
  <c r="F89"/>
  <c r="E87"/>
  <c r="J37"/>
  <c r="J36"/>
  <c r="J35"/>
  <c r="J21"/>
  <c r="E21"/>
  <c r="J119" s="1"/>
  <c r="J20"/>
  <c r="J18"/>
  <c r="E18"/>
  <c r="F120" s="1"/>
  <c r="J17"/>
  <c r="E7"/>
  <c r="E113" s="1"/>
  <c r="BK149" i="4"/>
  <c r="BI149"/>
  <c r="BH149"/>
  <c r="BG149"/>
  <c r="BF149"/>
  <c r="T149"/>
  <c r="R149"/>
  <c r="P149"/>
  <c r="J149"/>
  <c r="BE149" s="1"/>
  <c r="BK138"/>
  <c r="BK137" s="1"/>
  <c r="J137" s="1"/>
  <c r="J100" s="1"/>
  <c r="BI138"/>
  <c r="BH138"/>
  <c r="BG138"/>
  <c r="BF138"/>
  <c r="T138"/>
  <c r="T137" s="1"/>
  <c r="R138"/>
  <c r="R137" s="1"/>
  <c r="P138"/>
  <c r="P137" s="1"/>
  <c r="J138"/>
  <c r="BE138" s="1"/>
  <c r="H161"/>
  <c r="H159"/>
  <c r="J96" i="28" l="1"/>
  <c r="J30"/>
  <c r="J96" i="27"/>
  <c r="J30"/>
  <c r="J30" i="25"/>
  <c r="J96"/>
  <c r="AT96" i="1"/>
  <c r="J96" i="23"/>
  <c r="J30"/>
  <c r="T128" i="21"/>
  <c r="R161"/>
  <c r="J161"/>
  <c r="BE161" s="1"/>
  <c r="R142"/>
  <c r="BK128"/>
  <c r="J128" s="1"/>
  <c r="J99" s="1"/>
  <c r="T142"/>
  <c r="J34"/>
  <c r="BK142"/>
  <c r="J142" s="1"/>
  <c r="J101" s="1"/>
  <c r="F35"/>
  <c r="R128"/>
  <c r="F34"/>
  <c r="F36"/>
  <c r="F37"/>
  <c r="F92"/>
  <c r="E85"/>
  <c r="T161"/>
  <c r="J163"/>
  <c r="BE163" s="1"/>
  <c r="T163"/>
  <c r="J91"/>
  <c r="H156"/>
  <c r="P161"/>
  <c r="R163"/>
  <c r="P163"/>
  <c r="H154" i="4"/>
  <c r="H156" s="1"/>
  <c r="P156" s="1"/>
  <c r="AY101" i="1"/>
  <c r="AX101"/>
  <c r="AY100"/>
  <c r="AX100"/>
  <c r="J37" i="13"/>
  <c r="J36"/>
  <c r="AY98" i="1" s="1"/>
  <c r="J35" i="13"/>
  <c r="AX98" i="1" s="1"/>
  <c r="BI164" i="13"/>
  <c r="BH164"/>
  <c r="BG164"/>
  <c r="BF164"/>
  <c r="T164"/>
  <c r="T163"/>
  <c r="R164"/>
  <c r="R163" s="1"/>
  <c r="P164"/>
  <c r="P163" s="1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T137" s="1"/>
  <c r="R138"/>
  <c r="R137"/>
  <c r="P138"/>
  <c r="P137" s="1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T125" s="1"/>
  <c r="R126"/>
  <c r="R125" s="1"/>
  <c r="P126"/>
  <c r="P125" s="1"/>
  <c r="J120"/>
  <c r="F119"/>
  <c r="F117"/>
  <c r="E115"/>
  <c r="J92"/>
  <c r="F91"/>
  <c r="F89"/>
  <c r="E87"/>
  <c r="J21"/>
  <c r="E21"/>
  <c r="J119" s="1"/>
  <c r="J20"/>
  <c r="J18"/>
  <c r="E18"/>
  <c r="F120" s="1"/>
  <c r="J17"/>
  <c r="J117"/>
  <c r="E7"/>
  <c r="E85" s="1"/>
  <c r="AY97" i="1"/>
  <c r="AX97"/>
  <c r="J37" i="4"/>
  <c r="J36"/>
  <c r="AY95" i="1"/>
  <c r="J35" i="4"/>
  <c r="AX95" i="1" s="1"/>
  <c r="BI164" i="4"/>
  <c r="BH164"/>
  <c r="BG164"/>
  <c r="BF164"/>
  <c r="T164"/>
  <c r="T163"/>
  <c r="R164"/>
  <c r="R163" s="1"/>
  <c r="P164"/>
  <c r="P163" s="1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BI154"/>
  <c r="BH154"/>
  <c r="BG154"/>
  <c r="BF154"/>
  <c r="BI151"/>
  <c r="BH151"/>
  <c r="BG151"/>
  <c r="BF151"/>
  <c r="T151"/>
  <c r="R151"/>
  <c r="P151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T125" s="1"/>
  <c r="R126"/>
  <c r="R125" s="1"/>
  <c r="P126"/>
  <c r="P125" s="1"/>
  <c r="J120"/>
  <c r="F119"/>
  <c r="F117"/>
  <c r="E115"/>
  <c r="J92"/>
  <c r="F91"/>
  <c r="F89"/>
  <c r="E87"/>
  <c r="J21"/>
  <c r="E21"/>
  <c r="J91" s="1"/>
  <c r="J20"/>
  <c r="J18"/>
  <c r="E18"/>
  <c r="F120" s="1"/>
  <c r="J17"/>
  <c r="J89"/>
  <c r="E7"/>
  <c r="E85" s="1"/>
  <c r="L90" i="1"/>
  <c r="AM90"/>
  <c r="AM89"/>
  <c r="L89"/>
  <c r="AM87"/>
  <c r="L87"/>
  <c r="L85"/>
  <c r="L84"/>
  <c r="J131" i="4"/>
  <c r="BK131" i="13"/>
  <c r="BK126"/>
  <c r="J164"/>
  <c r="BK133"/>
  <c r="J161"/>
  <c r="J135"/>
  <c r="BK151"/>
  <c r="BK161" i="4"/>
  <c r="J141"/>
  <c r="J151"/>
  <c r="BK156" i="13"/>
  <c r="J131"/>
  <c r="BK138"/>
  <c r="J164" i="4"/>
  <c r="J156" i="13"/>
  <c r="BK129"/>
  <c r="J149"/>
  <c r="BK143"/>
  <c r="BK159"/>
  <c r="BK154"/>
  <c r="BK145"/>
  <c r="BK147" i="4"/>
  <c r="J126" i="13"/>
  <c r="J141"/>
  <c r="J143"/>
  <c r="J159" i="4"/>
  <c r="J129"/>
  <c r="BK151"/>
  <c r="BK131"/>
  <c r="J133"/>
  <c r="J145"/>
  <c r="J129" i="13"/>
  <c r="BK135"/>
  <c r="BK141"/>
  <c r="AS94" i="1"/>
  <c r="BK149" i="13"/>
  <c r="J145"/>
  <c r="J147"/>
  <c r="BK159" i="4"/>
  <c r="BK147" i="13"/>
  <c r="BK161"/>
  <c r="BK164"/>
  <c r="J147" i="4"/>
  <c r="J154" i="13"/>
  <c r="J138"/>
  <c r="J159"/>
  <c r="BK129" i="4"/>
  <c r="BK145"/>
  <c r="BK141"/>
  <c r="BK135"/>
  <c r="BK133"/>
  <c r="J126"/>
  <c r="BK164"/>
  <c r="J161"/>
  <c r="J143"/>
  <c r="J135"/>
  <c r="BK126"/>
  <c r="BK143"/>
  <c r="J151" i="13"/>
  <c r="J133"/>
  <c r="J39" i="28" l="1"/>
  <c r="AG102" i="1"/>
  <c r="AN102" s="1"/>
  <c r="J39" i="27"/>
  <c r="AG101" i="1"/>
  <c r="J39" i="25"/>
  <c r="AG100" i="1"/>
  <c r="J39" i="23"/>
  <c r="AG97" i="1"/>
  <c r="H158" i="21"/>
  <c r="R156"/>
  <c r="T156"/>
  <c r="J156"/>
  <c r="BE156" s="1"/>
  <c r="BK156"/>
  <c r="P156"/>
  <c r="BK156" i="4"/>
  <c r="T154"/>
  <c r="J154"/>
  <c r="BE154" s="1"/>
  <c r="J156"/>
  <c r="R154"/>
  <c r="T156"/>
  <c r="P154"/>
  <c r="P153" s="1"/>
  <c r="R156"/>
  <c r="BK154"/>
  <c r="BK153" s="1"/>
  <c r="J153" s="1"/>
  <c r="J102" s="1"/>
  <c r="R140"/>
  <c r="T140"/>
  <c r="T128" i="13"/>
  <c r="R153"/>
  <c r="BK128"/>
  <c r="J128" s="1"/>
  <c r="J99" s="1"/>
  <c r="BK153"/>
  <c r="AU101" i="1"/>
  <c r="BK140" i="4"/>
  <c r="J140" s="1"/>
  <c r="J101" s="1"/>
  <c r="R140" i="13"/>
  <c r="BK128" i="4"/>
  <c r="J128" s="1"/>
  <c r="J99" s="1"/>
  <c r="T153"/>
  <c r="P140" i="13"/>
  <c r="P128"/>
  <c r="T128" i="4"/>
  <c r="P140"/>
  <c r="BK140" i="13"/>
  <c r="J140" s="1"/>
  <c r="J101" s="1"/>
  <c r="T153"/>
  <c r="AU100" i="1"/>
  <c r="R128" i="4"/>
  <c r="T140" i="13"/>
  <c r="P128" i="4"/>
  <c r="R128" i="13"/>
  <c r="R124" s="1"/>
  <c r="R123" s="1"/>
  <c r="P153"/>
  <c r="BK125" i="4"/>
  <c r="J125" s="1"/>
  <c r="J98" s="1"/>
  <c r="BK125" i="13"/>
  <c r="J125" s="1"/>
  <c r="J98" s="1"/>
  <c r="BK163"/>
  <c r="J163" s="1"/>
  <c r="J103" s="1"/>
  <c r="BK163" i="4"/>
  <c r="J163" s="1"/>
  <c r="J124" s="1"/>
  <c r="BK137" i="13"/>
  <c r="J137" s="1"/>
  <c r="J100" s="1"/>
  <c r="J89"/>
  <c r="BE133"/>
  <c r="E113"/>
  <c r="BE129"/>
  <c r="BE138"/>
  <c r="BE147"/>
  <c r="BE149"/>
  <c r="J91"/>
  <c r="BE135"/>
  <c r="BE141"/>
  <c r="BE154"/>
  <c r="BE164"/>
  <c r="BE161"/>
  <c r="BE143"/>
  <c r="BE156"/>
  <c r="BE126"/>
  <c r="BE151"/>
  <c r="F92"/>
  <c r="BE131"/>
  <c r="BE145"/>
  <c r="BE159"/>
  <c r="J119" i="4"/>
  <c r="BE141"/>
  <c r="F92"/>
  <c r="BE129"/>
  <c r="J117"/>
  <c r="BE131"/>
  <c r="BE143"/>
  <c r="BE156"/>
  <c r="E113"/>
  <c r="BE133"/>
  <c r="BE145"/>
  <c r="BE151"/>
  <c r="BE159"/>
  <c r="BE164"/>
  <c r="BE126"/>
  <c r="BE147"/>
  <c r="BE161"/>
  <c r="BE135"/>
  <c r="F36"/>
  <c r="BC95" i="1" s="1"/>
  <c r="BA101"/>
  <c r="J34" i="4"/>
  <c r="AW95" i="1" s="1"/>
  <c r="BB97"/>
  <c r="F34" i="13"/>
  <c r="BA98" i="1" s="1"/>
  <c r="BC101"/>
  <c r="BC97"/>
  <c r="F37" i="13"/>
  <c r="BA97" i="1"/>
  <c r="AW100"/>
  <c r="F35" i="13"/>
  <c r="BB100" i="1"/>
  <c r="F37" i="4"/>
  <c r="BD95" i="1" s="1"/>
  <c r="BD97"/>
  <c r="J34" i="13"/>
  <c r="BC100" i="1"/>
  <c r="F35" i="4"/>
  <c r="BB95" i="1" s="1"/>
  <c r="AW97"/>
  <c r="BD100"/>
  <c r="F36" i="13"/>
  <c r="AW101" i="1"/>
  <c r="BD101"/>
  <c r="F34" i="4"/>
  <c r="BA95" i="1" s="1"/>
  <c r="BB101"/>
  <c r="BA100"/>
  <c r="BB98" l="1"/>
  <c r="AZ99"/>
  <c r="BC98"/>
  <c r="BA99"/>
  <c r="BD98"/>
  <c r="BB99"/>
  <c r="AW98"/>
  <c r="P124" i="13"/>
  <c r="P123" s="1"/>
  <c r="AU98" i="1" s="1"/>
  <c r="T124" i="13"/>
  <c r="T123" s="1"/>
  <c r="BK124"/>
  <c r="BC94" i="1"/>
  <c r="AY94" s="1"/>
  <c r="AZ96"/>
  <c r="BD94"/>
  <c r="W33" s="1"/>
  <c r="BA96"/>
  <c r="BA94" s="1"/>
  <c r="T158" i="21"/>
  <c r="T155" s="1"/>
  <c r="T124" s="1"/>
  <c r="T123" s="1"/>
  <c r="J158"/>
  <c r="BE158" s="1"/>
  <c r="F33" s="1"/>
  <c r="BK158"/>
  <c r="BK155" s="1"/>
  <c r="P158"/>
  <c r="P155" s="1"/>
  <c r="P124" s="1"/>
  <c r="P123" s="1"/>
  <c r="R158"/>
  <c r="R155" s="1"/>
  <c r="R124" s="1"/>
  <c r="R123" s="1"/>
  <c r="J103" i="4"/>
  <c r="J123"/>
  <c r="R153"/>
  <c r="P124"/>
  <c r="P123" s="1"/>
  <c r="AU95" i="1" s="1"/>
  <c r="T124" i="4"/>
  <c r="T123" s="1"/>
  <c r="J153" i="13"/>
  <c r="AU97" i="1"/>
  <c r="R124" i="4"/>
  <c r="R123" s="1"/>
  <c r="BK124"/>
  <c r="J97" s="1"/>
  <c r="AN97" i="1"/>
  <c r="J33" i="13"/>
  <c r="AV98" i="1" s="1"/>
  <c r="AT98" s="1"/>
  <c r="BB94"/>
  <c r="W31" s="1"/>
  <c r="AZ97"/>
  <c r="J33" i="4"/>
  <c r="AV95" i="1" s="1"/>
  <c r="AT95" s="1"/>
  <c r="F33" i="13"/>
  <c r="AZ98" i="1" s="1"/>
  <c r="AV101"/>
  <c r="AT101" s="1"/>
  <c r="AV100"/>
  <c r="AT100" s="1"/>
  <c r="F33" i="4"/>
  <c r="AZ95" i="1" s="1"/>
  <c r="AV97"/>
  <c r="AT97" s="1"/>
  <c r="AZ100"/>
  <c r="AZ101"/>
  <c r="J102" i="13" l="1"/>
  <c r="J124"/>
  <c r="J123" s="1"/>
  <c r="BK123"/>
  <c r="J96" s="1"/>
  <c r="J33" i="21"/>
  <c r="J155"/>
  <c r="J124" s="1"/>
  <c r="BK124"/>
  <c r="BK123" s="1"/>
  <c r="BK123" i="4"/>
  <c r="J30" s="1"/>
  <c r="AG95" i="1" s="1"/>
  <c r="AU94"/>
  <c r="W32"/>
  <c r="AZ94"/>
  <c r="AV94" s="1"/>
  <c r="AX94"/>
  <c r="AW94"/>
  <c r="J30" i="13"/>
  <c r="AG98" i="1" s="1"/>
  <c r="AN98" s="1"/>
  <c r="J97" i="13" l="1"/>
  <c r="AN95" i="1"/>
  <c r="J102" i="21"/>
  <c r="AY96" i="1"/>
  <c r="J39" i="4"/>
  <c r="J96"/>
  <c r="J39" i="13"/>
  <c r="AT94" i="1"/>
  <c r="AN101"/>
  <c r="J123" i="21" l="1"/>
  <c r="J97"/>
  <c r="AN100" i="1"/>
  <c r="J30" i="21" l="1"/>
  <c r="J96"/>
  <c r="J39" l="1"/>
  <c r="AG96" i="1"/>
  <c r="AG94" s="1"/>
  <c r="W29" l="1"/>
  <c r="AK29" s="1"/>
  <c r="AN94"/>
  <c r="AN96"/>
  <c r="AK26" l="1"/>
  <c r="AK35" s="1"/>
</calcChain>
</file>

<file path=xl/sharedStrings.xml><?xml version="1.0" encoding="utf-8"?>
<sst xmlns="http://schemas.openxmlformats.org/spreadsheetml/2006/main" count="3972" uniqueCount="239">
  <si>
    <t>Export Komplet</t>
  </si>
  <si>
    <t/>
  </si>
  <si>
    <t>2.0</t>
  </si>
  <si>
    <t>False</t>
  </si>
  <si>
    <t>{4d5cdfea-0fee-4d05-b6ea-f3bcd26c6944}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</si>
  <si>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</si>
  <si>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</si>
  <si>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</si>
  <si>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</si>
  <si>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</si>
  <si>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</si>
  <si>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</si>
  <si>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</si>
  <si>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Stavba:</t>
  </si>
  <si>
    <t>KSO:</t>
  </si>
  <si>
    <t>CC-CZ:</t>
  </si>
  <si>
    <t>Místo:</t>
  </si>
  <si>
    <t>Petřvald</t>
  </si>
  <si>
    <t>Datum:</t>
  </si>
  <si>
    <t>Zadavatel:</t>
  </si>
  <si>
    <t>IČ:</t>
  </si>
  <si>
    <t>00297593</t>
  </si>
  <si>
    <t>Město Petřvald</t>
  </si>
  <si>
    <t>DIČ:</t>
  </si>
  <si>
    <t>Zhotovitel:</t>
  </si>
  <si>
    <t xml:space="preserve"> 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</si>
  <si>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</si>
  <si>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</si>
  <si>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</si>
  <si>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</si>
  <si>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</si>
  <si>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</si>
  <si>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</si>
  <si>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</si>
  <si>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</si>
  <si>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</si>
  <si>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</si>
  <si>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</si>
  <si>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</si>
  <si>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</si>
  <si>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</si>
  <si>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</si>
  <si>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</si>
  <si>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</si>
  <si>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</si>
  <si>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</si>
  <si>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</si>
  <si>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</si>
  <si>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</si>
  <si>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</si>
  <si>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</si>
  <si>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</si>
  <si>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</si>
  <si>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</si>
  <si>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</si>
  <si>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</si>
  <si>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</si>
  <si>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</si>
  <si>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</si>
  <si>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</si>
  <si>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</si>
  <si>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</si>
  <si>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</si>
  <si>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</si>
  <si>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</si>
  <si>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</si>
  <si>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</si>
  <si>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</si>
  <si>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</si>
  <si>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</si>
  <si>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</si>
  <si>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</si>
  <si>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</si>
  <si>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</si>
  <si>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</si>
  <si>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</si>
  <si>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</si>
  <si>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{02b97d0f-e7b6-4af2-ba64-1e1d016f0624}</t>
  </si>
  <si>
    <t>2</t>
  </si>
  <si>
    <t>{c087d569-be3d-4cc2-9fc5-b12425085d49}</t>
  </si>
  <si>
    <t>{9f3164bd-5268-48f9-8767-437fb50851af}</t>
  </si>
  <si>
    <t>{d3aaf86b-97b7-496c-9e4b-e10f2b982c77}</t>
  </si>
  <si>
    <t>Oprava MK ul. Do Kopce, část II.</t>
  </si>
  <si>
    <t>10</t>
  </si>
  <si>
    <t>11</t>
  </si>
  <si>
    <t>Oprava MK ul. K Pískovně, část II.</t>
  </si>
  <si>
    <t>{8a931dad-ec03-46af-94be-6ef38c2ff58b}</t>
  </si>
  <si>
    <t>Oprava MK ul. Modrá, úsek I.</t>
  </si>
  <si>
    <t>{c82fb86a-3ecf-4907-ab40-6c92a6f78a2c}</t>
  </si>
  <si>
    <t>13</t>
  </si>
  <si>
    <t>Oprava MK ul. Modrá, úsek II.</t>
  </si>
  <si>
    <t>{58df0f94-1dfa-41d0-9a0f-2a933943b7da}</t>
  </si>
  <si>
    <t>14</t>
  </si>
  <si>
    <t>15</t>
  </si>
  <si>
    <t>16</t>
  </si>
  <si>
    <t>17</t>
  </si>
  <si>
    <t>18</t>
  </si>
  <si>
    <t>KRYCÍ LIST SOUPISU PRACÍ</t>
  </si>
  <si>
    <t>Objekt:</t>
  </si>
  <si>
    <t>01081608</t>
  </si>
  <si>
    <t>Ing. Pavol Lipták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</si>
  <si>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</si>
  <si>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</si>
  <si>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</si>
  <si>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</si>
  <si>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</si>
  <si>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</si>
  <si>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</si>
  <si>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</si>
  <si>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</si>
  <si>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</si>
  <si>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</si>
  <si>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</si>
  <si>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</si>
  <si>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</si>
  <si>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</si>
  <si>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</si>
  <si>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</si>
  <si>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</si>
  <si>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</si>
  <si>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</si>
  <si>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</si>
  <si>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</si>
  <si>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</si>
  <si>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</si>
  <si>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</si>
  <si>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</si>
  <si>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</si>
  <si>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</si>
  <si>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</si>
  <si>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</si>
  <si>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113154334R01</t>
  </si>
  <si>
    <t>Frézování živičného krytu tl 120 mm pruh š 2 m pl do 10000 m2 bez překážek v trase</t>
  </si>
  <si>
    <t>m2</t>
  </si>
  <si>
    <t>4</t>
  </si>
  <si>
    <t>178794881</t>
  </si>
  <si>
    <t>PP</t>
  </si>
  <si>
    <t>Frézování živičného podkladu nebo krytu  s naložením na dopravní prostředek plochy přes 1 000 do 10 000 m2 bez překážek v trase pruhu šířky přes 1 m do 2 m, tloušťky vrstvy 100 mm</t>
  </si>
  <si>
    <t>5</t>
  </si>
  <si>
    <t>Komunikace pozemní</t>
  </si>
  <si>
    <t>573111112</t>
  </si>
  <si>
    <t>Postřik živičný infiltrační s posypem z asfaltu množství 1 kg/m2</t>
  </si>
  <si>
    <t>-675376515</t>
  </si>
  <si>
    <t>Postřik infiltrační PI z asfaltu silničního s posypem kamenivem, v množství 1,00 kg/m2</t>
  </si>
  <si>
    <t>3</t>
  </si>
  <si>
    <t>573231106</t>
  </si>
  <si>
    <t>Postřik živičný spojovací ze silniční emulze v množství 0,30 kg/m2</t>
  </si>
  <si>
    <t>824470668</t>
  </si>
  <si>
    <t>Postřik spojovací PS bez posypu kamenivem ze silniční emulze, v množství 0,30 kg/m2</t>
  </si>
  <si>
    <t>577154121</t>
  </si>
  <si>
    <t>Asfaltový beton vrstva obrusná ACO 11 (ABS) tř. I tl 60 mm š přes 3 m z nemodifikovaného asfaltu</t>
  </si>
  <si>
    <t>-416477766</t>
  </si>
  <si>
    <t>Asfaltový beton vrstva obrusná ACO 11 (ABS)  s rozprostřením a se zhutněním z nemodifikovaného asfaltu v pruhu šířky přes 3 m tř. I, po zhutnění tl. 60 mm</t>
  </si>
  <si>
    <t>577155122</t>
  </si>
  <si>
    <t>Asfaltový beton vrstva ložní ACL 16 (ABH) tl 60 mm š přes 3 m z nemodifikovaného asfaltu</t>
  </si>
  <si>
    <t>425532654</t>
  </si>
  <si>
    <t>Asfaltový beton vrstva ložní ACL 16 (ABH)  s rozprostřením a zhutněním z nemodifikovaného asfaltu v pruhu šířky přes 3 m, po zhutnění tl. 60 mm</t>
  </si>
  <si>
    <t>8</t>
  </si>
  <si>
    <t>Trubní vedení</t>
  </si>
  <si>
    <t>6</t>
  </si>
  <si>
    <t>899132121</t>
  </si>
  <si>
    <t>Výměna (výšková úprava) poklopu kanalizačního pevného s ošetřením podkladu hloubky do 25 cm</t>
  </si>
  <si>
    <t>kus</t>
  </si>
  <si>
    <t>617683829</t>
  </si>
  <si>
    <t>Výměna (výšková úprava) poklopu kanalizačního s rámem pevným s ošetřením podkladních vrstev hloubky do 25 cm</t>
  </si>
  <si>
    <t>7</t>
  </si>
  <si>
    <t>899132213</t>
  </si>
  <si>
    <t>Výměna (výšková úprava) poklopu vodovodního samonivelačního nebo pevného hydrantového</t>
  </si>
  <si>
    <t>423130643</t>
  </si>
  <si>
    <t>9</t>
  </si>
  <si>
    <t>Ostatní konstrukce a práce, bourání</t>
  </si>
  <si>
    <t>919112213</t>
  </si>
  <si>
    <t>Řezání spár pro vytvoření komůrky š 10 mm hl 25 mm pro těsnící zálivku v živičném krytu</t>
  </si>
  <si>
    <t>m</t>
  </si>
  <si>
    <t>1926298366</t>
  </si>
  <si>
    <t>Řezání dilatačních spár v živičném krytu  vytvoření komůrky pro těsnící zálivku šířky 10 mm, hloubky 25 mm</t>
  </si>
  <si>
    <t>919121213</t>
  </si>
  <si>
    <t>Těsnění spár zálivkou za studena pro komůrky š 10 mm hl 25 mm bez těsnicího profilu</t>
  </si>
  <si>
    <t>1128639438</t>
  </si>
  <si>
    <t>Utěsnění dilatačních spár zálivkou za studena  v cementobetonovém nebo živičném krytu včetně adhezního nátěru bez těsnicího profilu pod zálivkou, pro komůrky šířky 10 mm, hloubky 25 mm</t>
  </si>
  <si>
    <t>919731123</t>
  </si>
  <si>
    <t>Zarovnání styčné plochy podkladu nebo krytu živičného tl do 200 mm</t>
  </si>
  <si>
    <t>1939940682</t>
  </si>
  <si>
    <t>Zarovnání styčné plochy podkladu nebo krytu podél vybourané části komunikace nebo zpevněné plochy  živičné tl. přes 100 do 200 mm</t>
  </si>
  <si>
    <t>919735113</t>
  </si>
  <si>
    <t>Řezání stávajícího živičného krytu hl do 150 mm</t>
  </si>
  <si>
    <t>-607216606</t>
  </si>
  <si>
    <t>Řezání stávajícího živičného krytu nebo podkladu  hloubky přes 100 do 150 mm</t>
  </si>
  <si>
    <t>919794441</t>
  </si>
  <si>
    <t>Úprava ploch kolem hydrantů, šoupat, poklopů a mříží nebo sloupů v živičných krytech pl do 2 m2</t>
  </si>
  <si>
    <t>Úprava ploch kolem hydrantů, šoupat, kanalizačních poklopů a mříží, sloupů apod. v živičných krytech jakékoliv tloušťky, jednotlivě v půdorysné ploše do 2 m2</t>
  </si>
  <si>
    <t>938909311</t>
  </si>
  <si>
    <t>Čištění vozovek metením strojně podkladu nebo krytu betonového nebo živičného</t>
  </si>
  <si>
    <t>44437216</t>
  </si>
  <si>
    <t>Čištění vozovek metením bláta, prachu nebo hlinitého nánosu s odklizením na hromady na vzdálenost do 20 m nebo naložením na dopravní prostředek strojně povrchu podkladu nebo krytu betonového nebo živičného</t>
  </si>
  <si>
    <t>997</t>
  </si>
  <si>
    <t>Přesun sutě</t>
  </si>
  <si>
    <t>997221551</t>
  </si>
  <si>
    <t>Vodorovná doprava suti ze sypkých materiálů do 1 km</t>
  </si>
  <si>
    <t>t</t>
  </si>
  <si>
    <t>1357384985</t>
  </si>
  <si>
    <t>Vodorovná doprava suti  bez naložení, ale se složením a s hrubým urovnáním ze sypkých materiálů, na vzdálenost do 1 km</t>
  </si>
  <si>
    <t>997221559</t>
  </si>
  <si>
    <t>Příplatek ZKD 1 km u vodorovné dopravy suti ze sypkých materiálů</t>
  </si>
  <si>
    <t>-1770573278</t>
  </si>
  <si>
    <t>Vodorovná doprava suti  bez naložení, ale se složením a s hrubým urovnáním Příplatek k ceně za každý další i započatý 1 km přes 1 km</t>
  </si>
  <si>
    <t>P</t>
  </si>
  <si>
    <t>Poznámka k položce:_x000D_
uvažováno celkem 10 km</t>
  </si>
  <si>
    <t>997221873</t>
  </si>
  <si>
    <t>Poplatek za uložení na recyklační skládce (skládkovné) stavebního odpadu zeminy a kamení zatříděného do Katalogu odpadů pod kódem 17 05 04</t>
  </si>
  <si>
    <t>1634908188</t>
  </si>
  <si>
    <t>Poplatek za uložení stavebního odpadu na recyklační skládce (skládkovné) zeminy a kamení zatříděného do Katalogu odpadů pod kódem 17 05 04</t>
  </si>
  <si>
    <t>997221875</t>
  </si>
  <si>
    <t>Poplatek za uložení na recyklační skládce (skládkovné) stavebního odpadu asfaltového bez obsahu dehtu zatříděného do Katalogu odpadů pod kódem 17 03 02</t>
  </si>
  <si>
    <t>2050339485</t>
  </si>
  <si>
    <t>Poplatek za uložení stavebního odpadu na recyklační skládce (skládkovné) asfaltového bez obsahu dehtu zatříděného do Katalogu odpadů pod kódem 17 03 02</t>
  </si>
  <si>
    <t>VRN3</t>
  </si>
  <si>
    <t>Zařízení staveniště</t>
  </si>
  <si>
    <t>034303000</t>
  </si>
  <si>
    <t>Dopravní značení na staveništi - provizorní dopravní značení</t>
  </si>
  <si>
    <t>kpl</t>
  </si>
  <si>
    <t>1024</t>
  </si>
  <si>
    <t>139537308</t>
  </si>
  <si>
    <t>Dopravní značení na staveništi</t>
  </si>
  <si>
    <t>1327711512</t>
  </si>
  <si>
    <t>1829154028</t>
  </si>
  <si>
    <t>Město Petřvald - Opravy MK_2025</t>
  </si>
  <si>
    <t>Oprava MK ul. Hraniční</t>
  </si>
  <si>
    <t>Oprava MK ul. Jindřišská I.</t>
  </si>
  <si>
    <t>Oprava MK ul. Závodní</t>
  </si>
  <si>
    <t>Oprava MK ul. Modrá, úsek III.</t>
  </si>
  <si>
    <t>01 - Oprava MK ul. Hraniční</t>
  </si>
  <si>
    <t>02 - Oprava MK ul. Jindřišská I.</t>
  </si>
  <si>
    <t>03 - Oprava MK ul. Do Kopce, část II.</t>
  </si>
  <si>
    <t>04 - Oprava MK ul. K Pískovně, část II.</t>
  </si>
  <si>
    <t>05 - Oprava MK ul. Závodní</t>
  </si>
  <si>
    <t>06 - Oprava MK ul. Modrá, úsek I.</t>
  </si>
  <si>
    <t>07 - Oprava MK ul. Modrá, úsek II.</t>
  </si>
  <si>
    <t>08 - Oprava MK ul. Modrá, úsek III.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</si>
</sst>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1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7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7" fillId="4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7" fillId="4" borderId="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04"/>
  <sheetViews>
    <sheetView showGridLines="0" showZeros="0" tabSelected="1" workbookViewId="0">
      <selection activeCell="BE29" sqref="BE2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2" t="s">
        <v>5</v>
      </c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7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74" t="s">
        <v>226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19</v>
      </c>
      <c r="AK10" s="23" t="s">
        <v>20</v>
      </c>
      <c r="AN10" s="21" t="s">
        <v>21</v>
      </c>
      <c r="AR10" s="17"/>
      <c r="BS10" s="14" t="s">
        <v>6</v>
      </c>
    </row>
    <row r="11" spans="1:74" s="1" customFormat="1" ht="18.399999999999999" customHeight="1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20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25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20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25</v>
      </c>
      <c r="AK17" s="23" t="s">
        <v>23</v>
      </c>
      <c r="AN17" s="21" t="s">
        <v>1</v>
      </c>
      <c r="AR17" s="17"/>
      <c r="BS17" s="14" t="s">
        <v>27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28</v>
      </c>
      <c r="AK19" s="23" t="s">
        <v>20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25</v>
      </c>
      <c r="AK20" s="23" t="s">
        <v>23</v>
      </c>
      <c r="AN20" s="21" t="s">
        <v>1</v>
      </c>
      <c r="AR20" s="17"/>
      <c r="BS20" s="14" t="s">
        <v>27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29</v>
      </c>
      <c r="AR22" s="17"/>
    </row>
    <row r="23" spans="1:71" s="1" customFormat="1" ht="16.5" customHeight="1">
      <c r="B23" s="17"/>
      <c r="E23" s="175" t="s">
        <v>1</v>
      </c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6">
        <f>ROUND(AG94,2)</f>
        <v>0</v>
      </c>
      <c r="AL26" s="177"/>
      <c r="AM26" s="177"/>
      <c r="AN26" s="177"/>
      <c r="AO26" s="177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89" t="s">
        <v>31</v>
      </c>
      <c r="M28" s="189"/>
      <c r="N28" s="189"/>
      <c r="O28" s="189"/>
      <c r="P28" s="189"/>
      <c r="Q28" s="26"/>
      <c r="R28" s="26"/>
      <c r="S28" s="26"/>
      <c r="T28" s="26"/>
      <c r="U28" s="26"/>
      <c r="V28" s="26"/>
      <c r="W28" s="189" t="s">
        <v>32</v>
      </c>
      <c r="X28" s="189"/>
      <c r="Y28" s="189"/>
      <c r="Z28" s="189"/>
      <c r="AA28" s="189"/>
      <c r="AB28" s="189"/>
      <c r="AC28" s="189"/>
      <c r="AD28" s="189"/>
      <c r="AE28" s="189"/>
      <c r="AF28" s="26"/>
      <c r="AG28" s="26"/>
      <c r="AH28" s="26"/>
      <c r="AI28" s="26"/>
      <c r="AJ28" s="26"/>
      <c r="AK28" s="189" t="s">
        <v>33</v>
      </c>
      <c r="AL28" s="189"/>
      <c r="AM28" s="189"/>
      <c r="AN28" s="189"/>
      <c r="AO28" s="189"/>
      <c r="AP28" s="26"/>
      <c r="AQ28" s="26"/>
      <c r="AR28" s="27"/>
      <c r="BE28" s="26"/>
    </row>
    <row r="29" spans="1:71" s="3" customFormat="1" ht="14.45" customHeight="1">
      <c r="B29" s="31"/>
      <c r="D29" s="23" t="s">
        <v>34</v>
      </c>
      <c r="F29" s="23" t="s">
        <v>35</v>
      </c>
      <c r="L29" s="178">
        <v>0.21</v>
      </c>
      <c r="M29" s="179"/>
      <c r="N29" s="179"/>
      <c r="O29" s="179"/>
      <c r="P29" s="179"/>
      <c r="W29" s="180">
        <f>AG94</f>
        <v>0</v>
      </c>
      <c r="X29" s="179"/>
      <c r="Y29" s="179"/>
      <c r="Z29" s="179"/>
      <c r="AA29" s="179"/>
      <c r="AB29" s="179"/>
      <c r="AC29" s="179"/>
      <c r="AD29" s="179"/>
      <c r="AE29" s="179"/>
      <c r="AK29" s="180">
        <f>W29*0.21</f>
        <v>0</v>
      </c>
      <c r="AL29" s="179"/>
      <c r="AM29" s="179"/>
      <c r="AN29" s="179"/>
      <c r="AO29" s="179"/>
      <c r="AR29" s="31"/>
    </row>
    <row r="30" spans="1:71" s="3" customFormat="1" ht="14.45" customHeight="1">
      <c r="B30" s="31"/>
      <c r="F30" s="23" t="s">
        <v>36</v>
      </c>
      <c r="L30" s="178">
        <v>0.12</v>
      </c>
      <c r="M30" s="179"/>
      <c r="N30" s="179"/>
      <c r="O30" s="179"/>
      <c r="P30" s="179"/>
      <c r="W30" s="180"/>
      <c r="X30" s="179"/>
      <c r="Y30" s="179"/>
      <c r="Z30" s="179"/>
      <c r="AA30" s="179"/>
      <c r="AB30" s="179"/>
      <c r="AC30" s="179"/>
      <c r="AD30" s="179"/>
      <c r="AE30" s="179"/>
      <c r="AK30" s="180"/>
      <c r="AL30" s="179"/>
      <c r="AM30" s="179"/>
      <c r="AN30" s="179"/>
      <c r="AO30" s="179"/>
      <c r="AR30" s="31"/>
    </row>
    <row r="31" spans="1:71" s="3" customFormat="1" ht="14.45" hidden="1" customHeight="1">
      <c r="B31" s="31"/>
      <c r="F31" s="23" t="s">
        <v>37</v>
      </c>
      <c r="L31" s="178">
        <v>0.21</v>
      </c>
      <c r="M31" s="179"/>
      <c r="N31" s="179"/>
      <c r="O31" s="179"/>
      <c r="P31" s="179"/>
      <c r="W31" s="180" t="e">
        <f>ROUND(BB94, 2)</f>
        <v>#REF!</v>
      </c>
      <c r="X31" s="179"/>
      <c r="Y31" s="179"/>
      <c r="Z31" s="179"/>
      <c r="AA31" s="179"/>
      <c r="AB31" s="179"/>
      <c r="AC31" s="179"/>
      <c r="AD31" s="179"/>
      <c r="AE31" s="179"/>
      <c r="AK31" s="180">
        <v>0</v>
      </c>
      <c r="AL31" s="179"/>
      <c r="AM31" s="179"/>
      <c r="AN31" s="179"/>
      <c r="AO31" s="179"/>
      <c r="AR31" s="31"/>
    </row>
    <row r="32" spans="1:71" s="3" customFormat="1" ht="14.45" hidden="1" customHeight="1">
      <c r="B32" s="31"/>
      <c r="F32" s="23" t="s">
        <v>38</v>
      </c>
      <c r="L32" s="178">
        <v>0.12</v>
      </c>
      <c r="M32" s="179"/>
      <c r="N32" s="179"/>
      <c r="O32" s="179"/>
      <c r="P32" s="179"/>
      <c r="W32" s="180" t="e">
        <f>ROUND(BC94, 2)</f>
        <v>#REF!</v>
      </c>
      <c r="X32" s="179"/>
      <c r="Y32" s="179"/>
      <c r="Z32" s="179"/>
      <c r="AA32" s="179"/>
      <c r="AB32" s="179"/>
      <c r="AC32" s="179"/>
      <c r="AD32" s="179"/>
      <c r="AE32" s="179"/>
      <c r="AK32" s="180">
        <v>0</v>
      </c>
      <c r="AL32" s="179"/>
      <c r="AM32" s="179"/>
      <c r="AN32" s="179"/>
      <c r="AO32" s="179"/>
      <c r="AR32" s="31"/>
    </row>
    <row r="33" spans="1:57" s="3" customFormat="1" ht="14.45" hidden="1" customHeight="1">
      <c r="B33" s="31"/>
      <c r="F33" s="23" t="s">
        <v>39</v>
      </c>
      <c r="L33" s="178">
        <v>0</v>
      </c>
      <c r="M33" s="179"/>
      <c r="N33" s="179"/>
      <c r="O33" s="179"/>
      <c r="P33" s="179"/>
      <c r="W33" s="180" t="e">
        <f>ROUND(BD94, 2)</f>
        <v>#REF!</v>
      </c>
      <c r="X33" s="179"/>
      <c r="Y33" s="179"/>
      <c r="Z33" s="179"/>
      <c r="AA33" s="179"/>
      <c r="AB33" s="179"/>
      <c r="AC33" s="179"/>
      <c r="AD33" s="179"/>
      <c r="AE33" s="179"/>
      <c r="AK33" s="180">
        <v>0</v>
      </c>
      <c r="AL33" s="179"/>
      <c r="AM33" s="179"/>
      <c r="AN33" s="179"/>
      <c r="AO33" s="179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40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41</v>
      </c>
      <c r="U35" s="34"/>
      <c r="V35" s="34"/>
      <c r="W35" s="34"/>
      <c r="X35" s="187" t="s">
        <v>42</v>
      </c>
      <c r="Y35" s="182"/>
      <c r="Z35" s="182"/>
      <c r="AA35" s="182"/>
      <c r="AB35" s="182"/>
      <c r="AC35" s="34"/>
      <c r="AD35" s="34"/>
      <c r="AE35" s="34"/>
      <c r="AF35" s="34"/>
      <c r="AG35" s="34"/>
      <c r="AH35" s="34"/>
      <c r="AI35" s="34"/>
      <c r="AJ35" s="34"/>
      <c r="AK35" s="181">
        <f>SUM(AK26:AK33)</f>
        <v>0</v>
      </c>
      <c r="AL35" s="182"/>
      <c r="AM35" s="182"/>
      <c r="AN35" s="182"/>
      <c r="AO35" s="183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43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44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45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46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45</v>
      </c>
      <c r="AI60" s="29"/>
      <c r="AJ60" s="29"/>
      <c r="AK60" s="29"/>
      <c r="AL60" s="29"/>
      <c r="AM60" s="39" t="s">
        <v>46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47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48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45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46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45</v>
      </c>
      <c r="AI75" s="29"/>
      <c r="AJ75" s="29"/>
      <c r="AK75" s="29"/>
      <c r="AL75" s="29"/>
      <c r="AM75" s="39" t="s">
        <v>46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49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12</v>
      </c>
      <c r="L84" s="4">
        <f>K5</f>
        <v>0</v>
      </c>
      <c r="AR84" s="45"/>
    </row>
    <row r="85" spans="1:91" s="5" customFormat="1" ht="36.950000000000003" customHeight="1">
      <c r="B85" s="46"/>
      <c r="C85" s="47" t="s">
        <v>13</v>
      </c>
      <c r="L85" s="184" t="str">
        <f>K6</f>
        <v>Město Petřvald - Opravy MK_2025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Petřvald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166" t="str">
        <f>IF(AN8= "","",AN8)</f>
        <v/>
      </c>
      <c r="AN87" s="166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19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Město Petřvald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167" t="str">
        <f>IF(E17="","",E17)</f>
        <v xml:space="preserve"> </v>
      </c>
      <c r="AN89" s="168"/>
      <c r="AO89" s="168"/>
      <c r="AP89" s="168"/>
      <c r="AQ89" s="26"/>
      <c r="AR89" s="27"/>
      <c r="AS89" s="169" t="s">
        <v>50</v>
      </c>
      <c r="AT89" s="170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28</v>
      </c>
      <c r="AJ90" s="26"/>
      <c r="AK90" s="26"/>
      <c r="AL90" s="26"/>
      <c r="AM90" s="167" t="str">
        <f>IF(E20="","",E20)</f>
        <v xml:space="preserve"> </v>
      </c>
      <c r="AN90" s="168"/>
      <c r="AO90" s="168"/>
      <c r="AP90" s="168"/>
      <c r="AQ90" s="26"/>
      <c r="AR90" s="27"/>
      <c r="AS90" s="171"/>
      <c r="AT90" s="172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1"/>
      <c r="AT91" s="172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0" t="s">
        <v>51</v>
      </c>
      <c r="D92" s="165"/>
      <c r="E92" s="165"/>
      <c r="F92" s="165"/>
      <c r="G92" s="165"/>
      <c r="H92" s="54"/>
      <c r="I92" s="186" t="s">
        <v>52</v>
      </c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4" t="s">
        <v>53</v>
      </c>
      <c r="AH92" s="165"/>
      <c r="AI92" s="165"/>
      <c r="AJ92" s="165"/>
      <c r="AK92" s="165"/>
      <c r="AL92" s="165"/>
      <c r="AM92" s="165"/>
      <c r="AN92" s="186" t="s">
        <v>54</v>
      </c>
      <c r="AO92" s="165"/>
      <c r="AP92" s="188"/>
      <c r="AQ92" s="55" t="s">
        <v>55</v>
      </c>
      <c r="AR92" s="27"/>
      <c r="AS92" s="56" t="s">
        <v>56</v>
      </c>
      <c r="AT92" s="57" t="s">
        <v>57</v>
      </c>
      <c r="AU92" s="57" t="s">
        <v>58</v>
      </c>
      <c r="AV92" s="57" t="s">
        <v>59</v>
      </c>
      <c r="AW92" s="57" t="s">
        <v>60</v>
      </c>
      <c r="AX92" s="57" t="s">
        <v>61</v>
      </c>
      <c r="AY92" s="57" t="s">
        <v>62</v>
      </c>
      <c r="AZ92" s="57" t="s">
        <v>63</v>
      </c>
      <c r="BA92" s="57" t="s">
        <v>64</v>
      </c>
      <c r="BB92" s="57" t="s">
        <v>65</v>
      </c>
      <c r="BC92" s="57" t="s">
        <v>66</v>
      </c>
      <c r="BD92" s="58" t="s">
        <v>67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68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0">
        <f>SUM(AG95:AM102)</f>
        <v>0</v>
      </c>
      <c r="AH94" s="160"/>
      <c r="AI94" s="160"/>
      <c r="AJ94" s="160"/>
      <c r="AK94" s="160"/>
      <c r="AL94" s="160"/>
      <c r="AM94" s="160"/>
      <c r="AN94" s="161">
        <f>AG94*1.21</f>
        <v>0</v>
      </c>
      <c r="AO94" s="161"/>
      <c r="AP94" s="161"/>
      <c r="AQ94" s="66" t="s">
        <v>1</v>
      </c>
      <c r="AR94" s="62"/>
      <c r="AS94" s="67">
        <f>ROUND(SUM(AS95:AS102),2)</f>
        <v>0</v>
      </c>
      <c r="AT94" s="68" t="e">
        <f t="shared" ref="AT94:AT101" si="0">ROUND(SUM(AV94:AW94),2)</f>
        <v>#REF!</v>
      </c>
      <c r="AU94" s="69" t="e">
        <f>ROUND(SUM(AU95:AU102),5)</f>
        <v>#REF!</v>
      </c>
      <c r="AV94" s="68" t="e">
        <f>ROUND(AZ94*L29,2)</f>
        <v>#REF!</v>
      </c>
      <c r="AW94" s="68" t="e">
        <f>ROUND(BA94*L30,2)</f>
        <v>#REF!</v>
      </c>
      <c r="AX94" s="68" t="e">
        <f>ROUND(BB94*L29,2)</f>
        <v>#REF!</v>
      </c>
      <c r="AY94" s="68" t="e">
        <f>ROUND(BC94*L30,2)</f>
        <v>#REF!</v>
      </c>
      <c r="AZ94" s="68" t="e">
        <f>ROUND(SUM(AZ95:AZ102),2)</f>
        <v>#REF!</v>
      </c>
      <c r="BA94" s="68" t="e">
        <f>ROUND(SUM(BA95:BA102),2)</f>
        <v>#REF!</v>
      </c>
      <c r="BB94" s="68" t="e">
        <f>ROUND(SUM(BB95:BB102),2)</f>
        <v>#REF!</v>
      </c>
      <c r="BC94" s="68" t="e">
        <f>ROUND(SUM(BC95:BC102),2)</f>
        <v>#REF!</v>
      </c>
      <c r="BD94" s="70" t="e">
        <f>ROUND(SUM(BD95:BD102),2)</f>
        <v>#REF!</v>
      </c>
      <c r="BS94" s="71" t="s">
        <v>69</v>
      </c>
      <c r="BT94" s="71" t="s">
        <v>70</v>
      </c>
      <c r="BU94" s="72" t="s">
        <v>71</v>
      </c>
      <c r="BV94" s="71" t="s">
        <v>72</v>
      </c>
      <c r="BW94" s="71" t="s">
        <v>4</v>
      </c>
      <c r="BX94" s="71" t="s">
        <v>73</v>
      </c>
      <c r="CL94" s="71" t="s">
        <v>1</v>
      </c>
    </row>
    <row r="95" spans="1:91" s="7" customFormat="1" ht="16.5" customHeight="1">
      <c r="A95" s="73" t="s">
        <v>74</v>
      </c>
      <c r="B95" s="74"/>
      <c r="C95" s="75"/>
      <c r="D95" s="158">
        <v>1</v>
      </c>
      <c r="E95" s="158"/>
      <c r="F95" s="158"/>
      <c r="G95" s="158"/>
      <c r="H95" s="158"/>
      <c r="I95" s="76"/>
      <c r="J95" s="158" t="s">
        <v>227</v>
      </c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7">
        <f>'01 - Hraniční'!J30</f>
        <v>0</v>
      </c>
      <c r="AH95" s="159"/>
      <c r="AI95" s="159"/>
      <c r="AJ95" s="159"/>
      <c r="AK95" s="159"/>
      <c r="AL95" s="159"/>
      <c r="AM95" s="159"/>
      <c r="AN95" s="157">
        <f t="shared" ref="AN95:AN101" si="1">AG95*1.21</f>
        <v>0</v>
      </c>
      <c r="AO95" s="159"/>
      <c r="AP95" s="159"/>
      <c r="AQ95" s="77" t="s">
        <v>75</v>
      </c>
      <c r="AR95" s="74"/>
      <c r="AS95" s="78">
        <v>0</v>
      </c>
      <c r="AT95" s="79">
        <f t="shared" si="0"/>
        <v>0</v>
      </c>
      <c r="AU95" s="80" t="e">
        <f>'01 - Hraniční'!P123</f>
        <v>#REF!</v>
      </c>
      <c r="AV95" s="79">
        <f>'01 - Hraniční'!J33</f>
        <v>0</v>
      </c>
      <c r="AW95" s="79">
        <f>'01 - Hraniční'!J34</f>
        <v>0</v>
      </c>
      <c r="AX95" s="79">
        <f>'01 - Hraniční'!J35</f>
        <v>0</v>
      </c>
      <c r="AY95" s="79">
        <f>'01 - Hraniční'!J36</f>
        <v>0</v>
      </c>
      <c r="AZ95" s="79">
        <f>'01 - Hraniční'!F33</f>
        <v>0</v>
      </c>
      <c r="BA95" s="79">
        <f>'01 - Hraniční'!F34</f>
        <v>0</v>
      </c>
      <c r="BB95" s="79">
        <f>'01 - Hraniční'!F35</f>
        <v>0</v>
      </c>
      <c r="BC95" s="79">
        <f>'01 - Hraniční'!F36</f>
        <v>0</v>
      </c>
      <c r="BD95" s="81">
        <f>'01 - Hraniční'!F37</f>
        <v>0</v>
      </c>
      <c r="BT95" s="82" t="s">
        <v>76</v>
      </c>
      <c r="BV95" s="82" t="s">
        <v>72</v>
      </c>
      <c r="BW95" s="82" t="s">
        <v>80</v>
      </c>
      <c r="BX95" s="82" t="s">
        <v>4</v>
      </c>
      <c r="CL95" s="82" t="s">
        <v>1</v>
      </c>
      <c r="CM95" s="82" t="s">
        <v>78</v>
      </c>
    </row>
    <row r="96" spans="1:91" s="7" customFormat="1" ht="16.5" customHeight="1">
      <c r="A96" s="73" t="s">
        <v>74</v>
      </c>
      <c r="B96" s="74"/>
      <c r="C96" s="75"/>
      <c r="D96" s="158">
        <v>2</v>
      </c>
      <c r="E96" s="158"/>
      <c r="F96" s="158"/>
      <c r="G96" s="158"/>
      <c r="H96" s="158"/>
      <c r="I96" s="76"/>
      <c r="J96" s="158" t="s">
        <v>228</v>
      </c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57">
        <f>'02 - Jindrišská_I'!J30</f>
        <v>0</v>
      </c>
      <c r="AH96" s="159"/>
      <c r="AI96" s="159"/>
      <c r="AJ96" s="159"/>
      <c r="AK96" s="159"/>
      <c r="AL96" s="159"/>
      <c r="AM96" s="159"/>
      <c r="AN96" s="157">
        <f t="shared" si="1"/>
        <v>0</v>
      </c>
      <c r="AO96" s="157"/>
      <c r="AP96" s="157"/>
      <c r="AQ96" s="77" t="s">
        <v>75</v>
      </c>
      <c r="AR96" s="74"/>
      <c r="AS96" s="78">
        <v>0</v>
      </c>
      <c r="AT96" s="79" t="e">
        <f t="shared" ref="AT96" si="2">ROUND(SUM(AV96:AW96),2)</f>
        <v>#REF!</v>
      </c>
      <c r="AU96" s="80" t="e">
        <f>#REF!</f>
        <v>#REF!</v>
      </c>
      <c r="AV96" s="79" t="e">
        <f>#REF!</f>
        <v>#REF!</v>
      </c>
      <c r="AW96" s="79" t="e">
        <f>#REF!</f>
        <v>#REF!</v>
      </c>
      <c r="AX96" s="79" t="e">
        <f>#REF!</f>
        <v>#REF!</v>
      </c>
      <c r="AY96" s="79" t="e">
        <f>#REF!</f>
        <v>#REF!</v>
      </c>
      <c r="AZ96" s="79" t="e">
        <f>#REF!</f>
        <v>#REF!</v>
      </c>
      <c r="BA96" s="79" t="e">
        <f>#REF!</f>
        <v>#REF!</v>
      </c>
      <c r="BB96" s="79" t="e">
        <f>#REF!</f>
        <v>#REF!</v>
      </c>
      <c r="BC96" s="79" t="e">
        <f>#REF!</f>
        <v>#REF!</v>
      </c>
      <c r="BD96" s="81" t="e">
        <f>#REF!</f>
        <v>#REF!</v>
      </c>
      <c r="BT96" s="82" t="s">
        <v>76</v>
      </c>
      <c r="BV96" s="82" t="s">
        <v>72</v>
      </c>
      <c r="BW96" s="82" t="s">
        <v>77</v>
      </c>
      <c r="BX96" s="82" t="s">
        <v>4</v>
      </c>
      <c r="CL96" s="82" t="s">
        <v>1</v>
      </c>
      <c r="CM96" s="82" t="s">
        <v>78</v>
      </c>
    </row>
    <row r="97" spans="1:91" s="7" customFormat="1" ht="16.5" customHeight="1">
      <c r="A97" s="73" t="s">
        <v>74</v>
      </c>
      <c r="B97" s="74"/>
      <c r="C97" s="75"/>
      <c r="D97" s="158">
        <v>3</v>
      </c>
      <c r="E97" s="158"/>
      <c r="F97" s="158"/>
      <c r="G97" s="158"/>
      <c r="H97" s="158"/>
      <c r="I97" s="76"/>
      <c r="J97" s="158" t="s">
        <v>82</v>
      </c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  <c r="AD97" s="158"/>
      <c r="AE97" s="158"/>
      <c r="AF97" s="158"/>
      <c r="AG97" s="157">
        <f>'03 - Do Kopce , část II'!J30</f>
        <v>0</v>
      </c>
      <c r="AH97" s="159"/>
      <c r="AI97" s="159"/>
      <c r="AJ97" s="159"/>
      <c r="AK97" s="159"/>
      <c r="AL97" s="159"/>
      <c r="AM97" s="159"/>
      <c r="AN97" s="157">
        <f t="shared" si="1"/>
        <v>0</v>
      </c>
      <c r="AO97" s="157"/>
      <c r="AP97" s="157"/>
      <c r="AQ97" s="77" t="s">
        <v>75</v>
      </c>
      <c r="AR97" s="74"/>
      <c r="AS97" s="78">
        <v>0</v>
      </c>
      <c r="AT97" s="79" t="e">
        <f t="shared" si="0"/>
        <v>#REF!</v>
      </c>
      <c r="AU97" s="80" t="e">
        <f>#REF!</f>
        <v>#REF!</v>
      </c>
      <c r="AV97" s="79" t="e">
        <f>#REF!</f>
        <v>#REF!</v>
      </c>
      <c r="AW97" s="79" t="e">
        <f>#REF!</f>
        <v>#REF!</v>
      </c>
      <c r="AX97" s="79" t="e">
        <f>#REF!</f>
        <v>#REF!</v>
      </c>
      <c r="AY97" s="79" t="e">
        <f>#REF!</f>
        <v>#REF!</v>
      </c>
      <c r="AZ97" s="79" t="e">
        <f>#REF!</f>
        <v>#REF!</v>
      </c>
      <c r="BA97" s="79" t="e">
        <f>#REF!</f>
        <v>#REF!</v>
      </c>
      <c r="BB97" s="79" t="e">
        <f>#REF!</f>
        <v>#REF!</v>
      </c>
      <c r="BC97" s="79" t="e">
        <f>#REF!</f>
        <v>#REF!</v>
      </c>
      <c r="BD97" s="81" t="e">
        <f>#REF!</f>
        <v>#REF!</v>
      </c>
      <c r="BT97" s="82" t="s">
        <v>76</v>
      </c>
      <c r="BV97" s="82" t="s">
        <v>72</v>
      </c>
      <c r="BW97" s="82" t="s">
        <v>81</v>
      </c>
      <c r="BX97" s="82" t="s">
        <v>4</v>
      </c>
      <c r="CL97" s="82" t="s">
        <v>1</v>
      </c>
      <c r="CM97" s="82" t="s">
        <v>78</v>
      </c>
    </row>
    <row r="98" spans="1:91" s="7" customFormat="1" ht="17.45" customHeight="1">
      <c r="A98" s="73" t="s">
        <v>74</v>
      </c>
      <c r="B98" s="74"/>
      <c r="C98" s="75"/>
      <c r="D98" s="158">
        <v>4</v>
      </c>
      <c r="E98" s="158"/>
      <c r="F98" s="158"/>
      <c r="G98" s="158"/>
      <c r="H98" s="158"/>
      <c r="I98" s="76"/>
      <c r="J98" s="158" t="s">
        <v>85</v>
      </c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  <c r="AD98" s="158"/>
      <c r="AE98" s="158"/>
      <c r="AF98" s="158"/>
      <c r="AG98" s="157">
        <f>'04 - K Písk...'!J30</f>
        <v>0</v>
      </c>
      <c r="AH98" s="159"/>
      <c r="AI98" s="159"/>
      <c r="AJ98" s="159"/>
      <c r="AK98" s="159"/>
      <c r="AL98" s="159"/>
      <c r="AM98" s="159"/>
      <c r="AN98" s="157">
        <f t="shared" si="1"/>
        <v>0</v>
      </c>
      <c r="AO98" s="157"/>
      <c r="AP98" s="157"/>
      <c r="AQ98" s="77" t="s">
        <v>75</v>
      </c>
      <c r="AR98" s="74"/>
      <c r="AS98" s="78">
        <v>0</v>
      </c>
      <c r="AT98" s="79">
        <f t="shared" si="0"/>
        <v>0</v>
      </c>
      <c r="AU98" s="80" t="e">
        <f>'04 - K Písk...'!P123</f>
        <v>#REF!</v>
      </c>
      <c r="AV98" s="79">
        <f>'04 - K Písk...'!J33</f>
        <v>0</v>
      </c>
      <c r="AW98" s="79">
        <f>'04 - K Písk...'!J34</f>
        <v>0</v>
      </c>
      <c r="AX98" s="79">
        <f>'04 - K Písk...'!J35</f>
        <v>0</v>
      </c>
      <c r="AY98" s="79">
        <f>'04 - K Písk...'!J36</f>
        <v>0</v>
      </c>
      <c r="AZ98" s="79">
        <f>'04 - K Písk...'!F33</f>
        <v>0</v>
      </c>
      <c r="BA98" s="79">
        <f>'04 - K Písk...'!F34</f>
        <v>0</v>
      </c>
      <c r="BB98" s="79">
        <f>'04 - K Písk...'!F35</f>
        <v>0</v>
      </c>
      <c r="BC98" s="79">
        <f>'04 - K Písk...'!F36</f>
        <v>0</v>
      </c>
      <c r="BD98" s="81">
        <f>'04 - K Písk...'!F37</f>
        <v>0</v>
      </c>
      <c r="BT98" s="82" t="s">
        <v>76</v>
      </c>
      <c r="BV98" s="82" t="s">
        <v>72</v>
      </c>
      <c r="BW98" s="82" t="s">
        <v>86</v>
      </c>
      <c r="BX98" s="82" t="s">
        <v>4</v>
      </c>
      <c r="CL98" s="82" t="s">
        <v>1</v>
      </c>
      <c r="CM98" s="82" t="s">
        <v>78</v>
      </c>
    </row>
    <row r="99" spans="1:91" s="7" customFormat="1" ht="16.5" customHeight="1">
      <c r="A99" s="73" t="s">
        <v>74</v>
      </c>
      <c r="B99" s="74"/>
      <c r="C99" s="75"/>
      <c r="D99" s="158">
        <v>5</v>
      </c>
      <c r="E99" s="158"/>
      <c r="F99" s="158"/>
      <c r="G99" s="158"/>
      <c r="H99" s="158"/>
      <c r="I99" s="76"/>
      <c r="J99" s="158" t="s">
        <v>229</v>
      </c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7">
        <f>'05 - Závodní'!J30</f>
        <v>0</v>
      </c>
      <c r="AH99" s="159"/>
      <c r="AI99" s="159"/>
      <c r="AJ99" s="159"/>
      <c r="AK99" s="159"/>
      <c r="AL99" s="159"/>
      <c r="AM99" s="159"/>
      <c r="AN99" s="157">
        <f t="shared" ref="AN99" si="3">AG99*1.21</f>
        <v>0</v>
      </c>
      <c r="AO99" s="157"/>
      <c r="AP99" s="157"/>
      <c r="AQ99" s="77" t="s">
        <v>75</v>
      </c>
      <c r="AR99" s="74"/>
      <c r="AS99" s="78">
        <v>0</v>
      </c>
      <c r="AT99" s="79">
        <f t="shared" ref="AT99" si="4">ROUND(SUM(AV99:AW99),2)</f>
        <v>0</v>
      </c>
      <c r="AU99" s="80">
        <f>'04 - K Písk...'!P125</f>
        <v>10.559999999999999</v>
      </c>
      <c r="AV99" s="79">
        <f>'04 - K Písk...'!J35</f>
        <v>0</v>
      </c>
      <c r="AW99" s="79">
        <f>'04 - K Písk...'!J36</f>
        <v>0</v>
      </c>
      <c r="AX99" s="79">
        <f>'04 - K Písk...'!J37</f>
        <v>0</v>
      </c>
      <c r="AY99" s="79">
        <f>'04 - K Písk...'!J38</f>
        <v>0</v>
      </c>
      <c r="AZ99" s="79">
        <f>'04 - K Písk...'!F35</f>
        <v>0</v>
      </c>
      <c r="BA99" s="79">
        <f>'04 - K Písk...'!F36</f>
        <v>0</v>
      </c>
      <c r="BB99" s="79">
        <f>'04 - K Písk...'!F37</f>
        <v>0</v>
      </c>
      <c r="BC99" s="79">
        <f>'04 - K Písk...'!F38</f>
        <v>0</v>
      </c>
      <c r="BD99" s="81">
        <f>'04 - K Písk...'!F39</f>
        <v>0</v>
      </c>
      <c r="BT99" s="82" t="s">
        <v>76</v>
      </c>
      <c r="BV99" s="82" t="s">
        <v>72</v>
      </c>
      <c r="BW99" s="82" t="s">
        <v>86</v>
      </c>
      <c r="BX99" s="82" t="s">
        <v>4</v>
      </c>
      <c r="CL99" s="82" t="s">
        <v>1</v>
      </c>
      <c r="CM99" s="82" t="s">
        <v>78</v>
      </c>
    </row>
    <row r="100" spans="1:91" s="7" customFormat="1" ht="16.5" customHeight="1">
      <c r="A100" s="73" t="s">
        <v>74</v>
      </c>
      <c r="B100" s="74"/>
      <c r="C100" s="75"/>
      <c r="D100" s="158">
        <v>6</v>
      </c>
      <c r="E100" s="158"/>
      <c r="F100" s="158"/>
      <c r="G100" s="158"/>
      <c r="H100" s="158"/>
      <c r="I100" s="76"/>
      <c r="J100" s="158" t="s">
        <v>87</v>
      </c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57">
        <f>'06 - Modrá, úsek I.'!J30</f>
        <v>0</v>
      </c>
      <c r="AH100" s="159"/>
      <c r="AI100" s="159"/>
      <c r="AJ100" s="159"/>
      <c r="AK100" s="159"/>
      <c r="AL100" s="159"/>
      <c r="AM100" s="159"/>
      <c r="AN100" s="157">
        <f t="shared" si="1"/>
        <v>0</v>
      </c>
      <c r="AO100" s="157"/>
      <c r="AP100" s="157"/>
      <c r="AQ100" s="77" t="s">
        <v>75</v>
      </c>
      <c r="AR100" s="74"/>
      <c r="AS100" s="78">
        <v>0</v>
      </c>
      <c r="AT100" s="79" t="e">
        <f t="shared" si="0"/>
        <v>#REF!</v>
      </c>
      <c r="AU100" s="80" t="e">
        <f>#REF!</f>
        <v>#REF!</v>
      </c>
      <c r="AV100" s="79" t="e">
        <f>#REF!</f>
        <v>#REF!</v>
      </c>
      <c r="AW100" s="79" t="e">
        <f>#REF!</f>
        <v>#REF!</v>
      </c>
      <c r="AX100" s="79" t="e">
        <f>#REF!</f>
        <v>#REF!</v>
      </c>
      <c r="AY100" s="79" t="e">
        <f>#REF!</f>
        <v>#REF!</v>
      </c>
      <c r="AZ100" s="79" t="e">
        <f>#REF!</f>
        <v>#REF!</v>
      </c>
      <c r="BA100" s="79" t="e">
        <f>#REF!</f>
        <v>#REF!</v>
      </c>
      <c r="BB100" s="79" t="e">
        <f>#REF!</f>
        <v>#REF!</v>
      </c>
      <c r="BC100" s="79" t="e">
        <f>#REF!</f>
        <v>#REF!</v>
      </c>
      <c r="BD100" s="81" t="e">
        <f>#REF!</f>
        <v>#REF!</v>
      </c>
      <c r="BT100" s="82" t="s">
        <v>76</v>
      </c>
      <c r="BV100" s="82" t="s">
        <v>72</v>
      </c>
      <c r="BW100" s="82" t="s">
        <v>88</v>
      </c>
      <c r="BX100" s="82" t="s">
        <v>4</v>
      </c>
      <c r="CL100" s="82" t="s">
        <v>1</v>
      </c>
      <c r="CM100" s="82" t="s">
        <v>78</v>
      </c>
    </row>
    <row r="101" spans="1:91" s="7" customFormat="1" ht="16.5" customHeight="1">
      <c r="A101" s="73" t="s">
        <v>74</v>
      </c>
      <c r="B101" s="74"/>
      <c r="C101" s="75"/>
      <c r="D101" s="158">
        <v>7</v>
      </c>
      <c r="E101" s="158"/>
      <c r="F101" s="158"/>
      <c r="G101" s="158"/>
      <c r="H101" s="158"/>
      <c r="I101" s="76"/>
      <c r="J101" s="158" t="s">
        <v>90</v>
      </c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7">
        <f>'07 - Modrá, úsek II.'!J30</f>
        <v>0</v>
      </c>
      <c r="AH101" s="159"/>
      <c r="AI101" s="159"/>
      <c r="AJ101" s="159"/>
      <c r="AK101" s="159"/>
      <c r="AL101" s="159"/>
      <c r="AM101" s="159"/>
      <c r="AN101" s="157">
        <f t="shared" si="1"/>
        <v>0</v>
      </c>
      <c r="AO101" s="157"/>
      <c r="AP101" s="157"/>
      <c r="AQ101" s="77" t="s">
        <v>75</v>
      </c>
      <c r="AR101" s="74"/>
      <c r="AS101" s="78">
        <v>0</v>
      </c>
      <c r="AT101" s="79" t="e">
        <f t="shared" si="0"/>
        <v>#REF!</v>
      </c>
      <c r="AU101" s="80" t="e">
        <f>#REF!</f>
        <v>#REF!</v>
      </c>
      <c r="AV101" s="79" t="e">
        <f>#REF!</f>
        <v>#REF!</v>
      </c>
      <c r="AW101" s="79" t="e">
        <f>#REF!</f>
        <v>#REF!</v>
      </c>
      <c r="AX101" s="79" t="e">
        <f>#REF!</f>
        <v>#REF!</v>
      </c>
      <c r="AY101" s="79" t="e">
        <f>#REF!</f>
        <v>#REF!</v>
      </c>
      <c r="AZ101" s="79" t="e">
        <f>#REF!</f>
        <v>#REF!</v>
      </c>
      <c r="BA101" s="79" t="e">
        <f>#REF!</f>
        <v>#REF!</v>
      </c>
      <c r="BB101" s="79" t="e">
        <f>#REF!</f>
        <v>#REF!</v>
      </c>
      <c r="BC101" s="79" t="e">
        <f>#REF!</f>
        <v>#REF!</v>
      </c>
      <c r="BD101" s="81" t="e">
        <f>#REF!</f>
        <v>#REF!</v>
      </c>
      <c r="BT101" s="82" t="s">
        <v>76</v>
      </c>
      <c r="BV101" s="82" t="s">
        <v>72</v>
      </c>
      <c r="BW101" s="82" t="s">
        <v>91</v>
      </c>
      <c r="BX101" s="82" t="s">
        <v>4</v>
      </c>
      <c r="CL101" s="82" t="s">
        <v>1</v>
      </c>
      <c r="CM101" s="82" t="s">
        <v>78</v>
      </c>
    </row>
    <row r="102" spans="1:91" s="7" customFormat="1" ht="16.5" customHeight="1">
      <c r="A102" s="73" t="s">
        <v>74</v>
      </c>
      <c r="B102" s="74"/>
      <c r="C102" s="75"/>
      <c r="D102" s="158">
        <v>8</v>
      </c>
      <c r="E102" s="158"/>
      <c r="F102" s="158"/>
      <c r="G102" s="158"/>
      <c r="H102" s="158"/>
      <c r="I102" s="76"/>
      <c r="J102" s="158" t="s">
        <v>230</v>
      </c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57">
        <f>'08 - Modrá, úsek III.'!J30</f>
        <v>0</v>
      </c>
      <c r="AH102" s="159"/>
      <c r="AI102" s="159"/>
      <c r="AJ102" s="159"/>
      <c r="AK102" s="159"/>
      <c r="AL102" s="159"/>
      <c r="AM102" s="159"/>
      <c r="AN102" s="157">
        <f t="shared" ref="AN102" si="5">AG102*1.21</f>
        <v>0</v>
      </c>
      <c r="AO102" s="157"/>
      <c r="AP102" s="157"/>
      <c r="AQ102" s="77" t="s">
        <v>75</v>
      </c>
      <c r="AR102" s="74"/>
      <c r="AS102" s="78">
        <v>0</v>
      </c>
      <c r="AT102" s="79" t="e">
        <f t="shared" ref="AT102" si="6">ROUND(SUM(AV102:AW102),2)</f>
        <v>#REF!</v>
      </c>
      <c r="AU102" s="80" t="e">
        <f>#REF!</f>
        <v>#REF!</v>
      </c>
      <c r="AV102" s="79" t="e">
        <f>#REF!</f>
        <v>#REF!</v>
      </c>
      <c r="AW102" s="79" t="e">
        <f>#REF!</f>
        <v>#REF!</v>
      </c>
      <c r="AX102" s="79" t="e">
        <f>#REF!</f>
        <v>#REF!</v>
      </c>
      <c r="AY102" s="79" t="e">
        <f>#REF!</f>
        <v>#REF!</v>
      </c>
      <c r="AZ102" s="79" t="e">
        <f>#REF!</f>
        <v>#REF!</v>
      </c>
      <c r="BA102" s="79" t="e">
        <f>#REF!</f>
        <v>#REF!</v>
      </c>
      <c r="BB102" s="79" t="e">
        <f>#REF!</f>
        <v>#REF!</v>
      </c>
      <c r="BC102" s="79" t="e">
        <f>#REF!</f>
        <v>#REF!</v>
      </c>
      <c r="BD102" s="81" t="e">
        <f>#REF!</f>
        <v>#REF!</v>
      </c>
      <c r="BT102" s="82" t="s">
        <v>76</v>
      </c>
      <c r="BV102" s="82" t="s">
        <v>72</v>
      </c>
      <c r="BW102" s="82" t="s">
        <v>91</v>
      </c>
      <c r="BX102" s="82" t="s">
        <v>4</v>
      </c>
      <c r="CL102" s="82" t="s">
        <v>1</v>
      </c>
      <c r="CM102" s="82" t="s">
        <v>78</v>
      </c>
    </row>
    <row r="103" spans="1:91" s="2" customFormat="1" ht="30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7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</row>
    <row r="104" spans="1:91" s="2" customFormat="1" ht="6.95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27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</row>
  </sheetData>
  <mergeCells count="68">
    <mergeCell ref="C92:G92"/>
    <mergeCell ref="D95:H95"/>
    <mergeCell ref="D101:H101"/>
    <mergeCell ref="J101:AF101"/>
    <mergeCell ref="D96:H96"/>
    <mergeCell ref="J97:AF97"/>
    <mergeCell ref="D97:H97"/>
    <mergeCell ref="J99:AF99"/>
    <mergeCell ref="D98:H98"/>
    <mergeCell ref="J98:AF98"/>
    <mergeCell ref="D100:H100"/>
    <mergeCell ref="J100:AF100"/>
    <mergeCell ref="J96:AF96"/>
    <mergeCell ref="J95:AF95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AK32:AO32"/>
    <mergeCell ref="L85:AJ85"/>
    <mergeCell ref="I92:AF92"/>
    <mergeCell ref="X35:AB35"/>
    <mergeCell ref="AN92:AP92"/>
    <mergeCell ref="AR2:BE2"/>
    <mergeCell ref="AG97:AM97"/>
    <mergeCell ref="AG92:AM92"/>
    <mergeCell ref="AG95:AM95"/>
    <mergeCell ref="AM87:AN87"/>
    <mergeCell ref="AM89:AP89"/>
    <mergeCell ref="AM90:AP90"/>
    <mergeCell ref="AS89:AT91"/>
    <mergeCell ref="K5:AJ5"/>
    <mergeCell ref="K6:AJ6"/>
    <mergeCell ref="E23:AN23"/>
    <mergeCell ref="AK26:AO26"/>
    <mergeCell ref="L33:P33"/>
    <mergeCell ref="W33:AE33"/>
    <mergeCell ref="AK33:AO33"/>
    <mergeCell ref="AK35:AO35"/>
    <mergeCell ref="AN95:AP95"/>
    <mergeCell ref="AG94:AM94"/>
    <mergeCell ref="AN94:AP94"/>
    <mergeCell ref="AG96:AM96"/>
    <mergeCell ref="AN96:AP96"/>
    <mergeCell ref="AN97:AP97"/>
    <mergeCell ref="D102:H102"/>
    <mergeCell ref="J102:AF102"/>
    <mergeCell ref="D99:H99"/>
    <mergeCell ref="AG102:AM102"/>
    <mergeCell ref="AN102:AP102"/>
    <mergeCell ref="AN99:AP99"/>
    <mergeCell ref="AG99:AM99"/>
    <mergeCell ref="AN98:AP98"/>
    <mergeCell ref="AG98:AM98"/>
    <mergeCell ref="AN100:AP100"/>
    <mergeCell ref="AG100:AM100"/>
    <mergeCell ref="AN101:AP101"/>
    <mergeCell ref="AG101:AM101"/>
  </mergeCells>
  <hyperlinks>
    <hyperlink ref="A95" location="'03_1 - Oprava MK ul. Odbo...'!C2" display="/"/>
    <hyperlink ref="A97" location="'07 - Oprava MK ul. K Muzeu'!C2" display="/"/>
    <hyperlink ref="A98" location="'11 - Oprava MK ul. K Písk...'!C2" display="/"/>
    <hyperlink ref="A100" location="'12 - Oprava MK ul. Modrá,...'!C2" display="/"/>
    <hyperlink ref="A101" location="'13 - Oprava MK ul. Modrá,...'!C2" display="/"/>
    <hyperlink ref="A96" location="'01 - Oprava MK ul. 2. května'!C2" display="/"/>
    <hyperlink ref="A99" location="'11 - Oprava MK ul. K Písk...'!C2" display="/"/>
    <hyperlink ref="A102" location="'13 - Oprava MK ul. Modrá,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66"/>
  <sheetViews>
    <sheetView showGridLines="0" showZeros="0" topLeftCell="A116" workbookViewId="0">
      <selection activeCell="Y156" sqref="Y15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75" customHeight="1">
      <c r="L2" s="162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4" t="s">
        <v>80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4.95" hidden="1" customHeight="1">
      <c r="B4" s="17"/>
      <c r="D4" s="18" t="s">
        <v>97</v>
      </c>
      <c r="L4" s="17"/>
      <c r="M4" s="84" t="s">
        <v>10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3" t="s">
        <v>13</v>
      </c>
      <c r="L6" s="17"/>
    </row>
    <row r="7" spans="1:46" s="1" customFormat="1" ht="16.5" hidden="1" customHeight="1">
      <c r="B7" s="17"/>
      <c r="E7" s="192" t="str">
        <f>'Rekapitulace stavby'!K6</f>
        <v>Město Petřvald - Opravy MK_2025</v>
      </c>
      <c r="F7" s="193"/>
      <c r="G7" s="193"/>
      <c r="H7" s="193"/>
      <c r="L7" s="17"/>
    </row>
    <row r="8" spans="1:46" s="2" customFormat="1" ht="12" hidden="1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hidden="1" customHeight="1">
      <c r="A9" s="26"/>
      <c r="B9" s="27"/>
      <c r="C9" s="26"/>
      <c r="D9" s="26"/>
      <c r="E9" s="184" t="s">
        <v>231</v>
      </c>
      <c r="F9" s="191"/>
      <c r="G9" s="191"/>
      <c r="H9" s="19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idden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hidden="1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hidden="1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hidden="1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hidden="1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hidden="1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hidden="1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20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hidden="1" customHeight="1">
      <c r="A18" s="26"/>
      <c r="B18" s="27"/>
      <c r="C18" s="26"/>
      <c r="D18" s="26"/>
      <c r="E18" s="173" t="str">
        <f>'Rekapitulace stavby'!E14</f>
        <v xml:space="preserve"> </v>
      </c>
      <c r="F18" s="173"/>
      <c r="G18" s="173"/>
      <c r="H18" s="173"/>
      <c r="I18" s="23" t="s">
        <v>23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hidden="1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hidden="1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hidden="1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23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hidden="1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hidden="1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99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hidden="1" customHeight="1">
      <c r="A24" s="26"/>
      <c r="B24" s="27"/>
      <c r="C24" s="26"/>
      <c r="D24" s="26"/>
      <c r="E24" s="21" t="s">
        <v>100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hidden="1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hidden="1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hidden="1" customHeight="1">
      <c r="A27" s="85"/>
      <c r="B27" s="86"/>
      <c r="C27" s="85"/>
      <c r="D27" s="85"/>
      <c r="E27" s="175" t="s">
        <v>1</v>
      </c>
      <c r="F27" s="175"/>
      <c r="G27" s="175"/>
      <c r="H27" s="175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hidden="1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hidden="1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hidden="1" customHeight="1">
      <c r="A30" s="26"/>
      <c r="B30" s="27"/>
      <c r="C30" s="26"/>
      <c r="D30" s="88" t="s">
        <v>30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hidden="1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89" t="s">
        <v>34</v>
      </c>
      <c r="E33" s="23" t="s">
        <v>35</v>
      </c>
      <c r="F33" s="90">
        <f>ROUND((SUM(BE123:BE165)),  2)</f>
        <v>0</v>
      </c>
      <c r="G33" s="26"/>
      <c r="H33" s="26"/>
      <c r="I33" s="91">
        <v>0.21</v>
      </c>
      <c r="J33" s="90">
        <f>ROUND(((SUM(BE123:BE165))*I33),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36</v>
      </c>
      <c r="F34" s="90">
        <f>ROUND((SUM(BF123:BF165)),  2)</f>
        <v>0</v>
      </c>
      <c r="G34" s="26"/>
      <c r="H34" s="26"/>
      <c r="I34" s="91">
        <v>0.12</v>
      </c>
      <c r="J34" s="90">
        <f>ROUND(((SUM(BF123:BF165))*I34),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37</v>
      </c>
      <c r="F35" s="90">
        <f>ROUND((SUM(BG123:BG165)),  2)</f>
        <v>0</v>
      </c>
      <c r="G35" s="26"/>
      <c r="H35" s="26"/>
      <c r="I35" s="91">
        <v>0.21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38</v>
      </c>
      <c r="F36" s="90">
        <f>ROUND((SUM(BH123:BH165)),  2)</f>
        <v>0</v>
      </c>
      <c r="G36" s="26"/>
      <c r="H36" s="26"/>
      <c r="I36" s="91">
        <v>0.12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39</v>
      </c>
      <c r="F37" s="90">
        <f>ROUND((SUM(BI123:BI165)),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hidden="1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hidden="1" customHeight="1">
      <c r="A39" s="26"/>
      <c r="B39" s="27"/>
      <c r="C39" s="92"/>
      <c r="D39" s="93" t="s">
        <v>40</v>
      </c>
      <c r="E39" s="54"/>
      <c r="F39" s="54"/>
      <c r="G39" s="94" t="s">
        <v>41</v>
      </c>
      <c r="H39" s="95" t="s">
        <v>42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6"/>
      <c r="B61" s="27"/>
      <c r="C61" s="26"/>
      <c r="D61" s="39" t="s">
        <v>45</v>
      </c>
      <c r="E61" s="29"/>
      <c r="F61" s="98" t="s">
        <v>46</v>
      </c>
      <c r="G61" s="39" t="s">
        <v>45</v>
      </c>
      <c r="H61" s="29"/>
      <c r="I61" s="29"/>
      <c r="J61" s="99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6"/>
      <c r="B76" s="27"/>
      <c r="C76" s="26"/>
      <c r="D76" s="39" t="s">
        <v>45</v>
      </c>
      <c r="E76" s="29"/>
      <c r="F76" s="98" t="s">
        <v>46</v>
      </c>
      <c r="G76" s="39" t="s">
        <v>45</v>
      </c>
      <c r="H76" s="29"/>
      <c r="I76" s="29"/>
      <c r="J76" s="99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101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92" t="str">
        <f>E7</f>
        <v>Město Petřvald - Opravy MK_2025</v>
      </c>
      <c r="F85" s="193"/>
      <c r="G85" s="193"/>
      <c r="H85" s="19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01 - Oprava MK ul. Hraniční</v>
      </c>
      <c r="F87" s="191"/>
      <c r="G87" s="191"/>
      <c r="H87" s="19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16</v>
      </c>
      <c r="D89" s="26"/>
      <c r="E89" s="26"/>
      <c r="F89" s="21" t="str">
        <f>F12</f>
        <v>Petřvald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19</v>
      </c>
      <c r="D91" s="26"/>
      <c r="E91" s="26"/>
      <c r="F91" s="21" t="str">
        <f>E15</f>
        <v>Město Petřvald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Ing. Pavol Lipták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02" t="s">
        <v>104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105</v>
      </c>
    </row>
    <row r="97" spans="1:31" s="9" customFormat="1" ht="24.95" hidden="1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1:31" s="10" customFormat="1" ht="19.899999999999999" hidden="1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1:31" s="10" customFormat="1" ht="19.899999999999999" hidden="1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1:31" s="10" customFormat="1" ht="19.899999999999999" hidden="1" customHeight="1">
      <c r="B100" s="107"/>
      <c r="D100" s="108" t="s">
        <v>109</v>
      </c>
      <c r="E100" s="109"/>
      <c r="F100" s="109"/>
      <c r="G100" s="109"/>
      <c r="H100" s="109"/>
      <c r="I100" s="109"/>
      <c r="J100" s="110">
        <f>J137</f>
        <v>0</v>
      </c>
      <c r="L100" s="107"/>
    </row>
    <row r="101" spans="1:31" s="10" customFormat="1" ht="19.899999999999999" hidden="1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J140</f>
        <v>0</v>
      </c>
      <c r="L101" s="107"/>
    </row>
    <row r="102" spans="1:31" s="10" customFormat="1" ht="19.899999999999999" hidden="1" customHeight="1">
      <c r="B102" s="107"/>
      <c r="D102" s="108" t="s">
        <v>111</v>
      </c>
      <c r="E102" s="109"/>
      <c r="F102" s="109"/>
      <c r="G102" s="109"/>
      <c r="H102" s="109"/>
      <c r="I102" s="109"/>
      <c r="J102" s="110">
        <f>J153</f>
        <v>0</v>
      </c>
      <c r="L102" s="107"/>
    </row>
    <row r="103" spans="1:31" s="10" customFormat="1" ht="19.899999999999999" hidden="1" customHeight="1">
      <c r="B103" s="107"/>
      <c r="D103" s="108" t="s">
        <v>112</v>
      </c>
      <c r="E103" s="109"/>
      <c r="F103" s="109"/>
      <c r="G103" s="109"/>
      <c r="H103" s="109"/>
      <c r="I103" s="109"/>
      <c r="J103" s="110">
        <f>J163</f>
        <v>0</v>
      </c>
      <c r="L103" s="107"/>
    </row>
    <row r="104" spans="1:31" s="2" customFormat="1" ht="21.75" hidden="1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hidden="1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hidden="1"/>
    <row r="107" spans="1:31" hidden="1"/>
    <row r="108" spans="1:31" hidden="1"/>
    <row r="109" spans="1:31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113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92" t="str">
        <f>E7</f>
        <v>Město Petřvald - Opravy MK_2025</v>
      </c>
      <c r="F113" s="193"/>
      <c r="G113" s="193"/>
      <c r="H113" s="193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98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4" t="str">
        <f>E9</f>
        <v>01 - Oprava MK ul. Hraniční</v>
      </c>
      <c r="F115" s="191"/>
      <c r="G115" s="191"/>
      <c r="H115" s="191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>Petřvald</v>
      </c>
      <c r="G117" s="26"/>
      <c r="H117" s="26"/>
      <c r="I117" s="23" t="s">
        <v>18</v>
      </c>
      <c r="J117" s="49" t="str">
        <f>IF(J12="","",J12)</f>
        <v/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19</v>
      </c>
      <c r="D119" s="26"/>
      <c r="E119" s="26"/>
      <c r="F119" s="21" t="str">
        <f>E15</f>
        <v>Město Petřvald</v>
      </c>
      <c r="G119" s="26"/>
      <c r="H119" s="26"/>
      <c r="I119" s="23" t="s">
        <v>26</v>
      </c>
      <c r="J119" s="24" t="str">
        <f>E21</f>
        <v xml:space="preserve"> 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28</v>
      </c>
      <c r="J120" s="24" t="str">
        <f>E24</f>
        <v>Ing. Pavol Lipták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1"/>
      <c r="B122" s="112"/>
      <c r="C122" s="113" t="s">
        <v>114</v>
      </c>
      <c r="D122" s="114" t="s">
        <v>55</v>
      </c>
      <c r="E122" s="114" t="s">
        <v>51</v>
      </c>
      <c r="F122" s="114" t="s">
        <v>52</v>
      </c>
      <c r="G122" s="114" t="s">
        <v>115</v>
      </c>
      <c r="H122" s="114" t="s">
        <v>116</v>
      </c>
      <c r="I122" s="114" t="s">
        <v>117</v>
      </c>
      <c r="J122" s="115" t="s">
        <v>103</v>
      </c>
      <c r="K122" s="116" t="s">
        <v>118</v>
      </c>
      <c r="L122" s="117"/>
      <c r="M122" s="56" t="s">
        <v>1</v>
      </c>
      <c r="N122" s="57" t="s">
        <v>34</v>
      </c>
      <c r="O122" s="57" t="s">
        <v>119</v>
      </c>
      <c r="P122" s="57" t="s">
        <v>120</v>
      </c>
      <c r="Q122" s="57" t="s">
        <v>121</v>
      </c>
      <c r="R122" s="57" t="s">
        <v>122</v>
      </c>
      <c r="S122" s="57" t="s">
        <v>123</v>
      </c>
      <c r="T122" s="58" t="s">
        <v>124</v>
      </c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</row>
    <row r="123" spans="1:65" s="2" customFormat="1" ht="22.9" customHeight="1">
      <c r="A123" s="26"/>
      <c r="B123" s="27"/>
      <c r="C123" s="63" t="s">
        <v>125</v>
      </c>
      <c r="D123" s="26"/>
      <c r="E123" s="26"/>
      <c r="F123" s="26"/>
      <c r="G123" s="26"/>
      <c r="H123" s="26"/>
      <c r="I123" s="26"/>
      <c r="J123" s="118">
        <f>J124</f>
        <v>0</v>
      </c>
      <c r="K123" s="26"/>
      <c r="L123" s="27"/>
      <c r="M123" s="59"/>
      <c r="N123" s="50"/>
      <c r="O123" s="60"/>
      <c r="P123" s="119" t="e">
        <f>P124</f>
        <v>#REF!</v>
      </c>
      <c r="Q123" s="60"/>
      <c r="R123" s="119" t="e">
        <f>R124</f>
        <v>#REF!</v>
      </c>
      <c r="S123" s="60"/>
      <c r="T123" s="120" t="e">
        <f>T124</f>
        <v>#REF!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69</v>
      </c>
      <c r="AU123" s="14" t="s">
        <v>105</v>
      </c>
      <c r="BK123" s="121" t="e">
        <f>BK124</f>
        <v>#REF!</v>
      </c>
    </row>
    <row r="124" spans="1:65" s="12" customFormat="1" ht="25.9" customHeight="1">
      <c r="B124" s="122"/>
      <c r="D124" s="123" t="s">
        <v>69</v>
      </c>
      <c r="E124" s="124" t="s">
        <v>126</v>
      </c>
      <c r="F124" s="124" t="s">
        <v>127</v>
      </c>
      <c r="J124" s="125">
        <f>J163+J153+J140+J137+J128+J125</f>
        <v>0</v>
      </c>
      <c r="L124" s="122"/>
      <c r="M124" s="126"/>
      <c r="N124" s="127"/>
      <c r="O124" s="127"/>
      <c r="P124" s="128" t="e">
        <f>P125+P128+P140+P153+#REF!+P163</f>
        <v>#REF!</v>
      </c>
      <c r="Q124" s="127"/>
      <c r="R124" s="128" t="e">
        <f>R125+R128+R140+R153+#REF!+R163</f>
        <v>#REF!</v>
      </c>
      <c r="S124" s="127"/>
      <c r="T124" s="129" t="e">
        <f>T125+T128+T140+T153+#REF!+T163</f>
        <v>#REF!</v>
      </c>
      <c r="AR124" s="123" t="s">
        <v>76</v>
      </c>
      <c r="AT124" s="130" t="s">
        <v>69</v>
      </c>
      <c r="AU124" s="130" t="s">
        <v>70</v>
      </c>
      <c r="AY124" s="123" t="s">
        <v>128</v>
      </c>
      <c r="BK124" s="131" t="e">
        <f>BK125+BK128+BK140+BK153+#REF!+BK163</f>
        <v>#REF!</v>
      </c>
    </row>
    <row r="125" spans="1:65" s="12" customFormat="1" ht="22.9" customHeight="1">
      <c r="B125" s="122"/>
      <c r="D125" s="123" t="s">
        <v>69</v>
      </c>
      <c r="E125" s="132" t="s">
        <v>76</v>
      </c>
      <c r="F125" s="132" t="s">
        <v>129</v>
      </c>
      <c r="J125" s="133">
        <f>BK125</f>
        <v>0</v>
      </c>
      <c r="L125" s="122"/>
      <c r="M125" s="126"/>
      <c r="N125" s="127"/>
      <c r="O125" s="127"/>
      <c r="P125" s="128">
        <f>SUM(P126:P127)</f>
        <v>4.2349999999999994</v>
      </c>
      <c r="Q125" s="127"/>
      <c r="R125" s="128">
        <f>SUM(R126:R127)</f>
        <v>5.0049999999999997E-2</v>
      </c>
      <c r="S125" s="127"/>
      <c r="T125" s="129">
        <f>SUM(T126:T127)</f>
        <v>119.35</v>
      </c>
      <c r="AR125" s="123" t="s">
        <v>76</v>
      </c>
      <c r="AT125" s="130" t="s">
        <v>69</v>
      </c>
      <c r="AU125" s="130" t="s">
        <v>76</v>
      </c>
      <c r="AY125" s="123" t="s">
        <v>128</v>
      </c>
      <c r="BK125" s="131">
        <f>SUM(BK126:BK127)</f>
        <v>0</v>
      </c>
    </row>
    <row r="126" spans="1:65" s="2" customFormat="1" ht="16.5" customHeight="1">
      <c r="A126" s="26"/>
      <c r="B126" s="134"/>
      <c r="C126" s="135" t="s">
        <v>76</v>
      </c>
      <c r="D126" s="135" t="s">
        <v>130</v>
      </c>
      <c r="E126" s="136" t="s">
        <v>131</v>
      </c>
      <c r="F126" s="137" t="s">
        <v>132</v>
      </c>
      <c r="G126" s="138" t="s">
        <v>133</v>
      </c>
      <c r="H126" s="139">
        <v>385</v>
      </c>
      <c r="I126" s="140"/>
      <c r="J126" s="140">
        <f>ROUND(I126*H126,2)</f>
        <v>0</v>
      </c>
      <c r="K126" s="141"/>
      <c r="L126" s="27"/>
      <c r="M126" s="142" t="s">
        <v>1</v>
      </c>
      <c r="N126" s="143" t="s">
        <v>35</v>
      </c>
      <c r="O126" s="144">
        <v>1.0999999999999999E-2</v>
      </c>
      <c r="P126" s="144">
        <f>O126*H126</f>
        <v>4.2349999999999994</v>
      </c>
      <c r="Q126" s="144">
        <v>1.2999999999999999E-4</v>
      </c>
      <c r="R126" s="144">
        <f>Q126*H126</f>
        <v>5.0049999999999997E-2</v>
      </c>
      <c r="S126" s="144">
        <v>0.31</v>
      </c>
      <c r="T126" s="145">
        <f>S126*H126</f>
        <v>119.35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6" t="s">
        <v>134</v>
      </c>
      <c r="AT126" s="146" t="s">
        <v>130</v>
      </c>
      <c r="AU126" s="146" t="s">
        <v>78</v>
      </c>
      <c r="AY126" s="14" t="s">
        <v>128</v>
      </c>
      <c r="BE126" s="147">
        <f>IF(N126="základní",J126,0)</f>
        <v>0</v>
      </c>
      <c r="BF126" s="147">
        <f>IF(N126="snížená",J126,0)</f>
        <v>0</v>
      </c>
      <c r="BG126" s="147">
        <f>IF(N126="zákl. přenesená",J126,0)</f>
        <v>0</v>
      </c>
      <c r="BH126" s="147">
        <f>IF(N126="sníž. přenesená",J126,0)</f>
        <v>0</v>
      </c>
      <c r="BI126" s="147">
        <f>IF(N126="nulová",J126,0)</f>
        <v>0</v>
      </c>
      <c r="BJ126" s="14" t="s">
        <v>76</v>
      </c>
      <c r="BK126" s="147">
        <f>ROUND(I126*H126,2)</f>
        <v>0</v>
      </c>
      <c r="BL126" s="14" t="s">
        <v>134</v>
      </c>
      <c r="BM126" s="146" t="s">
        <v>135</v>
      </c>
    </row>
    <row r="127" spans="1:65" s="2" customFormat="1" ht="19.5">
      <c r="A127" s="26"/>
      <c r="B127" s="27"/>
      <c r="C127" s="26"/>
      <c r="D127" s="148" t="s">
        <v>136</v>
      </c>
      <c r="E127" s="26"/>
      <c r="F127" s="149" t="s">
        <v>137</v>
      </c>
      <c r="G127" s="26"/>
      <c r="H127" s="26"/>
      <c r="I127" s="26"/>
      <c r="J127" s="26"/>
      <c r="K127" s="26"/>
      <c r="L127" s="27"/>
      <c r="M127" s="150"/>
      <c r="N127" s="151"/>
      <c r="O127" s="52"/>
      <c r="P127" s="52"/>
      <c r="Q127" s="52"/>
      <c r="R127" s="52"/>
      <c r="S127" s="52"/>
      <c r="T127" s="53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136</v>
      </c>
      <c r="AU127" s="14" t="s">
        <v>78</v>
      </c>
    </row>
    <row r="128" spans="1:65" s="12" customFormat="1" ht="22.9" customHeight="1">
      <c r="B128" s="122"/>
      <c r="D128" s="123" t="s">
        <v>69</v>
      </c>
      <c r="E128" s="132" t="s">
        <v>138</v>
      </c>
      <c r="F128" s="132" t="s">
        <v>139</v>
      </c>
      <c r="J128" s="133">
        <f>BK128</f>
        <v>0</v>
      </c>
      <c r="L128" s="122"/>
      <c r="M128" s="126"/>
      <c r="N128" s="127"/>
      <c r="O128" s="127"/>
      <c r="P128" s="128">
        <f>SUM(P129:P136)</f>
        <v>16.939999999999998</v>
      </c>
      <c r="Q128" s="127"/>
      <c r="R128" s="128">
        <f>SUM(R129:R136)</f>
        <v>0</v>
      </c>
      <c r="S128" s="127"/>
      <c r="T128" s="129">
        <f>SUM(T129:T136)</f>
        <v>0</v>
      </c>
      <c r="AR128" s="123" t="s">
        <v>76</v>
      </c>
      <c r="AT128" s="130" t="s">
        <v>69</v>
      </c>
      <c r="AU128" s="130" t="s">
        <v>76</v>
      </c>
      <c r="AY128" s="123" t="s">
        <v>128</v>
      </c>
      <c r="BK128" s="131">
        <f>SUM(BK129:BK136)</f>
        <v>0</v>
      </c>
    </row>
    <row r="129" spans="1:65" s="2" customFormat="1" ht="16.5" customHeight="1">
      <c r="A129" s="26"/>
      <c r="B129" s="134"/>
      <c r="C129" s="135" t="s">
        <v>78</v>
      </c>
      <c r="D129" s="135" t="s">
        <v>130</v>
      </c>
      <c r="E129" s="136" t="s">
        <v>140</v>
      </c>
      <c r="F129" s="137" t="s">
        <v>141</v>
      </c>
      <c r="G129" s="138" t="s">
        <v>133</v>
      </c>
      <c r="H129" s="139">
        <v>385</v>
      </c>
      <c r="I129" s="140"/>
      <c r="J129" s="140">
        <f>ROUND(I129*H129,2)</f>
        <v>0</v>
      </c>
      <c r="K129" s="141"/>
      <c r="L129" s="27"/>
      <c r="M129" s="142" t="s">
        <v>1</v>
      </c>
      <c r="N129" s="143" t="s">
        <v>35</v>
      </c>
      <c r="O129" s="144">
        <v>4.0000000000000001E-3</v>
      </c>
      <c r="P129" s="144">
        <f>O129*H129</f>
        <v>1.54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6" t="s">
        <v>134</v>
      </c>
      <c r="AT129" s="146" t="s">
        <v>130</v>
      </c>
      <c r="AU129" s="146" t="s">
        <v>78</v>
      </c>
      <c r="AY129" s="14" t="s">
        <v>128</v>
      </c>
      <c r="BE129" s="147">
        <f>IF(N129="základní",J129,0)</f>
        <v>0</v>
      </c>
      <c r="BF129" s="147">
        <f>IF(N129="snížená",J129,0)</f>
        <v>0</v>
      </c>
      <c r="BG129" s="147">
        <f>IF(N129="zákl. přenesená",J129,0)</f>
        <v>0</v>
      </c>
      <c r="BH129" s="147">
        <f>IF(N129="sníž. přenesená",J129,0)</f>
        <v>0</v>
      </c>
      <c r="BI129" s="147">
        <f>IF(N129="nulová",J129,0)</f>
        <v>0</v>
      </c>
      <c r="BJ129" s="14" t="s">
        <v>76</v>
      </c>
      <c r="BK129" s="147">
        <f>ROUND(I129*H129,2)</f>
        <v>0</v>
      </c>
      <c r="BL129" s="14" t="s">
        <v>134</v>
      </c>
      <c r="BM129" s="146" t="s">
        <v>142</v>
      </c>
    </row>
    <row r="130" spans="1:65" s="2" customFormat="1">
      <c r="A130" s="26"/>
      <c r="B130" s="27"/>
      <c r="C130" s="26"/>
      <c r="D130" s="148" t="s">
        <v>136</v>
      </c>
      <c r="E130" s="26"/>
      <c r="F130" s="149" t="s">
        <v>143</v>
      </c>
      <c r="G130" s="26"/>
      <c r="H130" s="26"/>
      <c r="I130" s="26"/>
      <c r="J130" s="26"/>
      <c r="K130" s="26"/>
      <c r="L130" s="27"/>
      <c r="M130" s="150"/>
      <c r="N130" s="151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136</v>
      </c>
      <c r="AU130" s="14" t="s">
        <v>78</v>
      </c>
    </row>
    <row r="131" spans="1:65" s="2" customFormat="1" ht="16.5" customHeight="1">
      <c r="A131" s="26"/>
      <c r="B131" s="134"/>
      <c r="C131" s="135" t="s">
        <v>144</v>
      </c>
      <c r="D131" s="135" t="s">
        <v>130</v>
      </c>
      <c r="E131" s="136" t="s">
        <v>145</v>
      </c>
      <c r="F131" s="137" t="s">
        <v>146</v>
      </c>
      <c r="G131" s="138" t="s">
        <v>133</v>
      </c>
      <c r="H131" s="139">
        <v>385</v>
      </c>
      <c r="I131" s="140"/>
      <c r="J131" s="140">
        <f>ROUND(I131*H131,2)</f>
        <v>0</v>
      </c>
      <c r="K131" s="141"/>
      <c r="L131" s="27"/>
      <c r="M131" s="142" t="s">
        <v>1</v>
      </c>
      <c r="N131" s="143" t="s">
        <v>35</v>
      </c>
      <c r="O131" s="144">
        <v>2E-3</v>
      </c>
      <c r="P131" s="144">
        <f>O131*H131</f>
        <v>0.77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6" t="s">
        <v>134</v>
      </c>
      <c r="AT131" s="146" t="s">
        <v>130</v>
      </c>
      <c r="AU131" s="146" t="s">
        <v>78</v>
      </c>
      <c r="AY131" s="14" t="s">
        <v>128</v>
      </c>
      <c r="BE131" s="147">
        <f>IF(N131="základní",J131,0)</f>
        <v>0</v>
      </c>
      <c r="BF131" s="147">
        <f>IF(N131="snížená",J131,0)</f>
        <v>0</v>
      </c>
      <c r="BG131" s="147">
        <f>IF(N131="zákl. přenesená",J131,0)</f>
        <v>0</v>
      </c>
      <c r="BH131" s="147">
        <f>IF(N131="sníž. přenesená",J131,0)</f>
        <v>0</v>
      </c>
      <c r="BI131" s="147">
        <f>IF(N131="nulová",J131,0)</f>
        <v>0</v>
      </c>
      <c r="BJ131" s="14" t="s">
        <v>76</v>
      </c>
      <c r="BK131" s="147">
        <f>ROUND(I131*H131,2)</f>
        <v>0</v>
      </c>
      <c r="BL131" s="14" t="s">
        <v>134</v>
      </c>
      <c r="BM131" s="146" t="s">
        <v>147</v>
      </c>
    </row>
    <row r="132" spans="1:65" s="2" customFormat="1">
      <c r="A132" s="26"/>
      <c r="B132" s="27"/>
      <c r="C132" s="26"/>
      <c r="D132" s="148" t="s">
        <v>136</v>
      </c>
      <c r="E132" s="26"/>
      <c r="F132" s="149" t="s">
        <v>148</v>
      </c>
      <c r="G132" s="26"/>
      <c r="H132" s="26"/>
      <c r="I132" s="26"/>
      <c r="J132" s="26"/>
      <c r="K132" s="26"/>
      <c r="L132" s="27"/>
      <c r="M132" s="150"/>
      <c r="N132" s="151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136</v>
      </c>
      <c r="AU132" s="14" t="s">
        <v>78</v>
      </c>
    </row>
    <row r="133" spans="1:65" s="2" customFormat="1" ht="21.75" customHeight="1">
      <c r="A133" s="26"/>
      <c r="B133" s="134"/>
      <c r="C133" s="135" t="s">
        <v>134</v>
      </c>
      <c r="D133" s="135" t="s">
        <v>130</v>
      </c>
      <c r="E133" s="136" t="s">
        <v>149</v>
      </c>
      <c r="F133" s="137" t="s">
        <v>150</v>
      </c>
      <c r="G133" s="138" t="s">
        <v>133</v>
      </c>
      <c r="H133" s="139">
        <v>385</v>
      </c>
      <c r="I133" s="140"/>
      <c r="J133" s="140">
        <f>ROUND(I133*H133,2)</f>
        <v>0</v>
      </c>
      <c r="K133" s="141"/>
      <c r="L133" s="27"/>
      <c r="M133" s="142" t="s">
        <v>1</v>
      </c>
      <c r="N133" s="143" t="s">
        <v>35</v>
      </c>
      <c r="O133" s="144">
        <v>1.9E-2</v>
      </c>
      <c r="P133" s="144">
        <f>O133*H133</f>
        <v>7.3149999999999995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6" t="s">
        <v>134</v>
      </c>
      <c r="AT133" s="146" t="s">
        <v>130</v>
      </c>
      <c r="AU133" s="146" t="s">
        <v>78</v>
      </c>
      <c r="AY133" s="14" t="s">
        <v>128</v>
      </c>
      <c r="BE133" s="147">
        <f>IF(N133="základní",J133,0)</f>
        <v>0</v>
      </c>
      <c r="BF133" s="147">
        <f>IF(N133="snížená",J133,0)</f>
        <v>0</v>
      </c>
      <c r="BG133" s="147">
        <f>IF(N133="zákl. přenesená",J133,0)</f>
        <v>0</v>
      </c>
      <c r="BH133" s="147">
        <f>IF(N133="sníž. přenesená",J133,0)</f>
        <v>0</v>
      </c>
      <c r="BI133" s="147">
        <f>IF(N133="nulová",J133,0)</f>
        <v>0</v>
      </c>
      <c r="BJ133" s="14" t="s">
        <v>76</v>
      </c>
      <c r="BK133" s="147">
        <f>ROUND(I133*H133,2)</f>
        <v>0</v>
      </c>
      <c r="BL133" s="14" t="s">
        <v>134</v>
      </c>
      <c r="BM133" s="146" t="s">
        <v>151</v>
      </c>
    </row>
    <row r="134" spans="1:65" s="2" customFormat="1" ht="19.5">
      <c r="A134" s="26"/>
      <c r="B134" s="27"/>
      <c r="C134" s="26"/>
      <c r="D134" s="148" t="s">
        <v>136</v>
      </c>
      <c r="E134" s="26"/>
      <c r="F134" s="149" t="s">
        <v>152</v>
      </c>
      <c r="G134" s="26"/>
      <c r="H134" s="26"/>
      <c r="I134" s="26"/>
      <c r="J134" s="26"/>
      <c r="K134" s="26"/>
      <c r="L134" s="27"/>
      <c r="M134" s="150"/>
      <c r="N134" s="151"/>
      <c r="O134" s="52"/>
      <c r="P134" s="52"/>
      <c r="Q134" s="52"/>
      <c r="R134" s="52"/>
      <c r="S134" s="52"/>
      <c r="T134" s="53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14" t="s">
        <v>136</v>
      </c>
      <c r="AU134" s="14" t="s">
        <v>78</v>
      </c>
    </row>
    <row r="135" spans="1:65" s="2" customFormat="1" ht="16.5" customHeight="1">
      <c r="A135" s="26"/>
      <c r="B135" s="134"/>
      <c r="C135" s="135" t="s">
        <v>138</v>
      </c>
      <c r="D135" s="135" t="s">
        <v>130</v>
      </c>
      <c r="E135" s="136" t="s">
        <v>153</v>
      </c>
      <c r="F135" s="137" t="s">
        <v>154</v>
      </c>
      <c r="G135" s="138" t="s">
        <v>133</v>
      </c>
      <c r="H135" s="139">
        <v>385</v>
      </c>
      <c r="I135" s="140"/>
      <c r="J135" s="140">
        <f>ROUND(I135*H135,2)</f>
        <v>0</v>
      </c>
      <c r="K135" s="141"/>
      <c r="L135" s="27"/>
      <c r="M135" s="142" t="s">
        <v>1</v>
      </c>
      <c r="N135" s="143" t="s">
        <v>35</v>
      </c>
      <c r="O135" s="144">
        <v>1.9E-2</v>
      </c>
      <c r="P135" s="144">
        <f>O135*H135</f>
        <v>7.3149999999999995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6" t="s">
        <v>134</v>
      </c>
      <c r="AT135" s="146" t="s">
        <v>130</v>
      </c>
      <c r="AU135" s="146" t="s">
        <v>78</v>
      </c>
      <c r="AY135" s="14" t="s">
        <v>128</v>
      </c>
      <c r="BE135" s="147">
        <f>IF(N135="základní",J135,0)</f>
        <v>0</v>
      </c>
      <c r="BF135" s="147">
        <f>IF(N135="snížená",J135,0)</f>
        <v>0</v>
      </c>
      <c r="BG135" s="147">
        <f>IF(N135="zákl. přenesená",J135,0)</f>
        <v>0</v>
      </c>
      <c r="BH135" s="147">
        <f>IF(N135="sníž. přenesená",J135,0)</f>
        <v>0</v>
      </c>
      <c r="BI135" s="147">
        <f>IF(N135="nulová",J135,0)</f>
        <v>0</v>
      </c>
      <c r="BJ135" s="14" t="s">
        <v>76</v>
      </c>
      <c r="BK135" s="147">
        <f>ROUND(I135*H135,2)</f>
        <v>0</v>
      </c>
      <c r="BL135" s="14" t="s">
        <v>134</v>
      </c>
      <c r="BM135" s="146" t="s">
        <v>155</v>
      </c>
    </row>
    <row r="136" spans="1:65" s="2" customFormat="1" ht="19.5">
      <c r="A136" s="26"/>
      <c r="B136" s="27"/>
      <c r="C136" s="26"/>
      <c r="D136" s="148" t="s">
        <v>136</v>
      </c>
      <c r="E136" s="26"/>
      <c r="F136" s="149" t="s">
        <v>156</v>
      </c>
      <c r="G136" s="26"/>
      <c r="H136" s="26"/>
      <c r="I136" s="26"/>
      <c r="J136" s="26"/>
      <c r="K136" s="26"/>
      <c r="L136" s="27"/>
      <c r="M136" s="150"/>
      <c r="N136" s="151"/>
      <c r="O136" s="52"/>
      <c r="P136" s="52"/>
      <c r="Q136" s="52"/>
      <c r="R136" s="52"/>
      <c r="S136" s="52"/>
      <c r="T136" s="53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T136" s="14" t="s">
        <v>136</v>
      </c>
      <c r="AU136" s="14" t="s">
        <v>78</v>
      </c>
    </row>
    <row r="137" spans="1:65" s="12" customFormat="1" ht="22.9" customHeight="1">
      <c r="B137" s="122"/>
      <c r="D137" s="123" t="s">
        <v>69</v>
      </c>
      <c r="E137" s="132" t="s">
        <v>157</v>
      </c>
      <c r="F137" s="132" t="s">
        <v>158</v>
      </c>
      <c r="J137" s="133">
        <f>BK137</f>
        <v>0</v>
      </c>
      <c r="L137" s="122"/>
      <c r="M137" s="126"/>
      <c r="N137" s="127"/>
      <c r="O137" s="127"/>
      <c r="P137" s="128">
        <f>SUM(P138:P139)</f>
        <v>35.400000000000006</v>
      </c>
      <c r="Q137" s="127"/>
      <c r="R137" s="128">
        <f>SUM(R138:R139)</f>
        <v>3.9508799999999997</v>
      </c>
      <c r="S137" s="127"/>
      <c r="T137" s="129">
        <f>SUM(T138:T139)</f>
        <v>3.96</v>
      </c>
      <c r="AR137" s="123" t="s">
        <v>76</v>
      </c>
      <c r="AT137" s="130" t="s">
        <v>69</v>
      </c>
      <c r="AU137" s="130" t="s">
        <v>76</v>
      </c>
      <c r="AY137" s="123" t="s">
        <v>128</v>
      </c>
      <c r="BK137" s="131">
        <f>SUM(BK138:BK139)</f>
        <v>0</v>
      </c>
    </row>
    <row r="138" spans="1:65" s="2" customFormat="1" ht="21.75" customHeight="1">
      <c r="A138" s="26"/>
      <c r="B138" s="134"/>
      <c r="C138" s="135" t="s">
        <v>159</v>
      </c>
      <c r="D138" s="135" t="s">
        <v>130</v>
      </c>
      <c r="E138" s="136" t="s">
        <v>160</v>
      </c>
      <c r="F138" s="137" t="s">
        <v>161</v>
      </c>
      <c r="G138" s="138" t="s">
        <v>162</v>
      </c>
      <c r="H138" s="139">
        <v>6</v>
      </c>
      <c r="I138" s="140"/>
      <c r="J138" s="140">
        <f>ROUND(I138*H138,2)</f>
        <v>0</v>
      </c>
      <c r="K138" s="141"/>
      <c r="L138" s="27"/>
      <c r="M138" s="142" t="s">
        <v>1</v>
      </c>
      <c r="N138" s="143" t="s">
        <v>35</v>
      </c>
      <c r="O138" s="144">
        <v>5.9</v>
      </c>
      <c r="P138" s="144">
        <f>O138*H138</f>
        <v>35.400000000000006</v>
      </c>
      <c r="Q138" s="144">
        <v>0.65847999999999995</v>
      </c>
      <c r="R138" s="144">
        <f>Q138*H138</f>
        <v>3.9508799999999997</v>
      </c>
      <c r="S138" s="144">
        <v>0.66</v>
      </c>
      <c r="T138" s="145">
        <f>S138*H138</f>
        <v>3.96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6" t="s">
        <v>134</v>
      </c>
      <c r="AT138" s="146" t="s">
        <v>130</v>
      </c>
      <c r="AU138" s="146" t="s">
        <v>78</v>
      </c>
      <c r="AY138" s="14" t="s">
        <v>128</v>
      </c>
      <c r="BE138" s="147">
        <f>IF(N138="základní",J138,0)</f>
        <v>0</v>
      </c>
      <c r="BF138" s="147">
        <f>IF(N138="snížená",J138,0)</f>
        <v>0</v>
      </c>
      <c r="BG138" s="147">
        <f>IF(N138="zákl. přenesená",J138,0)</f>
        <v>0</v>
      </c>
      <c r="BH138" s="147">
        <f>IF(N138="sníž. přenesená",J138,0)</f>
        <v>0</v>
      </c>
      <c r="BI138" s="147">
        <f>IF(N138="nulová",J138,0)</f>
        <v>0</v>
      </c>
      <c r="BJ138" s="14" t="s">
        <v>76</v>
      </c>
      <c r="BK138" s="147">
        <f>ROUND(I138*H138,2)</f>
        <v>0</v>
      </c>
      <c r="BL138" s="14" t="s">
        <v>134</v>
      </c>
      <c r="BM138" s="146" t="s">
        <v>163</v>
      </c>
    </row>
    <row r="139" spans="1:65" s="2" customFormat="1">
      <c r="A139" s="26"/>
      <c r="B139" s="27"/>
      <c r="C139" s="26"/>
      <c r="D139" s="148" t="s">
        <v>136</v>
      </c>
      <c r="E139" s="26"/>
      <c r="F139" s="149" t="s">
        <v>164</v>
      </c>
      <c r="G139" s="26"/>
      <c r="H139" s="26"/>
      <c r="I139" s="26"/>
      <c r="J139" s="26"/>
      <c r="K139" s="26"/>
      <c r="L139" s="27"/>
      <c r="M139" s="150"/>
      <c r="N139" s="151"/>
      <c r="O139" s="52"/>
      <c r="P139" s="52"/>
      <c r="Q139" s="52"/>
      <c r="R139" s="52"/>
      <c r="S139" s="52"/>
      <c r="T139" s="53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T139" s="14" t="s">
        <v>136</v>
      </c>
      <c r="AU139" s="14" t="s">
        <v>78</v>
      </c>
    </row>
    <row r="140" spans="1:65" s="12" customFormat="1" ht="22.9" customHeight="1">
      <c r="B140" s="122"/>
      <c r="D140" s="123" t="s">
        <v>69</v>
      </c>
      <c r="E140" s="132" t="s">
        <v>169</v>
      </c>
      <c r="F140" s="132" t="s">
        <v>170</v>
      </c>
      <c r="J140" s="133">
        <f>BK140</f>
        <v>0</v>
      </c>
      <c r="L140" s="122"/>
      <c r="M140" s="126"/>
      <c r="N140" s="127"/>
      <c r="O140" s="127"/>
      <c r="P140" s="128">
        <f>SUM(P141:P152)</f>
        <v>19.474</v>
      </c>
      <c r="Q140" s="127"/>
      <c r="R140" s="128">
        <f>SUM(R141:R152)</f>
        <v>9.7068999999999992</v>
      </c>
      <c r="S140" s="127"/>
      <c r="T140" s="129">
        <f>SUM(T141:T152)</f>
        <v>7.7</v>
      </c>
      <c r="AR140" s="123" t="s">
        <v>76</v>
      </c>
      <c r="AT140" s="130" t="s">
        <v>69</v>
      </c>
      <c r="AU140" s="130" t="s">
        <v>76</v>
      </c>
      <c r="AY140" s="123" t="s">
        <v>128</v>
      </c>
      <c r="BK140" s="131">
        <f>SUM(BK141:BK152)</f>
        <v>0</v>
      </c>
    </row>
    <row r="141" spans="1:65" s="2" customFormat="1" ht="16.5" customHeight="1">
      <c r="A141" s="26"/>
      <c r="B141" s="134"/>
      <c r="C141" s="135">
        <v>7</v>
      </c>
      <c r="D141" s="135" t="s">
        <v>130</v>
      </c>
      <c r="E141" s="136" t="s">
        <v>171</v>
      </c>
      <c r="F141" s="137" t="s">
        <v>172</v>
      </c>
      <c r="G141" s="138" t="s">
        <v>173</v>
      </c>
      <c r="H141" s="139">
        <v>22</v>
      </c>
      <c r="I141" s="140"/>
      <c r="J141" s="140">
        <f>ROUND(I141*H141,2)</f>
        <v>0</v>
      </c>
      <c r="K141" s="141"/>
      <c r="L141" s="27"/>
      <c r="M141" s="142" t="s">
        <v>1</v>
      </c>
      <c r="N141" s="143" t="s">
        <v>35</v>
      </c>
      <c r="O141" s="144">
        <v>0.113</v>
      </c>
      <c r="P141" s="144">
        <f>O141*H141</f>
        <v>2.4860000000000002</v>
      </c>
      <c r="Q141" s="144">
        <v>0</v>
      </c>
      <c r="R141" s="144">
        <f>Q141*H141</f>
        <v>0</v>
      </c>
      <c r="S141" s="144">
        <v>0</v>
      </c>
      <c r="T141" s="145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6" t="s">
        <v>134</v>
      </c>
      <c r="AT141" s="146" t="s">
        <v>130</v>
      </c>
      <c r="AU141" s="146" t="s">
        <v>78</v>
      </c>
      <c r="AY141" s="14" t="s">
        <v>128</v>
      </c>
      <c r="BE141" s="147">
        <f>IF(N141="základní",J141,0)</f>
        <v>0</v>
      </c>
      <c r="BF141" s="147">
        <f>IF(N141="snížená",J141,0)</f>
        <v>0</v>
      </c>
      <c r="BG141" s="147">
        <f>IF(N141="zákl. přenesená",J141,0)</f>
        <v>0</v>
      </c>
      <c r="BH141" s="147">
        <f>IF(N141="sníž. přenesená",J141,0)</f>
        <v>0</v>
      </c>
      <c r="BI141" s="147">
        <f>IF(N141="nulová",J141,0)</f>
        <v>0</v>
      </c>
      <c r="BJ141" s="14" t="s">
        <v>76</v>
      </c>
      <c r="BK141" s="147">
        <f>ROUND(I141*H141,2)</f>
        <v>0</v>
      </c>
      <c r="BL141" s="14" t="s">
        <v>134</v>
      </c>
      <c r="BM141" s="146" t="s">
        <v>174</v>
      </c>
    </row>
    <row r="142" spans="1:65" s="2" customFormat="1">
      <c r="A142" s="26"/>
      <c r="B142" s="27"/>
      <c r="C142" s="26"/>
      <c r="D142" s="148" t="s">
        <v>136</v>
      </c>
      <c r="E142" s="26"/>
      <c r="F142" s="149" t="s">
        <v>175</v>
      </c>
      <c r="G142" s="26"/>
      <c r="H142" s="26"/>
      <c r="I142" s="26"/>
      <c r="J142" s="26"/>
      <c r="K142" s="26"/>
      <c r="L142" s="27"/>
      <c r="M142" s="150"/>
      <c r="N142" s="151"/>
      <c r="O142" s="52"/>
      <c r="P142" s="52"/>
      <c r="Q142" s="52"/>
      <c r="R142" s="52"/>
      <c r="S142" s="52"/>
      <c r="T142" s="53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T142" s="14" t="s">
        <v>136</v>
      </c>
      <c r="AU142" s="14" t="s">
        <v>78</v>
      </c>
    </row>
    <row r="143" spans="1:65" s="2" customFormat="1" ht="16.5" customHeight="1">
      <c r="A143" s="26"/>
      <c r="B143" s="134"/>
      <c r="C143" s="135">
        <v>8</v>
      </c>
      <c r="D143" s="135" t="s">
        <v>130</v>
      </c>
      <c r="E143" s="136" t="s">
        <v>176</v>
      </c>
      <c r="F143" s="137" t="s">
        <v>177</v>
      </c>
      <c r="G143" s="138" t="s">
        <v>173</v>
      </c>
      <c r="H143" s="139">
        <v>22</v>
      </c>
      <c r="I143" s="140"/>
      <c r="J143" s="140">
        <f>ROUND(I143*H143,2)</f>
        <v>0</v>
      </c>
      <c r="K143" s="141"/>
      <c r="L143" s="27"/>
      <c r="M143" s="142" t="s">
        <v>1</v>
      </c>
      <c r="N143" s="143" t="s">
        <v>35</v>
      </c>
      <c r="O143" s="144">
        <v>0.154</v>
      </c>
      <c r="P143" s="144">
        <f>O143*H143</f>
        <v>3.3879999999999999</v>
      </c>
      <c r="Q143" s="144">
        <v>2.7999999999999998E-4</v>
      </c>
      <c r="R143" s="144">
        <f>Q143*H143</f>
        <v>6.1599999999999997E-3</v>
      </c>
      <c r="S143" s="144">
        <v>0</v>
      </c>
      <c r="T143" s="14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6" t="s">
        <v>134</v>
      </c>
      <c r="AT143" s="146" t="s">
        <v>130</v>
      </c>
      <c r="AU143" s="146" t="s">
        <v>78</v>
      </c>
      <c r="AY143" s="14" t="s">
        <v>128</v>
      </c>
      <c r="BE143" s="147">
        <f>IF(N143="základní",J143,0)</f>
        <v>0</v>
      </c>
      <c r="BF143" s="147">
        <f>IF(N143="snížená",J143,0)</f>
        <v>0</v>
      </c>
      <c r="BG143" s="147">
        <f>IF(N143="zákl. přenesená",J143,0)</f>
        <v>0</v>
      </c>
      <c r="BH143" s="147">
        <f>IF(N143="sníž. přenesená",J143,0)</f>
        <v>0</v>
      </c>
      <c r="BI143" s="147">
        <f>IF(N143="nulová",J143,0)</f>
        <v>0</v>
      </c>
      <c r="BJ143" s="14" t="s">
        <v>76</v>
      </c>
      <c r="BK143" s="147">
        <f>ROUND(I143*H143,2)</f>
        <v>0</v>
      </c>
      <c r="BL143" s="14" t="s">
        <v>134</v>
      </c>
      <c r="BM143" s="146" t="s">
        <v>178</v>
      </c>
    </row>
    <row r="144" spans="1:65" s="2" customFormat="1" ht="19.5">
      <c r="A144" s="26"/>
      <c r="B144" s="27"/>
      <c r="C144" s="26"/>
      <c r="D144" s="148" t="s">
        <v>136</v>
      </c>
      <c r="E144" s="26"/>
      <c r="F144" s="149" t="s">
        <v>179</v>
      </c>
      <c r="G144" s="26"/>
      <c r="H144" s="26"/>
      <c r="I144" s="26"/>
      <c r="J144" s="26"/>
      <c r="K144" s="26"/>
      <c r="L144" s="27"/>
      <c r="M144" s="150"/>
      <c r="N144" s="151"/>
      <c r="O144" s="52"/>
      <c r="P144" s="52"/>
      <c r="Q144" s="52"/>
      <c r="R144" s="52"/>
      <c r="S144" s="52"/>
      <c r="T144" s="53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136</v>
      </c>
      <c r="AU144" s="14" t="s">
        <v>78</v>
      </c>
    </row>
    <row r="145" spans="1:65" s="2" customFormat="1" ht="16.5" customHeight="1">
      <c r="A145" s="26"/>
      <c r="B145" s="134"/>
      <c r="C145" s="135">
        <v>9</v>
      </c>
      <c r="D145" s="135" t="s">
        <v>130</v>
      </c>
      <c r="E145" s="136" t="s">
        <v>180</v>
      </c>
      <c r="F145" s="137" t="s">
        <v>181</v>
      </c>
      <c r="G145" s="138" t="s">
        <v>173</v>
      </c>
      <c r="H145" s="139">
        <v>22</v>
      </c>
      <c r="I145" s="140"/>
      <c r="J145" s="140">
        <f>ROUND(I145*H145,2)</f>
        <v>0</v>
      </c>
      <c r="K145" s="141"/>
      <c r="L145" s="27"/>
      <c r="M145" s="142" t="s">
        <v>1</v>
      </c>
      <c r="N145" s="143" t="s">
        <v>35</v>
      </c>
      <c r="O145" s="144">
        <v>0.12</v>
      </c>
      <c r="P145" s="144">
        <f>O145*H145</f>
        <v>2.6399999999999997</v>
      </c>
      <c r="Q145" s="144">
        <v>0</v>
      </c>
      <c r="R145" s="144">
        <f>Q145*H145</f>
        <v>0</v>
      </c>
      <c r="S145" s="144">
        <v>0</v>
      </c>
      <c r="T145" s="14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6" t="s">
        <v>134</v>
      </c>
      <c r="AT145" s="146" t="s">
        <v>130</v>
      </c>
      <c r="AU145" s="146" t="s">
        <v>78</v>
      </c>
      <c r="AY145" s="14" t="s">
        <v>128</v>
      </c>
      <c r="BE145" s="147">
        <f>IF(N145="základní",J145,0)</f>
        <v>0</v>
      </c>
      <c r="BF145" s="147">
        <f>IF(N145="snížená",J145,0)</f>
        <v>0</v>
      </c>
      <c r="BG145" s="147">
        <f>IF(N145="zákl. přenesená",J145,0)</f>
        <v>0</v>
      </c>
      <c r="BH145" s="147">
        <f>IF(N145="sníž. přenesená",J145,0)</f>
        <v>0</v>
      </c>
      <c r="BI145" s="147">
        <f>IF(N145="nulová",J145,0)</f>
        <v>0</v>
      </c>
      <c r="BJ145" s="14" t="s">
        <v>76</v>
      </c>
      <c r="BK145" s="147">
        <f>ROUND(I145*H145,2)</f>
        <v>0</v>
      </c>
      <c r="BL145" s="14" t="s">
        <v>134</v>
      </c>
      <c r="BM145" s="146" t="s">
        <v>182</v>
      </c>
    </row>
    <row r="146" spans="1:65" s="2" customFormat="1">
      <c r="A146" s="26"/>
      <c r="B146" s="27"/>
      <c r="C146" s="26"/>
      <c r="D146" s="148" t="s">
        <v>136</v>
      </c>
      <c r="E146" s="26"/>
      <c r="F146" s="149" t="s">
        <v>183</v>
      </c>
      <c r="G146" s="26"/>
      <c r="H146" s="26"/>
      <c r="I146" s="26"/>
      <c r="J146" s="26"/>
      <c r="K146" s="26"/>
      <c r="L146" s="27"/>
      <c r="M146" s="150"/>
      <c r="N146" s="151"/>
      <c r="O146" s="52"/>
      <c r="P146" s="52"/>
      <c r="Q146" s="52"/>
      <c r="R146" s="52"/>
      <c r="S146" s="52"/>
      <c r="T146" s="53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T146" s="14" t="s">
        <v>136</v>
      </c>
      <c r="AU146" s="14" t="s">
        <v>78</v>
      </c>
    </row>
    <row r="147" spans="1:65" s="2" customFormat="1" ht="16.5" customHeight="1">
      <c r="A147" s="26"/>
      <c r="B147" s="134"/>
      <c r="C147" s="135">
        <v>10</v>
      </c>
      <c r="D147" s="135" t="s">
        <v>130</v>
      </c>
      <c r="E147" s="136" t="s">
        <v>184</v>
      </c>
      <c r="F147" s="137" t="s">
        <v>185</v>
      </c>
      <c r="G147" s="138" t="s">
        <v>173</v>
      </c>
      <c r="H147" s="139">
        <v>22</v>
      </c>
      <c r="I147" s="140"/>
      <c r="J147" s="140">
        <f>ROUND(I147*H147,2)</f>
        <v>0</v>
      </c>
      <c r="K147" s="141"/>
      <c r="L147" s="27"/>
      <c r="M147" s="142" t="s">
        <v>1</v>
      </c>
      <c r="N147" s="143" t="s">
        <v>35</v>
      </c>
      <c r="O147" s="144">
        <v>0.30499999999999999</v>
      </c>
      <c r="P147" s="144">
        <f>O147*H147</f>
        <v>6.71</v>
      </c>
      <c r="Q147" s="144">
        <v>0</v>
      </c>
      <c r="R147" s="144">
        <f>Q147*H147</f>
        <v>0</v>
      </c>
      <c r="S147" s="144">
        <v>0</v>
      </c>
      <c r="T147" s="14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6" t="s">
        <v>134</v>
      </c>
      <c r="AT147" s="146" t="s">
        <v>130</v>
      </c>
      <c r="AU147" s="146" t="s">
        <v>78</v>
      </c>
      <c r="AY147" s="14" t="s">
        <v>128</v>
      </c>
      <c r="BE147" s="147">
        <f>IF(N147="základní",J147,0)</f>
        <v>0</v>
      </c>
      <c r="BF147" s="147">
        <f>IF(N147="snížená",J147,0)</f>
        <v>0</v>
      </c>
      <c r="BG147" s="147">
        <f>IF(N147="zákl. přenesená",J147,0)</f>
        <v>0</v>
      </c>
      <c r="BH147" s="147">
        <f>IF(N147="sníž. přenesená",J147,0)</f>
        <v>0</v>
      </c>
      <c r="BI147" s="147">
        <f>IF(N147="nulová",J147,0)</f>
        <v>0</v>
      </c>
      <c r="BJ147" s="14" t="s">
        <v>76</v>
      </c>
      <c r="BK147" s="147">
        <f>ROUND(I147*H147,2)</f>
        <v>0</v>
      </c>
      <c r="BL147" s="14" t="s">
        <v>134</v>
      </c>
      <c r="BM147" s="146" t="s">
        <v>186</v>
      </c>
    </row>
    <row r="148" spans="1:65" s="2" customFormat="1">
      <c r="A148" s="26"/>
      <c r="B148" s="27"/>
      <c r="C148" s="26"/>
      <c r="D148" s="148" t="s">
        <v>136</v>
      </c>
      <c r="E148" s="26"/>
      <c r="F148" s="149" t="s">
        <v>187</v>
      </c>
      <c r="G148" s="26"/>
      <c r="H148" s="26"/>
      <c r="I148" s="26"/>
      <c r="J148" s="26"/>
      <c r="K148" s="26"/>
      <c r="L148" s="27"/>
      <c r="M148" s="150"/>
      <c r="N148" s="151"/>
      <c r="O148" s="52"/>
      <c r="P148" s="52"/>
      <c r="Q148" s="52"/>
      <c r="R148" s="52"/>
      <c r="S148" s="52"/>
      <c r="T148" s="53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T148" s="14" t="s">
        <v>136</v>
      </c>
      <c r="AU148" s="14" t="s">
        <v>78</v>
      </c>
    </row>
    <row r="149" spans="1:65" s="2" customFormat="1" ht="21.75" customHeight="1">
      <c r="A149" s="26"/>
      <c r="B149" s="134"/>
      <c r="C149" s="135">
        <v>11</v>
      </c>
      <c r="D149" s="135" t="s">
        <v>130</v>
      </c>
      <c r="E149" s="136" t="s">
        <v>188</v>
      </c>
      <c r="F149" s="137" t="s">
        <v>189</v>
      </c>
      <c r="G149" s="138" t="s">
        <v>162</v>
      </c>
      <c r="H149" s="139">
        <v>6</v>
      </c>
      <c r="I149" s="140"/>
      <c r="J149" s="140">
        <f>ROUND(I149*H149,2)</f>
        <v>0</v>
      </c>
      <c r="K149" s="141"/>
      <c r="L149" s="27"/>
      <c r="M149" s="142" t="s">
        <v>1</v>
      </c>
      <c r="N149" s="143" t="s">
        <v>35</v>
      </c>
      <c r="O149" s="144">
        <v>0.57999999999999996</v>
      </c>
      <c r="P149" s="144">
        <f>O149*H149</f>
        <v>3.4799999999999995</v>
      </c>
      <c r="Q149" s="144">
        <v>1.6167899999999999</v>
      </c>
      <c r="R149" s="144">
        <f>Q149*H149</f>
        <v>9.7007399999999997</v>
      </c>
      <c r="S149" s="144">
        <v>0</v>
      </c>
      <c r="T149" s="145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6" t="s">
        <v>134</v>
      </c>
      <c r="AT149" s="146" t="s">
        <v>130</v>
      </c>
      <c r="AU149" s="146" t="s">
        <v>78</v>
      </c>
      <c r="AY149" s="14" t="s">
        <v>128</v>
      </c>
      <c r="BE149" s="147">
        <f>IF(N149="základní",J149,0)</f>
        <v>0</v>
      </c>
      <c r="BF149" s="147">
        <f>IF(N149="snížená",J149,0)</f>
        <v>0</v>
      </c>
      <c r="BG149" s="147">
        <f>IF(N149="zákl. přenesená",J149,0)</f>
        <v>0</v>
      </c>
      <c r="BH149" s="147">
        <f>IF(N149="sníž. přenesená",J149,0)</f>
        <v>0</v>
      </c>
      <c r="BI149" s="147">
        <f>IF(N149="nulová",J149,0)</f>
        <v>0</v>
      </c>
      <c r="BJ149" s="14" t="s">
        <v>76</v>
      </c>
      <c r="BK149" s="147">
        <f>ROUND(I149*H149,2)</f>
        <v>0</v>
      </c>
      <c r="BL149" s="14" t="s">
        <v>134</v>
      </c>
      <c r="BM149" s="146" t="s">
        <v>224</v>
      </c>
    </row>
    <row r="150" spans="1:65" s="2" customFormat="1" ht="19.5">
      <c r="A150" s="26"/>
      <c r="B150" s="27"/>
      <c r="C150" s="26"/>
      <c r="D150" s="148" t="s">
        <v>136</v>
      </c>
      <c r="E150" s="26"/>
      <c r="F150" s="149" t="s">
        <v>190</v>
      </c>
      <c r="G150" s="26"/>
      <c r="H150" s="26"/>
      <c r="I150" s="26"/>
      <c r="J150" s="26"/>
      <c r="K150" s="26"/>
      <c r="L150" s="27"/>
      <c r="M150" s="150"/>
      <c r="N150" s="151"/>
      <c r="O150" s="52"/>
      <c r="P150" s="52"/>
      <c r="Q150" s="52"/>
      <c r="R150" s="52"/>
      <c r="S150" s="52"/>
      <c r="T150" s="53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T150" s="14" t="s">
        <v>136</v>
      </c>
      <c r="AU150" s="14" t="s">
        <v>78</v>
      </c>
    </row>
    <row r="151" spans="1:65" s="2" customFormat="1" ht="16.5" customHeight="1">
      <c r="A151" s="26"/>
      <c r="B151" s="134"/>
      <c r="C151" s="135">
        <v>12</v>
      </c>
      <c r="D151" s="135" t="s">
        <v>130</v>
      </c>
      <c r="E151" s="136" t="s">
        <v>191</v>
      </c>
      <c r="F151" s="137" t="s">
        <v>192</v>
      </c>
      <c r="G151" s="138" t="s">
        <v>133</v>
      </c>
      <c r="H151" s="139">
        <v>385</v>
      </c>
      <c r="I151" s="140"/>
      <c r="J151" s="140">
        <f>ROUND(I151*H151,2)</f>
        <v>0</v>
      </c>
      <c r="K151" s="141"/>
      <c r="L151" s="27"/>
      <c r="M151" s="142" t="s">
        <v>1</v>
      </c>
      <c r="N151" s="143" t="s">
        <v>35</v>
      </c>
      <c r="O151" s="144">
        <v>2E-3</v>
      </c>
      <c r="P151" s="144">
        <f>O151*H151</f>
        <v>0.77</v>
      </c>
      <c r="Q151" s="144">
        <v>0</v>
      </c>
      <c r="R151" s="144">
        <f>Q151*H151</f>
        <v>0</v>
      </c>
      <c r="S151" s="144">
        <v>0.02</v>
      </c>
      <c r="T151" s="145">
        <f>S151*H151</f>
        <v>7.7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6" t="s">
        <v>134</v>
      </c>
      <c r="AT151" s="146" t="s">
        <v>130</v>
      </c>
      <c r="AU151" s="146" t="s">
        <v>78</v>
      </c>
      <c r="AY151" s="14" t="s">
        <v>128</v>
      </c>
      <c r="BE151" s="147">
        <f>IF(N151="základní",J151,0)</f>
        <v>0</v>
      </c>
      <c r="BF151" s="147">
        <f>IF(N151="snížená",J151,0)</f>
        <v>0</v>
      </c>
      <c r="BG151" s="147">
        <f>IF(N151="zákl. přenesená",J151,0)</f>
        <v>0</v>
      </c>
      <c r="BH151" s="147">
        <f>IF(N151="sníž. přenesená",J151,0)</f>
        <v>0</v>
      </c>
      <c r="BI151" s="147">
        <f>IF(N151="nulová",J151,0)</f>
        <v>0</v>
      </c>
      <c r="BJ151" s="14" t="s">
        <v>76</v>
      </c>
      <c r="BK151" s="147">
        <f>ROUND(I151*H151,2)</f>
        <v>0</v>
      </c>
      <c r="BL151" s="14" t="s">
        <v>134</v>
      </c>
      <c r="BM151" s="146" t="s">
        <v>193</v>
      </c>
    </row>
    <row r="152" spans="1:65" s="2" customFormat="1" ht="19.5">
      <c r="A152" s="26"/>
      <c r="B152" s="27"/>
      <c r="C152" s="26"/>
      <c r="D152" s="148" t="s">
        <v>136</v>
      </c>
      <c r="E152" s="26"/>
      <c r="F152" s="149" t="s">
        <v>194</v>
      </c>
      <c r="G152" s="26"/>
      <c r="H152" s="26"/>
      <c r="I152" s="26"/>
      <c r="J152" s="26"/>
      <c r="K152" s="26"/>
      <c r="L152" s="27"/>
      <c r="M152" s="150"/>
      <c r="N152" s="151"/>
      <c r="O152" s="52"/>
      <c r="P152" s="52"/>
      <c r="Q152" s="52"/>
      <c r="R152" s="52"/>
      <c r="S152" s="52"/>
      <c r="T152" s="53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T152" s="14" t="s">
        <v>136</v>
      </c>
      <c r="AU152" s="14" t="s">
        <v>78</v>
      </c>
    </row>
    <row r="153" spans="1:65" s="12" customFormat="1" ht="22.9" customHeight="1">
      <c r="B153" s="122"/>
      <c r="D153" s="123" t="s">
        <v>69</v>
      </c>
      <c r="E153" s="132" t="s">
        <v>195</v>
      </c>
      <c r="F153" s="132" t="s">
        <v>196</v>
      </c>
      <c r="J153" s="133">
        <f>BK153</f>
        <v>0</v>
      </c>
      <c r="L153" s="122"/>
      <c r="M153" s="126"/>
      <c r="N153" s="127"/>
      <c r="O153" s="127"/>
      <c r="P153" s="128">
        <f>SUM(P154:P162)</f>
        <v>6.0983999999999998</v>
      </c>
      <c r="Q153" s="127"/>
      <c r="R153" s="128">
        <f>SUM(R154:R162)</f>
        <v>0</v>
      </c>
      <c r="S153" s="127"/>
      <c r="T153" s="129">
        <f>SUM(T154:T162)</f>
        <v>0</v>
      </c>
      <c r="AR153" s="123" t="s">
        <v>76</v>
      </c>
      <c r="AT153" s="130" t="s">
        <v>69</v>
      </c>
      <c r="AU153" s="130" t="s">
        <v>76</v>
      </c>
      <c r="AY153" s="123" t="s">
        <v>128</v>
      </c>
      <c r="BK153" s="131">
        <f>SUM(BK154:BK162)</f>
        <v>0</v>
      </c>
    </row>
    <row r="154" spans="1:65" s="2" customFormat="1" ht="16.5" customHeight="1">
      <c r="A154" s="26"/>
      <c r="B154" s="134"/>
      <c r="C154" s="135">
        <v>13</v>
      </c>
      <c r="D154" s="135" t="s">
        <v>130</v>
      </c>
      <c r="E154" s="136" t="s">
        <v>197</v>
      </c>
      <c r="F154" s="137" t="s">
        <v>198</v>
      </c>
      <c r="G154" s="138" t="s">
        <v>199</v>
      </c>
      <c r="H154" s="139">
        <f>H159+H161</f>
        <v>127.05</v>
      </c>
      <c r="I154" s="140"/>
      <c r="J154" s="140">
        <f>ROUND(I154*H154,2)</f>
        <v>0</v>
      </c>
      <c r="K154" s="141"/>
      <c r="L154" s="27"/>
      <c r="M154" s="142" t="s">
        <v>1</v>
      </c>
      <c r="N154" s="143" t="s">
        <v>35</v>
      </c>
      <c r="O154" s="144">
        <v>0.03</v>
      </c>
      <c r="P154" s="144">
        <f>O154*H154</f>
        <v>3.8114999999999997</v>
      </c>
      <c r="Q154" s="144">
        <v>0</v>
      </c>
      <c r="R154" s="144">
        <f>Q154*H154</f>
        <v>0</v>
      </c>
      <c r="S154" s="144">
        <v>0</v>
      </c>
      <c r="T154" s="145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6" t="s">
        <v>134</v>
      </c>
      <c r="AT154" s="146" t="s">
        <v>130</v>
      </c>
      <c r="AU154" s="146" t="s">
        <v>78</v>
      </c>
      <c r="AY154" s="14" t="s">
        <v>128</v>
      </c>
      <c r="BE154" s="147">
        <f>IF(N154="základní",J154,0)</f>
        <v>0</v>
      </c>
      <c r="BF154" s="147">
        <f>IF(N154="snížená",J154,0)</f>
        <v>0</v>
      </c>
      <c r="BG154" s="147">
        <f>IF(N154="zákl. přenesená",J154,0)</f>
        <v>0</v>
      </c>
      <c r="BH154" s="147">
        <f>IF(N154="sníž. přenesená",J154,0)</f>
        <v>0</v>
      </c>
      <c r="BI154" s="147">
        <f>IF(N154="nulová",J154,0)</f>
        <v>0</v>
      </c>
      <c r="BJ154" s="14" t="s">
        <v>76</v>
      </c>
      <c r="BK154" s="147">
        <f>ROUND(I154*H154,2)</f>
        <v>0</v>
      </c>
      <c r="BL154" s="14" t="s">
        <v>134</v>
      </c>
      <c r="BM154" s="146" t="s">
        <v>200</v>
      </c>
    </row>
    <row r="155" spans="1:65" s="2" customFormat="1">
      <c r="A155" s="26"/>
      <c r="B155" s="27"/>
      <c r="C155" s="26"/>
      <c r="D155" s="148" t="s">
        <v>136</v>
      </c>
      <c r="E155" s="26"/>
      <c r="F155" s="149" t="s">
        <v>201</v>
      </c>
      <c r="G155" s="26"/>
      <c r="H155" s="26"/>
      <c r="I155" s="26"/>
      <c r="J155" s="26"/>
      <c r="K155" s="26"/>
      <c r="L155" s="27"/>
      <c r="M155" s="150"/>
      <c r="N155" s="151"/>
      <c r="O155" s="52"/>
      <c r="P155" s="52"/>
      <c r="Q155" s="52"/>
      <c r="R155" s="52"/>
      <c r="S155" s="52"/>
      <c r="T155" s="53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T155" s="14" t="s">
        <v>136</v>
      </c>
      <c r="AU155" s="14" t="s">
        <v>78</v>
      </c>
    </row>
    <row r="156" spans="1:65" s="2" customFormat="1" ht="16.5" customHeight="1">
      <c r="A156" s="26"/>
      <c r="B156" s="134"/>
      <c r="C156" s="135">
        <v>14</v>
      </c>
      <c r="D156" s="135" t="s">
        <v>130</v>
      </c>
      <c r="E156" s="136" t="s">
        <v>202</v>
      </c>
      <c r="F156" s="137" t="s">
        <v>203</v>
      </c>
      <c r="G156" s="138" t="s">
        <v>199</v>
      </c>
      <c r="H156" s="139">
        <f>H154*9</f>
        <v>1143.45</v>
      </c>
      <c r="I156" s="140"/>
      <c r="J156" s="140">
        <f>ROUND(I156*H156,2)</f>
        <v>0</v>
      </c>
      <c r="K156" s="141"/>
      <c r="L156" s="27"/>
      <c r="M156" s="142" t="s">
        <v>1</v>
      </c>
      <c r="N156" s="143" t="s">
        <v>35</v>
      </c>
      <c r="O156" s="144">
        <v>2E-3</v>
      </c>
      <c r="P156" s="144">
        <f>O156*H156</f>
        <v>2.2869000000000002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6" t="s">
        <v>134</v>
      </c>
      <c r="AT156" s="146" t="s">
        <v>130</v>
      </c>
      <c r="AU156" s="146" t="s">
        <v>78</v>
      </c>
      <c r="AY156" s="14" t="s">
        <v>128</v>
      </c>
      <c r="BE156" s="147">
        <f>IF(N156="základní",J156,0)</f>
        <v>0</v>
      </c>
      <c r="BF156" s="147">
        <f>IF(N156="snížená",J156,0)</f>
        <v>0</v>
      </c>
      <c r="BG156" s="147">
        <f>IF(N156="zákl. přenesená",J156,0)</f>
        <v>0</v>
      </c>
      <c r="BH156" s="147">
        <f>IF(N156="sníž. přenesená",J156,0)</f>
        <v>0</v>
      </c>
      <c r="BI156" s="147">
        <f>IF(N156="nulová",J156,0)</f>
        <v>0</v>
      </c>
      <c r="BJ156" s="14" t="s">
        <v>76</v>
      </c>
      <c r="BK156" s="147">
        <f>ROUND(I156*H156,2)</f>
        <v>0</v>
      </c>
      <c r="BL156" s="14" t="s">
        <v>134</v>
      </c>
      <c r="BM156" s="146" t="s">
        <v>204</v>
      </c>
    </row>
    <row r="157" spans="1:65" s="2" customFormat="1">
      <c r="A157" s="26"/>
      <c r="B157" s="27"/>
      <c r="C157" s="26"/>
      <c r="D157" s="148" t="s">
        <v>136</v>
      </c>
      <c r="E157" s="26"/>
      <c r="F157" s="149" t="s">
        <v>205</v>
      </c>
      <c r="G157" s="26"/>
      <c r="H157" s="26"/>
      <c r="I157" s="26"/>
      <c r="J157" s="26"/>
      <c r="K157" s="26"/>
      <c r="L157" s="27"/>
      <c r="M157" s="150"/>
      <c r="N157" s="151"/>
      <c r="O157" s="52"/>
      <c r="P157" s="52"/>
      <c r="Q157" s="52"/>
      <c r="R157" s="52"/>
      <c r="S157" s="52"/>
      <c r="T157" s="53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T157" s="14" t="s">
        <v>136</v>
      </c>
      <c r="AU157" s="14" t="s">
        <v>78</v>
      </c>
    </row>
    <row r="158" spans="1:65" s="2" customFormat="1" ht="19.5">
      <c r="A158" s="26"/>
      <c r="B158" s="27"/>
      <c r="C158" s="26"/>
      <c r="D158" s="148" t="s">
        <v>206</v>
      </c>
      <c r="E158" s="26"/>
      <c r="F158" s="152" t="s">
        <v>207</v>
      </c>
      <c r="G158" s="26"/>
      <c r="H158" s="26"/>
      <c r="I158" s="26"/>
      <c r="J158" s="26"/>
      <c r="K158" s="26"/>
      <c r="L158" s="27"/>
      <c r="M158" s="150"/>
      <c r="N158" s="151"/>
      <c r="O158" s="52"/>
      <c r="P158" s="52"/>
      <c r="Q158" s="52"/>
      <c r="R158" s="52"/>
      <c r="S158" s="52"/>
      <c r="T158" s="53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T158" s="14" t="s">
        <v>206</v>
      </c>
      <c r="AU158" s="14" t="s">
        <v>78</v>
      </c>
    </row>
    <row r="159" spans="1:65" s="2" customFormat="1" ht="24.2" customHeight="1">
      <c r="A159" s="26"/>
      <c r="B159" s="134"/>
      <c r="C159" s="135">
        <v>15</v>
      </c>
      <c r="D159" s="135" t="s">
        <v>130</v>
      </c>
      <c r="E159" s="136" t="s">
        <v>208</v>
      </c>
      <c r="F159" s="137" t="s">
        <v>209</v>
      </c>
      <c r="G159" s="138" t="s">
        <v>199</v>
      </c>
      <c r="H159" s="139">
        <f>H151*0.02</f>
        <v>7.7</v>
      </c>
      <c r="I159" s="140"/>
      <c r="J159" s="140">
        <f>ROUND(I159*H159,2)</f>
        <v>0</v>
      </c>
      <c r="K159" s="141"/>
      <c r="L159" s="27"/>
      <c r="M159" s="142" t="s">
        <v>1</v>
      </c>
      <c r="N159" s="143" t="s">
        <v>35</v>
      </c>
      <c r="O159" s="144">
        <v>0</v>
      </c>
      <c r="P159" s="144">
        <f>O159*H159</f>
        <v>0</v>
      </c>
      <c r="Q159" s="144">
        <v>0</v>
      </c>
      <c r="R159" s="144">
        <f>Q159*H159</f>
        <v>0</v>
      </c>
      <c r="S159" s="144">
        <v>0</v>
      </c>
      <c r="T159" s="145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6" t="s">
        <v>134</v>
      </c>
      <c r="AT159" s="146" t="s">
        <v>130</v>
      </c>
      <c r="AU159" s="146" t="s">
        <v>78</v>
      </c>
      <c r="AY159" s="14" t="s">
        <v>128</v>
      </c>
      <c r="BE159" s="147">
        <f>IF(N159="základní",J159,0)</f>
        <v>0</v>
      </c>
      <c r="BF159" s="147">
        <f>IF(N159="snížená",J159,0)</f>
        <v>0</v>
      </c>
      <c r="BG159" s="147">
        <f>IF(N159="zákl. přenesená",J159,0)</f>
        <v>0</v>
      </c>
      <c r="BH159" s="147">
        <f>IF(N159="sníž. přenesená",J159,0)</f>
        <v>0</v>
      </c>
      <c r="BI159" s="147">
        <f>IF(N159="nulová",J159,0)</f>
        <v>0</v>
      </c>
      <c r="BJ159" s="14" t="s">
        <v>76</v>
      </c>
      <c r="BK159" s="147">
        <f>ROUND(I159*H159,2)</f>
        <v>0</v>
      </c>
      <c r="BL159" s="14" t="s">
        <v>134</v>
      </c>
      <c r="BM159" s="146" t="s">
        <v>210</v>
      </c>
    </row>
    <row r="160" spans="1:65" s="2" customFormat="1" ht="19.5">
      <c r="A160" s="26"/>
      <c r="B160" s="27"/>
      <c r="C160" s="26"/>
      <c r="D160" s="148" t="s">
        <v>136</v>
      </c>
      <c r="E160" s="26"/>
      <c r="F160" s="149" t="s">
        <v>211</v>
      </c>
      <c r="G160" s="26"/>
      <c r="H160" s="26"/>
      <c r="I160" s="26"/>
      <c r="J160" s="26"/>
      <c r="K160" s="26"/>
      <c r="L160" s="27"/>
      <c r="M160" s="150"/>
      <c r="N160" s="151"/>
      <c r="O160" s="52"/>
      <c r="P160" s="52"/>
      <c r="Q160" s="52"/>
      <c r="R160" s="52"/>
      <c r="S160" s="52"/>
      <c r="T160" s="53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T160" s="14" t="s">
        <v>136</v>
      </c>
      <c r="AU160" s="14" t="s">
        <v>78</v>
      </c>
    </row>
    <row r="161" spans="1:65" s="2" customFormat="1" ht="24.2" customHeight="1">
      <c r="A161" s="26"/>
      <c r="B161" s="134"/>
      <c r="C161" s="135">
        <v>16</v>
      </c>
      <c r="D161" s="135" t="s">
        <v>130</v>
      </c>
      <c r="E161" s="136" t="s">
        <v>212</v>
      </c>
      <c r="F161" s="137" t="s">
        <v>213</v>
      </c>
      <c r="G161" s="138" t="s">
        <v>199</v>
      </c>
      <c r="H161" s="139">
        <f>H126*0.31</f>
        <v>119.35</v>
      </c>
      <c r="I161" s="140"/>
      <c r="J161" s="140">
        <f>ROUND(I161*H161,2)</f>
        <v>0</v>
      </c>
      <c r="K161" s="141"/>
      <c r="L161" s="27"/>
      <c r="M161" s="142" t="s">
        <v>1</v>
      </c>
      <c r="N161" s="143" t="s">
        <v>35</v>
      </c>
      <c r="O161" s="144">
        <v>0</v>
      </c>
      <c r="P161" s="144">
        <f>O161*H161</f>
        <v>0</v>
      </c>
      <c r="Q161" s="144">
        <v>0</v>
      </c>
      <c r="R161" s="144">
        <f>Q161*H161</f>
        <v>0</v>
      </c>
      <c r="S161" s="144">
        <v>0</v>
      </c>
      <c r="T161" s="14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6" t="s">
        <v>134</v>
      </c>
      <c r="AT161" s="146" t="s">
        <v>130</v>
      </c>
      <c r="AU161" s="146" t="s">
        <v>78</v>
      </c>
      <c r="AY161" s="14" t="s">
        <v>128</v>
      </c>
      <c r="BE161" s="147">
        <f>IF(N161="základní",J161,0)</f>
        <v>0</v>
      </c>
      <c r="BF161" s="147">
        <f>IF(N161="snížená",J161,0)</f>
        <v>0</v>
      </c>
      <c r="BG161" s="147">
        <f>IF(N161="zákl. přenesená",J161,0)</f>
        <v>0</v>
      </c>
      <c r="BH161" s="147">
        <f>IF(N161="sníž. přenesená",J161,0)</f>
        <v>0</v>
      </c>
      <c r="BI161" s="147">
        <f>IF(N161="nulová",J161,0)</f>
        <v>0</v>
      </c>
      <c r="BJ161" s="14" t="s">
        <v>76</v>
      </c>
      <c r="BK161" s="147">
        <f>ROUND(I161*H161,2)</f>
        <v>0</v>
      </c>
      <c r="BL161" s="14" t="s">
        <v>134</v>
      </c>
      <c r="BM161" s="146" t="s">
        <v>214</v>
      </c>
    </row>
    <row r="162" spans="1:65" s="2" customFormat="1" ht="19.5">
      <c r="A162" s="26"/>
      <c r="B162" s="27"/>
      <c r="C162" s="26"/>
      <c r="D162" s="148" t="s">
        <v>136</v>
      </c>
      <c r="E162" s="26"/>
      <c r="F162" s="149" t="s">
        <v>215</v>
      </c>
      <c r="G162" s="26"/>
      <c r="H162" s="26"/>
      <c r="I162" s="26"/>
      <c r="J162" s="26"/>
      <c r="K162" s="26"/>
      <c r="L162" s="27"/>
      <c r="M162" s="150"/>
      <c r="N162" s="151"/>
      <c r="O162" s="52"/>
      <c r="P162" s="52"/>
      <c r="Q162" s="52"/>
      <c r="R162" s="52"/>
      <c r="S162" s="52"/>
      <c r="T162" s="53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T162" s="14" t="s">
        <v>136</v>
      </c>
      <c r="AU162" s="14" t="s">
        <v>78</v>
      </c>
    </row>
    <row r="163" spans="1:65" s="12" customFormat="1" ht="22.9" customHeight="1">
      <c r="B163" s="122"/>
      <c r="D163" s="123" t="s">
        <v>69</v>
      </c>
      <c r="E163" s="132" t="s">
        <v>216</v>
      </c>
      <c r="F163" s="132" t="s">
        <v>217</v>
      </c>
      <c r="J163" s="133">
        <f>BK163</f>
        <v>0</v>
      </c>
      <c r="L163" s="122"/>
      <c r="M163" s="126"/>
      <c r="N163" s="127"/>
      <c r="O163" s="127"/>
      <c r="P163" s="128">
        <f>SUM(P164:P165)</f>
        <v>0</v>
      </c>
      <c r="Q163" s="127"/>
      <c r="R163" s="128">
        <f>SUM(R164:R165)</f>
        <v>0</v>
      </c>
      <c r="S163" s="127"/>
      <c r="T163" s="129">
        <f>SUM(T164:T165)</f>
        <v>0</v>
      </c>
      <c r="AR163" s="123" t="s">
        <v>138</v>
      </c>
      <c r="AT163" s="130" t="s">
        <v>69</v>
      </c>
      <c r="AU163" s="130" t="s">
        <v>76</v>
      </c>
      <c r="AY163" s="123" t="s">
        <v>128</v>
      </c>
      <c r="BK163" s="131">
        <f>SUM(BK164:BK165)</f>
        <v>0</v>
      </c>
    </row>
    <row r="164" spans="1:65" s="2" customFormat="1" ht="16.5" customHeight="1">
      <c r="A164" s="26"/>
      <c r="B164" s="134"/>
      <c r="C164" s="135">
        <v>17</v>
      </c>
      <c r="D164" s="135" t="s">
        <v>130</v>
      </c>
      <c r="E164" s="136" t="s">
        <v>218</v>
      </c>
      <c r="F164" s="137" t="s">
        <v>219</v>
      </c>
      <c r="G164" s="138" t="s">
        <v>220</v>
      </c>
      <c r="H164" s="139">
        <v>1</v>
      </c>
      <c r="I164" s="140"/>
      <c r="J164" s="140">
        <f>ROUND(I164*H164,2)</f>
        <v>0</v>
      </c>
      <c r="K164" s="141"/>
      <c r="L164" s="27"/>
      <c r="M164" s="142" t="s">
        <v>1</v>
      </c>
      <c r="N164" s="143" t="s">
        <v>35</v>
      </c>
      <c r="O164" s="144">
        <v>0</v>
      </c>
      <c r="P164" s="144">
        <f>O164*H164</f>
        <v>0</v>
      </c>
      <c r="Q164" s="144">
        <v>0</v>
      </c>
      <c r="R164" s="144">
        <f>Q164*H164</f>
        <v>0</v>
      </c>
      <c r="S164" s="144">
        <v>0</v>
      </c>
      <c r="T164" s="145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46" t="s">
        <v>221</v>
      </c>
      <c r="AT164" s="146" t="s">
        <v>130</v>
      </c>
      <c r="AU164" s="146" t="s">
        <v>78</v>
      </c>
      <c r="AY164" s="14" t="s">
        <v>128</v>
      </c>
      <c r="BE164" s="147">
        <f>IF(N164="základní",J164,0)</f>
        <v>0</v>
      </c>
      <c r="BF164" s="147">
        <f>IF(N164="snížená",J164,0)</f>
        <v>0</v>
      </c>
      <c r="BG164" s="147">
        <f>IF(N164="zákl. přenesená",J164,0)</f>
        <v>0</v>
      </c>
      <c r="BH164" s="147">
        <f>IF(N164="sníž. přenesená",J164,0)</f>
        <v>0</v>
      </c>
      <c r="BI164" s="147">
        <f>IF(N164="nulová",J164,0)</f>
        <v>0</v>
      </c>
      <c r="BJ164" s="14" t="s">
        <v>76</v>
      </c>
      <c r="BK164" s="147">
        <f>ROUND(I164*H164,2)</f>
        <v>0</v>
      </c>
      <c r="BL164" s="14" t="s">
        <v>221</v>
      </c>
      <c r="BM164" s="146" t="s">
        <v>222</v>
      </c>
    </row>
    <row r="165" spans="1:65" s="2" customFormat="1">
      <c r="A165" s="26"/>
      <c r="B165" s="27"/>
      <c r="C165" s="26"/>
      <c r="D165" s="148" t="s">
        <v>136</v>
      </c>
      <c r="E165" s="26"/>
      <c r="F165" s="149" t="s">
        <v>223</v>
      </c>
      <c r="G165" s="26"/>
      <c r="H165" s="26"/>
      <c r="I165" s="26"/>
      <c r="J165" s="26"/>
      <c r="K165" s="26"/>
      <c r="L165" s="27"/>
      <c r="M165" s="153"/>
      <c r="N165" s="154"/>
      <c r="O165" s="155"/>
      <c r="P165" s="155"/>
      <c r="Q165" s="155"/>
      <c r="R165" s="155"/>
      <c r="S165" s="155"/>
      <c r="T165" s="15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T165" s="14" t="s">
        <v>136</v>
      </c>
      <c r="AU165" s="14" t="s">
        <v>78</v>
      </c>
    </row>
    <row r="166" spans="1:65" s="2" customFormat="1" ht="6.95" customHeight="1">
      <c r="A166" s="26"/>
      <c r="B166" s="41"/>
      <c r="C166" s="42"/>
      <c r="D166" s="42"/>
      <c r="E166" s="42"/>
      <c r="F166" s="42"/>
      <c r="G166" s="42"/>
      <c r="H166" s="42"/>
      <c r="I166" s="42"/>
      <c r="J166" s="42"/>
      <c r="K166" s="42"/>
      <c r="L166" s="27"/>
      <c r="M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</row>
  </sheetData>
  <autoFilter ref="C122:K165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68"/>
  <sheetViews>
    <sheetView showGridLines="0" showZeros="0" topLeftCell="A109" zoomScale="85" zoomScaleNormal="85" workbookViewId="0">
      <selection activeCell="Y128" sqref="Y128"/>
    </sheetView>
  </sheetViews>
  <sheetFormatPr defaultColWidth="9.1640625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0" style="1" hidden="1" customWidth="1"/>
    <col min="15" max="20" width="14.1640625" style="1" hidden="1" customWidth="1"/>
    <col min="21" max="21" width="16.33203125" style="1" hidden="1" customWidth="1"/>
    <col min="22" max="22" width="12.33203125" style="1" hidden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hidden="1" customWidth="1"/>
    <col min="28" max="28" width="16.33203125" style="1" hidden="1" customWidth="1"/>
    <col min="29" max="29" width="11" style="1" hidden="1" customWidth="1"/>
    <col min="30" max="30" width="15" style="1" hidden="1" customWidth="1"/>
    <col min="31" max="31" width="16.33203125" style="1" hidden="1" customWidth="1"/>
    <col min="32" max="67" width="0" style="1" hidden="1" customWidth="1"/>
    <col min="68" max="16384" width="9.1640625" style="1"/>
  </cols>
  <sheetData>
    <row r="1" spans="1:46">
      <c r="A1" s="83"/>
    </row>
    <row r="2" spans="1:46" ht="36.950000000000003" customHeight="1">
      <c r="L2" s="162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4" t="s">
        <v>79</v>
      </c>
    </row>
    <row r="3" spans="1:46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ht="24.95" hidden="1" customHeight="1">
      <c r="B4" s="17"/>
      <c r="D4" s="18" t="s">
        <v>97</v>
      </c>
      <c r="L4" s="17"/>
      <c r="M4" s="84" t="s">
        <v>10</v>
      </c>
      <c r="AT4" s="14" t="s">
        <v>3</v>
      </c>
    </row>
    <row r="5" spans="1:46" ht="6.95" hidden="1" customHeight="1">
      <c r="B5" s="17"/>
      <c r="L5" s="17"/>
    </row>
    <row r="6" spans="1:46" ht="12" hidden="1" customHeight="1">
      <c r="B6" s="17"/>
      <c r="D6" s="23" t="s">
        <v>13</v>
      </c>
      <c r="L6" s="17"/>
    </row>
    <row r="7" spans="1:46" ht="16.5" hidden="1" customHeight="1">
      <c r="B7" s="17"/>
      <c r="E7" s="192" t="str">
        <f>'Rekapitulace stavby'!K6</f>
        <v>Město Petřvald - Opravy MK_2025</v>
      </c>
      <c r="F7" s="193"/>
      <c r="G7" s="193"/>
      <c r="H7" s="193"/>
      <c r="L7" s="17"/>
    </row>
    <row r="8" spans="1:46" s="2" customFormat="1" ht="12" hidden="1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hidden="1" customHeight="1">
      <c r="A9" s="26"/>
      <c r="B9" s="27"/>
      <c r="C9" s="26"/>
      <c r="D9" s="26"/>
      <c r="E9" s="184" t="s">
        <v>232</v>
      </c>
      <c r="F9" s="191"/>
      <c r="G9" s="191"/>
      <c r="H9" s="19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idden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hidden="1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hidden="1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hidden="1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hidden="1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hidden="1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hidden="1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20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hidden="1" customHeight="1">
      <c r="A18" s="26"/>
      <c r="B18" s="27"/>
      <c r="C18" s="26"/>
      <c r="D18" s="26"/>
      <c r="E18" s="173" t="str">
        <f>'Rekapitulace stavby'!E14</f>
        <v xml:space="preserve"> </v>
      </c>
      <c r="F18" s="173"/>
      <c r="G18" s="173"/>
      <c r="H18" s="173"/>
      <c r="I18" s="23" t="s">
        <v>23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hidden="1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hidden="1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hidden="1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23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hidden="1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hidden="1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99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hidden="1" customHeight="1">
      <c r="A24" s="26"/>
      <c r="B24" s="27"/>
      <c r="C24" s="26"/>
      <c r="D24" s="26"/>
      <c r="E24" s="21" t="s">
        <v>100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hidden="1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hidden="1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hidden="1" customHeight="1">
      <c r="A27" s="85"/>
      <c r="B27" s="86"/>
      <c r="C27" s="85"/>
      <c r="D27" s="85"/>
      <c r="E27" s="175" t="s">
        <v>1</v>
      </c>
      <c r="F27" s="175"/>
      <c r="G27" s="175"/>
      <c r="H27" s="175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hidden="1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hidden="1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hidden="1" customHeight="1">
      <c r="A30" s="26"/>
      <c r="B30" s="27"/>
      <c r="C30" s="26"/>
      <c r="D30" s="88" t="s">
        <v>30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hidden="1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89" t="s">
        <v>34</v>
      </c>
      <c r="E33" s="23" t="s">
        <v>35</v>
      </c>
      <c r="F33" s="90">
        <f>ROUND((SUM(BE123:BE167)),  2)</f>
        <v>0</v>
      </c>
      <c r="G33" s="26"/>
      <c r="H33" s="26"/>
      <c r="I33" s="91">
        <v>0.21</v>
      </c>
      <c r="J33" s="90">
        <f>ROUND(((SUM(BE123:BE167))*I33),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36</v>
      </c>
      <c r="F34" s="90">
        <f>ROUND((SUM(BF123:BF167)),  2)</f>
        <v>0</v>
      </c>
      <c r="G34" s="26"/>
      <c r="H34" s="26"/>
      <c r="I34" s="91">
        <v>0.12</v>
      </c>
      <c r="J34" s="90">
        <f>ROUND(((SUM(BF123:BF167))*I34),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37</v>
      </c>
      <c r="F35" s="90">
        <f>ROUND((SUM(BG123:BG167)),  2)</f>
        <v>0</v>
      </c>
      <c r="G35" s="26"/>
      <c r="H35" s="26"/>
      <c r="I35" s="91">
        <v>0.21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38</v>
      </c>
      <c r="F36" s="90">
        <f>ROUND((SUM(BH123:BH167)),  2)</f>
        <v>0</v>
      </c>
      <c r="G36" s="26"/>
      <c r="H36" s="26"/>
      <c r="I36" s="91">
        <v>0.12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39</v>
      </c>
      <c r="F37" s="90">
        <f>ROUND((SUM(BI123:BI167)),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hidden="1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hidden="1" customHeight="1">
      <c r="A39" s="26"/>
      <c r="B39" s="27"/>
      <c r="C39" s="92"/>
      <c r="D39" s="93" t="s">
        <v>40</v>
      </c>
      <c r="E39" s="54"/>
      <c r="F39" s="54"/>
      <c r="G39" s="94" t="s">
        <v>41</v>
      </c>
      <c r="H39" s="95" t="s">
        <v>42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ht="14.45" hidden="1" customHeight="1">
      <c r="B41" s="17"/>
      <c r="L41" s="17"/>
    </row>
    <row r="42" spans="1:31" ht="14.45" hidden="1" customHeight="1">
      <c r="B42" s="17"/>
      <c r="L42" s="17"/>
    </row>
    <row r="43" spans="1:31" ht="14.45" hidden="1" customHeight="1">
      <c r="B43" s="17"/>
      <c r="L43" s="17"/>
    </row>
    <row r="44" spans="1:31" ht="14.45" hidden="1" customHeight="1">
      <c r="B44" s="17"/>
      <c r="L44" s="17"/>
    </row>
    <row r="45" spans="1:31" ht="14.45" hidden="1" customHeight="1">
      <c r="B45" s="17"/>
      <c r="L45" s="17"/>
    </row>
    <row r="46" spans="1:31" ht="14.45" hidden="1" customHeight="1">
      <c r="B46" s="17"/>
      <c r="L46" s="17"/>
    </row>
    <row r="47" spans="1:31" ht="14.45" hidden="1" customHeight="1">
      <c r="B47" s="17"/>
      <c r="L47" s="17"/>
    </row>
    <row r="48" spans="1:31" ht="14.45" hidden="1" customHeight="1">
      <c r="B48" s="17"/>
      <c r="L48" s="17"/>
    </row>
    <row r="49" spans="1:31" ht="14.45" hidden="1" customHeight="1">
      <c r="B49" s="17"/>
      <c r="L49" s="17"/>
    </row>
    <row r="50" spans="1:31" s="2" customFormat="1" ht="14.45" hidden="1" customHeight="1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6"/>
      <c r="B61" s="27"/>
      <c r="C61" s="26"/>
      <c r="D61" s="39" t="s">
        <v>45</v>
      </c>
      <c r="E61" s="29"/>
      <c r="F61" s="98" t="s">
        <v>46</v>
      </c>
      <c r="G61" s="39" t="s">
        <v>45</v>
      </c>
      <c r="H61" s="29"/>
      <c r="I61" s="29"/>
      <c r="J61" s="99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6"/>
      <c r="B76" s="27"/>
      <c r="C76" s="26"/>
      <c r="D76" s="39" t="s">
        <v>45</v>
      </c>
      <c r="E76" s="29"/>
      <c r="F76" s="98" t="s">
        <v>46</v>
      </c>
      <c r="G76" s="39" t="s">
        <v>45</v>
      </c>
      <c r="H76" s="29"/>
      <c r="I76" s="29"/>
      <c r="J76" s="99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101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92" t="str">
        <f>E7</f>
        <v>Město Petřvald - Opravy MK_2025</v>
      </c>
      <c r="F85" s="193"/>
      <c r="G85" s="193"/>
      <c r="H85" s="19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02 - Oprava MK ul. Jindřišská I.</v>
      </c>
      <c r="F87" s="191"/>
      <c r="G87" s="191"/>
      <c r="H87" s="19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16</v>
      </c>
      <c r="D89" s="26"/>
      <c r="E89" s="26"/>
      <c r="F89" s="21" t="str">
        <f>F12</f>
        <v>Petřvald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19</v>
      </c>
      <c r="D91" s="26"/>
      <c r="E91" s="26"/>
      <c r="F91" s="21" t="str">
        <f>E15</f>
        <v>Město Petřvald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Ing. Pavol Lipták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02" t="s">
        <v>104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105</v>
      </c>
    </row>
    <row r="97" spans="1:31" s="9" customFormat="1" ht="24.95" hidden="1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1:31" s="10" customFormat="1" ht="19.899999999999999" hidden="1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1:31" s="10" customFormat="1" ht="19.899999999999999" hidden="1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1:31" s="10" customFormat="1" ht="19.899999999999999" hidden="1" customHeight="1">
      <c r="B100" s="107"/>
      <c r="D100" s="108" t="s">
        <v>109</v>
      </c>
      <c r="E100" s="109"/>
      <c r="F100" s="109"/>
      <c r="G100" s="109"/>
      <c r="H100" s="109"/>
      <c r="I100" s="109"/>
      <c r="J100" s="110">
        <f>J137</f>
        <v>0</v>
      </c>
      <c r="L100" s="107"/>
    </row>
    <row r="101" spans="1:31" s="10" customFormat="1" ht="19.899999999999999" hidden="1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J142</f>
        <v>0</v>
      </c>
      <c r="L101" s="107"/>
    </row>
    <row r="102" spans="1:31" s="10" customFormat="1" ht="19.899999999999999" hidden="1" customHeight="1">
      <c r="B102" s="107"/>
      <c r="D102" s="108" t="s">
        <v>111</v>
      </c>
      <c r="E102" s="109"/>
      <c r="F102" s="109"/>
      <c r="G102" s="109"/>
      <c r="H102" s="109"/>
      <c r="I102" s="109"/>
      <c r="J102" s="110">
        <f>J155</f>
        <v>0</v>
      </c>
      <c r="L102" s="107"/>
    </row>
    <row r="103" spans="1:31" s="10" customFormat="1" ht="19.899999999999999" hidden="1" customHeight="1">
      <c r="B103" s="107"/>
      <c r="D103" s="108" t="s">
        <v>112</v>
      </c>
      <c r="E103" s="109"/>
      <c r="F103" s="109"/>
      <c r="G103" s="109"/>
      <c r="H103" s="109"/>
      <c r="I103" s="109"/>
      <c r="J103" s="110">
        <f>J165</f>
        <v>0</v>
      </c>
      <c r="L103" s="107"/>
    </row>
    <row r="104" spans="1:31" s="2" customFormat="1" ht="21.75" hidden="1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hidden="1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hidden="1"/>
    <row r="107" spans="1:31" hidden="1"/>
    <row r="108" spans="1:31" hidden="1"/>
    <row r="109" spans="1:31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113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92" t="str">
        <f>E7</f>
        <v>Město Petřvald - Opravy MK_2025</v>
      </c>
      <c r="F113" s="193"/>
      <c r="G113" s="193"/>
      <c r="H113" s="193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98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4" t="str">
        <f>E9</f>
        <v>02 - Oprava MK ul. Jindřišská I.</v>
      </c>
      <c r="F115" s="191"/>
      <c r="G115" s="191"/>
      <c r="H115" s="191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>Petřvald</v>
      </c>
      <c r="G117" s="26"/>
      <c r="H117" s="26"/>
      <c r="I117" s="23" t="s">
        <v>18</v>
      </c>
      <c r="J117" s="49" t="str">
        <f>IF(J12="","",J12)</f>
        <v/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19</v>
      </c>
      <c r="D119" s="26"/>
      <c r="E119" s="26"/>
      <c r="F119" s="21" t="str">
        <f>E15</f>
        <v>Město Petřvald</v>
      </c>
      <c r="G119" s="26"/>
      <c r="H119" s="26"/>
      <c r="I119" s="23" t="s">
        <v>26</v>
      </c>
      <c r="J119" s="24" t="str">
        <f>E21</f>
        <v xml:space="preserve"> 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28</v>
      </c>
      <c r="J120" s="24" t="str">
        <f>E24</f>
        <v>Ing. Pavol Lipták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1"/>
      <c r="B122" s="112"/>
      <c r="C122" s="113" t="s">
        <v>114</v>
      </c>
      <c r="D122" s="114" t="s">
        <v>55</v>
      </c>
      <c r="E122" s="114" t="s">
        <v>51</v>
      </c>
      <c r="F122" s="114" t="s">
        <v>52</v>
      </c>
      <c r="G122" s="114" t="s">
        <v>115</v>
      </c>
      <c r="H122" s="114" t="s">
        <v>116</v>
      </c>
      <c r="I122" s="114" t="s">
        <v>117</v>
      </c>
      <c r="J122" s="115" t="s">
        <v>103</v>
      </c>
      <c r="K122" s="116" t="s">
        <v>118</v>
      </c>
      <c r="L122" s="117"/>
      <c r="M122" s="56" t="s">
        <v>1</v>
      </c>
      <c r="N122" s="57" t="s">
        <v>34</v>
      </c>
      <c r="O122" s="57" t="s">
        <v>119</v>
      </c>
      <c r="P122" s="57" t="s">
        <v>120</v>
      </c>
      <c r="Q122" s="57" t="s">
        <v>121</v>
      </c>
      <c r="R122" s="57" t="s">
        <v>122</v>
      </c>
      <c r="S122" s="57" t="s">
        <v>123</v>
      </c>
      <c r="T122" s="58" t="s">
        <v>124</v>
      </c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</row>
    <row r="123" spans="1:65" s="2" customFormat="1" ht="22.9" customHeight="1">
      <c r="A123" s="26"/>
      <c r="B123" s="27"/>
      <c r="C123" s="63" t="s">
        <v>125</v>
      </c>
      <c r="D123" s="26"/>
      <c r="E123" s="26"/>
      <c r="F123" s="26"/>
      <c r="G123" s="26"/>
      <c r="H123" s="26"/>
      <c r="I123" s="26"/>
      <c r="J123" s="118">
        <f>J124</f>
        <v>0</v>
      </c>
      <c r="K123" s="26"/>
      <c r="L123" s="27"/>
      <c r="M123" s="59"/>
      <c r="N123" s="50"/>
      <c r="O123" s="60"/>
      <c r="P123" s="119" t="e">
        <f>P124</f>
        <v>#REF!</v>
      </c>
      <c r="Q123" s="60"/>
      <c r="R123" s="119" t="e">
        <f>R124</f>
        <v>#REF!</v>
      </c>
      <c r="S123" s="60"/>
      <c r="T123" s="120" t="e">
        <f>T124</f>
        <v>#REF!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69</v>
      </c>
      <c r="AU123" s="14" t="s">
        <v>105</v>
      </c>
      <c r="BK123" s="121" t="e">
        <f>BK124</f>
        <v>#REF!</v>
      </c>
    </row>
    <row r="124" spans="1:65" s="12" customFormat="1" ht="25.9" customHeight="1">
      <c r="B124" s="122"/>
      <c r="D124" s="123" t="s">
        <v>69</v>
      </c>
      <c r="E124" s="124" t="s">
        <v>126</v>
      </c>
      <c r="F124" s="124" t="s">
        <v>127</v>
      </c>
      <c r="J124" s="125">
        <f>J165+J155+J142+J137+J128+J125</f>
        <v>0</v>
      </c>
      <c r="L124" s="122"/>
      <c r="M124" s="126"/>
      <c r="N124" s="127"/>
      <c r="O124" s="127"/>
      <c r="P124" s="128" t="e">
        <f>P125+P128+P137+P142+P155+#REF!+P165</f>
        <v>#REF!</v>
      </c>
      <c r="Q124" s="127"/>
      <c r="R124" s="128" t="e">
        <f>R125+R128+R137+R142+R155+#REF!+R165</f>
        <v>#REF!</v>
      </c>
      <c r="S124" s="127"/>
      <c r="T124" s="129" t="e">
        <f>T125+T128+T137+T142+T155+#REF!+T165</f>
        <v>#REF!</v>
      </c>
      <c r="AR124" s="123" t="s">
        <v>76</v>
      </c>
      <c r="AT124" s="130" t="s">
        <v>69</v>
      </c>
      <c r="AU124" s="130" t="s">
        <v>70</v>
      </c>
      <c r="AY124" s="123" t="s">
        <v>128</v>
      </c>
      <c r="BK124" s="131" t="e">
        <f>BK125+BK128+BK137+BK142+BK155+#REF!+BK165</f>
        <v>#REF!</v>
      </c>
    </row>
    <row r="125" spans="1:65" s="12" customFormat="1" ht="22.9" customHeight="1">
      <c r="B125" s="122"/>
      <c r="D125" s="123" t="s">
        <v>69</v>
      </c>
      <c r="E125" s="132" t="s">
        <v>76</v>
      </c>
      <c r="F125" s="132" t="s">
        <v>129</v>
      </c>
      <c r="J125" s="133">
        <f>BK125</f>
        <v>0</v>
      </c>
      <c r="L125" s="122"/>
      <c r="M125" s="126"/>
      <c r="N125" s="127"/>
      <c r="O125" s="127"/>
      <c r="P125" s="128">
        <f>SUM(P126:P127)</f>
        <v>3.96</v>
      </c>
      <c r="Q125" s="127"/>
      <c r="R125" s="128">
        <f>SUM(R126:R127)</f>
        <v>4.6799999999999994E-2</v>
      </c>
      <c r="S125" s="127"/>
      <c r="T125" s="129">
        <f>SUM(T126:T127)</f>
        <v>111.6</v>
      </c>
      <c r="AR125" s="123" t="s">
        <v>76</v>
      </c>
      <c r="AT125" s="130" t="s">
        <v>69</v>
      </c>
      <c r="AU125" s="130" t="s">
        <v>76</v>
      </c>
      <c r="AY125" s="123" t="s">
        <v>128</v>
      </c>
      <c r="BK125" s="131">
        <f>SUM(BK126:BK127)</f>
        <v>0</v>
      </c>
    </row>
    <row r="126" spans="1:65" s="2" customFormat="1" ht="16.5" customHeight="1">
      <c r="A126" s="26"/>
      <c r="B126" s="134"/>
      <c r="C126" s="135" t="s">
        <v>76</v>
      </c>
      <c r="D126" s="135" t="s">
        <v>130</v>
      </c>
      <c r="E126" s="136" t="s">
        <v>131</v>
      </c>
      <c r="F126" s="137" t="s">
        <v>132</v>
      </c>
      <c r="G126" s="138" t="s">
        <v>133</v>
      </c>
      <c r="H126" s="139">
        <v>360</v>
      </c>
      <c r="I126" s="140"/>
      <c r="J126" s="140">
        <f>ROUND(I126*H126,2)</f>
        <v>0</v>
      </c>
      <c r="K126" s="141"/>
      <c r="L126" s="27"/>
      <c r="M126" s="142" t="s">
        <v>1</v>
      </c>
      <c r="N126" s="143" t="s">
        <v>35</v>
      </c>
      <c r="O126" s="144">
        <v>1.0999999999999999E-2</v>
      </c>
      <c r="P126" s="144">
        <f>O126*H126</f>
        <v>3.96</v>
      </c>
      <c r="Q126" s="144">
        <v>1.2999999999999999E-4</v>
      </c>
      <c r="R126" s="144">
        <f>Q126*H126</f>
        <v>4.6799999999999994E-2</v>
      </c>
      <c r="S126" s="144">
        <v>0.31</v>
      </c>
      <c r="T126" s="145">
        <f>S126*H126</f>
        <v>111.6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6" t="s">
        <v>134</v>
      </c>
      <c r="AT126" s="146" t="s">
        <v>130</v>
      </c>
      <c r="AU126" s="146" t="s">
        <v>78</v>
      </c>
      <c r="AY126" s="14" t="s">
        <v>128</v>
      </c>
      <c r="BE126" s="147">
        <f>IF(N126="základní",J126,0)</f>
        <v>0</v>
      </c>
      <c r="BF126" s="147">
        <f>IF(N126="snížená",J126,0)</f>
        <v>0</v>
      </c>
      <c r="BG126" s="147">
        <f>IF(N126="zákl. přenesená",J126,0)</f>
        <v>0</v>
      </c>
      <c r="BH126" s="147">
        <f>IF(N126="sníž. přenesená",J126,0)</f>
        <v>0</v>
      </c>
      <c r="BI126" s="147">
        <f>IF(N126="nulová",J126,0)</f>
        <v>0</v>
      </c>
      <c r="BJ126" s="14" t="s">
        <v>76</v>
      </c>
      <c r="BK126" s="147">
        <f>ROUND(I126*H126,2)</f>
        <v>0</v>
      </c>
      <c r="BL126" s="14" t="s">
        <v>134</v>
      </c>
      <c r="BM126" s="146" t="s">
        <v>135</v>
      </c>
    </row>
    <row r="127" spans="1:65" s="2" customFormat="1" ht="19.5">
      <c r="A127" s="26"/>
      <c r="B127" s="27"/>
      <c r="C127" s="26"/>
      <c r="D127" s="148" t="s">
        <v>136</v>
      </c>
      <c r="E127" s="26"/>
      <c r="F127" s="149" t="s">
        <v>137</v>
      </c>
      <c r="G127" s="26"/>
      <c r="H127" s="26"/>
      <c r="I127" s="26"/>
      <c r="J127" s="26"/>
      <c r="K127" s="26"/>
      <c r="L127" s="27"/>
      <c r="M127" s="150"/>
      <c r="N127" s="151"/>
      <c r="O127" s="52"/>
      <c r="P127" s="52"/>
      <c r="Q127" s="52"/>
      <c r="R127" s="52"/>
      <c r="S127" s="52"/>
      <c r="T127" s="53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136</v>
      </c>
      <c r="AU127" s="14" t="s">
        <v>78</v>
      </c>
    </row>
    <row r="128" spans="1:65" s="12" customFormat="1" ht="22.9" customHeight="1">
      <c r="B128" s="122"/>
      <c r="D128" s="123" t="s">
        <v>69</v>
      </c>
      <c r="E128" s="132" t="s">
        <v>138</v>
      </c>
      <c r="F128" s="132" t="s">
        <v>139</v>
      </c>
      <c r="J128" s="133">
        <f>BK128</f>
        <v>0</v>
      </c>
      <c r="L128" s="122"/>
      <c r="M128" s="126"/>
      <c r="N128" s="127"/>
      <c r="O128" s="127"/>
      <c r="P128" s="128">
        <f>SUM(P129:P136)</f>
        <v>15.84</v>
      </c>
      <c r="Q128" s="127"/>
      <c r="R128" s="128">
        <f>SUM(R129:R136)</f>
        <v>0</v>
      </c>
      <c r="S128" s="127"/>
      <c r="T128" s="129">
        <f>SUM(T129:T136)</f>
        <v>0</v>
      </c>
      <c r="AR128" s="123" t="s">
        <v>76</v>
      </c>
      <c r="AT128" s="130" t="s">
        <v>69</v>
      </c>
      <c r="AU128" s="130" t="s">
        <v>76</v>
      </c>
      <c r="AY128" s="123" t="s">
        <v>128</v>
      </c>
      <c r="BK128" s="131">
        <f>SUM(BK129:BK136)</f>
        <v>0</v>
      </c>
    </row>
    <row r="129" spans="1:65" s="2" customFormat="1" ht="16.5" customHeight="1">
      <c r="A129" s="26"/>
      <c r="B129" s="134"/>
      <c r="C129" s="135" t="s">
        <v>78</v>
      </c>
      <c r="D129" s="135" t="s">
        <v>130</v>
      </c>
      <c r="E129" s="136" t="s">
        <v>140</v>
      </c>
      <c r="F129" s="137" t="s">
        <v>141</v>
      </c>
      <c r="G129" s="138" t="s">
        <v>133</v>
      </c>
      <c r="H129" s="139">
        <v>360</v>
      </c>
      <c r="I129" s="140"/>
      <c r="J129" s="140">
        <f>ROUND(I129*H129,2)</f>
        <v>0</v>
      </c>
      <c r="K129" s="141"/>
      <c r="L129" s="27"/>
      <c r="M129" s="142" t="s">
        <v>1</v>
      </c>
      <c r="N129" s="143" t="s">
        <v>35</v>
      </c>
      <c r="O129" s="144">
        <v>4.0000000000000001E-3</v>
      </c>
      <c r="P129" s="144">
        <f>O129*H129</f>
        <v>1.44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6" t="s">
        <v>134</v>
      </c>
      <c r="AT129" s="146" t="s">
        <v>130</v>
      </c>
      <c r="AU129" s="146" t="s">
        <v>78</v>
      </c>
      <c r="AY129" s="14" t="s">
        <v>128</v>
      </c>
      <c r="BE129" s="147">
        <f>IF(N129="základní",J129,0)</f>
        <v>0</v>
      </c>
      <c r="BF129" s="147">
        <f>IF(N129="snížená",J129,0)</f>
        <v>0</v>
      </c>
      <c r="BG129" s="147">
        <f>IF(N129="zákl. přenesená",J129,0)</f>
        <v>0</v>
      </c>
      <c r="BH129" s="147">
        <f>IF(N129="sníž. přenesená",J129,0)</f>
        <v>0</v>
      </c>
      <c r="BI129" s="147">
        <f>IF(N129="nulová",J129,0)</f>
        <v>0</v>
      </c>
      <c r="BJ129" s="14" t="s">
        <v>76</v>
      </c>
      <c r="BK129" s="147">
        <f>ROUND(I129*H129,2)</f>
        <v>0</v>
      </c>
      <c r="BL129" s="14" t="s">
        <v>134</v>
      </c>
      <c r="BM129" s="146" t="s">
        <v>142</v>
      </c>
    </row>
    <row r="130" spans="1:65" s="2" customFormat="1">
      <c r="A130" s="26"/>
      <c r="B130" s="27"/>
      <c r="C130" s="26"/>
      <c r="D130" s="148" t="s">
        <v>136</v>
      </c>
      <c r="E130" s="26"/>
      <c r="F130" s="149" t="s">
        <v>143</v>
      </c>
      <c r="G130" s="26"/>
      <c r="H130" s="26"/>
      <c r="I130" s="26"/>
      <c r="J130" s="26"/>
      <c r="K130" s="26"/>
      <c r="L130" s="27"/>
      <c r="M130" s="150"/>
      <c r="N130" s="151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136</v>
      </c>
      <c r="AU130" s="14" t="s">
        <v>78</v>
      </c>
    </row>
    <row r="131" spans="1:65" s="2" customFormat="1" ht="16.5" customHeight="1">
      <c r="A131" s="26"/>
      <c r="B131" s="134"/>
      <c r="C131" s="135" t="s">
        <v>144</v>
      </c>
      <c r="D131" s="135" t="s">
        <v>130</v>
      </c>
      <c r="E131" s="136" t="s">
        <v>145</v>
      </c>
      <c r="F131" s="137" t="s">
        <v>146</v>
      </c>
      <c r="G131" s="138" t="s">
        <v>133</v>
      </c>
      <c r="H131" s="139">
        <v>360</v>
      </c>
      <c r="I131" s="140"/>
      <c r="J131" s="140">
        <f>ROUND(I131*H131,2)</f>
        <v>0</v>
      </c>
      <c r="K131" s="141"/>
      <c r="L131" s="27"/>
      <c r="M131" s="142" t="s">
        <v>1</v>
      </c>
      <c r="N131" s="143" t="s">
        <v>35</v>
      </c>
      <c r="O131" s="144">
        <v>2E-3</v>
      </c>
      <c r="P131" s="144">
        <f>O131*H131</f>
        <v>0.72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6" t="s">
        <v>134</v>
      </c>
      <c r="AT131" s="146" t="s">
        <v>130</v>
      </c>
      <c r="AU131" s="146" t="s">
        <v>78</v>
      </c>
      <c r="AY131" s="14" t="s">
        <v>128</v>
      </c>
      <c r="BE131" s="147">
        <f>IF(N131="základní",J131,0)</f>
        <v>0</v>
      </c>
      <c r="BF131" s="147">
        <f>IF(N131="snížená",J131,0)</f>
        <v>0</v>
      </c>
      <c r="BG131" s="147">
        <f>IF(N131="zákl. přenesená",J131,0)</f>
        <v>0</v>
      </c>
      <c r="BH131" s="147">
        <f>IF(N131="sníž. přenesená",J131,0)</f>
        <v>0</v>
      </c>
      <c r="BI131" s="147">
        <f>IF(N131="nulová",J131,0)</f>
        <v>0</v>
      </c>
      <c r="BJ131" s="14" t="s">
        <v>76</v>
      </c>
      <c r="BK131" s="147">
        <f>ROUND(I131*H131,2)</f>
        <v>0</v>
      </c>
      <c r="BL131" s="14" t="s">
        <v>134</v>
      </c>
      <c r="BM131" s="146" t="s">
        <v>147</v>
      </c>
    </row>
    <row r="132" spans="1:65" s="2" customFormat="1">
      <c r="A132" s="26"/>
      <c r="B132" s="27"/>
      <c r="C132" s="26"/>
      <c r="D132" s="148" t="s">
        <v>136</v>
      </c>
      <c r="E132" s="26"/>
      <c r="F132" s="149" t="s">
        <v>148</v>
      </c>
      <c r="G132" s="26"/>
      <c r="H132" s="26"/>
      <c r="I132" s="26"/>
      <c r="J132" s="26"/>
      <c r="K132" s="26"/>
      <c r="L132" s="27"/>
      <c r="M132" s="150"/>
      <c r="N132" s="151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136</v>
      </c>
      <c r="AU132" s="14" t="s">
        <v>78</v>
      </c>
    </row>
    <row r="133" spans="1:65" s="2" customFormat="1" ht="21.75" customHeight="1">
      <c r="A133" s="26"/>
      <c r="B133" s="134"/>
      <c r="C133" s="135" t="s">
        <v>134</v>
      </c>
      <c r="D133" s="135" t="s">
        <v>130</v>
      </c>
      <c r="E133" s="136" t="s">
        <v>149</v>
      </c>
      <c r="F133" s="137" t="s">
        <v>150</v>
      </c>
      <c r="G133" s="138" t="s">
        <v>133</v>
      </c>
      <c r="H133" s="139">
        <v>360</v>
      </c>
      <c r="I133" s="140"/>
      <c r="J133" s="140">
        <f>ROUND(I133*H133,2)</f>
        <v>0</v>
      </c>
      <c r="K133" s="141"/>
      <c r="L133" s="27"/>
      <c r="M133" s="142" t="s">
        <v>1</v>
      </c>
      <c r="N133" s="143" t="s">
        <v>35</v>
      </c>
      <c r="O133" s="144">
        <v>1.9E-2</v>
      </c>
      <c r="P133" s="144">
        <f>O133*H133</f>
        <v>6.84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6" t="s">
        <v>134</v>
      </c>
      <c r="AT133" s="146" t="s">
        <v>130</v>
      </c>
      <c r="AU133" s="146" t="s">
        <v>78</v>
      </c>
      <c r="AY133" s="14" t="s">
        <v>128</v>
      </c>
      <c r="BE133" s="147">
        <f>IF(N133="základní",J133,0)</f>
        <v>0</v>
      </c>
      <c r="BF133" s="147">
        <f>IF(N133="snížená",J133,0)</f>
        <v>0</v>
      </c>
      <c r="BG133" s="147">
        <f>IF(N133="zákl. přenesená",J133,0)</f>
        <v>0</v>
      </c>
      <c r="BH133" s="147">
        <f>IF(N133="sníž. přenesená",J133,0)</f>
        <v>0</v>
      </c>
      <c r="BI133" s="147">
        <f>IF(N133="nulová",J133,0)</f>
        <v>0</v>
      </c>
      <c r="BJ133" s="14" t="s">
        <v>76</v>
      </c>
      <c r="BK133" s="147">
        <f>ROUND(I133*H133,2)</f>
        <v>0</v>
      </c>
      <c r="BL133" s="14" t="s">
        <v>134</v>
      </c>
      <c r="BM133" s="146" t="s">
        <v>151</v>
      </c>
    </row>
    <row r="134" spans="1:65" s="2" customFormat="1" ht="19.5">
      <c r="A134" s="26"/>
      <c r="B134" s="27"/>
      <c r="C134" s="26"/>
      <c r="D134" s="148" t="s">
        <v>136</v>
      </c>
      <c r="E134" s="26"/>
      <c r="F134" s="149" t="s">
        <v>152</v>
      </c>
      <c r="G134" s="26"/>
      <c r="H134" s="26"/>
      <c r="I134" s="26"/>
      <c r="J134" s="26"/>
      <c r="K134" s="26"/>
      <c r="L134" s="27"/>
      <c r="M134" s="150"/>
      <c r="N134" s="151"/>
      <c r="O134" s="52"/>
      <c r="P134" s="52"/>
      <c r="Q134" s="52"/>
      <c r="R134" s="52"/>
      <c r="S134" s="52"/>
      <c r="T134" s="53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14" t="s">
        <v>136</v>
      </c>
      <c r="AU134" s="14" t="s">
        <v>78</v>
      </c>
    </row>
    <row r="135" spans="1:65" s="2" customFormat="1" ht="16.5" customHeight="1">
      <c r="A135" s="26"/>
      <c r="B135" s="134"/>
      <c r="C135" s="135" t="s">
        <v>138</v>
      </c>
      <c r="D135" s="135" t="s">
        <v>130</v>
      </c>
      <c r="E135" s="136" t="s">
        <v>153</v>
      </c>
      <c r="F135" s="137" t="s">
        <v>154</v>
      </c>
      <c r="G135" s="138" t="s">
        <v>133</v>
      </c>
      <c r="H135" s="139">
        <v>360</v>
      </c>
      <c r="I135" s="140"/>
      <c r="J135" s="140">
        <f>ROUND(I135*H135,2)</f>
        <v>0</v>
      </c>
      <c r="K135" s="141"/>
      <c r="L135" s="27"/>
      <c r="M135" s="142" t="s">
        <v>1</v>
      </c>
      <c r="N135" s="143" t="s">
        <v>35</v>
      </c>
      <c r="O135" s="144">
        <v>1.9E-2</v>
      </c>
      <c r="P135" s="144">
        <f>O135*H135</f>
        <v>6.84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6" t="s">
        <v>134</v>
      </c>
      <c r="AT135" s="146" t="s">
        <v>130</v>
      </c>
      <c r="AU135" s="146" t="s">
        <v>78</v>
      </c>
      <c r="AY135" s="14" t="s">
        <v>128</v>
      </c>
      <c r="BE135" s="147">
        <f>IF(N135="základní",J135,0)</f>
        <v>0</v>
      </c>
      <c r="BF135" s="147">
        <f>IF(N135="snížená",J135,0)</f>
        <v>0</v>
      </c>
      <c r="BG135" s="147">
        <f>IF(N135="zákl. přenesená",J135,0)</f>
        <v>0</v>
      </c>
      <c r="BH135" s="147">
        <f>IF(N135="sníž. přenesená",J135,0)</f>
        <v>0</v>
      </c>
      <c r="BI135" s="147">
        <f>IF(N135="nulová",J135,0)</f>
        <v>0</v>
      </c>
      <c r="BJ135" s="14" t="s">
        <v>76</v>
      </c>
      <c r="BK135" s="147">
        <f>ROUND(I135*H135,2)</f>
        <v>0</v>
      </c>
      <c r="BL135" s="14" t="s">
        <v>134</v>
      </c>
      <c r="BM135" s="146" t="s">
        <v>155</v>
      </c>
    </row>
    <row r="136" spans="1:65" s="2" customFormat="1" ht="19.5">
      <c r="A136" s="26"/>
      <c r="B136" s="27"/>
      <c r="C136" s="26"/>
      <c r="D136" s="148" t="s">
        <v>136</v>
      </c>
      <c r="E136" s="26"/>
      <c r="F136" s="149" t="s">
        <v>156</v>
      </c>
      <c r="G136" s="26"/>
      <c r="H136" s="26"/>
      <c r="I136" s="26"/>
      <c r="J136" s="26"/>
      <c r="K136" s="26"/>
      <c r="L136" s="27"/>
      <c r="M136" s="150"/>
      <c r="N136" s="151"/>
      <c r="O136" s="52"/>
      <c r="P136" s="52"/>
      <c r="Q136" s="52"/>
      <c r="R136" s="52"/>
      <c r="S136" s="52"/>
      <c r="T136" s="53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T136" s="14" t="s">
        <v>136</v>
      </c>
      <c r="AU136" s="14" t="s">
        <v>78</v>
      </c>
    </row>
    <row r="137" spans="1:65" s="12" customFormat="1" ht="22.9" customHeight="1">
      <c r="B137" s="122"/>
      <c r="D137" s="123" t="s">
        <v>69</v>
      </c>
      <c r="E137" s="132" t="s">
        <v>157</v>
      </c>
      <c r="F137" s="132" t="s">
        <v>158</v>
      </c>
      <c r="J137" s="133">
        <f>BK137</f>
        <v>0</v>
      </c>
      <c r="L137" s="122"/>
      <c r="M137" s="126"/>
      <c r="N137" s="127"/>
      <c r="O137" s="127"/>
      <c r="P137" s="128">
        <f>SUM(P138:P141)</f>
        <v>33.46</v>
      </c>
      <c r="Q137" s="127"/>
      <c r="R137" s="128">
        <f>SUM(R138:R141)</f>
        <v>3.4429599999999998</v>
      </c>
      <c r="S137" s="127"/>
      <c r="T137" s="129">
        <f>SUM(T138:T141)</f>
        <v>3.45</v>
      </c>
      <c r="AR137" s="123" t="s">
        <v>76</v>
      </c>
      <c r="AT137" s="130" t="s">
        <v>69</v>
      </c>
      <c r="AU137" s="130" t="s">
        <v>76</v>
      </c>
      <c r="AY137" s="123" t="s">
        <v>128</v>
      </c>
      <c r="BK137" s="131">
        <f>SUM(BK138:BK141)</f>
        <v>0</v>
      </c>
    </row>
    <row r="138" spans="1:65" s="2" customFormat="1" ht="21.75" customHeight="1">
      <c r="A138" s="26"/>
      <c r="B138" s="134"/>
      <c r="C138" s="135" t="s">
        <v>159</v>
      </c>
      <c r="D138" s="135" t="s">
        <v>130</v>
      </c>
      <c r="E138" s="136" t="s">
        <v>160</v>
      </c>
      <c r="F138" s="137" t="s">
        <v>161</v>
      </c>
      <c r="G138" s="138" t="s">
        <v>162</v>
      </c>
      <c r="H138" s="139">
        <v>5</v>
      </c>
      <c r="I138" s="140"/>
      <c r="J138" s="140">
        <f>ROUND(I138*H138,2)</f>
        <v>0</v>
      </c>
      <c r="K138" s="141"/>
      <c r="L138" s="27"/>
      <c r="M138" s="142" t="s">
        <v>1</v>
      </c>
      <c r="N138" s="143" t="s">
        <v>35</v>
      </c>
      <c r="O138" s="144">
        <v>5.9</v>
      </c>
      <c r="P138" s="144">
        <f>O138*H138</f>
        <v>29.5</v>
      </c>
      <c r="Q138" s="144">
        <v>0.65847999999999995</v>
      </c>
      <c r="R138" s="144">
        <f>Q138*H138</f>
        <v>3.2923999999999998</v>
      </c>
      <c r="S138" s="144">
        <v>0.66</v>
      </c>
      <c r="T138" s="145">
        <f>S138*H138</f>
        <v>3.3000000000000003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6" t="s">
        <v>134</v>
      </c>
      <c r="AT138" s="146" t="s">
        <v>130</v>
      </c>
      <c r="AU138" s="146" t="s">
        <v>78</v>
      </c>
      <c r="AY138" s="14" t="s">
        <v>128</v>
      </c>
      <c r="BE138" s="147">
        <f>IF(N138="základní",J138,0)</f>
        <v>0</v>
      </c>
      <c r="BF138" s="147">
        <f>IF(N138="snížená",J138,0)</f>
        <v>0</v>
      </c>
      <c r="BG138" s="147">
        <f>IF(N138="zákl. přenesená",J138,0)</f>
        <v>0</v>
      </c>
      <c r="BH138" s="147">
        <f>IF(N138="sníž. přenesená",J138,0)</f>
        <v>0</v>
      </c>
      <c r="BI138" s="147">
        <f>IF(N138="nulová",J138,0)</f>
        <v>0</v>
      </c>
      <c r="BJ138" s="14" t="s">
        <v>76</v>
      </c>
      <c r="BK138" s="147">
        <f>ROUND(I138*H138,2)</f>
        <v>0</v>
      </c>
      <c r="BL138" s="14" t="s">
        <v>134</v>
      </c>
      <c r="BM138" s="146" t="s">
        <v>163</v>
      </c>
    </row>
    <row r="139" spans="1:65" s="2" customFormat="1">
      <c r="A139" s="26"/>
      <c r="B139" s="27"/>
      <c r="C139" s="26"/>
      <c r="D139" s="148" t="s">
        <v>136</v>
      </c>
      <c r="E139" s="26"/>
      <c r="F139" s="149" t="s">
        <v>164</v>
      </c>
      <c r="G139" s="26"/>
      <c r="H139" s="26"/>
      <c r="I139" s="26"/>
      <c r="J139" s="26"/>
      <c r="K139" s="26"/>
      <c r="L139" s="27"/>
      <c r="M139" s="150"/>
      <c r="N139" s="151"/>
      <c r="O139" s="52"/>
      <c r="P139" s="52"/>
      <c r="Q139" s="52"/>
      <c r="R139" s="52"/>
      <c r="S139" s="52"/>
      <c r="T139" s="53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T139" s="14" t="s">
        <v>136</v>
      </c>
      <c r="AU139" s="14" t="s">
        <v>78</v>
      </c>
    </row>
    <row r="140" spans="1:65" s="2" customFormat="1" ht="16.5" customHeight="1">
      <c r="A140" s="26"/>
      <c r="B140" s="134"/>
      <c r="C140" s="135" t="s">
        <v>165</v>
      </c>
      <c r="D140" s="135" t="s">
        <v>130</v>
      </c>
      <c r="E140" s="136" t="s">
        <v>166</v>
      </c>
      <c r="F140" s="137" t="s">
        <v>167</v>
      </c>
      <c r="G140" s="138" t="s">
        <v>162</v>
      </c>
      <c r="H140" s="139">
        <v>1</v>
      </c>
      <c r="I140" s="140"/>
      <c r="J140" s="140">
        <f>ROUND(I140*H140,2)</f>
        <v>0</v>
      </c>
      <c r="K140" s="141"/>
      <c r="L140" s="27"/>
      <c r="M140" s="142" t="s">
        <v>1</v>
      </c>
      <c r="N140" s="143" t="s">
        <v>35</v>
      </c>
      <c r="O140" s="144">
        <v>3.96</v>
      </c>
      <c r="P140" s="144">
        <f>O140*H140</f>
        <v>3.96</v>
      </c>
      <c r="Q140" s="144">
        <v>0.15056</v>
      </c>
      <c r="R140" s="144">
        <f>Q140*H140</f>
        <v>0.15056</v>
      </c>
      <c r="S140" s="144">
        <v>0.15</v>
      </c>
      <c r="T140" s="145">
        <f>S140*H140</f>
        <v>0.15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6" t="s">
        <v>134</v>
      </c>
      <c r="AT140" s="146" t="s">
        <v>130</v>
      </c>
      <c r="AU140" s="146" t="s">
        <v>78</v>
      </c>
      <c r="AY140" s="14" t="s">
        <v>128</v>
      </c>
      <c r="BE140" s="147">
        <f>IF(N140="základní",J140,0)</f>
        <v>0</v>
      </c>
      <c r="BF140" s="147">
        <f>IF(N140="snížená",J140,0)</f>
        <v>0</v>
      </c>
      <c r="BG140" s="147">
        <f>IF(N140="zákl. přenesená",J140,0)</f>
        <v>0</v>
      </c>
      <c r="BH140" s="147">
        <f>IF(N140="sníž. přenesená",J140,0)</f>
        <v>0</v>
      </c>
      <c r="BI140" s="147">
        <f>IF(N140="nulová",J140,0)</f>
        <v>0</v>
      </c>
      <c r="BJ140" s="14" t="s">
        <v>76</v>
      </c>
      <c r="BK140" s="147">
        <f>ROUND(I140*H140,2)</f>
        <v>0</v>
      </c>
      <c r="BL140" s="14" t="s">
        <v>134</v>
      </c>
      <c r="BM140" s="146" t="s">
        <v>168</v>
      </c>
    </row>
    <row r="141" spans="1:65" s="2" customFormat="1">
      <c r="A141" s="26"/>
      <c r="B141" s="27"/>
      <c r="C141" s="26"/>
      <c r="D141" s="148" t="s">
        <v>136</v>
      </c>
      <c r="E141" s="26"/>
      <c r="F141" s="149" t="s">
        <v>167</v>
      </c>
      <c r="G141" s="26"/>
      <c r="H141" s="26"/>
      <c r="I141" s="26"/>
      <c r="J141" s="26"/>
      <c r="K141" s="26"/>
      <c r="L141" s="27"/>
      <c r="M141" s="150"/>
      <c r="N141" s="151"/>
      <c r="O141" s="52"/>
      <c r="P141" s="52"/>
      <c r="Q141" s="52"/>
      <c r="R141" s="52"/>
      <c r="S141" s="52"/>
      <c r="T141" s="53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T141" s="14" t="s">
        <v>136</v>
      </c>
      <c r="AU141" s="14" t="s">
        <v>78</v>
      </c>
    </row>
    <row r="142" spans="1:65" s="12" customFormat="1" ht="22.9" customHeight="1">
      <c r="B142" s="122"/>
      <c r="D142" s="123" t="s">
        <v>69</v>
      </c>
      <c r="E142" s="132" t="s">
        <v>169</v>
      </c>
      <c r="F142" s="132" t="s">
        <v>170</v>
      </c>
      <c r="J142" s="133">
        <f>BK142</f>
        <v>0</v>
      </c>
      <c r="L142" s="122"/>
      <c r="M142" s="126"/>
      <c r="N142" s="127"/>
      <c r="O142" s="127"/>
      <c r="P142" s="128">
        <f>SUM(P143:P154)</f>
        <v>15.964</v>
      </c>
      <c r="Q142" s="127"/>
      <c r="R142" s="128">
        <f>SUM(R143:R154)</f>
        <v>9.7054999999999989</v>
      </c>
      <c r="S142" s="127"/>
      <c r="T142" s="129">
        <f>SUM(T143:T154)</f>
        <v>7.2</v>
      </c>
      <c r="AR142" s="123" t="s">
        <v>76</v>
      </c>
      <c r="AT142" s="130" t="s">
        <v>69</v>
      </c>
      <c r="AU142" s="130" t="s">
        <v>76</v>
      </c>
      <c r="AY142" s="123" t="s">
        <v>128</v>
      </c>
      <c r="BK142" s="131">
        <f>SUM(BK143:BK154)</f>
        <v>0</v>
      </c>
    </row>
    <row r="143" spans="1:65" s="2" customFormat="1" ht="16.5" customHeight="1">
      <c r="A143" s="26"/>
      <c r="B143" s="134"/>
      <c r="C143" s="135" t="s">
        <v>157</v>
      </c>
      <c r="D143" s="135" t="s">
        <v>130</v>
      </c>
      <c r="E143" s="136" t="s">
        <v>171</v>
      </c>
      <c r="F143" s="137" t="s">
        <v>172</v>
      </c>
      <c r="G143" s="138" t="s">
        <v>173</v>
      </c>
      <c r="H143" s="139">
        <v>17</v>
      </c>
      <c r="I143" s="140"/>
      <c r="J143" s="140">
        <f>ROUND(I143*H143,2)</f>
        <v>0</v>
      </c>
      <c r="K143" s="141"/>
      <c r="L143" s="27"/>
      <c r="M143" s="142" t="s">
        <v>1</v>
      </c>
      <c r="N143" s="143" t="s">
        <v>35</v>
      </c>
      <c r="O143" s="144">
        <v>0.113</v>
      </c>
      <c r="P143" s="144">
        <f>O143*H143</f>
        <v>1.921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6" t="s">
        <v>134</v>
      </c>
      <c r="AT143" s="146" t="s">
        <v>130</v>
      </c>
      <c r="AU143" s="146" t="s">
        <v>78</v>
      </c>
      <c r="AY143" s="14" t="s">
        <v>128</v>
      </c>
      <c r="BE143" s="147">
        <f>IF(N143="základní",J143,0)</f>
        <v>0</v>
      </c>
      <c r="BF143" s="147">
        <f>IF(N143="snížená",J143,0)</f>
        <v>0</v>
      </c>
      <c r="BG143" s="147">
        <f>IF(N143="zákl. přenesená",J143,0)</f>
        <v>0</v>
      </c>
      <c r="BH143" s="147">
        <f>IF(N143="sníž. přenesená",J143,0)</f>
        <v>0</v>
      </c>
      <c r="BI143" s="147">
        <f>IF(N143="nulová",J143,0)</f>
        <v>0</v>
      </c>
      <c r="BJ143" s="14" t="s">
        <v>76</v>
      </c>
      <c r="BK143" s="147">
        <f>ROUND(I143*H143,2)</f>
        <v>0</v>
      </c>
      <c r="BL143" s="14" t="s">
        <v>134</v>
      </c>
      <c r="BM143" s="146" t="s">
        <v>174</v>
      </c>
    </row>
    <row r="144" spans="1:65" s="2" customFormat="1">
      <c r="A144" s="26"/>
      <c r="B144" s="27"/>
      <c r="C144" s="26"/>
      <c r="D144" s="148" t="s">
        <v>136</v>
      </c>
      <c r="E144" s="26"/>
      <c r="F144" s="149" t="s">
        <v>175</v>
      </c>
      <c r="G144" s="26"/>
      <c r="H144" s="26"/>
      <c r="I144" s="26"/>
      <c r="J144" s="26"/>
      <c r="K144" s="26"/>
      <c r="L144" s="27"/>
      <c r="M144" s="150"/>
      <c r="N144" s="151"/>
      <c r="O144" s="52"/>
      <c r="P144" s="52"/>
      <c r="Q144" s="52"/>
      <c r="R144" s="52"/>
      <c r="S144" s="52"/>
      <c r="T144" s="53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136</v>
      </c>
      <c r="AU144" s="14" t="s">
        <v>78</v>
      </c>
    </row>
    <row r="145" spans="1:65" s="2" customFormat="1" ht="16.5" customHeight="1">
      <c r="A145" s="26"/>
      <c r="B145" s="134"/>
      <c r="C145" s="135" t="s">
        <v>169</v>
      </c>
      <c r="D145" s="135" t="s">
        <v>130</v>
      </c>
      <c r="E145" s="136" t="s">
        <v>176</v>
      </c>
      <c r="F145" s="137" t="s">
        <v>177</v>
      </c>
      <c r="G145" s="138" t="s">
        <v>173</v>
      </c>
      <c r="H145" s="139">
        <v>17</v>
      </c>
      <c r="I145" s="140"/>
      <c r="J145" s="140">
        <f>ROUND(I145*H145,2)</f>
        <v>0</v>
      </c>
      <c r="K145" s="141"/>
      <c r="L145" s="27"/>
      <c r="M145" s="142" t="s">
        <v>1</v>
      </c>
      <c r="N145" s="143" t="s">
        <v>35</v>
      </c>
      <c r="O145" s="144">
        <v>0.154</v>
      </c>
      <c r="P145" s="144">
        <f>O145*H145</f>
        <v>2.6179999999999999</v>
      </c>
      <c r="Q145" s="144">
        <v>2.7999999999999998E-4</v>
      </c>
      <c r="R145" s="144">
        <f>Q145*H145</f>
        <v>4.7599999999999995E-3</v>
      </c>
      <c r="S145" s="144">
        <v>0</v>
      </c>
      <c r="T145" s="14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6" t="s">
        <v>134</v>
      </c>
      <c r="AT145" s="146" t="s">
        <v>130</v>
      </c>
      <c r="AU145" s="146" t="s">
        <v>78</v>
      </c>
      <c r="AY145" s="14" t="s">
        <v>128</v>
      </c>
      <c r="BE145" s="147">
        <f>IF(N145="základní",J145,0)</f>
        <v>0</v>
      </c>
      <c r="BF145" s="147">
        <f>IF(N145="snížená",J145,0)</f>
        <v>0</v>
      </c>
      <c r="BG145" s="147">
        <f>IF(N145="zákl. přenesená",J145,0)</f>
        <v>0</v>
      </c>
      <c r="BH145" s="147">
        <f>IF(N145="sníž. přenesená",J145,0)</f>
        <v>0</v>
      </c>
      <c r="BI145" s="147">
        <f>IF(N145="nulová",J145,0)</f>
        <v>0</v>
      </c>
      <c r="BJ145" s="14" t="s">
        <v>76</v>
      </c>
      <c r="BK145" s="147">
        <f>ROUND(I145*H145,2)</f>
        <v>0</v>
      </c>
      <c r="BL145" s="14" t="s">
        <v>134</v>
      </c>
      <c r="BM145" s="146" t="s">
        <v>178</v>
      </c>
    </row>
    <row r="146" spans="1:65" s="2" customFormat="1" ht="19.5">
      <c r="A146" s="26"/>
      <c r="B146" s="27"/>
      <c r="C146" s="26"/>
      <c r="D146" s="148" t="s">
        <v>136</v>
      </c>
      <c r="E146" s="26"/>
      <c r="F146" s="149" t="s">
        <v>179</v>
      </c>
      <c r="G146" s="26"/>
      <c r="H146" s="26"/>
      <c r="I146" s="26"/>
      <c r="J146" s="26"/>
      <c r="K146" s="26"/>
      <c r="L146" s="27"/>
      <c r="M146" s="150"/>
      <c r="N146" s="151"/>
      <c r="O146" s="52"/>
      <c r="P146" s="52"/>
      <c r="Q146" s="52"/>
      <c r="R146" s="52"/>
      <c r="S146" s="52"/>
      <c r="T146" s="53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T146" s="14" t="s">
        <v>136</v>
      </c>
      <c r="AU146" s="14" t="s">
        <v>78</v>
      </c>
    </row>
    <row r="147" spans="1:65" s="2" customFormat="1" ht="16.5" customHeight="1">
      <c r="A147" s="26"/>
      <c r="B147" s="134"/>
      <c r="C147" s="135" t="s">
        <v>83</v>
      </c>
      <c r="D147" s="135" t="s">
        <v>130</v>
      </c>
      <c r="E147" s="136" t="s">
        <v>180</v>
      </c>
      <c r="F147" s="137" t="s">
        <v>181</v>
      </c>
      <c r="G147" s="138" t="s">
        <v>173</v>
      </c>
      <c r="H147" s="139">
        <v>17</v>
      </c>
      <c r="I147" s="140"/>
      <c r="J147" s="140">
        <f>ROUND(I147*H147,2)</f>
        <v>0</v>
      </c>
      <c r="K147" s="141"/>
      <c r="L147" s="27"/>
      <c r="M147" s="142" t="s">
        <v>1</v>
      </c>
      <c r="N147" s="143" t="s">
        <v>35</v>
      </c>
      <c r="O147" s="144">
        <v>0.12</v>
      </c>
      <c r="P147" s="144">
        <f>O147*H147</f>
        <v>2.04</v>
      </c>
      <c r="Q147" s="144">
        <v>0</v>
      </c>
      <c r="R147" s="144">
        <f>Q147*H147</f>
        <v>0</v>
      </c>
      <c r="S147" s="144">
        <v>0</v>
      </c>
      <c r="T147" s="14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6" t="s">
        <v>134</v>
      </c>
      <c r="AT147" s="146" t="s">
        <v>130</v>
      </c>
      <c r="AU147" s="146" t="s">
        <v>78</v>
      </c>
      <c r="AY147" s="14" t="s">
        <v>128</v>
      </c>
      <c r="BE147" s="147">
        <f>IF(N147="základní",J147,0)</f>
        <v>0</v>
      </c>
      <c r="BF147" s="147">
        <f>IF(N147="snížená",J147,0)</f>
        <v>0</v>
      </c>
      <c r="BG147" s="147">
        <f>IF(N147="zákl. přenesená",J147,0)</f>
        <v>0</v>
      </c>
      <c r="BH147" s="147">
        <f>IF(N147="sníž. přenesená",J147,0)</f>
        <v>0</v>
      </c>
      <c r="BI147" s="147">
        <f>IF(N147="nulová",J147,0)</f>
        <v>0</v>
      </c>
      <c r="BJ147" s="14" t="s">
        <v>76</v>
      </c>
      <c r="BK147" s="147">
        <f>ROUND(I147*H147,2)</f>
        <v>0</v>
      </c>
      <c r="BL147" s="14" t="s">
        <v>134</v>
      </c>
      <c r="BM147" s="146" t="s">
        <v>182</v>
      </c>
    </row>
    <row r="148" spans="1:65" s="2" customFormat="1">
      <c r="A148" s="26"/>
      <c r="B148" s="27"/>
      <c r="C148" s="26"/>
      <c r="D148" s="148" t="s">
        <v>136</v>
      </c>
      <c r="E148" s="26"/>
      <c r="F148" s="149" t="s">
        <v>183</v>
      </c>
      <c r="G148" s="26"/>
      <c r="H148" s="26"/>
      <c r="I148" s="26"/>
      <c r="J148" s="26"/>
      <c r="K148" s="26"/>
      <c r="L148" s="27"/>
      <c r="M148" s="150"/>
      <c r="N148" s="151"/>
      <c r="O148" s="52"/>
      <c r="P148" s="52"/>
      <c r="Q148" s="52"/>
      <c r="R148" s="52"/>
      <c r="S148" s="52"/>
      <c r="T148" s="53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T148" s="14" t="s">
        <v>136</v>
      </c>
      <c r="AU148" s="14" t="s">
        <v>78</v>
      </c>
    </row>
    <row r="149" spans="1:65" s="2" customFormat="1" ht="16.5" customHeight="1">
      <c r="A149" s="26"/>
      <c r="B149" s="134"/>
      <c r="C149" s="135" t="s">
        <v>84</v>
      </c>
      <c r="D149" s="135" t="s">
        <v>130</v>
      </c>
      <c r="E149" s="136" t="s">
        <v>184</v>
      </c>
      <c r="F149" s="137" t="s">
        <v>185</v>
      </c>
      <c r="G149" s="138" t="s">
        <v>173</v>
      </c>
      <c r="H149" s="139">
        <v>17</v>
      </c>
      <c r="I149" s="140"/>
      <c r="J149" s="140">
        <f>ROUND(I149*H149,2)</f>
        <v>0</v>
      </c>
      <c r="K149" s="141"/>
      <c r="L149" s="27"/>
      <c r="M149" s="142" t="s">
        <v>1</v>
      </c>
      <c r="N149" s="143" t="s">
        <v>35</v>
      </c>
      <c r="O149" s="144">
        <v>0.30499999999999999</v>
      </c>
      <c r="P149" s="144">
        <f>O149*H149</f>
        <v>5.1849999999999996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6" t="s">
        <v>134</v>
      </c>
      <c r="AT149" s="146" t="s">
        <v>130</v>
      </c>
      <c r="AU149" s="146" t="s">
        <v>78</v>
      </c>
      <c r="AY149" s="14" t="s">
        <v>128</v>
      </c>
      <c r="BE149" s="147">
        <f>IF(N149="základní",J149,0)</f>
        <v>0</v>
      </c>
      <c r="BF149" s="147">
        <f>IF(N149="snížená",J149,0)</f>
        <v>0</v>
      </c>
      <c r="BG149" s="147">
        <f>IF(N149="zákl. přenesená",J149,0)</f>
        <v>0</v>
      </c>
      <c r="BH149" s="147">
        <f>IF(N149="sníž. přenesená",J149,0)</f>
        <v>0</v>
      </c>
      <c r="BI149" s="147">
        <f>IF(N149="nulová",J149,0)</f>
        <v>0</v>
      </c>
      <c r="BJ149" s="14" t="s">
        <v>76</v>
      </c>
      <c r="BK149" s="147">
        <f>ROUND(I149*H149,2)</f>
        <v>0</v>
      </c>
      <c r="BL149" s="14" t="s">
        <v>134</v>
      </c>
      <c r="BM149" s="146" t="s">
        <v>186</v>
      </c>
    </row>
    <row r="150" spans="1:65" s="2" customFormat="1">
      <c r="A150" s="26"/>
      <c r="B150" s="27"/>
      <c r="C150" s="26"/>
      <c r="D150" s="148" t="s">
        <v>136</v>
      </c>
      <c r="E150" s="26"/>
      <c r="F150" s="149" t="s">
        <v>187</v>
      </c>
      <c r="G150" s="26"/>
      <c r="H150" s="26"/>
      <c r="I150" s="26"/>
      <c r="J150" s="26"/>
      <c r="K150" s="26"/>
      <c r="L150" s="27"/>
      <c r="M150" s="150"/>
      <c r="N150" s="151"/>
      <c r="O150" s="52"/>
      <c r="P150" s="52"/>
      <c r="Q150" s="52"/>
      <c r="R150" s="52"/>
      <c r="S150" s="52"/>
      <c r="T150" s="53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T150" s="14" t="s">
        <v>136</v>
      </c>
      <c r="AU150" s="14" t="s">
        <v>78</v>
      </c>
    </row>
    <row r="151" spans="1:65" s="2" customFormat="1" ht="21.75" customHeight="1">
      <c r="A151" s="26"/>
      <c r="B151" s="134"/>
      <c r="C151" s="135" t="s">
        <v>8</v>
      </c>
      <c r="D151" s="135" t="s">
        <v>130</v>
      </c>
      <c r="E151" s="136" t="s">
        <v>188</v>
      </c>
      <c r="F151" s="137" t="s">
        <v>189</v>
      </c>
      <c r="G151" s="138" t="s">
        <v>162</v>
      </c>
      <c r="H151" s="139">
        <v>6</v>
      </c>
      <c r="I151" s="140"/>
      <c r="J151" s="140">
        <f>ROUND(I151*H151,2)</f>
        <v>0</v>
      </c>
      <c r="K151" s="141"/>
      <c r="L151" s="27"/>
      <c r="M151" s="142" t="s">
        <v>1</v>
      </c>
      <c r="N151" s="143" t="s">
        <v>35</v>
      </c>
      <c r="O151" s="144">
        <v>0.57999999999999996</v>
      </c>
      <c r="P151" s="144">
        <f>O151*H151</f>
        <v>3.4799999999999995</v>
      </c>
      <c r="Q151" s="144">
        <v>1.6167899999999999</v>
      </c>
      <c r="R151" s="144">
        <f>Q151*H151</f>
        <v>9.7007399999999997</v>
      </c>
      <c r="S151" s="144">
        <v>0</v>
      </c>
      <c r="T151" s="145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6" t="s">
        <v>134</v>
      </c>
      <c r="AT151" s="146" t="s">
        <v>130</v>
      </c>
      <c r="AU151" s="146" t="s">
        <v>78</v>
      </c>
      <c r="AY151" s="14" t="s">
        <v>128</v>
      </c>
      <c r="BE151" s="147">
        <f>IF(N151="základní",J151,0)</f>
        <v>0</v>
      </c>
      <c r="BF151" s="147">
        <f>IF(N151="snížená",J151,0)</f>
        <v>0</v>
      </c>
      <c r="BG151" s="147">
        <f>IF(N151="zákl. přenesená",J151,0)</f>
        <v>0</v>
      </c>
      <c r="BH151" s="147">
        <f>IF(N151="sníž. přenesená",J151,0)</f>
        <v>0</v>
      </c>
      <c r="BI151" s="147">
        <f>IF(N151="nulová",J151,0)</f>
        <v>0</v>
      </c>
      <c r="BJ151" s="14" t="s">
        <v>76</v>
      </c>
      <c r="BK151" s="147">
        <f>ROUND(I151*H151,2)</f>
        <v>0</v>
      </c>
      <c r="BL151" s="14" t="s">
        <v>134</v>
      </c>
      <c r="BM151" s="146" t="s">
        <v>224</v>
      </c>
    </row>
    <row r="152" spans="1:65" s="2" customFormat="1" ht="19.5">
      <c r="A152" s="26"/>
      <c r="B152" s="27"/>
      <c r="C152" s="26"/>
      <c r="D152" s="148" t="s">
        <v>136</v>
      </c>
      <c r="E152" s="26"/>
      <c r="F152" s="149" t="s">
        <v>190</v>
      </c>
      <c r="G152" s="26"/>
      <c r="H152" s="26"/>
      <c r="I152" s="26"/>
      <c r="J152" s="26"/>
      <c r="K152" s="26"/>
      <c r="L152" s="27"/>
      <c r="M152" s="150"/>
      <c r="N152" s="151"/>
      <c r="O152" s="52"/>
      <c r="P152" s="52"/>
      <c r="Q152" s="52"/>
      <c r="R152" s="52"/>
      <c r="S152" s="52"/>
      <c r="T152" s="53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T152" s="14" t="s">
        <v>136</v>
      </c>
      <c r="AU152" s="14" t="s">
        <v>78</v>
      </c>
    </row>
    <row r="153" spans="1:65" s="2" customFormat="1" ht="16.5" customHeight="1">
      <c r="A153" s="26"/>
      <c r="B153" s="134"/>
      <c r="C153" s="135" t="s">
        <v>89</v>
      </c>
      <c r="D153" s="135" t="s">
        <v>130</v>
      </c>
      <c r="E153" s="136" t="s">
        <v>191</v>
      </c>
      <c r="F153" s="137" t="s">
        <v>192</v>
      </c>
      <c r="G153" s="138" t="s">
        <v>133</v>
      </c>
      <c r="H153" s="139">
        <v>360</v>
      </c>
      <c r="I153" s="140"/>
      <c r="J153" s="140">
        <f>ROUND(I153*H153,2)</f>
        <v>0</v>
      </c>
      <c r="K153" s="141"/>
      <c r="L153" s="27"/>
      <c r="M153" s="142" t="s">
        <v>1</v>
      </c>
      <c r="N153" s="143" t="s">
        <v>35</v>
      </c>
      <c r="O153" s="144">
        <v>2E-3</v>
      </c>
      <c r="P153" s="144">
        <f>O153*H153</f>
        <v>0.72</v>
      </c>
      <c r="Q153" s="144">
        <v>0</v>
      </c>
      <c r="R153" s="144">
        <f>Q153*H153</f>
        <v>0</v>
      </c>
      <c r="S153" s="144">
        <v>0.02</v>
      </c>
      <c r="T153" s="145">
        <f>S153*H153</f>
        <v>7.2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6" t="s">
        <v>134</v>
      </c>
      <c r="AT153" s="146" t="s">
        <v>130</v>
      </c>
      <c r="AU153" s="146" t="s">
        <v>78</v>
      </c>
      <c r="AY153" s="14" t="s">
        <v>128</v>
      </c>
      <c r="BE153" s="147">
        <f>IF(N153="základní",J153,0)</f>
        <v>0</v>
      </c>
      <c r="BF153" s="147">
        <f>IF(N153="snížená",J153,0)</f>
        <v>0</v>
      </c>
      <c r="BG153" s="147">
        <f>IF(N153="zákl. přenesená",J153,0)</f>
        <v>0</v>
      </c>
      <c r="BH153" s="147">
        <f>IF(N153="sníž. přenesená",J153,0)</f>
        <v>0</v>
      </c>
      <c r="BI153" s="147">
        <f>IF(N153="nulová",J153,0)</f>
        <v>0</v>
      </c>
      <c r="BJ153" s="14" t="s">
        <v>76</v>
      </c>
      <c r="BK153" s="147">
        <f>ROUND(I153*H153,2)</f>
        <v>0</v>
      </c>
      <c r="BL153" s="14" t="s">
        <v>134</v>
      </c>
      <c r="BM153" s="146" t="s">
        <v>193</v>
      </c>
    </row>
    <row r="154" spans="1:65" s="2" customFormat="1" ht="19.5">
      <c r="A154" s="26"/>
      <c r="B154" s="27"/>
      <c r="C154" s="26"/>
      <c r="D154" s="148" t="s">
        <v>136</v>
      </c>
      <c r="E154" s="26"/>
      <c r="F154" s="149" t="s">
        <v>194</v>
      </c>
      <c r="G154" s="26"/>
      <c r="H154" s="26"/>
      <c r="I154" s="26"/>
      <c r="J154" s="26"/>
      <c r="K154" s="26"/>
      <c r="L154" s="27"/>
      <c r="M154" s="150"/>
      <c r="N154" s="151"/>
      <c r="O154" s="52"/>
      <c r="P154" s="52"/>
      <c r="Q154" s="52"/>
      <c r="R154" s="52"/>
      <c r="S154" s="52"/>
      <c r="T154" s="53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T154" s="14" t="s">
        <v>136</v>
      </c>
      <c r="AU154" s="14" t="s">
        <v>78</v>
      </c>
    </row>
    <row r="155" spans="1:65" s="12" customFormat="1" ht="22.9" customHeight="1">
      <c r="B155" s="122"/>
      <c r="D155" s="123" t="s">
        <v>69</v>
      </c>
      <c r="E155" s="132" t="s">
        <v>195</v>
      </c>
      <c r="F155" s="132" t="s">
        <v>196</v>
      </c>
      <c r="J155" s="133">
        <f>BK155</f>
        <v>0</v>
      </c>
      <c r="L155" s="122"/>
      <c r="M155" s="126"/>
      <c r="N155" s="127"/>
      <c r="O155" s="127"/>
      <c r="P155" s="128">
        <f>SUM(P156:P164)</f>
        <v>5.7023999999999999</v>
      </c>
      <c r="Q155" s="127"/>
      <c r="R155" s="128">
        <f>SUM(R156:R164)</f>
        <v>0</v>
      </c>
      <c r="S155" s="127"/>
      <c r="T155" s="129">
        <f>SUM(T156:T164)</f>
        <v>0</v>
      </c>
      <c r="AR155" s="123" t="s">
        <v>76</v>
      </c>
      <c r="AT155" s="130" t="s">
        <v>69</v>
      </c>
      <c r="AU155" s="130" t="s">
        <v>76</v>
      </c>
      <c r="AY155" s="123" t="s">
        <v>128</v>
      </c>
      <c r="BK155" s="131">
        <f>SUM(BK156:BK164)</f>
        <v>0</v>
      </c>
    </row>
    <row r="156" spans="1:65" s="2" customFormat="1" ht="16.5" customHeight="1">
      <c r="A156" s="26"/>
      <c r="B156" s="134"/>
      <c r="C156" s="135" t="s">
        <v>92</v>
      </c>
      <c r="D156" s="135" t="s">
        <v>130</v>
      </c>
      <c r="E156" s="136" t="s">
        <v>197</v>
      </c>
      <c r="F156" s="137" t="s">
        <v>198</v>
      </c>
      <c r="G156" s="138" t="s">
        <v>199</v>
      </c>
      <c r="H156" s="139">
        <f>H161+H163</f>
        <v>118.8</v>
      </c>
      <c r="I156" s="140"/>
      <c r="J156" s="140">
        <f>ROUND(I156*H156,2)</f>
        <v>0</v>
      </c>
      <c r="K156" s="141"/>
      <c r="L156" s="27"/>
      <c r="M156" s="142" t="s">
        <v>1</v>
      </c>
      <c r="N156" s="143" t="s">
        <v>35</v>
      </c>
      <c r="O156" s="144">
        <v>0.03</v>
      </c>
      <c r="P156" s="144">
        <f>O156*H156</f>
        <v>3.5639999999999996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6" t="s">
        <v>134</v>
      </c>
      <c r="AT156" s="146" t="s">
        <v>130</v>
      </c>
      <c r="AU156" s="146" t="s">
        <v>78</v>
      </c>
      <c r="AY156" s="14" t="s">
        <v>128</v>
      </c>
      <c r="BE156" s="147">
        <f>IF(N156="základní",J156,0)</f>
        <v>0</v>
      </c>
      <c r="BF156" s="147">
        <f>IF(N156="snížená",J156,0)</f>
        <v>0</v>
      </c>
      <c r="BG156" s="147">
        <f>IF(N156="zákl. přenesená",J156,0)</f>
        <v>0</v>
      </c>
      <c r="BH156" s="147">
        <f>IF(N156="sníž. přenesená",J156,0)</f>
        <v>0</v>
      </c>
      <c r="BI156" s="147">
        <f>IF(N156="nulová",J156,0)</f>
        <v>0</v>
      </c>
      <c r="BJ156" s="14" t="s">
        <v>76</v>
      </c>
      <c r="BK156" s="147">
        <f>ROUND(I156*H156,2)</f>
        <v>0</v>
      </c>
      <c r="BL156" s="14" t="s">
        <v>134</v>
      </c>
      <c r="BM156" s="146" t="s">
        <v>200</v>
      </c>
    </row>
    <row r="157" spans="1:65" s="2" customFormat="1">
      <c r="A157" s="26"/>
      <c r="B157" s="27"/>
      <c r="C157" s="26"/>
      <c r="D157" s="148" t="s">
        <v>136</v>
      </c>
      <c r="E157" s="26"/>
      <c r="F157" s="149" t="s">
        <v>201</v>
      </c>
      <c r="G157" s="26"/>
      <c r="H157" s="26"/>
      <c r="I157" s="26"/>
      <c r="J157" s="26"/>
      <c r="K157" s="26"/>
      <c r="L157" s="27"/>
      <c r="M157" s="150"/>
      <c r="N157" s="151"/>
      <c r="O157" s="52"/>
      <c r="P157" s="52"/>
      <c r="Q157" s="52"/>
      <c r="R157" s="52"/>
      <c r="S157" s="52"/>
      <c r="T157" s="53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T157" s="14" t="s">
        <v>136</v>
      </c>
      <c r="AU157" s="14" t="s">
        <v>78</v>
      </c>
    </row>
    <row r="158" spans="1:65" s="2" customFormat="1" ht="16.5" customHeight="1">
      <c r="A158" s="26"/>
      <c r="B158" s="134"/>
      <c r="C158" s="135" t="s">
        <v>93</v>
      </c>
      <c r="D158" s="135" t="s">
        <v>130</v>
      </c>
      <c r="E158" s="136" t="s">
        <v>202</v>
      </c>
      <c r="F158" s="137" t="s">
        <v>203</v>
      </c>
      <c r="G158" s="138" t="s">
        <v>199</v>
      </c>
      <c r="H158" s="139">
        <f>H156*9</f>
        <v>1069.2</v>
      </c>
      <c r="I158" s="140"/>
      <c r="J158" s="140">
        <f>ROUND(I158*H158,2)</f>
        <v>0</v>
      </c>
      <c r="K158" s="141"/>
      <c r="L158" s="27"/>
      <c r="M158" s="142" t="s">
        <v>1</v>
      </c>
      <c r="N158" s="143" t="s">
        <v>35</v>
      </c>
      <c r="O158" s="144">
        <v>2E-3</v>
      </c>
      <c r="P158" s="144">
        <f>O158*H158</f>
        <v>2.1384000000000003</v>
      </c>
      <c r="Q158" s="144">
        <v>0</v>
      </c>
      <c r="R158" s="144">
        <f>Q158*H158</f>
        <v>0</v>
      </c>
      <c r="S158" s="144">
        <v>0</v>
      </c>
      <c r="T158" s="14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6" t="s">
        <v>134</v>
      </c>
      <c r="AT158" s="146" t="s">
        <v>130</v>
      </c>
      <c r="AU158" s="146" t="s">
        <v>78</v>
      </c>
      <c r="AY158" s="14" t="s">
        <v>128</v>
      </c>
      <c r="BE158" s="147">
        <f>IF(N158="základní",J158,0)</f>
        <v>0</v>
      </c>
      <c r="BF158" s="147">
        <f>IF(N158="snížená",J158,0)</f>
        <v>0</v>
      </c>
      <c r="BG158" s="147">
        <f>IF(N158="zákl. přenesená",J158,0)</f>
        <v>0</v>
      </c>
      <c r="BH158" s="147">
        <f>IF(N158="sníž. přenesená",J158,0)</f>
        <v>0</v>
      </c>
      <c r="BI158" s="147">
        <f>IF(N158="nulová",J158,0)</f>
        <v>0</v>
      </c>
      <c r="BJ158" s="14" t="s">
        <v>76</v>
      </c>
      <c r="BK158" s="147">
        <f>ROUND(I158*H158,2)</f>
        <v>0</v>
      </c>
      <c r="BL158" s="14" t="s">
        <v>134</v>
      </c>
      <c r="BM158" s="146" t="s">
        <v>204</v>
      </c>
    </row>
    <row r="159" spans="1:65" s="2" customFormat="1">
      <c r="A159" s="26"/>
      <c r="B159" s="27"/>
      <c r="C159" s="26"/>
      <c r="D159" s="148" t="s">
        <v>136</v>
      </c>
      <c r="E159" s="26"/>
      <c r="F159" s="149" t="s">
        <v>205</v>
      </c>
      <c r="G159" s="26"/>
      <c r="H159" s="26"/>
      <c r="I159" s="26"/>
      <c r="J159" s="26"/>
      <c r="K159" s="26"/>
      <c r="L159" s="27"/>
      <c r="M159" s="150"/>
      <c r="N159" s="151"/>
      <c r="O159" s="52"/>
      <c r="P159" s="52"/>
      <c r="Q159" s="52"/>
      <c r="R159" s="52"/>
      <c r="S159" s="52"/>
      <c r="T159" s="53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T159" s="14" t="s">
        <v>136</v>
      </c>
      <c r="AU159" s="14" t="s">
        <v>78</v>
      </c>
    </row>
    <row r="160" spans="1:65" s="2" customFormat="1" ht="19.5">
      <c r="A160" s="26"/>
      <c r="B160" s="27"/>
      <c r="C160" s="26"/>
      <c r="D160" s="148" t="s">
        <v>206</v>
      </c>
      <c r="E160" s="26"/>
      <c r="F160" s="152" t="s">
        <v>207</v>
      </c>
      <c r="G160" s="26"/>
      <c r="H160" s="26"/>
      <c r="I160" s="26"/>
      <c r="J160" s="26"/>
      <c r="K160" s="26"/>
      <c r="L160" s="27"/>
      <c r="M160" s="150"/>
      <c r="N160" s="151"/>
      <c r="O160" s="52"/>
      <c r="P160" s="52"/>
      <c r="Q160" s="52"/>
      <c r="R160" s="52"/>
      <c r="S160" s="52"/>
      <c r="T160" s="53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T160" s="14" t="s">
        <v>206</v>
      </c>
      <c r="AU160" s="14" t="s">
        <v>78</v>
      </c>
    </row>
    <row r="161" spans="1:65" s="2" customFormat="1" ht="24.2" customHeight="1">
      <c r="A161" s="26"/>
      <c r="B161" s="134"/>
      <c r="C161" s="135" t="s">
        <v>94</v>
      </c>
      <c r="D161" s="135" t="s">
        <v>130</v>
      </c>
      <c r="E161" s="136" t="s">
        <v>208</v>
      </c>
      <c r="F161" s="137" t="s">
        <v>209</v>
      </c>
      <c r="G161" s="138" t="s">
        <v>199</v>
      </c>
      <c r="H161" s="139">
        <f>H153*0.02</f>
        <v>7.2</v>
      </c>
      <c r="I161" s="140"/>
      <c r="J161" s="140">
        <f>ROUND(I161*H161,2)</f>
        <v>0</v>
      </c>
      <c r="K161" s="141"/>
      <c r="L161" s="27"/>
      <c r="M161" s="142" t="s">
        <v>1</v>
      </c>
      <c r="N161" s="143" t="s">
        <v>35</v>
      </c>
      <c r="O161" s="144">
        <v>0</v>
      </c>
      <c r="P161" s="144">
        <f>O161*H161</f>
        <v>0</v>
      </c>
      <c r="Q161" s="144">
        <v>0</v>
      </c>
      <c r="R161" s="144">
        <f>Q161*H161</f>
        <v>0</v>
      </c>
      <c r="S161" s="144">
        <v>0</v>
      </c>
      <c r="T161" s="14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6" t="s">
        <v>134</v>
      </c>
      <c r="AT161" s="146" t="s">
        <v>130</v>
      </c>
      <c r="AU161" s="146" t="s">
        <v>78</v>
      </c>
      <c r="AY161" s="14" t="s">
        <v>128</v>
      </c>
      <c r="BE161" s="147">
        <f>IF(N161="základní",J161,0)</f>
        <v>0</v>
      </c>
      <c r="BF161" s="147">
        <f>IF(N161="snížená",J161,0)</f>
        <v>0</v>
      </c>
      <c r="BG161" s="147">
        <f>IF(N161="zákl. přenesená",J161,0)</f>
        <v>0</v>
      </c>
      <c r="BH161" s="147">
        <f>IF(N161="sníž. přenesená",J161,0)</f>
        <v>0</v>
      </c>
      <c r="BI161" s="147">
        <f>IF(N161="nulová",J161,0)</f>
        <v>0</v>
      </c>
      <c r="BJ161" s="14" t="s">
        <v>76</v>
      </c>
      <c r="BK161" s="147">
        <f>ROUND(I161*H161,2)</f>
        <v>0</v>
      </c>
      <c r="BL161" s="14" t="s">
        <v>134</v>
      </c>
      <c r="BM161" s="146" t="s">
        <v>210</v>
      </c>
    </row>
    <row r="162" spans="1:65" s="2" customFormat="1" ht="19.5">
      <c r="A162" s="26"/>
      <c r="B162" s="27"/>
      <c r="C162" s="26"/>
      <c r="D162" s="148" t="s">
        <v>136</v>
      </c>
      <c r="E162" s="26"/>
      <c r="F162" s="149" t="s">
        <v>211</v>
      </c>
      <c r="G162" s="26"/>
      <c r="H162" s="26"/>
      <c r="I162" s="26"/>
      <c r="J162" s="26"/>
      <c r="K162" s="26"/>
      <c r="L162" s="27"/>
      <c r="M162" s="150"/>
      <c r="N162" s="151"/>
      <c r="O162" s="52"/>
      <c r="P162" s="52"/>
      <c r="Q162" s="52"/>
      <c r="R162" s="52"/>
      <c r="S162" s="52"/>
      <c r="T162" s="53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T162" s="14" t="s">
        <v>136</v>
      </c>
      <c r="AU162" s="14" t="s">
        <v>78</v>
      </c>
    </row>
    <row r="163" spans="1:65" s="2" customFormat="1" ht="24.2" customHeight="1">
      <c r="A163" s="26"/>
      <c r="B163" s="134"/>
      <c r="C163" s="135" t="s">
        <v>95</v>
      </c>
      <c r="D163" s="135" t="s">
        <v>130</v>
      </c>
      <c r="E163" s="136" t="s">
        <v>212</v>
      </c>
      <c r="F163" s="137" t="s">
        <v>213</v>
      </c>
      <c r="G163" s="138" t="s">
        <v>199</v>
      </c>
      <c r="H163" s="139">
        <f>H126*0.31</f>
        <v>111.6</v>
      </c>
      <c r="I163" s="140"/>
      <c r="J163" s="140">
        <f>ROUND(I163*H163,2)</f>
        <v>0</v>
      </c>
      <c r="K163" s="141"/>
      <c r="L163" s="27"/>
      <c r="M163" s="142" t="s">
        <v>1</v>
      </c>
      <c r="N163" s="143" t="s">
        <v>35</v>
      </c>
      <c r="O163" s="144">
        <v>0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6" t="s">
        <v>134</v>
      </c>
      <c r="AT163" s="146" t="s">
        <v>130</v>
      </c>
      <c r="AU163" s="146" t="s">
        <v>78</v>
      </c>
      <c r="AY163" s="14" t="s">
        <v>128</v>
      </c>
      <c r="BE163" s="147">
        <f>IF(N163="základní",J163,0)</f>
        <v>0</v>
      </c>
      <c r="BF163" s="147">
        <f>IF(N163="snížená",J163,0)</f>
        <v>0</v>
      </c>
      <c r="BG163" s="147">
        <f>IF(N163="zákl. přenesená",J163,0)</f>
        <v>0</v>
      </c>
      <c r="BH163" s="147">
        <f>IF(N163="sníž. přenesená",J163,0)</f>
        <v>0</v>
      </c>
      <c r="BI163" s="147">
        <f>IF(N163="nulová",J163,0)</f>
        <v>0</v>
      </c>
      <c r="BJ163" s="14" t="s">
        <v>76</v>
      </c>
      <c r="BK163" s="147">
        <f>ROUND(I163*H163,2)</f>
        <v>0</v>
      </c>
      <c r="BL163" s="14" t="s">
        <v>134</v>
      </c>
      <c r="BM163" s="146" t="s">
        <v>214</v>
      </c>
    </row>
    <row r="164" spans="1:65" s="2" customFormat="1" ht="19.5">
      <c r="A164" s="26"/>
      <c r="B164" s="27"/>
      <c r="C164" s="26"/>
      <c r="D164" s="148" t="s">
        <v>136</v>
      </c>
      <c r="E164" s="26"/>
      <c r="F164" s="149" t="s">
        <v>215</v>
      </c>
      <c r="G164" s="26"/>
      <c r="H164" s="26"/>
      <c r="I164" s="26"/>
      <c r="J164" s="26"/>
      <c r="K164" s="26"/>
      <c r="L164" s="27"/>
      <c r="M164" s="150"/>
      <c r="N164" s="151"/>
      <c r="O164" s="52"/>
      <c r="P164" s="52"/>
      <c r="Q164" s="52"/>
      <c r="R164" s="52"/>
      <c r="S164" s="52"/>
      <c r="T164" s="53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T164" s="14" t="s">
        <v>136</v>
      </c>
      <c r="AU164" s="14" t="s">
        <v>78</v>
      </c>
    </row>
    <row r="165" spans="1:65" s="12" customFormat="1" ht="22.9" customHeight="1">
      <c r="B165" s="122"/>
      <c r="D165" s="123" t="s">
        <v>69</v>
      </c>
      <c r="E165" s="132" t="s">
        <v>216</v>
      </c>
      <c r="F165" s="132" t="s">
        <v>217</v>
      </c>
      <c r="J165" s="133">
        <f>BK165</f>
        <v>0</v>
      </c>
      <c r="L165" s="122"/>
      <c r="M165" s="126"/>
      <c r="N165" s="127"/>
      <c r="O165" s="127"/>
      <c r="P165" s="128">
        <f>SUM(P166:P167)</f>
        <v>0</v>
      </c>
      <c r="Q165" s="127"/>
      <c r="R165" s="128">
        <f>SUM(R166:R167)</f>
        <v>0</v>
      </c>
      <c r="S165" s="127"/>
      <c r="T165" s="129">
        <f>SUM(T166:T167)</f>
        <v>0</v>
      </c>
      <c r="AR165" s="123" t="s">
        <v>138</v>
      </c>
      <c r="AT165" s="130" t="s">
        <v>69</v>
      </c>
      <c r="AU165" s="130" t="s">
        <v>76</v>
      </c>
      <c r="AY165" s="123" t="s">
        <v>128</v>
      </c>
      <c r="BK165" s="131">
        <f>SUM(BK166:BK167)</f>
        <v>0</v>
      </c>
    </row>
    <row r="166" spans="1:65" s="2" customFormat="1" ht="16.5" customHeight="1">
      <c r="A166" s="26"/>
      <c r="B166" s="134"/>
      <c r="C166" s="135">
        <v>18</v>
      </c>
      <c r="D166" s="135" t="s">
        <v>130</v>
      </c>
      <c r="E166" s="136" t="s">
        <v>218</v>
      </c>
      <c r="F166" s="137" t="s">
        <v>219</v>
      </c>
      <c r="G166" s="138" t="s">
        <v>220</v>
      </c>
      <c r="H166" s="139">
        <v>1</v>
      </c>
      <c r="I166" s="140"/>
      <c r="J166" s="140">
        <f>ROUND(I166*H166,2)</f>
        <v>0</v>
      </c>
      <c r="K166" s="141"/>
      <c r="L166" s="27"/>
      <c r="M166" s="142" t="s">
        <v>1</v>
      </c>
      <c r="N166" s="143" t="s">
        <v>35</v>
      </c>
      <c r="O166" s="144">
        <v>0</v>
      </c>
      <c r="P166" s="144">
        <f>O166*H166</f>
        <v>0</v>
      </c>
      <c r="Q166" s="144">
        <v>0</v>
      </c>
      <c r="R166" s="144">
        <f>Q166*H166</f>
        <v>0</v>
      </c>
      <c r="S166" s="144">
        <v>0</v>
      </c>
      <c r="T166" s="145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6" t="s">
        <v>221</v>
      </c>
      <c r="AT166" s="146" t="s">
        <v>130</v>
      </c>
      <c r="AU166" s="146" t="s">
        <v>78</v>
      </c>
      <c r="AY166" s="14" t="s">
        <v>128</v>
      </c>
      <c r="BE166" s="147">
        <f>IF(N166="základní",J166,0)</f>
        <v>0</v>
      </c>
      <c r="BF166" s="147">
        <f>IF(N166="snížená",J166,0)</f>
        <v>0</v>
      </c>
      <c r="BG166" s="147">
        <f>IF(N166="zákl. přenesená",J166,0)</f>
        <v>0</v>
      </c>
      <c r="BH166" s="147">
        <f>IF(N166="sníž. přenesená",J166,0)</f>
        <v>0</v>
      </c>
      <c r="BI166" s="147">
        <f>IF(N166="nulová",J166,0)</f>
        <v>0</v>
      </c>
      <c r="BJ166" s="14" t="s">
        <v>76</v>
      </c>
      <c r="BK166" s="147">
        <f>ROUND(I166*H166,2)</f>
        <v>0</v>
      </c>
      <c r="BL166" s="14" t="s">
        <v>221</v>
      </c>
      <c r="BM166" s="146" t="s">
        <v>222</v>
      </c>
    </row>
    <row r="167" spans="1:65" s="2" customFormat="1">
      <c r="A167" s="26"/>
      <c r="B167" s="27"/>
      <c r="C167" s="26"/>
      <c r="D167" s="148" t="s">
        <v>136</v>
      </c>
      <c r="E167" s="26"/>
      <c r="F167" s="149" t="s">
        <v>223</v>
      </c>
      <c r="G167" s="26"/>
      <c r="H167" s="26"/>
      <c r="I167" s="26"/>
      <c r="J167" s="26"/>
      <c r="K167" s="26"/>
      <c r="L167" s="27"/>
      <c r="M167" s="153"/>
      <c r="N167" s="154"/>
      <c r="O167" s="155"/>
      <c r="P167" s="155"/>
      <c r="Q167" s="155"/>
      <c r="R167" s="155"/>
      <c r="S167" s="155"/>
      <c r="T167" s="15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T167" s="14" t="s">
        <v>136</v>
      </c>
      <c r="AU167" s="14" t="s">
        <v>78</v>
      </c>
    </row>
    <row r="168" spans="1:65" s="2" customFormat="1" ht="6.95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</row>
  </sheetData>
  <autoFilter ref="C122:K167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68"/>
  <sheetViews>
    <sheetView showGridLines="0" showZeros="0" topLeftCell="A120" workbookViewId="0">
      <selection activeCell="AA154" sqref="AA154"/>
    </sheetView>
  </sheetViews>
  <sheetFormatPr defaultColWidth="9.1640625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0" style="1" hidden="1" customWidth="1"/>
    <col min="15" max="20" width="14.1640625" style="1" hidden="1" customWidth="1"/>
    <col min="21" max="21" width="16.33203125" style="1" hidden="1" customWidth="1"/>
    <col min="22" max="22" width="12.33203125" style="1" hidden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32" max="16384" width="9.1640625" style="1"/>
  </cols>
  <sheetData>
    <row r="1" spans="1:46">
      <c r="A1" s="83"/>
    </row>
    <row r="2" spans="1:46" ht="36.950000000000003" customHeight="1">
      <c r="L2" s="162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4" t="s">
        <v>79</v>
      </c>
    </row>
    <row r="3" spans="1:46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ht="24.95" hidden="1" customHeight="1">
      <c r="B4" s="17"/>
      <c r="D4" s="18" t="s">
        <v>97</v>
      </c>
      <c r="L4" s="17"/>
      <c r="M4" s="84" t="s">
        <v>10</v>
      </c>
      <c r="AT4" s="14" t="s">
        <v>3</v>
      </c>
    </row>
    <row r="5" spans="1:46" ht="6.95" hidden="1" customHeight="1">
      <c r="B5" s="17"/>
      <c r="L5" s="17"/>
    </row>
    <row r="6" spans="1:46" ht="12" hidden="1" customHeight="1">
      <c r="B6" s="17"/>
      <c r="D6" s="23" t="s">
        <v>13</v>
      </c>
      <c r="L6" s="17"/>
    </row>
    <row r="7" spans="1:46" ht="16.5" hidden="1" customHeight="1">
      <c r="B7" s="17"/>
      <c r="E7" s="192" t="str">
        <f>'Rekapitulace stavby'!K6</f>
        <v>Město Petřvald - Opravy MK_2025</v>
      </c>
      <c r="F7" s="193"/>
      <c r="G7" s="193"/>
      <c r="H7" s="193"/>
      <c r="L7" s="17"/>
    </row>
    <row r="8" spans="1:46" s="2" customFormat="1" ht="12" hidden="1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hidden="1" customHeight="1">
      <c r="A9" s="26"/>
      <c r="B9" s="27"/>
      <c r="C9" s="26"/>
      <c r="D9" s="26"/>
      <c r="E9" s="184" t="s">
        <v>233</v>
      </c>
      <c r="F9" s="191"/>
      <c r="G9" s="191"/>
      <c r="H9" s="19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idden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hidden="1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hidden="1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hidden="1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hidden="1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hidden="1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hidden="1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20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hidden="1" customHeight="1">
      <c r="A18" s="26"/>
      <c r="B18" s="27"/>
      <c r="C18" s="26"/>
      <c r="D18" s="26"/>
      <c r="E18" s="173" t="str">
        <f>'Rekapitulace stavby'!E14</f>
        <v xml:space="preserve"> </v>
      </c>
      <c r="F18" s="173"/>
      <c r="G18" s="173"/>
      <c r="H18" s="173"/>
      <c r="I18" s="23" t="s">
        <v>23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hidden="1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hidden="1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hidden="1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23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hidden="1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hidden="1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99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hidden="1" customHeight="1">
      <c r="A24" s="26"/>
      <c r="B24" s="27"/>
      <c r="C24" s="26"/>
      <c r="D24" s="26"/>
      <c r="E24" s="21" t="s">
        <v>100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hidden="1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hidden="1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hidden="1" customHeight="1">
      <c r="A27" s="85"/>
      <c r="B27" s="86"/>
      <c r="C27" s="85"/>
      <c r="D27" s="85"/>
      <c r="E27" s="175" t="s">
        <v>1</v>
      </c>
      <c r="F27" s="175"/>
      <c r="G27" s="175"/>
      <c r="H27" s="175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hidden="1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hidden="1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hidden="1" customHeight="1">
      <c r="A30" s="26"/>
      <c r="B30" s="27"/>
      <c r="C30" s="26"/>
      <c r="D30" s="88" t="s">
        <v>30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hidden="1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89" t="s">
        <v>34</v>
      </c>
      <c r="E33" s="23" t="s">
        <v>35</v>
      </c>
      <c r="F33" s="90">
        <f>ROUND((SUM(BE123:BE167)),  2)</f>
        <v>0</v>
      </c>
      <c r="G33" s="26"/>
      <c r="H33" s="26"/>
      <c r="I33" s="91">
        <v>0.21</v>
      </c>
      <c r="J33" s="90">
        <f>ROUND(((SUM(BE123:BE167))*I33),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36</v>
      </c>
      <c r="F34" s="90">
        <f>ROUND((SUM(BF123:BF167)),  2)</f>
        <v>0</v>
      </c>
      <c r="G34" s="26"/>
      <c r="H34" s="26"/>
      <c r="I34" s="91">
        <v>0.12</v>
      </c>
      <c r="J34" s="90">
        <f>ROUND(((SUM(BF123:BF167))*I34),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37</v>
      </c>
      <c r="F35" s="90">
        <f>ROUND((SUM(BG123:BG167)),  2)</f>
        <v>0</v>
      </c>
      <c r="G35" s="26"/>
      <c r="H35" s="26"/>
      <c r="I35" s="91">
        <v>0.21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38</v>
      </c>
      <c r="F36" s="90">
        <f>ROUND((SUM(BH123:BH167)),  2)</f>
        <v>0</v>
      </c>
      <c r="G36" s="26"/>
      <c r="H36" s="26"/>
      <c r="I36" s="91">
        <v>0.12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39</v>
      </c>
      <c r="F37" s="90">
        <f>ROUND((SUM(BI123:BI167)),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hidden="1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hidden="1" customHeight="1">
      <c r="A39" s="26"/>
      <c r="B39" s="27"/>
      <c r="C39" s="92"/>
      <c r="D39" s="93" t="s">
        <v>40</v>
      </c>
      <c r="E39" s="54"/>
      <c r="F39" s="54"/>
      <c r="G39" s="94" t="s">
        <v>41</v>
      </c>
      <c r="H39" s="95" t="s">
        <v>42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ht="14.45" hidden="1" customHeight="1">
      <c r="B41" s="17"/>
      <c r="L41" s="17"/>
    </row>
    <row r="42" spans="1:31" ht="14.45" hidden="1" customHeight="1">
      <c r="B42" s="17"/>
      <c r="L42" s="17"/>
    </row>
    <row r="43" spans="1:31" ht="14.45" hidden="1" customHeight="1">
      <c r="B43" s="17"/>
      <c r="L43" s="17"/>
    </row>
    <row r="44" spans="1:31" ht="14.45" hidden="1" customHeight="1">
      <c r="B44" s="17"/>
      <c r="L44" s="17"/>
    </row>
    <row r="45" spans="1:31" ht="14.45" hidden="1" customHeight="1">
      <c r="B45" s="17"/>
      <c r="L45" s="17"/>
    </row>
    <row r="46" spans="1:31" ht="14.45" hidden="1" customHeight="1">
      <c r="B46" s="17"/>
      <c r="L46" s="17"/>
    </row>
    <row r="47" spans="1:31" ht="14.45" hidden="1" customHeight="1">
      <c r="B47" s="17"/>
      <c r="L47" s="17"/>
    </row>
    <row r="48" spans="1:31" ht="14.45" hidden="1" customHeight="1">
      <c r="B48" s="17"/>
      <c r="L48" s="17"/>
    </row>
    <row r="49" spans="1:31" ht="14.45" hidden="1" customHeight="1">
      <c r="B49" s="17"/>
      <c r="L49" s="17"/>
    </row>
    <row r="50" spans="1:31" s="2" customFormat="1" ht="14.45" hidden="1" customHeight="1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6"/>
      <c r="B61" s="27"/>
      <c r="C61" s="26"/>
      <c r="D61" s="39" t="s">
        <v>45</v>
      </c>
      <c r="E61" s="29"/>
      <c r="F61" s="98" t="s">
        <v>46</v>
      </c>
      <c r="G61" s="39" t="s">
        <v>45</v>
      </c>
      <c r="H61" s="29"/>
      <c r="I61" s="29"/>
      <c r="J61" s="99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6"/>
      <c r="B76" s="27"/>
      <c r="C76" s="26"/>
      <c r="D76" s="39" t="s">
        <v>45</v>
      </c>
      <c r="E76" s="29"/>
      <c r="F76" s="98" t="s">
        <v>46</v>
      </c>
      <c r="G76" s="39" t="s">
        <v>45</v>
      </c>
      <c r="H76" s="29"/>
      <c r="I76" s="29"/>
      <c r="J76" s="99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101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92" t="str">
        <f>E7</f>
        <v>Město Petřvald - Opravy MK_2025</v>
      </c>
      <c r="F85" s="193"/>
      <c r="G85" s="193"/>
      <c r="H85" s="19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03 - Oprava MK ul. Do Kopce, část II.</v>
      </c>
      <c r="F87" s="191"/>
      <c r="G87" s="191"/>
      <c r="H87" s="19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16</v>
      </c>
      <c r="D89" s="26"/>
      <c r="E89" s="26"/>
      <c r="F89" s="21" t="str">
        <f>F12</f>
        <v>Petřvald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19</v>
      </c>
      <c r="D91" s="26"/>
      <c r="E91" s="26"/>
      <c r="F91" s="21" t="str">
        <f>E15</f>
        <v>Město Petřvald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Ing. Pavol Lipták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02" t="s">
        <v>104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105</v>
      </c>
    </row>
    <row r="97" spans="1:31" s="9" customFormat="1" ht="24.95" hidden="1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1:31" s="10" customFormat="1" ht="19.899999999999999" hidden="1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1:31" s="10" customFormat="1" ht="19.899999999999999" hidden="1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1:31" s="10" customFormat="1" ht="19.899999999999999" hidden="1" customHeight="1">
      <c r="B100" s="107"/>
      <c r="D100" s="108" t="s">
        <v>109</v>
      </c>
      <c r="E100" s="109"/>
      <c r="F100" s="109"/>
      <c r="G100" s="109"/>
      <c r="H100" s="109"/>
      <c r="I100" s="109"/>
      <c r="J100" s="110">
        <f>J137</f>
        <v>0</v>
      </c>
      <c r="L100" s="107"/>
    </row>
    <row r="101" spans="1:31" s="10" customFormat="1" ht="19.899999999999999" hidden="1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J142</f>
        <v>0</v>
      </c>
      <c r="L101" s="107"/>
    </row>
    <row r="102" spans="1:31" s="10" customFormat="1" ht="19.899999999999999" hidden="1" customHeight="1">
      <c r="B102" s="107"/>
      <c r="D102" s="108" t="s">
        <v>111</v>
      </c>
      <c r="E102" s="109"/>
      <c r="F102" s="109"/>
      <c r="G102" s="109"/>
      <c r="H102" s="109"/>
      <c r="I102" s="109"/>
      <c r="J102" s="110">
        <f>J155</f>
        <v>0</v>
      </c>
      <c r="L102" s="107"/>
    </row>
    <row r="103" spans="1:31" s="10" customFormat="1" ht="19.899999999999999" hidden="1" customHeight="1">
      <c r="B103" s="107"/>
      <c r="D103" s="108" t="s">
        <v>112</v>
      </c>
      <c r="E103" s="109"/>
      <c r="F103" s="109"/>
      <c r="G103" s="109"/>
      <c r="H103" s="109"/>
      <c r="I103" s="109"/>
      <c r="J103" s="110">
        <f>J165</f>
        <v>0</v>
      </c>
      <c r="L103" s="107"/>
    </row>
    <row r="104" spans="1:31" s="2" customFormat="1" ht="21.75" hidden="1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hidden="1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hidden="1"/>
    <row r="107" spans="1:31" hidden="1"/>
    <row r="108" spans="1:31" hidden="1"/>
    <row r="109" spans="1:31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113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92" t="str">
        <f>E7</f>
        <v>Město Petřvald - Opravy MK_2025</v>
      </c>
      <c r="F113" s="193"/>
      <c r="G113" s="193"/>
      <c r="H113" s="193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98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4" t="str">
        <f>E9</f>
        <v>03 - Oprava MK ul. Do Kopce, část II.</v>
      </c>
      <c r="F115" s="191"/>
      <c r="G115" s="191"/>
      <c r="H115" s="191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>Petřvald</v>
      </c>
      <c r="G117" s="26"/>
      <c r="H117" s="26"/>
      <c r="I117" s="23" t="s">
        <v>18</v>
      </c>
      <c r="J117" s="49" t="str">
        <f>IF(J12="","",J12)</f>
        <v/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19</v>
      </c>
      <c r="D119" s="26"/>
      <c r="E119" s="26"/>
      <c r="F119" s="21" t="str">
        <f>E15</f>
        <v>Město Petřvald</v>
      </c>
      <c r="G119" s="26"/>
      <c r="H119" s="26"/>
      <c r="I119" s="23" t="s">
        <v>26</v>
      </c>
      <c r="J119" s="24" t="str">
        <f>E21</f>
        <v xml:space="preserve"> 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28</v>
      </c>
      <c r="J120" s="24" t="str">
        <f>E24</f>
        <v>Ing. Pavol Lipták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1"/>
      <c r="B122" s="112"/>
      <c r="C122" s="113" t="s">
        <v>114</v>
      </c>
      <c r="D122" s="114" t="s">
        <v>55</v>
      </c>
      <c r="E122" s="114" t="s">
        <v>51</v>
      </c>
      <c r="F122" s="114" t="s">
        <v>52</v>
      </c>
      <c r="G122" s="114" t="s">
        <v>115</v>
      </c>
      <c r="H122" s="114" t="s">
        <v>116</v>
      </c>
      <c r="I122" s="114" t="s">
        <v>117</v>
      </c>
      <c r="J122" s="115" t="s">
        <v>103</v>
      </c>
      <c r="K122" s="116" t="s">
        <v>118</v>
      </c>
      <c r="L122" s="117"/>
      <c r="M122" s="56" t="s">
        <v>1</v>
      </c>
      <c r="N122" s="57" t="s">
        <v>34</v>
      </c>
      <c r="O122" s="57" t="s">
        <v>119</v>
      </c>
      <c r="P122" s="57" t="s">
        <v>120</v>
      </c>
      <c r="Q122" s="57" t="s">
        <v>121</v>
      </c>
      <c r="R122" s="57" t="s">
        <v>122</v>
      </c>
      <c r="S122" s="57" t="s">
        <v>123</v>
      </c>
      <c r="T122" s="58" t="s">
        <v>124</v>
      </c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</row>
    <row r="123" spans="1:65" s="2" customFormat="1" ht="22.9" customHeight="1">
      <c r="A123" s="26"/>
      <c r="B123" s="27"/>
      <c r="C123" s="63" t="s">
        <v>125</v>
      </c>
      <c r="D123" s="26"/>
      <c r="E123" s="26"/>
      <c r="F123" s="26"/>
      <c r="G123" s="26"/>
      <c r="H123" s="26"/>
      <c r="I123" s="26"/>
      <c r="J123" s="118">
        <f>J124</f>
        <v>0</v>
      </c>
      <c r="K123" s="26"/>
      <c r="L123" s="27"/>
      <c r="M123" s="59"/>
      <c r="N123" s="50"/>
      <c r="O123" s="60"/>
      <c r="P123" s="119" t="e">
        <f>P124</f>
        <v>#REF!</v>
      </c>
      <c r="Q123" s="60"/>
      <c r="R123" s="119" t="e">
        <f>R124</f>
        <v>#REF!</v>
      </c>
      <c r="S123" s="60"/>
      <c r="T123" s="120" t="e">
        <f>T124</f>
        <v>#REF!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69</v>
      </c>
      <c r="AU123" s="14" t="s">
        <v>105</v>
      </c>
      <c r="BK123" s="121" t="e">
        <f>BK124</f>
        <v>#REF!</v>
      </c>
    </row>
    <row r="124" spans="1:65" s="12" customFormat="1" ht="25.9" customHeight="1">
      <c r="B124" s="122"/>
      <c r="D124" s="123" t="s">
        <v>69</v>
      </c>
      <c r="E124" s="124" t="s">
        <v>126</v>
      </c>
      <c r="F124" s="124" t="s">
        <v>127</v>
      </c>
      <c r="J124" s="125">
        <f>J165+J155+J142+J137+J128+J125</f>
        <v>0</v>
      </c>
      <c r="L124" s="122"/>
      <c r="M124" s="126"/>
      <c r="N124" s="127"/>
      <c r="O124" s="127"/>
      <c r="P124" s="128" t="e">
        <f>P125+P128+P137+P142+P155+#REF!+P165</f>
        <v>#REF!</v>
      </c>
      <c r="Q124" s="127"/>
      <c r="R124" s="128" t="e">
        <f>R125+R128+R137+R142+R155+#REF!+R165</f>
        <v>#REF!</v>
      </c>
      <c r="S124" s="127"/>
      <c r="T124" s="129" t="e">
        <f>T125+T128+T137+T142+T155+#REF!+T165</f>
        <v>#REF!</v>
      </c>
      <c r="AR124" s="123" t="s">
        <v>76</v>
      </c>
      <c r="AT124" s="130" t="s">
        <v>69</v>
      </c>
      <c r="AU124" s="130" t="s">
        <v>70</v>
      </c>
      <c r="AY124" s="123" t="s">
        <v>128</v>
      </c>
      <c r="BK124" s="131" t="e">
        <f>BK125+BK128+BK137+BK142+BK155+#REF!+BK165</f>
        <v>#REF!</v>
      </c>
    </row>
    <row r="125" spans="1:65" s="12" customFormat="1" ht="22.9" customHeight="1">
      <c r="B125" s="122"/>
      <c r="D125" s="123" t="s">
        <v>69</v>
      </c>
      <c r="E125" s="132" t="s">
        <v>76</v>
      </c>
      <c r="F125" s="132" t="s">
        <v>129</v>
      </c>
      <c r="J125" s="133">
        <f>BK125</f>
        <v>0</v>
      </c>
      <c r="L125" s="122"/>
      <c r="M125" s="126"/>
      <c r="N125" s="127"/>
      <c r="O125" s="127"/>
      <c r="P125" s="128">
        <f>SUM(P126:P127)</f>
        <v>7.6449999999999996</v>
      </c>
      <c r="Q125" s="127"/>
      <c r="R125" s="128">
        <f>SUM(R126:R127)</f>
        <v>9.0349999999999986E-2</v>
      </c>
      <c r="S125" s="127"/>
      <c r="T125" s="129">
        <f>SUM(T126:T127)</f>
        <v>215.45</v>
      </c>
      <c r="AR125" s="123" t="s">
        <v>76</v>
      </c>
      <c r="AT125" s="130" t="s">
        <v>69</v>
      </c>
      <c r="AU125" s="130" t="s">
        <v>76</v>
      </c>
      <c r="AY125" s="123" t="s">
        <v>128</v>
      </c>
      <c r="BK125" s="131">
        <f>SUM(BK126:BK127)</f>
        <v>0</v>
      </c>
    </row>
    <row r="126" spans="1:65" s="2" customFormat="1" ht="16.5" customHeight="1">
      <c r="A126" s="26"/>
      <c r="B126" s="134"/>
      <c r="C126" s="135" t="s">
        <v>76</v>
      </c>
      <c r="D126" s="135" t="s">
        <v>130</v>
      </c>
      <c r="E126" s="136" t="s">
        <v>131</v>
      </c>
      <c r="F126" s="137" t="s">
        <v>132</v>
      </c>
      <c r="G126" s="138" t="s">
        <v>133</v>
      </c>
      <c r="H126" s="139">
        <v>695</v>
      </c>
      <c r="I126" s="140"/>
      <c r="J126" s="140">
        <f>ROUND(I126*H126,2)</f>
        <v>0</v>
      </c>
      <c r="K126" s="141"/>
      <c r="L126" s="27"/>
      <c r="M126" s="142" t="s">
        <v>1</v>
      </c>
      <c r="N126" s="143" t="s">
        <v>35</v>
      </c>
      <c r="O126" s="144">
        <v>1.0999999999999999E-2</v>
      </c>
      <c r="P126" s="144">
        <f>O126*H126</f>
        <v>7.6449999999999996</v>
      </c>
      <c r="Q126" s="144">
        <v>1.2999999999999999E-4</v>
      </c>
      <c r="R126" s="144">
        <f>Q126*H126</f>
        <v>9.0349999999999986E-2</v>
      </c>
      <c r="S126" s="144">
        <v>0.31</v>
      </c>
      <c r="T126" s="145">
        <f>S126*H126</f>
        <v>215.45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6" t="s">
        <v>134</v>
      </c>
      <c r="AT126" s="146" t="s">
        <v>130</v>
      </c>
      <c r="AU126" s="146" t="s">
        <v>78</v>
      </c>
      <c r="AY126" s="14" t="s">
        <v>128</v>
      </c>
      <c r="BE126" s="147">
        <f>IF(N126="základní",J126,0)</f>
        <v>0</v>
      </c>
      <c r="BF126" s="147">
        <f>IF(N126="snížená",J126,0)</f>
        <v>0</v>
      </c>
      <c r="BG126" s="147">
        <f>IF(N126="zákl. přenesená",J126,0)</f>
        <v>0</v>
      </c>
      <c r="BH126" s="147">
        <f>IF(N126="sníž. přenesená",J126,0)</f>
        <v>0</v>
      </c>
      <c r="BI126" s="147">
        <f>IF(N126="nulová",J126,0)</f>
        <v>0</v>
      </c>
      <c r="BJ126" s="14" t="s">
        <v>76</v>
      </c>
      <c r="BK126" s="147">
        <f>ROUND(I126*H126,2)</f>
        <v>0</v>
      </c>
      <c r="BL126" s="14" t="s">
        <v>134</v>
      </c>
      <c r="BM126" s="146" t="s">
        <v>135</v>
      </c>
    </row>
    <row r="127" spans="1:65" s="2" customFormat="1" ht="19.5">
      <c r="A127" s="26"/>
      <c r="B127" s="27"/>
      <c r="C127" s="26"/>
      <c r="D127" s="148" t="s">
        <v>136</v>
      </c>
      <c r="E127" s="26"/>
      <c r="F127" s="149" t="s">
        <v>137</v>
      </c>
      <c r="G127" s="26"/>
      <c r="H127" s="26"/>
      <c r="I127" s="26"/>
      <c r="J127" s="26"/>
      <c r="K127" s="26"/>
      <c r="L127" s="27"/>
      <c r="M127" s="150"/>
      <c r="N127" s="151"/>
      <c r="O127" s="52"/>
      <c r="P127" s="52"/>
      <c r="Q127" s="52"/>
      <c r="R127" s="52"/>
      <c r="S127" s="52"/>
      <c r="T127" s="53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136</v>
      </c>
      <c r="AU127" s="14" t="s">
        <v>78</v>
      </c>
    </row>
    <row r="128" spans="1:65" s="12" customFormat="1" ht="22.9" customHeight="1">
      <c r="B128" s="122"/>
      <c r="D128" s="123" t="s">
        <v>69</v>
      </c>
      <c r="E128" s="132" t="s">
        <v>138</v>
      </c>
      <c r="F128" s="132" t="s">
        <v>139</v>
      </c>
      <c r="J128" s="133">
        <f>BK128</f>
        <v>0</v>
      </c>
      <c r="L128" s="122"/>
      <c r="M128" s="126"/>
      <c r="N128" s="127"/>
      <c r="O128" s="127"/>
      <c r="P128" s="128">
        <f>SUM(P129:P136)</f>
        <v>30.58</v>
      </c>
      <c r="Q128" s="127"/>
      <c r="R128" s="128">
        <f>SUM(R129:R136)</f>
        <v>0</v>
      </c>
      <c r="S128" s="127"/>
      <c r="T128" s="129">
        <f>SUM(T129:T136)</f>
        <v>0</v>
      </c>
      <c r="AR128" s="123" t="s">
        <v>76</v>
      </c>
      <c r="AT128" s="130" t="s">
        <v>69</v>
      </c>
      <c r="AU128" s="130" t="s">
        <v>76</v>
      </c>
      <c r="AY128" s="123" t="s">
        <v>128</v>
      </c>
      <c r="BK128" s="131">
        <f>SUM(BK129:BK136)</f>
        <v>0</v>
      </c>
    </row>
    <row r="129" spans="1:65" s="2" customFormat="1" ht="16.5" customHeight="1">
      <c r="A129" s="26"/>
      <c r="B129" s="134"/>
      <c r="C129" s="135" t="s">
        <v>78</v>
      </c>
      <c r="D129" s="135" t="s">
        <v>130</v>
      </c>
      <c r="E129" s="136" t="s">
        <v>140</v>
      </c>
      <c r="F129" s="137" t="s">
        <v>141</v>
      </c>
      <c r="G129" s="138" t="s">
        <v>133</v>
      </c>
      <c r="H129" s="139">
        <v>695</v>
      </c>
      <c r="I129" s="140"/>
      <c r="J129" s="140">
        <f>ROUND(I129*H129,2)</f>
        <v>0</v>
      </c>
      <c r="K129" s="141"/>
      <c r="L129" s="27"/>
      <c r="M129" s="142" t="s">
        <v>1</v>
      </c>
      <c r="N129" s="143" t="s">
        <v>35</v>
      </c>
      <c r="O129" s="144">
        <v>4.0000000000000001E-3</v>
      </c>
      <c r="P129" s="144">
        <f>O129*H129</f>
        <v>2.7800000000000002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6" t="s">
        <v>134</v>
      </c>
      <c r="AT129" s="146" t="s">
        <v>130</v>
      </c>
      <c r="AU129" s="146" t="s">
        <v>78</v>
      </c>
      <c r="AY129" s="14" t="s">
        <v>128</v>
      </c>
      <c r="BE129" s="147">
        <f>IF(N129="základní",J129,0)</f>
        <v>0</v>
      </c>
      <c r="BF129" s="147">
        <f>IF(N129="snížená",J129,0)</f>
        <v>0</v>
      </c>
      <c r="BG129" s="147">
        <f>IF(N129="zákl. přenesená",J129,0)</f>
        <v>0</v>
      </c>
      <c r="BH129" s="147">
        <f>IF(N129="sníž. přenesená",J129,0)</f>
        <v>0</v>
      </c>
      <c r="BI129" s="147">
        <f>IF(N129="nulová",J129,0)</f>
        <v>0</v>
      </c>
      <c r="BJ129" s="14" t="s">
        <v>76</v>
      </c>
      <c r="BK129" s="147">
        <f>ROUND(I129*H129,2)</f>
        <v>0</v>
      </c>
      <c r="BL129" s="14" t="s">
        <v>134</v>
      </c>
      <c r="BM129" s="146" t="s">
        <v>142</v>
      </c>
    </row>
    <row r="130" spans="1:65" s="2" customFormat="1">
      <c r="A130" s="26"/>
      <c r="B130" s="27"/>
      <c r="C130" s="26"/>
      <c r="D130" s="148" t="s">
        <v>136</v>
      </c>
      <c r="E130" s="26"/>
      <c r="F130" s="149" t="s">
        <v>143</v>
      </c>
      <c r="G130" s="26"/>
      <c r="H130" s="26"/>
      <c r="I130" s="26"/>
      <c r="J130" s="26"/>
      <c r="K130" s="26"/>
      <c r="L130" s="27"/>
      <c r="M130" s="150"/>
      <c r="N130" s="151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136</v>
      </c>
      <c r="AU130" s="14" t="s">
        <v>78</v>
      </c>
    </row>
    <row r="131" spans="1:65" s="2" customFormat="1" ht="16.5" customHeight="1">
      <c r="A131" s="26"/>
      <c r="B131" s="134"/>
      <c r="C131" s="135" t="s">
        <v>144</v>
      </c>
      <c r="D131" s="135" t="s">
        <v>130</v>
      </c>
      <c r="E131" s="136" t="s">
        <v>145</v>
      </c>
      <c r="F131" s="137" t="s">
        <v>146</v>
      </c>
      <c r="G131" s="138" t="s">
        <v>133</v>
      </c>
      <c r="H131" s="139">
        <v>695</v>
      </c>
      <c r="I131" s="140"/>
      <c r="J131" s="140">
        <f>ROUND(I131*H131,2)</f>
        <v>0</v>
      </c>
      <c r="K131" s="141"/>
      <c r="L131" s="27"/>
      <c r="M131" s="142" t="s">
        <v>1</v>
      </c>
      <c r="N131" s="143" t="s">
        <v>35</v>
      </c>
      <c r="O131" s="144">
        <v>2E-3</v>
      </c>
      <c r="P131" s="144">
        <f>O131*H131</f>
        <v>1.3900000000000001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6" t="s">
        <v>134</v>
      </c>
      <c r="AT131" s="146" t="s">
        <v>130</v>
      </c>
      <c r="AU131" s="146" t="s">
        <v>78</v>
      </c>
      <c r="AY131" s="14" t="s">
        <v>128</v>
      </c>
      <c r="BE131" s="147">
        <f>IF(N131="základní",J131,0)</f>
        <v>0</v>
      </c>
      <c r="BF131" s="147">
        <f>IF(N131="snížená",J131,0)</f>
        <v>0</v>
      </c>
      <c r="BG131" s="147">
        <f>IF(N131="zákl. přenesená",J131,0)</f>
        <v>0</v>
      </c>
      <c r="BH131" s="147">
        <f>IF(N131="sníž. přenesená",J131,0)</f>
        <v>0</v>
      </c>
      <c r="BI131" s="147">
        <f>IF(N131="nulová",J131,0)</f>
        <v>0</v>
      </c>
      <c r="BJ131" s="14" t="s">
        <v>76</v>
      </c>
      <c r="BK131" s="147">
        <f>ROUND(I131*H131,2)</f>
        <v>0</v>
      </c>
      <c r="BL131" s="14" t="s">
        <v>134</v>
      </c>
      <c r="BM131" s="146" t="s">
        <v>147</v>
      </c>
    </row>
    <row r="132" spans="1:65" s="2" customFormat="1">
      <c r="A132" s="26"/>
      <c r="B132" s="27"/>
      <c r="C132" s="26"/>
      <c r="D132" s="148" t="s">
        <v>136</v>
      </c>
      <c r="E132" s="26"/>
      <c r="F132" s="149" t="s">
        <v>148</v>
      </c>
      <c r="G132" s="26"/>
      <c r="H132" s="26"/>
      <c r="I132" s="26"/>
      <c r="J132" s="26"/>
      <c r="K132" s="26"/>
      <c r="L132" s="27"/>
      <c r="M132" s="150"/>
      <c r="N132" s="151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136</v>
      </c>
      <c r="AU132" s="14" t="s">
        <v>78</v>
      </c>
    </row>
    <row r="133" spans="1:65" s="2" customFormat="1" ht="21.75" customHeight="1">
      <c r="A133" s="26"/>
      <c r="B133" s="134"/>
      <c r="C133" s="135" t="s">
        <v>134</v>
      </c>
      <c r="D133" s="135" t="s">
        <v>130</v>
      </c>
      <c r="E133" s="136" t="s">
        <v>149</v>
      </c>
      <c r="F133" s="137" t="s">
        <v>150</v>
      </c>
      <c r="G133" s="138" t="s">
        <v>133</v>
      </c>
      <c r="H133" s="139">
        <v>695</v>
      </c>
      <c r="I133" s="140"/>
      <c r="J133" s="140">
        <f>ROUND(I133*H133,2)</f>
        <v>0</v>
      </c>
      <c r="K133" s="141"/>
      <c r="L133" s="27"/>
      <c r="M133" s="142" t="s">
        <v>1</v>
      </c>
      <c r="N133" s="143" t="s">
        <v>35</v>
      </c>
      <c r="O133" s="144">
        <v>1.9E-2</v>
      </c>
      <c r="P133" s="144">
        <f>O133*H133</f>
        <v>13.205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6" t="s">
        <v>134</v>
      </c>
      <c r="AT133" s="146" t="s">
        <v>130</v>
      </c>
      <c r="AU133" s="146" t="s">
        <v>78</v>
      </c>
      <c r="AY133" s="14" t="s">
        <v>128</v>
      </c>
      <c r="BE133" s="147">
        <f>IF(N133="základní",J133,0)</f>
        <v>0</v>
      </c>
      <c r="BF133" s="147">
        <f>IF(N133="snížená",J133,0)</f>
        <v>0</v>
      </c>
      <c r="BG133" s="147">
        <f>IF(N133="zákl. přenesená",J133,0)</f>
        <v>0</v>
      </c>
      <c r="BH133" s="147">
        <f>IF(N133="sníž. přenesená",J133,0)</f>
        <v>0</v>
      </c>
      <c r="BI133" s="147">
        <f>IF(N133="nulová",J133,0)</f>
        <v>0</v>
      </c>
      <c r="BJ133" s="14" t="s">
        <v>76</v>
      </c>
      <c r="BK133" s="147">
        <f>ROUND(I133*H133,2)</f>
        <v>0</v>
      </c>
      <c r="BL133" s="14" t="s">
        <v>134</v>
      </c>
      <c r="BM133" s="146" t="s">
        <v>151</v>
      </c>
    </row>
    <row r="134" spans="1:65" s="2" customFormat="1" ht="19.5">
      <c r="A134" s="26"/>
      <c r="B134" s="27"/>
      <c r="C134" s="26"/>
      <c r="D134" s="148" t="s">
        <v>136</v>
      </c>
      <c r="E134" s="26"/>
      <c r="F134" s="149" t="s">
        <v>152</v>
      </c>
      <c r="G134" s="26"/>
      <c r="H134" s="26"/>
      <c r="I134" s="26"/>
      <c r="J134" s="26"/>
      <c r="K134" s="26"/>
      <c r="L134" s="27"/>
      <c r="M134" s="150"/>
      <c r="N134" s="151"/>
      <c r="O134" s="52"/>
      <c r="P134" s="52"/>
      <c r="Q134" s="52"/>
      <c r="R134" s="52"/>
      <c r="S134" s="52"/>
      <c r="T134" s="53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14" t="s">
        <v>136</v>
      </c>
      <c r="AU134" s="14" t="s">
        <v>78</v>
      </c>
    </row>
    <row r="135" spans="1:65" s="2" customFormat="1" ht="16.5" customHeight="1">
      <c r="A135" s="26"/>
      <c r="B135" s="134"/>
      <c r="C135" s="135" t="s">
        <v>138</v>
      </c>
      <c r="D135" s="135" t="s">
        <v>130</v>
      </c>
      <c r="E135" s="136" t="s">
        <v>153</v>
      </c>
      <c r="F135" s="137" t="s">
        <v>154</v>
      </c>
      <c r="G135" s="138" t="s">
        <v>133</v>
      </c>
      <c r="H135" s="139">
        <v>695</v>
      </c>
      <c r="I135" s="140"/>
      <c r="J135" s="140">
        <f>ROUND(I135*H135,2)</f>
        <v>0</v>
      </c>
      <c r="K135" s="141"/>
      <c r="L135" s="27"/>
      <c r="M135" s="142" t="s">
        <v>1</v>
      </c>
      <c r="N135" s="143" t="s">
        <v>35</v>
      </c>
      <c r="O135" s="144">
        <v>1.9E-2</v>
      </c>
      <c r="P135" s="144">
        <f>O135*H135</f>
        <v>13.205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6" t="s">
        <v>134</v>
      </c>
      <c r="AT135" s="146" t="s">
        <v>130</v>
      </c>
      <c r="AU135" s="146" t="s">
        <v>78</v>
      </c>
      <c r="AY135" s="14" t="s">
        <v>128</v>
      </c>
      <c r="BE135" s="147">
        <f>IF(N135="základní",J135,0)</f>
        <v>0</v>
      </c>
      <c r="BF135" s="147">
        <f>IF(N135="snížená",J135,0)</f>
        <v>0</v>
      </c>
      <c r="BG135" s="147">
        <f>IF(N135="zákl. přenesená",J135,0)</f>
        <v>0</v>
      </c>
      <c r="BH135" s="147">
        <f>IF(N135="sníž. přenesená",J135,0)</f>
        <v>0</v>
      </c>
      <c r="BI135" s="147">
        <f>IF(N135="nulová",J135,0)</f>
        <v>0</v>
      </c>
      <c r="BJ135" s="14" t="s">
        <v>76</v>
      </c>
      <c r="BK135" s="147">
        <f>ROUND(I135*H135,2)</f>
        <v>0</v>
      </c>
      <c r="BL135" s="14" t="s">
        <v>134</v>
      </c>
      <c r="BM135" s="146" t="s">
        <v>155</v>
      </c>
    </row>
    <row r="136" spans="1:65" s="2" customFormat="1" ht="19.5">
      <c r="A136" s="26"/>
      <c r="B136" s="27"/>
      <c r="C136" s="26"/>
      <c r="D136" s="148" t="s">
        <v>136</v>
      </c>
      <c r="E136" s="26"/>
      <c r="F136" s="149" t="s">
        <v>156</v>
      </c>
      <c r="G136" s="26"/>
      <c r="H136" s="26"/>
      <c r="I136" s="26"/>
      <c r="J136" s="26"/>
      <c r="K136" s="26"/>
      <c r="L136" s="27"/>
      <c r="M136" s="150"/>
      <c r="N136" s="151"/>
      <c r="O136" s="52"/>
      <c r="P136" s="52"/>
      <c r="Q136" s="52"/>
      <c r="R136" s="52"/>
      <c r="S136" s="52"/>
      <c r="T136" s="53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T136" s="14" t="s">
        <v>136</v>
      </c>
      <c r="AU136" s="14" t="s">
        <v>78</v>
      </c>
    </row>
    <row r="137" spans="1:65" s="12" customFormat="1" ht="22.9" customHeight="1">
      <c r="B137" s="122"/>
      <c r="D137" s="123" t="s">
        <v>69</v>
      </c>
      <c r="E137" s="132" t="s">
        <v>157</v>
      </c>
      <c r="F137" s="132" t="s">
        <v>158</v>
      </c>
      <c r="J137" s="133">
        <f>BK137</f>
        <v>0</v>
      </c>
      <c r="L137" s="122"/>
      <c r="M137" s="126"/>
      <c r="N137" s="127"/>
      <c r="O137" s="127"/>
      <c r="P137" s="128">
        <f>SUM(P138:P141)</f>
        <v>69.02000000000001</v>
      </c>
      <c r="Q137" s="127"/>
      <c r="R137" s="128">
        <f>SUM(R138:R141)</f>
        <v>5.6632799999999994</v>
      </c>
      <c r="S137" s="127"/>
      <c r="T137" s="129">
        <f>SUM(T138:T141)</f>
        <v>5.67</v>
      </c>
      <c r="AR137" s="123" t="s">
        <v>76</v>
      </c>
      <c r="AT137" s="130" t="s">
        <v>69</v>
      </c>
      <c r="AU137" s="130" t="s">
        <v>76</v>
      </c>
      <c r="AY137" s="123" t="s">
        <v>128</v>
      </c>
      <c r="BK137" s="131">
        <f>SUM(BK138:BK141)</f>
        <v>0</v>
      </c>
    </row>
    <row r="138" spans="1:65" s="2" customFormat="1" ht="21.75" customHeight="1">
      <c r="A138" s="26"/>
      <c r="B138" s="134"/>
      <c r="C138" s="135" t="s">
        <v>159</v>
      </c>
      <c r="D138" s="135" t="s">
        <v>130</v>
      </c>
      <c r="E138" s="136" t="s">
        <v>160</v>
      </c>
      <c r="F138" s="137" t="s">
        <v>161</v>
      </c>
      <c r="G138" s="138" t="s">
        <v>162</v>
      </c>
      <c r="H138" s="139">
        <v>7</v>
      </c>
      <c r="I138" s="140"/>
      <c r="J138" s="140">
        <f>ROUND(I138*H138,2)</f>
        <v>0</v>
      </c>
      <c r="K138" s="141"/>
      <c r="L138" s="27"/>
      <c r="M138" s="142" t="s">
        <v>1</v>
      </c>
      <c r="N138" s="143" t="s">
        <v>35</v>
      </c>
      <c r="O138" s="144">
        <v>5.9</v>
      </c>
      <c r="P138" s="144">
        <f>O138*H138</f>
        <v>41.300000000000004</v>
      </c>
      <c r="Q138" s="144">
        <v>0.65847999999999995</v>
      </c>
      <c r="R138" s="144">
        <f>Q138*H138</f>
        <v>4.6093599999999997</v>
      </c>
      <c r="S138" s="144">
        <v>0.66</v>
      </c>
      <c r="T138" s="145">
        <f>S138*H138</f>
        <v>4.62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6" t="s">
        <v>134</v>
      </c>
      <c r="AT138" s="146" t="s">
        <v>130</v>
      </c>
      <c r="AU138" s="146" t="s">
        <v>78</v>
      </c>
      <c r="AY138" s="14" t="s">
        <v>128</v>
      </c>
      <c r="BE138" s="147">
        <f>IF(N138="základní",J138,0)</f>
        <v>0</v>
      </c>
      <c r="BF138" s="147">
        <f>IF(N138="snížená",J138,0)</f>
        <v>0</v>
      </c>
      <c r="BG138" s="147">
        <f>IF(N138="zákl. přenesená",J138,0)</f>
        <v>0</v>
      </c>
      <c r="BH138" s="147">
        <f>IF(N138="sníž. přenesená",J138,0)</f>
        <v>0</v>
      </c>
      <c r="BI138" s="147">
        <f>IF(N138="nulová",J138,0)</f>
        <v>0</v>
      </c>
      <c r="BJ138" s="14" t="s">
        <v>76</v>
      </c>
      <c r="BK138" s="147">
        <f>ROUND(I138*H138,2)</f>
        <v>0</v>
      </c>
      <c r="BL138" s="14" t="s">
        <v>134</v>
      </c>
      <c r="BM138" s="146" t="s">
        <v>163</v>
      </c>
    </row>
    <row r="139" spans="1:65" s="2" customFormat="1">
      <c r="A139" s="26"/>
      <c r="B139" s="27"/>
      <c r="C139" s="26"/>
      <c r="D139" s="148" t="s">
        <v>136</v>
      </c>
      <c r="E139" s="26"/>
      <c r="F139" s="149" t="s">
        <v>164</v>
      </c>
      <c r="G139" s="26"/>
      <c r="H139" s="26"/>
      <c r="I139" s="26"/>
      <c r="J139" s="26"/>
      <c r="K139" s="26"/>
      <c r="L139" s="27"/>
      <c r="M139" s="150"/>
      <c r="N139" s="151"/>
      <c r="O139" s="52"/>
      <c r="P139" s="52"/>
      <c r="Q139" s="52"/>
      <c r="R139" s="52"/>
      <c r="S139" s="52"/>
      <c r="T139" s="53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T139" s="14" t="s">
        <v>136</v>
      </c>
      <c r="AU139" s="14" t="s">
        <v>78</v>
      </c>
    </row>
    <row r="140" spans="1:65" s="2" customFormat="1" ht="16.5" customHeight="1">
      <c r="A140" s="26"/>
      <c r="B140" s="134"/>
      <c r="C140" s="135" t="s">
        <v>165</v>
      </c>
      <c r="D140" s="135" t="s">
        <v>130</v>
      </c>
      <c r="E140" s="136" t="s">
        <v>166</v>
      </c>
      <c r="F140" s="137" t="s">
        <v>167</v>
      </c>
      <c r="G140" s="138" t="s">
        <v>162</v>
      </c>
      <c r="H140" s="139">
        <v>7</v>
      </c>
      <c r="I140" s="140"/>
      <c r="J140" s="140">
        <f>ROUND(I140*H140,2)</f>
        <v>0</v>
      </c>
      <c r="K140" s="141"/>
      <c r="L140" s="27"/>
      <c r="M140" s="142" t="s">
        <v>1</v>
      </c>
      <c r="N140" s="143" t="s">
        <v>35</v>
      </c>
      <c r="O140" s="144">
        <v>3.96</v>
      </c>
      <c r="P140" s="144">
        <f>O140*H140</f>
        <v>27.72</v>
      </c>
      <c r="Q140" s="144">
        <v>0.15056</v>
      </c>
      <c r="R140" s="144">
        <f>Q140*H140</f>
        <v>1.05392</v>
      </c>
      <c r="S140" s="144">
        <v>0.15</v>
      </c>
      <c r="T140" s="145">
        <f>S140*H140</f>
        <v>1.05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6" t="s">
        <v>134</v>
      </c>
      <c r="AT140" s="146" t="s">
        <v>130</v>
      </c>
      <c r="AU140" s="146" t="s">
        <v>78</v>
      </c>
      <c r="AY140" s="14" t="s">
        <v>128</v>
      </c>
      <c r="BE140" s="147">
        <f>IF(N140="základní",J140,0)</f>
        <v>0</v>
      </c>
      <c r="BF140" s="147">
        <f>IF(N140="snížená",J140,0)</f>
        <v>0</v>
      </c>
      <c r="BG140" s="147">
        <f>IF(N140="zákl. přenesená",J140,0)</f>
        <v>0</v>
      </c>
      <c r="BH140" s="147">
        <f>IF(N140="sníž. přenesená",J140,0)</f>
        <v>0</v>
      </c>
      <c r="BI140" s="147">
        <f>IF(N140="nulová",J140,0)</f>
        <v>0</v>
      </c>
      <c r="BJ140" s="14" t="s">
        <v>76</v>
      </c>
      <c r="BK140" s="147">
        <f>ROUND(I140*H140,2)</f>
        <v>0</v>
      </c>
      <c r="BL140" s="14" t="s">
        <v>134</v>
      </c>
      <c r="BM140" s="146" t="s">
        <v>168</v>
      </c>
    </row>
    <row r="141" spans="1:65" s="2" customFormat="1">
      <c r="A141" s="26"/>
      <c r="B141" s="27"/>
      <c r="C141" s="26"/>
      <c r="D141" s="148" t="s">
        <v>136</v>
      </c>
      <c r="E141" s="26"/>
      <c r="F141" s="149" t="s">
        <v>167</v>
      </c>
      <c r="G141" s="26"/>
      <c r="H141" s="26"/>
      <c r="I141" s="26"/>
      <c r="J141" s="26"/>
      <c r="K141" s="26"/>
      <c r="L141" s="27"/>
      <c r="M141" s="150"/>
      <c r="N141" s="151"/>
      <c r="O141" s="52"/>
      <c r="P141" s="52"/>
      <c r="Q141" s="52"/>
      <c r="R141" s="52"/>
      <c r="S141" s="52"/>
      <c r="T141" s="53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T141" s="14" t="s">
        <v>136</v>
      </c>
      <c r="AU141" s="14" t="s">
        <v>78</v>
      </c>
    </row>
    <row r="142" spans="1:65" s="12" customFormat="1" ht="22.9" customHeight="1">
      <c r="B142" s="122"/>
      <c r="D142" s="123" t="s">
        <v>69</v>
      </c>
      <c r="E142" s="132" t="s">
        <v>169</v>
      </c>
      <c r="F142" s="132" t="s">
        <v>170</v>
      </c>
      <c r="J142" s="133">
        <f>BK142</f>
        <v>0</v>
      </c>
      <c r="L142" s="122"/>
      <c r="M142" s="126"/>
      <c r="N142" s="127"/>
      <c r="O142" s="127"/>
      <c r="P142" s="128">
        <f>SUM(P143:P154)</f>
        <v>20.582000000000001</v>
      </c>
      <c r="Q142" s="127"/>
      <c r="R142" s="128">
        <f>SUM(R143:R154)</f>
        <v>22.63954</v>
      </c>
      <c r="S142" s="127"/>
      <c r="T142" s="129">
        <f>SUM(T143:T154)</f>
        <v>13.9</v>
      </c>
      <c r="AR142" s="123" t="s">
        <v>76</v>
      </c>
      <c r="AT142" s="130" t="s">
        <v>69</v>
      </c>
      <c r="AU142" s="130" t="s">
        <v>76</v>
      </c>
      <c r="AY142" s="123" t="s">
        <v>128</v>
      </c>
      <c r="BK142" s="131">
        <f>SUM(BK143:BK154)</f>
        <v>0</v>
      </c>
    </row>
    <row r="143" spans="1:65" s="2" customFormat="1" ht="16.5" customHeight="1">
      <c r="A143" s="26"/>
      <c r="B143" s="134"/>
      <c r="C143" s="135" t="s">
        <v>157</v>
      </c>
      <c r="D143" s="135" t="s">
        <v>130</v>
      </c>
      <c r="E143" s="136" t="s">
        <v>171</v>
      </c>
      <c r="F143" s="137" t="s">
        <v>172</v>
      </c>
      <c r="G143" s="138" t="s">
        <v>173</v>
      </c>
      <c r="H143" s="139">
        <v>16</v>
      </c>
      <c r="I143" s="140"/>
      <c r="J143" s="140">
        <f>ROUND(I143*H143,2)</f>
        <v>0</v>
      </c>
      <c r="K143" s="141"/>
      <c r="L143" s="27"/>
      <c r="M143" s="142" t="s">
        <v>1</v>
      </c>
      <c r="N143" s="143" t="s">
        <v>35</v>
      </c>
      <c r="O143" s="144">
        <v>0.113</v>
      </c>
      <c r="P143" s="144">
        <f>O143*H143</f>
        <v>1.8080000000000001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6" t="s">
        <v>134</v>
      </c>
      <c r="AT143" s="146" t="s">
        <v>130</v>
      </c>
      <c r="AU143" s="146" t="s">
        <v>78</v>
      </c>
      <c r="AY143" s="14" t="s">
        <v>128</v>
      </c>
      <c r="BE143" s="147">
        <f>IF(N143="základní",J143,0)</f>
        <v>0</v>
      </c>
      <c r="BF143" s="147">
        <f>IF(N143="snížená",J143,0)</f>
        <v>0</v>
      </c>
      <c r="BG143" s="147">
        <f>IF(N143="zákl. přenesená",J143,0)</f>
        <v>0</v>
      </c>
      <c r="BH143" s="147">
        <f>IF(N143="sníž. přenesená",J143,0)</f>
        <v>0</v>
      </c>
      <c r="BI143" s="147">
        <f>IF(N143="nulová",J143,0)</f>
        <v>0</v>
      </c>
      <c r="BJ143" s="14" t="s">
        <v>76</v>
      </c>
      <c r="BK143" s="147">
        <f>ROUND(I143*H143,2)</f>
        <v>0</v>
      </c>
      <c r="BL143" s="14" t="s">
        <v>134</v>
      </c>
      <c r="BM143" s="146" t="s">
        <v>174</v>
      </c>
    </row>
    <row r="144" spans="1:65" s="2" customFormat="1">
      <c r="A144" s="26"/>
      <c r="B144" s="27"/>
      <c r="C144" s="26"/>
      <c r="D144" s="148" t="s">
        <v>136</v>
      </c>
      <c r="E144" s="26"/>
      <c r="F144" s="149" t="s">
        <v>175</v>
      </c>
      <c r="G144" s="26"/>
      <c r="H144" s="26"/>
      <c r="I144" s="26"/>
      <c r="J144" s="26"/>
      <c r="K144" s="26"/>
      <c r="L144" s="27"/>
      <c r="M144" s="150"/>
      <c r="N144" s="151"/>
      <c r="O144" s="52"/>
      <c r="P144" s="52"/>
      <c r="Q144" s="52"/>
      <c r="R144" s="52"/>
      <c r="S144" s="52"/>
      <c r="T144" s="53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136</v>
      </c>
      <c r="AU144" s="14" t="s">
        <v>78</v>
      </c>
    </row>
    <row r="145" spans="1:65" s="2" customFormat="1" ht="16.5" customHeight="1">
      <c r="A145" s="26"/>
      <c r="B145" s="134"/>
      <c r="C145" s="135" t="s">
        <v>169</v>
      </c>
      <c r="D145" s="135" t="s">
        <v>130</v>
      </c>
      <c r="E145" s="136" t="s">
        <v>176</v>
      </c>
      <c r="F145" s="137" t="s">
        <v>177</v>
      </c>
      <c r="G145" s="138" t="s">
        <v>173</v>
      </c>
      <c r="H145" s="139">
        <v>16</v>
      </c>
      <c r="I145" s="140"/>
      <c r="J145" s="140">
        <f>ROUND(I145*H145,2)</f>
        <v>0</v>
      </c>
      <c r="K145" s="141"/>
      <c r="L145" s="27"/>
      <c r="M145" s="142" t="s">
        <v>1</v>
      </c>
      <c r="N145" s="143" t="s">
        <v>35</v>
      </c>
      <c r="O145" s="144">
        <v>0.154</v>
      </c>
      <c r="P145" s="144">
        <f>O145*H145</f>
        <v>2.464</v>
      </c>
      <c r="Q145" s="144">
        <v>2.7999999999999998E-4</v>
      </c>
      <c r="R145" s="144">
        <f>Q145*H145</f>
        <v>4.4799999999999996E-3</v>
      </c>
      <c r="S145" s="144">
        <v>0</v>
      </c>
      <c r="T145" s="14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6" t="s">
        <v>134</v>
      </c>
      <c r="AT145" s="146" t="s">
        <v>130</v>
      </c>
      <c r="AU145" s="146" t="s">
        <v>78</v>
      </c>
      <c r="AY145" s="14" t="s">
        <v>128</v>
      </c>
      <c r="BE145" s="147">
        <f>IF(N145="základní",J145,0)</f>
        <v>0</v>
      </c>
      <c r="BF145" s="147">
        <f>IF(N145="snížená",J145,0)</f>
        <v>0</v>
      </c>
      <c r="BG145" s="147">
        <f>IF(N145="zákl. přenesená",J145,0)</f>
        <v>0</v>
      </c>
      <c r="BH145" s="147">
        <f>IF(N145="sníž. přenesená",J145,0)</f>
        <v>0</v>
      </c>
      <c r="BI145" s="147">
        <f>IF(N145="nulová",J145,0)</f>
        <v>0</v>
      </c>
      <c r="BJ145" s="14" t="s">
        <v>76</v>
      </c>
      <c r="BK145" s="147">
        <f>ROUND(I145*H145,2)</f>
        <v>0</v>
      </c>
      <c r="BL145" s="14" t="s">
        <v>134</v>
      </c>
      <c r="BM145" s="146" t="s">
        <v>178</v>
      </c>
    </row>
    <row r="146" spans="1:65" s="2" customFormat="1" ht="19.5">
      <c r="A146" s="26"/>
      <c r="B146" s="27"/>
      <c r="C146" s="26"/>
      <c r="D146" s="148" t="s">
        <v>136</v>
      </c>
      <c r="E146" s="26"/>
      <c r="F146" s="149" t="s">
        <v>179</v>
      </c>
      <c r="G146" s="26"/>
      <c r="H146" s="26"/>
      <c r="I146" s="26"/>
      <c r="J146" s="26"/>
      <c r="K146" s="26"/>
      <c r="L146" s="27"/>
      <c r="M146" s="150"/>
      <c r="N146" s="151"/>
      <c r="O146" s="52"/>
      <c r="P146" s="52"/>
      <c r="Q146" s="52"/>
      <c r="R146" s="52"/>
      <c r="S146" s="52"/>
      <c r="T146" s="53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T146" s="14" t="s">
        <v>136</v>
      </c>
      <c r="AU146" s="14" t="s">
        <v>78</v>
      </c>
    </row>
    <row r="147" spans="1:65" s="2" customFormat="1" ht="16.5" customHeight="1">
      <c r="A147" s="26"/>
      <c r="B147" s="134"/>
      <c r="C147" s="135" t="s">
        <v>83</v>
      </c>
      <c r="D147" s="135" t="s">
        <v>130</v>
      </c>
      <c r="E147" s="136" t="s">
        <v>180</v>
      </c>
      <c r="F147" s="137" t="s">
        <v>181</v>
      </c>
      <c r="G147" s="138" t="s">
        <v>173</v>
      </c>
      <c r="H147" s="139">
        <v>16</v>
      </c>
      <c r="I147" s="140"/>
      <c r="J147" s="140">
        <f>ROUND(I147*H147,2)</f>
        <v>0</v>
      </c>
      <c r="K147" s="141"/>
      <c r="L147" s="27"/>
      <c r="M147" s="142" t="s">
        <v>1</v>
      </c>
      <c r="N147" s="143" t="s">
        <v>35</v>
      </c>
      <c r="O147" s="144">
        <v>0.12</v>
      </c>
      <c r="P147" s="144">
        <f>O147*H147</f>
        <v>1.92</v>
      </c>
      <c r="Q147" s="144">
        <v>0</v>
      </c>
      <c r="R147" s="144">
        <f>Q147*H147</f>
        <v>0</v>
      </c>
      <c r="S147" s="144">
        <v>0</v>
      </c>
      <c r="T147" s="14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6" t="s">
        <v>134</v>
      </c>
      <c r="AT147" s="146" t="s">
        <v>130</v>
      </c>
      <c r="AU147" s="146" t="s">
        <v>78</v>
      </c>
      <c r="AY147" s="14" t="s">
        <v>128</v>
      </c>
      <c r="BE147" s="147">
        <f>IF(N147="základní",J147,0)</f>
        <v>0</v>
      </c>
      <c r="BF147" s="147">
        <f>IF(N147="snížená",J147,0)</f>
        <v>0</v>
      </c>
      <c r="BG147" s="147">
        <f>IF(N147="zákl. přenesená",J147,0)</f>
        <v>0</v>
      </c>
      <c r="BH147" s="147">
        <f>IF(N147="sníž. přenesená",J147,0)</f>
        <v>0</v>
      </c>
      <c r="BI147" s="147">
        <f>IF(N147="nulová",J147,0)</f>
        <v>0</v>
      </c>
      <c r="BJ147" s="14" t="s">
        <v>76</v>
      </c>
      <c r="BK147" s="147">
        <f>ROUND(I147*H147,2)</f>
        <v>0</v>
      </c>
      <c r="BL147" s="14" t="s">
        <v>134</v>
      </c>
      <c r="BM147" s="146" t="s">
        <v>182</v>
      </c>
    </row>
    <row r="148" spans="1:65" s="2" customFormat="1">
      <c r="A148" s="26"/>
      <c r="B148" s="27"/>
      <c r="C148" s="26"/>
      <c r="D148" s="148" t="s">
        <v>136</v>
      </c>
      <c r="E148" s="26"/>
      <c r="F148" s="149" t="s">
        <v>183</v>
      </c>
      <c r="G148" s="26"/>
      <c r="H148" s="26"/>
      <c r="I148" s="26"/>
      <c r="J148" s="26"/>
      <c r="K148" s="26"/>
      <c r="L148" s="27"/>
      <c r="M148" s="150"/>
      <c r="N148" s="151"/>
      <c r="O148" s="52"/>
      <c r="P148" s="52"/>
      <c r="Q148" s="52"/>
      <c r="R148" s="52"/>
      <c r="S148" s="52"/>
      <c r="T148" s="53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T148" s="14" t="s">
        <v>136</v>
      </c>
      <c r="AU148" s="14" t="s">
        <v>78</v>
      </c>
    </row>
    <row r="149" spans="1:65" s="2" customFormat="1" ht="16.5" customHeight="1">
      <c r="A149" s="26"/>
      <c r="B149" s="134"/>
      <c r="C149" s="135" t="s">
        <v>84</v>
      </c>
      <c r="D149" s="135" t="s">
        <v>130</v>
      </c>
      <c r="E149" s="136" t="s">
        <v>184</v>
      </c>
      <c r="F149" s="137" t="s">
        <v>185</v>
      </c>
      <c r="G149" s="138" t="s">
        <v>173</v>
      </c>
      <c r="H149" s="139">
        <v>16</v>
      </c>
      <c r="I149" s="140"/>
      <c r="J149" s="140">
        <f>ROUND(I149*H149,2)</f>
        <v>0</v>
      </c>
      <c r="K149" s="141"/>
      <c r="L149" s="27"/>
      <c r="M149" s="142" t="s">
        <v>1</v>
      </c>
      <c r="N149" s="143" t="s">
        <v>35</v>
      </c>
      <c r="O149" s="144">
        <v>0.30499999999999999</v>
      </c>
      <c r="P149" s="144">
        <f>O149*H149</f>
        <v>4.88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6" t="s">
        <v>134</v>
      </c>
      <c r="AT149" s="146" t="s">
        <v>130</v>
      </c>
      <c r="AU149" s="146" t="s">
        <v>78</v>
      </c>
      <c r="AY149" s="14" t="s">
        <v>128</v>
      </c>
      <c r="BE149" s="147">
        <f>IF(N149="základní",J149,0)</f>
        <v>0</v>
      </c>
      <c r="BF149" s="147">
        <f>IF(N149="snížená",J149,0)</f>
        <v>0</v>
      </c>
      <c r="BG149" s="147">
        <f>IF(N149="zákl. přenesená",J149,0)</f>
        <v>0</v>
      </c>
      <c r="BH149" s="147">
        <f>IF(N149="sníž. přenesená",J149,0)</f>
        <v>0</v>
      </c>
      <c r="BI149" s="147">
        <f>IF(N149="nulová",J149,0)</f>
        <v>0</v>
      </c>
      <c r="BJ149" s="14" t="s">
        <v>76</v>
      </c>
      <c r="BK149" s="147">
        <f>ROUND(I149*H149,2)</f>
        <v>0</v>
      </c>
      <c r="BL149" s="14" t="s">
        <v>134</v>
      </c>
      <c r="BM149" s="146" t="s">
        <v>186</v>
      </c>
    </row>
    <row r="150" spans="1:65" s="2" customFormat="1">
      <c r="A150" s="26"/>
      <c r="B150" s="27"/>
      <c r="C150" s="26"/>
      <c r="D150" s="148" t="s">
        <v>136</v>
      </c>
      <c r="E150" s="26"/>
      <c r="F150" s="149" t="s">
        <v>187</v>
      </c>
      <c r="G150" s="26"/>
      <c r="H150" s="26"/>
      <c r="I150" s="26"/>
      <c r="J150" s="26"/>
      <c r="K150" s="26"/>
      <c r="L150" s="27"/>
      <c r="M150" s="150"/>
      <c r="N150" s="151"/>
      <c r="O150" s="52"/>
      <c r="P150" s="52"/>
      <c r="Q150" s="52"/>
      <c r="R150" s="52"/>
      <c r="S150" s="52"/>
      <c r="T150" s="53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T150" s="14" t="s">
        <v>136</v>
      </c>
      <c r="AU150" s="14" t="s">
        <v>78</v>
      </c>
    </row>
    <row r="151" spans="1:65" s="2" customFormat="1" ht="21.75" customHeight="1">
      <c r="A151" s="26"/>
      <c r="B151" s="134"/>
      <c r="C151" s="135" t="s">
        <v>8</v>
      </c>
      <c r="D151" s="135" t="s">
        <v>130</v>
      </c>
      <c r="E151" s="136" t="s">
        <v>188</v>
      </c>
      <c r="F151" s="137" t="s">
        <v>189</v>
      </c>
      <c r="G151" s="138" t="s">
        <v>162</v>
      </c>
      <c r="H151" s="139">
        <v>14</v>
      </c>
      <c r="I151" s="140"/>
      <c r="J151" s="140">
        <f>ROUND(I151*H151,2)</f>
        <v>0</v>
      </c>
      <c r="K151" s="141"/>
      <c r="L151" s="27"/>
      <c r="M151" s="142" t="s">
        <v>1</v>
      </c>
      <c r="N151" s="143" t="s">
        <v>35</v>
      </c>
      <c r="O151" s="144">
        <v>0.57999999999999996</v>
      </c>
      <c r="P151" s="144">
        <f>O151*H151</f>
        <v>8.1199999999999992</v>
      </c>
      <c r="Q151" s="144">
        <v>1.6167899999999999</v>
      </c>
      <c r="R151" s="144">
        <f>Q151*H151</f>
        <v>22.635059999999999</v>
      </c>
      <c r="S151" s="144">
        <v>0</v>
      </c>
      <c r="T151" s="145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6" t="s">
        <v>134</v>
      </c>
      <c r="AT151" s="146" t="s">
        <v>130</v>
      </c>
      <c r="AU151" s="146" t="s">
        <v>78</v>
      </c>
      <c r="AY151" s="14" t="s">
        <v>128</v>
      </c>
      <c r="BE151" s="147">
        <f>IF(N151="základní",J151,0)</f>
        <v>0</v>
      </c>
      <c r="BF151" s="147">
        <f>IF(N151="snížená",J151,0)</f>
        <v>0</v>
      </c>
      <c r="BG151" s="147">
        <f>IF(N151="zákl. přenesená",J151,0)</f>
        <v>0</v>
      </c>
      <c r="BH151" s="147">
        <f>IF(N151="sníž. přenesená",J151,0)</f>
        <v>0</v>
      </c>
      <c r="BI151" s="147">
        <f>IF(N151="nulová",J151,0)</f>
        <v>0</v>
      </c>
      <c r="BJ151" s="14" t="s">
        <v>76</v>
      </c>
      <c r="BK151" s="147">
        <f>ROUND(I151*H151,2)</f>
        <v>0</v>
      </c>
      <c r="BL151" s="14" t="s">
        <v>134</v>
      </c>
      <c r="BM151" s="146" t="s">
        <v>224</v>
      </c>
    </row>
    <row r="152" spans="1:65" s="2" customFormat="1" ht="19.5">
      <c r="A152" s="26"/>
      <c r="B152" s="27"/>
      <c r="C152" s="26"/>
      <c r="D152" s="148" t="s">
        <v>136</v>
      </c>
      <c r="E152" s="26"/>
      <c r="F152" s="149" t="s">
        <v>190</v>
      </c>
      <c r="G152" s="26"/>
      <c r="H152" s="26"/>
      <c r="I152" s="26"/>
      <c r="J152" s="26"/>
      <c r="K152" s="26"/>
      <c r="L152" s="27"/>
      <c r="M152" s="150"/>
      <c r="N152" s="151"/>
      <c r="O152" s="52"/>
      <c r="P152" s="52"/>
      <c r="Q152" s="52"/>
      <c r="R152" s="52"/>
      <c r="S152" s="52"/>
      <c r="T152" s="53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T152" s="14" t="s">
        <v>136</v>
      </c>
      <c r="AU152" s="14" t="s">
        <v>78</v>
      </c>
    </row>
    <row r="153" spans="1:65" s="2" customFormat="1" ht="16.5" customHeight="1">
      <c r="A153" s="26"/>
      <c r="B153" s="134"/>
      <c r="C153" s="135" t="s">
        <v>89</v>
      </c>
      <c r="D153" s="135" t="s">
        <v>130</v>
      </c>
      <c r="E153" s="136" t="s">
        <v>191</v>
      </c>
      <c r="F153" s="137" t="s">
        <v>192</v>
      </c>
      <c r="G153" s="138" t="s">
        <v>133</v>
      </c>
      <c r="H153" s="139">
        <v>695</v>
      </c>
      <c r="I153" s="140"/>
      <c r="J153" s="140">
        <f>ROUND(I153*H153,2)</f>
        <v>0</v>
      </c>
      <c r="K153" s="141"/>
      <c r="L153" s="27"/>
      <c r="M153" s="142" t="s">
        <v>1</v>
      </c>
      <c r="N153" s="143" t="s">
        <v>35</v>
      </c>
      <c r="O153" s="144">
        <v>2E-3</v>
      </c>
      <c r="P153" s="144">
        <f>O153*H153</f>
        <v>1.3900000000000001</v>
      </c>
      <c r="Q153" s="144">
        <v>0</v>
      </c>
      <c r="R153" s="144">
        <f>Q153*H153</f>
        <v>0</v>
      </c>
      <c r="S153" s="144">
        <v>0.02</v>
      </c>
      <c r="T153" s="145">
        <f>S153*H153</f>
        <v>13.9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6" t="s">
        <v>134</v>
      </c>
      <c r="AT153" s="146" t="s">
        <v>130</v>
      </c>
      <c r="AU153" s="146" t="s">
        <v>78</v>
      </c>
      <c r="AY153" s="14" t="s">
        <v>128</v>
      </c>
      <c r="BE153" s="147">
        <f>IF(N153="základní",J153,0)</f>
        <v>0</v>
      </c>
      <c r="BF153" s="147">
        <f>IF(N153="snížená",J153,0)</f>
        <v>0</v>
      </c>
      <c r="BG153" s="147">
        <f>IF(N153="zákl. přenesená",J153,0)</f>
        <v>0</v>
      </c>
      <c r="BH153" s="147">
        <f>IF(N153="sníž. přenesená",J153,0)</f>
        <v>0</v>
      </c>
      <c r="BI153" s="147">
        <f>IF(N153="nulová",J153,0)</f>
        <v>0</v>
      </c>
      <c r="BJ153" s="14" t="s">
        <v>76</v>
      </c>
      <c r="BK153" s="147">
        <f>ROUND(I153*H153,2)</f>
        <v>0</v>
      </c>
      <c r="BL153" s="14" t="s">
        <v>134</v>
      </c>
      <c r="BM153" s="146" t="s">
        <v>193</v>
      </c>
    </row>
    <row r="154" spans="1:65" s="2" customFormat="1" ht="19.5">
      <c r="A154" s="26"/>
      <c r="B154" s="27"/>
      <c r="C154" s="26"/>
      <c r="D154" s="148" t="s">
        <v>136</v>
      </c>
      <c r="E154" s="26"/>
      <c r="F154" s="149" t="s">
        <v>194</v>
      </c>
      <c r="G154" s="26"/>
      <c r="H154" s="26"/>
      <c r="I154" s="26"/>
      <c r="J154" s="26"/>
      <c r="K154" s="26"/>
      <c r="L154" s="27"/>
      <c r="M154" s="150"/>
      <c r="N154" s="151"/>
      <c r="O154" s="52"/>
      <c r="P154" s="52"/>
      <c r="Q154" s="52"/>
      <c r="R154" s="52"/>
      <c r="S154" s="52"/>
      <c r="T154" s="53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T154" s="14" t="s">
        <v>136</v>
      </c>
      <c r="AU154" s="14" t="s">
        <v>78</v>
      </c>
    </row>
    <row r="155" spans="1:65" s="12" customFormat="1" ht="22.9" customHeight="1">
      <c r="B155" s="122"/>
      <c r="D155" s="123" t="s">
        <v>69</v>
      </c>
      <c r="E155" s="132" t="s">
        <v>195</v>
      </c>
      <c r="F155" s="132" t="s">
        <v>196</v>
      </c>
      <c r="J155" s="133">
        <f>BK155</f>
        <v>0</v>
      </c>
      <c r="L155" s="122"/>
      <c r="M155" s="126"/>
      <c r="N155" s="127"/>
      <c r="O155" s="127"/>
      <c r="P155" s="128">
        <f>SUM(P156:P164)</f>
        <v>11.008800000000001</v>
      </c>
      <c r="Q155" s="127"/>
      <c r="R155" s="128">
        <f>SUM(R156:R164)</f>
        <v>0</v>
      </c>
      <c r="S155" s="127"/>
      <c r="T155" s="129">
        <f>SUM(T156:T164)</f>
        <v>0</v>
      </c>
      <c r="AR155" s="123" t="s">
        <v>76</v>
      </c>
      <c r="AT155" s="130" t="s">
        <v>69</v>
      </c>
      <c r="AU155" s="130" t="s">
        <v>76</v>
      </c>
      <c r="AY155" s="123" t="s">
        <v>128</v>
      </c>
      <c r="BK155" s="131">
        <f>SUM(BK156:BK164)</f>
        <v>0</v>
      </c>
    </row>
    <row r="156" spans="1:65" s="2" customFormat="1" ht="16.5" customHeight="1">
      <c r="A156" s="26"/>
      <c r="B156" s="134"/>
      <c r="C156" s="135" t="s">
        <v>92</v>
      </c>
      <c r="D156" s="135" t="s">
        <v>130</v>
      </c>
      <c r="E156" s="136" t="s">
        <v>197</v>
      </c>
      <c r="F156" s="137" t="s">
        <v>198</v>
      </c>
      <c r="G156" s="138" t="s">
        <v>199</v>
      </c>
      <c r="H156" s="139">
        <f>H161+H163</f>
        <v>229.35</v>
      </c>
      <c r="I156" s="140"/>
      <c r="J156" s="140">
        <f>ROUND(I156*H156,2)</f>
        <v>0</v>
      </c>
      <c r="K156" s="141"/>
      <c r="L156" s="27"/>
      <c r="M156" s="142" t="s">
        <v>1</v>
      </c>
      <c r="N156" s="143" t="s">
        <v>35</v>
      </c>
      <c r="O156" s="144">
        <v>0.03</v>
      </c>
      <c r="P156" s="144">
        <f>O156*H156</f>
        <v>6.8804999999999996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6" t="s">
        <v>134</v>
      </c>
      <c r="AT156" s="146" t="s">
        <v>130</v>
      </c>
      <c r="AU156" s="146" t="s">
        <v>78</v>
      </c>
      <c r="AY156" s="14" t="s">
        <v>128</v>
      </c>
      <c r="BE156" s="147">
        <f>IF(N156="základní",J156,0)</f>
        <v>0</v>
      </c>
      <c r="BF156" s="147">
        <f>IF(N156="snížená",J156,0)</f>
        <v>0</v>
      </c>
      <c r="BG156" s="147">
        <f>IF(N156="zákl. přenesená",J156,0)</f>
        <v>0</v>
      </c>
      <c r="BH156" s="147">
        <f>IF(N156="sníž. přenesená",J156,0)</f>
        <v>0</v>
      </c>
      <c r="BI156" s="147">
        <f>IF(N156="nulová",J156,0)</f>
        <v>0</v>
      </c>
      <c r="BJ156" s="14" t="s">
        <v>76</v>
      </c>
      <c r="BK156" s="147">
        <f>ROUND(I156*H156,2)</f>
        <v>0</v>
      </c>
      <c r="BL156" s="14" t="s">
        <v>134</v>
      </c>
      <c r="BM156" s="146" t="s">
        <v>200</v>
      </c>
    </row>
    <row r="157" spans="1:65" s="2" customFormat="1">
      <c r="A157" s="26"/>
      <c r="B157" s="27"/>
      <c r="C157" s="26"/>
      <c r="D157" s="148" t="s">
        <v>136</v>
      </c>
      <c r="E157" s="26"/>
      <c r="F157" s="149" t="s">
        <v>201</v>
      </c>
      <c r="G157" s="26"/>
      <c r="H157" s="26"/>
      <c r="I157" s="26"/>
      <c r="J157" s="26"/>
      <c r="K157" s="26"/>
      <c r="L157" s="27"/>
      <c r="M157" s="150"/>
      <c r="N157" s="151"/>
      <c r="O157" s="52"/>
      <c r="P157" s="52"/>
      <c r="Q157" s="52"/>
      <c r="R157" s="52"/>
      <c r="S157" s="52"/>
      <c r="T157" s="53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T157" s="14" t="s">
        <v>136</v>
      </c>
      <c r="AU157" s="14" t="s">
        <v>78</v>
      </c>
    </row>
    <row r="158" spans="1:65" s="2" customFormat="1" ht="16.5" customHeight="1">
      <c r="A158" s="26"/>
      <c r="B158" s="134"/>
      <c r="C158" s="135" t="s">
        <v>93</v>
      </c>
      <c r="D158" s="135" t="s">
        <v>130</v>
      </c>
      <c r="E158" s="136" t="s">
        <v>202</v>
      </c>
      <c r="F158" s="137" t="s">
        <v>203</v>
      </c>
      <c r="G158" s="138" t="s">
        <v>199</v>
      </c>
      <c r="H158" s="139">
        <f>H156*9</f>
        <v>2064.15</v>
      </c>
      <c r="I158" s="140"/>
      <c r="J158" s="140">
        <f>ROUND(I158*H158,2)</f>
        <v>0</v>
      </c>
      <c r="K158" s="141"/>
      <c r="L158" s="27"/>
      <c r="M158" s="142" t="s">
        <v>1</v>
      </c>
      <c r="N158" s="143" t="s">
        <v>35</v>
      </c>
      <c r="O158" s="144">
        <v>2E-3</v>
      </c>
      <c r="P158" s="144">
        <f>O158*H158</f>
        <v>4.1283000000000003</v>
      </c>
      <c r="Q158" s="144">
        <v>0</v>
      </c>
      <c r="R158" s="144">
        <f>Q158*H158</f>
        <v>0</v>
      </c>
      <c r="S158" s="144">
        <v>0</v>
      </c>
      <c r="T158" s="14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6" t="s">
        <v>134</v>
      </c>
      <c r="AT158" s="146" t="s">
        <v>130</v>
      </c>
      <c r="AU158" s="146" t="s">
        <v>78</v>
      </c>
      <c r="AY158" s="14" t="s">
        <v>128</v>
      </c>
      <c r="BE158" s="147">
        <f>IF(N158="základní",J158,0)</f>
        <v>0</v>
      </c>
      <c r="BF158" s="147">
        <f>IF(N158="snížená",J158,0)</f>
        <v>0</v>
      </c>
      <c r="BG158" s="147">
        <f>IF(N158="zákl. přenesená",J158,0)</f>
        <v>0</v>
      </c>
      <c r="BH158" s="147">
        <f>IF(N158="sníž. přenesená",J158,0)</f>
        <v>0</v>
      </c>
      <c r="BI158" s="147">
        <f>IF(N158="nulová",J158,0)</f>
        <v>0</v>
      </c>
      <c r="BJ158" s="14" t="s">
        <v>76</v>
      </c>
      <c r="BK158" s="147">
        <f>ROUND(I158*H158,2)</f>
        <v>0</v>
      </c>
      <c r="BL158" s="14" t="s">
        <v>134</v>
      </c>
      <c r="BM158" s="146" t="s">
        <v>204</v>
      </c>
    </row>
    <row r="159" spans="1:65" s="2" customFormat="1">
      <c r="A159" s="26"/>
      <c r="B159" s="27"/>
      <c r="C159" s="26"/>
      <c r="D159" s="148" t="s">
        <v>136</v>
      </c>
      <c r="E159" s="26"/>
      <c r="F159" s="149" t="s">
        <v>205</v>
      </c>
      <c r="G159" s="26"/>
      <c r="H159" s="26"/>
      <c r="I159" s="26"/>
      <c r="J159" s="26"/>
      <c r="K159" s="26"/>
      <c r="L159" s="27"/>
      <c r="M159" s="150"/>
      <c r="N159" s="151"/>
      <c r="O159" s="52"/>
      <c r="P159" s="52"/>
      <c r="Q159" s="52"/>
      <c r="R159" s="52"/>
      <c r="S159" s="52"/>
      <c r="T159" s="53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T159" s="14" t="s">
        <v>136</v>
      </c>
      <c r="AU159" s="14" t="s">
        <v>78</v>
      </c>
    </row>
    <row r="160" spans="1:65" s="2" customFormat="1" ht="19.5">
      <c r="A160" s="26"/>
      <c r="B160" s="27"/>
      <c r="C160" s="26"/>
      <c r="D160" s="148" t="s">
        <v>206</v>
      </c>
      <c r="E160" s="26"/>
      <c r="F160" s="152" t="s">
        <v>207</v>
      </c>
      <c r="G160" s="26"/>
      <c r="H160" s="26"/>
      <c r="I160" s="26"/>
      <c r="J160" s="26"/>
      <c r="K160" s="26"/>
      <c r="L160" s="27"/>
      <c r="M160" s="150"/>
      <c r="N160" s="151"/>
      <c r="O160" s="52"/>
      <c r="P160" s="52"/>
      <c r="Q160" s="52"/>
      <c r="R160" s="52"/>
      <c r="S160" s="52"/>
      <c r="T160" s="53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T160" s="14" t="s">
        <v>206</v>
      </c>
      <c r="AU160" s="14" t="s">
        <v>78</v>
      </c>
    </row>
    <row r="161" spans="1:65" s="2" customFormat="1" ht="24.2" customHeight="1">
      <c r="A161" s="26"/>
      <c r="B161" s="134"/>
      <c r="C161" s="135" t="s">
        <v>94</v>
      </c>
      <c r="D161" s="135" t="s">
        <v>130</v>
      </c>
      <c r="E161" s="136" t="s">
        <v>208</v>
      </c>
      <c r="F161" s="137" t="s">
        <v>209</v>
      </c>
      <c r="G161" s="138" t="s">
        <v>199</v>
      </c>
      <c r="H161" s="139">
        <f>H153*0.02</f>
        <v>13.9</v>
      </c>
      <c r="I161" s="140"/>
      <c r="J161" s="140">
        <f>ROUND(I161*H161,2)</f>
        <v>0</v>
      </c>
      <c r="K161" s="141"/>
      <c r="L161" s="27"/>
      <c r="M161" s="142" t="s">
        <v>1</v>
      </c>
      <c r="N161" s="143" t="s">
        <v>35</v>
      </c>
      <c r="O161" s="144">
        <v>0</v>
      </c>
      <c r="P161" s="144">
        <f>O161*H161</f>
        <v>0</v>
      </c>
      <c r="Q161" s="144">
        <v>0</v>
      </c>
      <c r="R161" s="144">
        <f>Q161*H161</f>
        <v>0</v>
      </c>
      <c r="S161" s="144">
        <v>0</v>
      </c>
      <c r="T161" s="14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6" t="s">
        <v>134</v>
      </c>
      <c r="AT161" s="146" t="s">
        <v>130</v>
      </c>
      <c r="AU161" s="146" t="s">
        <v>78</v>
      </c>
      <c r="AY161" s="14" t="s">
        <v>128</v>
      </c>
      <c r="BE161" s="147">
        <f>IF(N161="základní",J161,0)</f>
        <v>0</v>
      </c>
      <c r="BF161" s="147">
        <f>IF(N161="snížená",J161,0)</f>
        <v>0</v>
      </c>
      <c r="BG161" s="147">
        <f>IF(N161="zákl. přenesená",J161,0)</f>
        <v>0</v>
      </c>
      <c r="BH161" s="147">
        <f>IF(N161="sníž. přenesená",J161,0)</f>
        <v>0</v>
      </c>
      <c r="BI161" s="147">
        <f>IF(N161="nulová",J161,0)</f>
        <v>0</v>
      </c>
      <c r="BJ161" s="14" t="s">
        <v>76</v>
      </c>
      <c r="BK161" s="147">
        <f>ROUND(I161*H161,2)</f>
        <v>0</v>
      </c>
      <c r="BL161" s="14" t="s">
        <v>134</v>
      </c>
      <c r="BM161" s="146" t="s">
        <v>210</v>
      </c>
    </row>
    <row r="162" spans="1:65" s="2" customFormat="1" ht="19.5">
      <c r="A162" s="26"/>
      <c r="B162" s="27"/>
      <c r="C162" s="26"/>
      <c r="D162" s="148" t="s">
        <v>136</v>
      </c>
      <c r="E162" s="26"/>
      <c r="F162" s="149" t="s">
        <v>211</v>
      </c>
      <c r="G162" s="26"/>
      <c r="H162" s="26"/>
      <c r="I162" s="26"/>
      <c r="J162" s="26"/>
      <c r="K162" s="26"/>
      <c r="L162" s="27"/>
      <c r="M162" s="150"/>
      <c r="N162" s="151"/>
      <c r="O162" s="52"/>
      <c r="P162" s="52"/>
      <c r="Q162" s="52"/>
      <c r="R162" s="52"/>
      <c r="S162" s="52"/>
      <c r="T162" s="53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T162" s="14" t="s">
        <v>136</v>
      </c>
      <c r="AU162" s="14" t="s">
        <v>78</v>
      </c>
    </row>
    <row r="163" spans="1:65" s="2" customFormat="1" ht="24.2" customHeight="1">
      <c r="A163" s="26"/>
      <c r="B163" s="134"/>
      <c r="C163" s="135" t="s">
        <v>95</v>
      </c>
      <c r="D163" s="135" t="s">
        <v>130</v>
      </c>
      <c r="E163" s="136" t="s">
        <v>212</v>
      </c>
      <c r="F163" s="137" t="s">
        <v>213</v>
      </c>
      <c r="G163" s="138" t="s">
        <v>199</v>
      </c>
      <c r="H163" s="139">
        <f>H126*0.31</f>
        <v>215.45</v>
      </c>
      <c r="I163" s="140"/>
      <c r="J163" s="140">
        <f>ROUND(I163*H163,2)</f>
        <v>0</v>
      </c>
      <c r="K163" s="141"/>
      <c r="L163" s="27"/>
      <c r="M163" s="142" t="s">
        <v>1</v>
      </c>
      <c r="N163" s="143" t="s">
        <v>35</v>
      </c>
      <c r="O163" s="144">
        <v>0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6" t="s">
        <v>134</v>
      </c>
      <c r="AT163" s="146" t="s">
        <v>130</v>
      </c>
      <c r="AU163" s="146" t="s">
        <v>78</v>
      </c>
      <c r="AY163" s="14" t="s">
        <v>128</v>
      </c>
      <c r="BE163" s="147">
        <f>IF(N163="základní",J163,0)</f>
        <v>0</v>
      </c>
      <c r="BF163" s="147">
        <f>IF(N163="snížená",J163,0)</f>
        <v>0</v>
      </c>
      <c r="BG163" s="147">
        <f>IF(N163="zákl. přenesená",J163,0)</f>
        <v>0</v>
      </c>
      <c r="BH163" s="147">
        <f>IF(N163="sníž. přenesená",J163,0)</f>
        <v>0</v>
      </c>
      <c r="BI163" s="147">
        <f>IF(N163="nulová",J163,0)</f>
        <v>0</v>
      </c>
      <c r="BJ163" s="14" t="s">
        <v>76</v>
      </c>
      <c r="BK163" s="147">
        <f>ROUND(I163*H163,2)</f>
        <v>0</v>
      </c>
      <c r="BL163" s="14" t="s">
        <v>134</v>
      </c>
      <c r="BM163" s="146" t="s">
        <v>214</v>
      </c>
    </row>
    <row r="164" spans="1:65" s="2" customFormat="1" ht="19.5">
      <c r="A164" s="26"/>
      <c r="B164" s="27"/>
      <c r="C164" s="26"/>
      <c r="D164" s="148" t="s">
        <v>136</v>
      </c>
      <c r="E164" s="26"/>
      <c r="F164" s="149" t="s">
        <v>215</v>
      </c>
      <c r="G164" s="26"/>
      <c r="H164" s="26"/>
      <c r="I164" s="26"/>
      <c r="J164" s="26"/>
      <c r="K164" s="26"/>
      <c r="L164" s="27"/>
      <c r="M164" s="150"/>
      <c r="N164" s="151"/>
      <c r="O164" s="52"/>
      <c r="P164" s="52"/>
      <c r="Q164" s="52"/>
      <c r="R164" s="52"/>
      <c r="S164" s="52"/>
      <c r="T164" s="53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T164" s="14" t="s">
        <v>136</v>
      </c>
      <c r="AU164" s="14" t="s">
        <v>78</v>
      </c>
    </row>
    <row r="165" spans="1:65" s="12" customFormat="1" ht="22.9" customHeight="1">
      <c r="B165" s="122"/>
      <c r="D165" s="123" t="s">
        <v>69</v>
      </c>
      <c r="E165" s="132" t="s">
        <v>216</v>
      </c>
      <c r="F165" s="132" t="s">
        <v>217</v>
      </c>
      <c r="J165" s="133">
        <f>BK165</f>
        <v>0</v>
      </c>
      <c r="L165" s="122"/>
      <c r="M165" s="126"/>
      <c r="N165" s="127"/>
      <c r="O165" s="127"/>
      <c r="P165" s="128">
        <f>SUM(P166:P167)</f>
        <v>0</v>
      </c>
      <c r="Q165" s="127"/>
      <c r="R165" s="128">
        <f>SUM(R166:R167)</f>
        <v>0</v>
      </c>
      <c r="S165" s="127"/>
      <c r="T165" s="129">
        <f>SUM(T166:T167)</f>
        <v>0</v>
      </c>
      <c r="AR165" s="123" t="s">
        <v>138</v>
      </c>
      <c r="AT165" s="130" t="s">
        <v>69</v>
      </c>
      <c r="AU165" s="130" t="s">
        <v>76</v>
      </c>
      <c r="AY165" s="123" t="s">
        <v>128</v>
      </c>
      <c r="BK165" s="131">
        <f>SUM(BK166:BK167)</f>
        <v>0</v>
      </c>
    </row>
    <row r="166" spans="1:65" s="2" customFormat="1" ht="16.5" customHeight="1">
      <c r="A166" s="26"/>
      <c r="B166" s="134"/>
      <c r="C166" s="135">
        <v>18</v>
      </c>
      <c r="D166" s="135" t="s">
        <v>130</v>
      </c>
      <c r="E166" s="136" t="s">
        <v>218</v>
      </c>
      <c r="F166" s="137" t="s">
        <v>219</v>
      </c>
      <c r="G166" s="138" t="s">
        <v>220</v>
      </c>
      <c r="H166" s="139">
        <v>1</v>
      </c>
      <c r="I166" s="140"/>
      <c r="J166" s="140">
        <f>ROUND(I166*H166,2)</f>
        <v>0</v>
      </c>
      <c r="K166" s="141"/>
      <c r="L166" s="27"/>
      <c r="M166" s="142" t="s">
        <v>1</v>
      </c>
      <c r="N166" s="143" t="s">
        <v>35</v>
      </c>
      <c r="O166" s="144">
        <v>0</v>
      </c>
      <c r="P166" s="144">
        <f>O166*H166</f>
        <v>0</v>
      </c>
      <c r="Q166" s="144">
        <v>0</v>
      </c>
      <c r="R166" s="144">
        <f>Q166*H166</f>
        <v>0</v>
      </c>
      <c r="S166" s="144">
        <v>0</v>
      </c>
      <c r="T166" s="145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6" t="s">
        <v>221</v>
      </c>
      <c r="AT166" s="146" t="s">
        <v>130</v>
      </c>
      <c r="AU166" s="146" t="s">
        <v>78</v>
      </c>
      <c r="AY166" s="14" t="s">
        <v>128</v>
      </c>
      <c r="BE166" s="147">
        <f>IF(N166="základní",J166,0)</f>
        <v>0</v>
      </c>
      <c r="BF166" s="147">
        <f>IF(N166="snížená",J166,0)</f>
        <v>0</v>
      </c>
      <c r="BG166" s="147">
        <f>IF(N166="zákl. přenesená",J166,0)</f>
        <v>0</v>
      </c>
      <c r="BH166" s="147">
        <f>IF(N166="sníž. přenesená",J166,0)</f>
        <v>0</v>
      </c>
      <c r="BI166" s="147">
        <f>IF(N166="nulová",J166,0)</f>
        <v>0</v>
      </c>
      <c r="BJ166" s="14" t="s">
        <v>76</v>
      </c>
      <c r="BK166" s="147">
        <f>ROUND(I166*H166,2)</f>
        <v>0</v>
      </c>
      <c r="BL166" s="14" t="s">
        <v>221</v>
      </c>
      <c r="BM166" s="146" t="s">
        <v>222</v>
      </c>
    </row>
    <row r="167" spans="1:65" s="2" customFormat="1">
      <c r="A167" s="26"/>
      <c r="B167" s="27"/>
      <c r="C167" s="26"/>
      <c r="D167" s="148" t="s">
        <v>136</v>
      </c>
      <c r="E167" s="26"/>
      <c r="F167" s="149" t="s">
        <v>223</v>
      </c>
      <c r="G167" s="26"/>
      <c r="H167" s="26"/>
      <c r="I167" s="26"/>
      <c r="J167" s="26"/>
      <c r="K167" s="26"/>
      <c r="L167" s="27"/>
      <c r="M167" s="153"/>
      <c r="N167" s="154"/>
      <c r="O167" s="155"/>
      <c r="P167" s="155"/>
      <c r="Q167" s="155"/>
      <c r="R167" s="155"/>
      <c r="S167" s="155"/>
      <c r="T167" s="15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T167" s="14" t="s">
        <v>136</v>
      </c>
      <c r="AU167" s="14" t="s">
        <v>78</v>
      </c>
    </row>
    <row r="168" spans="1:65" s="2" customFormat="1" ht="6.95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</row>
  </sheetData>
  <autoFilter ref="C122:K167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66"/>
  <sheetViews>
    <sheetView showGridLines="0" showZeros="0" topLeftCell="A116" workbookViewId="0">
      <selection activeCell="W159" sqref="W15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950000000000003" customHeight="1">
      <c r="L2" s="162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4" t="s">
        <v>86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4.95" hidden="1" customHeight="1">
      <c r="B4" s="17"/>
      <c r="D4" s="18" t="s">
        <v>97</v>
      </c>
      <c r="L4" s="17"/>
      <c r="M4" s="84" t="s">
        <v>10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3" t="s">
        <v>13</v>
      </c>
      <c r="L6" s="17"/>
    </row>
    <row r="7" spans="1:46" s="1" customFormat="1" ht="16.5" hidden="1" customHeight="1">
      <c r="B7" s="17"/>
      <c r="E7" s="192" t="str">
        <f>'Rekapitulace stavby'!K6</f>
        <v>Město Petřvald - Opravy MK_2025</v>
      </c>
      <c r="F7" s="193"/>
      <c r="G7" s="193"/>
      <c r="H7" s="193"/>
      <c r="L7" s="17"/>
    </row>
    <row r="8" spans="1:46" s="2" customFormat="1" ht="12" hidden="1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hidden="1" customHeight="1">
      <c r="A9" s="26"/>
      <c r="B9" s="27"/>
      <c r="C9" s="26"/>
      <c r="D9" s="26"/>
      <c r="E9" s="184" t="s">
        <v>234</v>
      </c>
      <c r="F9" s="191"/>
      <c r="G9" s="191"/>
      <c r="H9" s="19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idden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hidden="1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hidden="1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hidden="1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hidden="1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hidden="1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hidden="1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20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hidden="1" customHeight="1">
      <c r="A18" s="26"/>
      <c r="B18" s="27"/>
      <c r="C18" s="26"/>
      <c r="D18" s="26"/>
      <c r="E18" s="173" t="str">
        <f>'Rekapitulace stavby'!E14</f>
        <v xml:space="preserve"> </v>
      </c>
      <c r="F18" s="173"/>
      <c r="G18" s="173"/>
      <c r="H18" s="173"/>
      <c r="I18" s="23" t="s">
        <v>23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hidden="1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hidden="1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hidden="1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23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hidden="1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hidden="1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99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hidden="1" customHeight="1">
      <c r="A24" s="26"/>
      <c r="B24" s="27"/>
      <c r="C24" s="26"/>
      <c r="D24" s="26"/>
      <c r="E24" s="21" t="s">
        <v>100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hidden="1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hidden="1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hidden="1" customHeight="1">
      <c r="A27" s="85"/>
      <c r="B27" s="86"/>
      <c r="C27" s="85"/>
      <c r="D27" s="85"/>
      <c r="E27" s="175" t="s">
        <v>1</v>
      </c>
      <c r="F27" s="175"/>
      <c r="G27" s="175"/>
      <c r="H27" s="175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hidden="1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hidden="1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hidden="1" customHeight="1">
      <c r="A30" s="26"/>
      <c r="B30" s="27"/>
      <c r="C30" s="26"/>
      <c r="D30" s="88" t="s">
        <v>30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hidden="1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89" t="s">
        <v>34</v>
      </c>
      <c r="E33" s="23" t="s">
        <v>35</v>
      </c>
      <c r="F33" s="90">
        <f>ROUND((SUM(BE123:BE165)),  2)</f>
        <v>0</v>
      </c>
      <c r="G33" s="26"/>
      <c r="H33" s="26"/>
      <c r="I33" s="91">
        <v>0.21</v>
      </c>
      <c r="J33" s="90">
        <f>ROUND(((SUM(BE123:BE165))*I33),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36</v>
      </c>
      <c r="F34" s="90">
        <f>ROUND((SUM(BF123:BF165)),  2)</f>
        <v>0</v>
      </c>
      <c r="G34" s="26"/>
      <c r="H34" s="26"/>
      <c r="I34" s="91">
        <v>0.12</v>
      </c>
      <c r="J34" s="90">
        <f>ROUND(((SUM(BF123:BF165))*I34),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37</v>
      </c>
      <c r="F35" s="90">
        <f>ROUND((SUM(BG123:BG165)),  2)</f>
        <v>0</v>
      </c>
      <c r="G35" s="26"/>
      <c r="H35" s="26"/>
      <c r="I35" s="91">
        <v>0.21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38</v>
      </c>
      <c r="F36" s="90">
        <f>ROUND((SUM(BH123:BH165)),  2)</f>
        <v>0</v>
      </c>
      <c r="G36" s="26"/>
      <c r="H36" s="26"/>
      <c r="I36" s="91">
        <v>0.12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39</v>
      </c>
      <c r="F37" s="90">
        <f>ROUND((SUM(BI123:BI165)),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hidden="1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hidden="1" customHeight="1">
      <c r="A39" s="26"/>
      <c r="B39" s="27"/>
      <c r="C39" s="92"/>
      <c r="D39" s="93" t="s">
        <v>40</v>
      </c>
      <c r="E39" s="54"/>
      <c r="F39" s="54"/>
      <c r="G39" s="94" t="s">
        <v>41</v>
      </c>
      <c r="H39" s="95" t="s">
        <v>42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6"/>
      <c r="B61" s="27"/>
      <c r="C61" s="26"/>
      <c r="D61" s="39" t="s">
        <v>45</v>
      </c>
      <c r="E61" s="29"/>
      <c r="F61" s="98" t="s">
        <v>46</v>
      </c>
      <c r="G61" s="39" t="s">
        <v>45</v>
      </c>
      <c r="H61" s="29"/>
      <c r="I61" s="29"/>
      <c r="J61" s="99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6"/>
      <c r="B76" s="27"/>
      <c r="C76" s="26"/>
      <c r="D76" s="39" t="s">
        <v>45</v>
      </c>
      <c r="E76" s="29"/>
      <c r="F76" s="98" t="s">
        <v>46</v>
      </c>
      <c r="G76" s="39" t="s">
        <v>45</v>
      </c>
      <c r="H76" s="29"/>
      <c r="I76" s="29"/>
      <c r="J76" s="99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101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92" t="str">
        <f>E7</f>
        <v>Město Petřvald - Opravy MK_2025</v>
      </c>
      <c r="F85" s="193"/>
      <c r="G85" s="193"/>
      <c r="H85" s="19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04 - Oprava MK ul. K Pískovně, část II.</v>
      </c>
      <c r="F87" s="191"/>
      <c r="G87" s="191"/>
      <c r="H87" s="19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16</v>
      </c>
      <c r="D89" s="26"/>
      <c r="E89" s="26"/>
      <c r="F89" s="21" t="str">
        <f>F12</f>
        <v>Petřvald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19</v>
      </c>
      <c r="D91" s="26"/>
      <c r="E91" s="26"/>
      <c r="F91" s="21" t="str">
        <f>E15</f>
        <v>Město Petřvald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Ing. Pavol Lipták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02" t="s">
        <v>104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105</v>
      </c>
    </row>
    <row r="97" spans="1:31" s="9" customFormat="1" ht="24.95" hidden="1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1:31" s="10" customFormat="1" ht="19.899999999999999" hidden="1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1:31" s="10" customFormat="1" ht="19.899999999999999" hidden="1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1:31" s="10" customFormat="1" ht="19.899999999999999" hidden="1" customHeight="1">
      <c r="B100" s="107"/>
      <c r="D100" s="108" t="s">
        <v>109</v>
      </c>
      <c r="E100" s="109"/>
      <c r="F100" s="109"/>
      <c r="G100" s="109"/>
      <c r="H100" s="109"/>
      <c r="I100" s="109"/>
      <c r="J100" s="110">
        <f>J137</f>
        <v>0</v>
      </c>
      <c r="L100" s="107"/>
    </row>
    <row r="101" spans="1:31" s="10" customFormat="1" ht="19.899999999999999" hidden="1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J140</f>
        <v>0</v>
      </c>
      <c r="L101" s="107"/>
    </row>
    <row r="102" spans="1:31" s="10" customFormat="1" ht="19.899999999999999" hidden="1" customHeight="1">
      <c r="B102" s="107"/>
      <c r="D102" s="108" t="s">
        <v>111</v>
      </c>
      <c r="E102" s="109"/>
      <c r="F102" s="109"/>
      <c r="G102" s="109"/>
      <c r="H102" s="109"/>
      <c r="I102" s="109"/>
      <c r="J102" s="110">
        <f>J153</f>
        <v>0</v>
      </c>
      <c r="L102" s="107"/>
    </row>
    <row r="103" spans="1:31" s="10" customFormat="1" ht="19.899999999999999" hidden="1" customHeight="1">
      <c r="B103" s="107"/>
      <c r="D103" s="108" t="s">
        <v>112</v>
      </c>
      <c r="E103" s="109"/>
      <c r="F103" s="109"/>
      <c r="G103" s="109"/>
      <c r="H103" s="109"/>
      <c r="I103" s="109"/>
      <c r="J103" s="110">
        <f>J163</f>
        <v>0</v>
      </c>
      <c r="L103" s="107"/>
    </row>
    <row r="104" spans="1:31" s="2" customFormat="1" ht="21.75" hidden="1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hidden="1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hidden="1"/>
    <row r="107" spans="1:31" hidden="1"/>
    <row r="108" spans="1:31" hidden="1"/>
    <row r="109" spans="1:31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113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92" t="str">
        <f>E7</f>
        <v>Město Petřvald - Opravy MK_2025</v>
      </c>
      <c r="F113" s="193"/>
      <c r="G113" s="193"/>
      <c r="H113" s="193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98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4" t="str">
        <f>E9</f>
        <v>04 - Oprava MK ul. K Pískovně, část II.</v>
      </c>
      <c r="F115" s="191"/>
      <c r="G115" s="191"/>
      <c r="H115" s="191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>Petřvald</v>
      </c>
      <c r="G117" s="26"/>
      <c r="H117" s="26"/>
      <c r="I117" s="23" t="s">
        <v>18</v>
      </c>
      <c r="J117" s="49" t="str">
        <f>IF(J12="","",J12)</f>
        <v/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19</v>
      </c>
      <c r="D119" s="26"/>
      <c r="E119" s="26"/>
      <c r="F119" s="21" t="str">
        <f>E15</f>
        <v>Město Petřvald</v>
      </c>
      <c r="G119" s="26"/>
      <c r="H119" s="26"/>
      <c r="I119" s="23" t="s">
        <v>26</v>
      </c>
      <c r="J119" s="24" t="str">
        <f>E21</f>
        <v xml:space="preserve"> 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28</v>
      </c>
      <c r="J120" s="24" t="str">
        <f>E24</f>
        <v>Ing. Pavol Lipták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1"/>
      <c r="B122" s="112"/>
      <c r="C122" s="113" t="s">
        <v>114</v>
      </c>
      <c r="D122" s="114" t="s">
        <v>55</v>
      </c>
      <c r="E122" s="114" t="s">
        <v>51</v>
      </c>
      <c r="F122" s="114" t="s">
        <v>52</v>
      </c>
      <c r="G122" s="114" t="s">
        <v>115</v>
      </c>
      <c r="H122" s="114" t="s">
        <v>116</v>
      </c>
      <c r="I122" s="114" t="s">
        <v>117</v>
      </c>
      <c r="J122" s="115" t="s">
        <v>103</v>
      </c>
      <c r="K122" s="116" t="s">
        <v>118</v>
      </c>
      <c r="L122" s="117"/>
      <c r="M122" s="56" t="s">
        <v>1</v>
      </c>
      <c r="N122" s="57" t="s">
        <v>34</v>
      </c>
      <c r="O122" s="57" t="s">
        <v>119</v>
      </c>
      <c r="P122" s="57" t="s">
        <v>120</v>
      </c>
      <c r="Q122" s="57" t="s">
        <v>121</v>
      </c>
      <c r="R122" s="57" t="s">
        <v>122</v>
      </c>
      <c r="S122" s="57" t="s">
        <v>123</v>
      </c>
      <c r="T122" s="58" t="s">
        <v>124</v>
      </c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</row>
    <row r="123" spans="1:65" s="2" customFormat="1" ht="22.9" customHeight="1">
      <c r="A123" s="26"/>
      <c r="B123" s="27"/>
      <c r="C123" s="63" t="s">
        <v>125</v>
      </c>
      <c r="D123" s="26"/>
      <c r="E123" s="26"/>
      <c r="F123" s="26"/>
      <c r="G123" s="26"/>
      <c r="H123" s="26"/>
      <c r="I123" s="26"/>
      <c r="J123" s="118">
        <f>J124</f>
        <v>0</v>
      </c>
      <c r="K123" s="26"/>
      <c r="L123" s="27"/>
      <c r="M123" s="59"/>
      <c r="N123" s="50"/>
      <c r="O123" s="60"/>
      <c r="P123" s="119" t="e">
        <f>P124</f>
        <v>#REF!</v>
      </c>
      <c r="Q123" s="60"/>
      <c r="R123" s="119" t="e">
        <f>R124</f>
        <v>#REF!</v>
      </c>
      <c r="S123" s="60"/>
      <c r="T123" s="120" t="e">
        <f>T124</f>
        <v>#REF!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69</v>
      </c>
      <c r="AU123" s="14" t="s">
        <v>105</v>
      </c>
      <c r="BK123" s="121" t="e">
        <f>BK124</f>
        <v>#REF!</v>
      </c>
    </row>
    <row r="124" spans="1:65" s="12" customFormat="1" ht="25.9" customHeight="1">
      <c r="B124" s="122"/>
      <c r="D124" s="123" t="s">
        <v>69</v>
      </c>
      <c r="E124" s="124" t="s">
        <v>126</v>
      </c>
      <c r="F124" s="124" t="s">
        <v>127</v>
      </c>
      <c r="J124" s="125">
        <f>J163+J153+J140+J137+J128+J125</f>
        <v>0</v>
      </c>
      <c r="L124" s="122"/>
      <c r="M124" s="126"/>
      <c r="N124" s="127"/>
      <c r="O124" s="127"/>
      <c r="P124" s="128" t="e">
        <f>P125+P128+P137+P140+P153+#REF!+P163</f>
        <v>#REF!</v>
      </c>
      <c r="Q124" s="127"/>
      <c r="R124" s="128" t="e">
        <f>R125+R128+R137+R140+R153+#REF!+R163</f>
        <v>#REF!</v>
      </c>
      <c r="S124" s="127"/>
      <c r="T124" s="129" t="e">
        <f>T125+T128+T137+T140+T153+#REF!+T163</f>
        <v>#REF!</v>
      </c>
      <c r="AR124" s="123" t="s">
        <v>76</v>
      </c>
      <c r="AT124" s="130" t="s">
        <v>69</v>
      </c>
      <c r="AU124" s="130" t="s">
        <v>70</v>
      </c>
      <c r="AY124" s="123" t="s">
        <v>128</v>
      </c>
      <c r="BK124" s="131" t="e">
        <f>BK125+BK128+BK137+BK140+BK153+#REF!+BK163</f>
        <v>#REF!</v>
      </c>
    </row>
    <row r="125" spans="1:65" s="12" customFormat="1" ht="22.9" customHeight="1">
      <c r="B125" s="122"/>
      <c r="D125" s="123" t="s">
        <v>69</v>
      </c>
      <c r="E125" s="132" t="s">
        <v>76</v>
      </c>
      <c r="F125" s="132" t="s">
        <v>129</v>
      </c>
      <c r="J125" s="133">
        <f>BK125</f>
        <v>0</v>
      </c>
      <c r="L125" s="122"/>
      <c r="M125" s="126"/>
      <c r="N125" s="127"/>
      <c r="O125" s="127"/>
      <c r="P125" s="128">
        <f>SUM(P126:P127)</f>
        <v>10.559999999999999</v>
      </c>
      <c r="Q125" s="127"/>
      <c r="R125" s="128">
        <f>SUM(R126:R127)</f>
        <v>0.12479999999999999</v>
      </c>
      <c r="S125" s="127"/>
      <c r="T125" s="129">
        <f>SUM(T126:T127)</f>
        <v>297.60000000000002</v>
      </c>
      <c r="AR125" s="123" t="s">
        <v>76</v>
      </c>
      <c r="AT125" s="130" t="s">
        <v>69</v>
      </c>
      <c r="AU125" s="130" t="s">
        <v>76</v>
      </c>
      <c r="AY125" s="123" t="s">
        <v>128</v>
      </c>
      <c r="BK125" s="131">
        <f>SUM(BK126:BK127)</f>
        <v>0</v>
      </c>
    </row>
    <row r="126" spans="1:65" s="2" customFormat="1" ht="16.5" customHeight="1">
      <c r="A126" s="26"/>
      <c r="B126" s="134"/>
      <c r="C126" s="135" t="s">
        <v>76</v>
      </c>
      <c r="D126" s="135" t="s">
        <v>130</v>
      </c>
      <c r="E126" s="136" t="s">
        <v>131</v>
      </c>
      <c r="F126" s="137" t="s">
        <v>132</v>
      </c>
      <c r="G126" s="138" t="s">
        <v>133</v>
      </c>
      <c r="H126" s="139">
        <v>960</v>
      </c>
      <c r="I126" s="140"/>
      <c r="J126" s="140">
        <f>ROUND(I126*H126,2)</f>
        <v>0</v>
      </c>
      <c r="K126" s="141"/>
      <c r="L126" s="27"/>
      <c r="M126" s="142" t="s">
        <v>1</v>
      </c>
      <c r="N126" s="143" t="s">
        <v>35</v>
      </c>
      <c r="O126" s="144">
        <v>1.0999999999999999E-2</v>
      </c>
      <c r="P126" s="144">
        <f>O126*H126</f>
        <v>10.559999999999999</v>
      </c>
      <c r="Q126" s="144">
        <v>1.2999999999999999E-4</v>
      </c>
      <c r="R126" s="144">
        <f>Q126*H126</f>
        <v>0.12479999999999999</v>
      </c>
      <c r="S126" s="144">
        <v>0.31</v>
      </c>
      <c r="T126" s="145">
        <f>S126*H126</f>
        <v>297.60000000000002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6" t="s">
        <v>134</v>
      </c>
      <c r="AT126" s="146" t="s">
        <v>130</v>
      </c>
      <c r="AU126" s="146" t="s">
        <v>78</v>
      </c>
      <c r="AY126" s="14" t="s">
        <v>128</v>
      </c>
      <c r="BE126" s="147">
        <f>IF(N126="základní",J126,0)</f>
        <v>0</v>
      </c>
      <c r="BF126" s="147">
        <f>IF(N126="snížená",J126,0)</f>
        <v>0</v>
      </c>
      <c r="BG126" s="147">
        <f>IF(N126="zákl. přenesená",J126,0)</f>
        <v>0</v>
      </c>
      <c r="BH126" s="147">
        <f>IF(N126="sníž. přenesená",J126,0)</f>
        <v>0</v>
      </c>
      <c r="BI126" s="147">
        <f>IF(N126="nulová",J126,0)</f>
        <v>0</v>
      </c>
      <c r="BJ126" s="14" t="s">
        <v>76</v>
      </c>
      <c r="BK126" s="147">
        <f>ROUND(I126*H126,2)</f>
        <v>0</v>
      </c>
      <c r="BL126" s="14" t="s">
        <v>134</v>
      </c>
      <c r="BM126" s="146" t="s">
        <v>135</v>
      </c>
    </row>
    <row r="127" spans="1:65" s="2" customFormat="1" ht="19.5">
      <c r="A127" s="26"/>
      <c r="B127" s="27"/>
      <c r="C127" s="26"/>
      <c r="D127" s="148" t="s">
        <v>136</v>
      </c>
      <c r="E127" s="26"/>
      <c r="F127" s="149" t="s">
        <v>137</v>
      </c>
      <c r="G127" s="26"/>
      <c r="H127" s="26"/>
      <c r="I127" s="26"/>
      <c r="J127" s="26"/>
      <c r="K127" s="26"/>
      <c r="L127" s="27"/>
      <c r="M127" s="150"/>
      <c r="N127" s="151"/>
      <c r="O127" s="52"/>
      <c r="P127" s="52"/>
      <c r="Q127" s="52"/>
      <c r="R127" s="52"/>
      <c r="S127" s="52"/>
      <c r="T127" s="53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136</v>
      </c>
      <c r="AU127" s="14" t="s">
        <v>78</v>
      </c>
    </row>
    <row r="128" spans="1:65" s="12" customFormat="1" ht="22.9" customHeight="1">
      <c r="B128" s="122"/>
      <c r="D128" s="123" t="s">
        <v>69</v>
      </c>
      <c r="E128" s="132" t="s">
        <v>138</v>
      </c>
      <c r="F128" s="132" t="s">
        <v>139</v>
      </c>
      <c r="J128" s="133">
        <f>BK128</f>
        <v>0</v>
      </c>
      <c r="L128" s="122"/>
      <c r="M128" s="126"/>
      <c r="N128" s="127"/>
      <c r="O128" s="127"/>
      <c r="P128" s="128">
        <f>SUM(P129:P136)</f>
        <v>42.239999999999995</v>
      </c>
      <c r="Q128" s="127"/>
      <c r="R128" s="128">
        <f>SUM(R129:R136)</f>
        <v>0</v>
      </c>
      <c r="S128" s="127"/>
      <c r="T128" s="129">
        <f>SUM(T129:T136)</f>
        <v>0</v>
      </c>
      <c r="AR128" s="123" t="s">
        <v>76</v>
      </c>
      <c r="AT128" s="130" t="s">
        <v>69</v>
      </c>
      <c r="AU128" s="130" t="s">
        <v>76</v>
      </c>
      <c r="AY128" s="123" t="s">
        <v>128</v>
      </c>
      <c r="BK128" s="131">
        <f>SUM(BK129:BK136)</f>
        <v>0</v>
      </c>
    </row>
    <row r="129" spans="1:65" s="2" customFormat="1" ht="16.5" customHeight="1">
      <c r="A129" s="26"/>
      <c r="B129" s="134"/>
      <c r="C129" s="135" t="s">
        <v>78</v>
      </c>
      <c r="D129" s="135" t="s">
        <v>130</v>
      </c>
      <c r="E129" s="136" t="s">
        <v>140</v>
      </c>
      <c r="F129" s="137" t="s">
        <v>141</v>
      </c>
      <c r="G129" s="138" t="s">
        <v>133</v>
      </c>
      <c r="H129" s="139">
        <v>960</v>
      </c>
      <c r="I129" s="140"/>
      <c r="J129" s="140">
        <f>ROUND(I129*H129,2)</f>
        <v>0</v>
      </c>
      <c r="K129" s="141"/>
      <c r="L129" s="27"/>
      <c r="M129" s="142" t="s">
        <v>1</v>
      </c>
      <c r="N129" s="143" t="s">
        <v>35</v>
      </c>
      <c r="O129" s="144">
        <v>4.0000000000000001E-3</v>
      </c>
      <c r="P129" s="144">
        <f>O129*H129</f>
        <v>3.84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6" t="s">
        <v>134</v>
      </c>
      <c r="AT129" s="146" t="s">
        <v>130</v>
      </c>
      <c r="AU129" s="146" t="s">
        <v>78</v>
      </c>
      <c r="AY129" s="14" t="s">
        <v>128</v>
      </c>
      <c r="BE129" s="147">
        <f>IF(N129="základní",J129,0)</f>
        <v>0</v>
      </c>
      <c r="BF129" s="147">
        <f>IF(N129="snížená",J129,0)</f>
        <v>0</v>
      </c>
      <c r="BG129" s="147">
        <f>IF(N129="zákl. přenesená",J129,0)</f>
        <v>0</v>
      </c>
      <c r="BH129" s="147">
        <f>IF(N129="sníž. přenesená",J129,0)</f>
        <v>0</v>
      </c>
      <c r="BI129" s="147">
        <f>IF(N129="nulová",J129,0)</f>
        <v>0</v>
      </c>
      <c r="BJ129" s="14" t="s">
        <v>76</v>
      </c>
      <c r="BK129" s="147">
        <f>ROUND(I129*H129,2)</f>
        <v>0</v>
      </c>
      <c r="BL129" s="14" t="s">
        <v>134</v>
      </c>
      <c r="BM129" s="146" t="s">
        <v>142</v>
      </c>
    </row>
    <row r="130" spans="1:65" s="2" customFormat="1">
      <c r="A130" s="26"/>
      <c r="B130" s="27"/>
      <c r="C130" s="26"/>
      <c r="D130" s="148" t="s">
        <v>136</v>
      </c>
      <c r="E130" s="26"/>
      <c r="F130" s="149" t="s">
        <v>143</v>
      </c>
      <c r="G130" s="26"/>
      <c r="H130" s="26"/>
      <c r="I130" s="26"/>
      <c r="J130" s="26"/>
      <c r="K130" s="26"/>
      <c r="L130" s="27"/>
      <c r="M130" s="150"/>
      <c r="N130" s="151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136</v>
      </c>
      <c r="AU130" s="14" t="s">
        <v>78</v>
      </c>
    </row>
    <row r="131" spans="1:65" s="2" customFormat="1" ht="16.5" customHeight="1">
      <c r="A131" s="26"/>
      <c r="B131" s="134"/>
      <c r="C131" s="135" t="s">
        <v>144</v>
      </c>
      <c r="D131" s="135" t="s">
        <v>130</v>
      </c>
      <c r="E131" s="136" t="s">
        <v>145</v>
      </c>
      <c r="F131" s="137" t="s">
        <v>146</v>
      </c>
      <c r="G131" s="138" t="s">
        <v>133</v>
      </c>
      <c r="H131" s="139">
        <v>960</v>
      </c>
      <c r="I131" s="140"/>
      <c r="J131" s="140">
        <f>ROUND(I131*H131,2)</f>
        <v>0</v>
      </c>
      <c r="K131" s="141"/>
      <c r="L131" s="27"/>
      <c r="M131" s="142" t="s">
        <v>1</v>
      </c>
      <c r="N131" s="143" t="s">
        <v>35</v>
      </c>
      <c r="O131" s="144">
        <v>2E-3</v>
      </c>
      <c r="P131" s="144">
        <f>O131*H131</f>
        <v>1.92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6" t="s">
        <v>134</v>
      </c>
      <c r="AT131" s="146" t="s">
        <v>130</v>
      </c>
      <c r="AU131" s="146" t="s">
        <v>78</v>
      </c>
      <c r="AY131" s="14" t="s">
        <v>128</v>
      </c>
      <c r="BE131" s="147">
        <f>IF(N131="základní",J131,0)</f>
        <v>0</v>
      </c>
      <c r="BF131" s="147">
        <f>IF(N131="snížená",J131,0)</f>
        <v>0</v>
      </c>
      <c r="BG131" s="147">
        <f>IF(N131="zákl. přenesená",J131,0)</f>
        <v>0</v>
      </c>
      <c r="BH131" s="147">
        <f>IF(N131="sníž. přenesená",J131,0)</f>
        <v>0</v>
      </c>
      <c r="BI131" s="147">
        <f>IF(N131="nulová",J131,0)</f>
        <v>0</v>
      </c>
      <c r="BJ131" s="14" t="s">
        <v>76</v>
      </c>
      <c r="BK131" s="147">
        <f>ROUND(I131*H131,2)</f>
        <v>0</v>
      </c>
      <c r="BL131" s="14" t="s">
        <v>134</v>
      </c>
      <c r="BM131" s="146" t="s">
        <v>147</v>
      </c>
    </row>
    <row r="132" spans="1:65" s="2" customFormat="1">
      <c r="A132" s="26"/>
      <c r="B132" s="27"/>
      <c r="C132" s="26"/>
      <c r="D132" s="148" t="s">
        <v>136</v>
      </c>
      <c r="E132" s="26"/>
      <c r="F132" s="149" t="s">
        <v>148</v>
      </c>
      <c r="G132" s="26"/>
      <c r="H132" s="26"/>
      <c r="I132" s="26"/>
      <c r="J132" s="26"/>
      <c r="K132" s="26"/>
      <c r="L132" s="27"/>
      <c r="M132" s="150"/>
      <c r="N132" s="151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136</v>
      </c>
      <c r="AU132" s="14" t="s">
        <v>78</v>
      </c>
    </row>
    <row r="133" spans="1:65" s="2" customFormat="1" ht="21.75" customHeight="1">
      <c r="A133" s="26"/>
      <c r="B133" s="134"/>
      <c r="C133" s="135" t="s">
        <v>134</v>
      </c>
      <c r="D133" s="135" t="s">
        <v>130</v>
      </c>
      <c r="E133" s="136" t="s">
        <v>149</v>
      </c>
      <c r="F133" s="137" t="s">
        <v>150</v>
      </c>
      <c r="G133" s="138" t="s">
        <v>133</v>
      </c>
      <c r="H133" s="139">
        <v>960</v>
      </c>
      <c r="I133" s="140"/>
      <c r="J133" s="140">
        <f>ROUND(I133*H133,2)</f>
        <v>0</v>
      </c>
      <c r="K133" s="141"/>
      <c r="L133" s="27"/>
      <c r="M133" s="142" t="s">
        <v>1</v>
      </c>
      <c r="N133" s="143" t="s">
        <v>35</v>
      </c>
      <c r="O133" s="144">
        <v>1.9E-2</v>
      </c>
      <c r="P133" s="144">
        <f>O133*H133</f>
        <v>18.239999999999998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6" t="s">
        <v>134</v>
      </c>
      <c r="AT133" s="146" t="s">
        <v>130</v>
      </c>
      <c r="AU133" s="146" t="s">
        <v>78</v>
      </c>
      <c r="AY133" s="14" t="s">
        <v>128</v>
      </c>
      <c r="BE133" s="147">
        <f>IF(N133="základní",J133,0)</f>
        <v>0</v>
      </c>
      <c r="BF133" s="147">
        <f>IF(N133="snížená",J133,0)</f>
        <v>0</v>
      </c>
      <c r="BG133" s="147">
        <f>IF(N133="zákl. přenesená",J133,0)</f>
        <v>0</v>
      </c>
      <c r="BH133" s="147">
        <f>IF(N133="sníž. přenesená",J133,0)</f>
        <v>0</v>
      </c>
      <c r="BI133" s="147">
        <f>IF(N133="nulová",J133,0)</f>
        <v>0</v>
      </c>
      <c r="BJ133" s="14" t="s">
        <v>76</v>
      </c>
      <c r="BK133" s="147">
        <f>ROUND(I133*H133,2)</f>
        <v>0</v>
      </c>
      <c r="BL133" s="14" t="s">
        <v>134</v>
      </c>
      <c r="BM133" s="146" t="s">
        <v>151</v>
      </c>
    </row>
    <row r="134" spans="1:65" s="2" customFormat="1" ht="19.5">
      <c r="A134" s="26"/>
      <c r="B134" s="27"/>
      <c r="C134" s="26"/>
      <c r="D134" s="148" t="s">
        <v>136</v>
      </c>
      <c r="E134" s="26"/>
      <c r="F134" s="149" t="s">
        <v>152</v>
      </c>
      <c r="G134" s="26"/>
      <c r="H134" s="26"/>
      <c r="I134" s="26"/>
      <c r="J134" s="26"/>
      <c r="K134" s="26"/>
      <c r="L134" s="27"/>
      <c r="M134" s="150"/>
      <c r="N134" s="151"/>
      <c r="O134" s="52"/>
      <c r="P134" s="52"/>
      <c r="Q134" s="52"/>
      <c r="R134" s="52"/>
      <c r="S134" s="52"/>
      <c r="T134" s="53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14" t="s">
        <v>136</v>
      </c>
      <c r="AU134" s="14" t="s">
        <v>78</v>
      </c>
    </row>
    <row r="135" spans="1:65" s="2" customFormat="1" ht="16.5" customHeight="1">
      <c r="A135" s="26"/>
      <c r="B135" s="134"/>
      <c r="C135" s="135" t="s">
        <v>138</v>
      </c>
      <c r="D135" s="135" t="s">
        <v>130</v>
      </c>
      <c r="E135" s="136" t="s">
        <v>153</v>
      </c>
      <c r="F135" s="137" t="s">
        <v>154</v>
      </c>
      <c r="G135" s="138" t="s">
        <v>133</v>
      </c>
      <c r="H135" s="139">
        <v>960</v>
      </c>
      <c r="I135" s="140"/>
      <c r="J135" s="140">
        <f>ROUND(I135*H135,2)</f>
        <v>0</v>
      </c>
      <c r="K135" s="141"/>
      <c r="L135" s="27"/>
      <c r="M135" s="142" t="s">
        <v>1</v>
      </c>
      <c r="N135" s="143" t="s">
        <v>35</v>
      </c>
      <c r="O135" s="144">
        <v>1.9E-2</v>
      </c>
      <c r="P135" s="144">
        <f>O135*H135</f>
        <v>18.239999999999998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6" t="s">
        <v>134</v>
      </c>
      <c r="AT135" s="146" t="s">
        <v>130</v>
      </c>
      <c r="AU135" s="146" t="s">
        <v>78</v>
      </c>
      <c r="AY135" s="14" t="s">
        <v>128</v>
      </c>
      <c r="BE135" s="147">
        <f>IF(N135="základní",J135,0)</f>
        <v>0</v>
      </c>
      <c r="BF135" s="147">
        <f>IF(N135="snížená",J135,0)</f>
        <v>0</v>
      </c>
      <c r="BG135" s="147">
        <f>IF(N135="zákl. přenesená",J135,0)</f>
        <v>0</v>
      </c>
      <c r="BH135" s="147">
        <f>IF(N135="sníž. přenesená",J135,0)</f>
        <v>0</v>
      </c>
      <c r="BI135" s="147">
        <f>IF(N135="nulová",J135,0)</f>
        <v>0</v>
      </c>
      <c r="BJ135" s="14" t="s">
        <v>76</v>
      </c>
      <c r="BK135" s="147">
        <f>ROUND(I135*H135,2)</f>
        <v>0</v>
      </c>
      <c r="BL135" s="14" t="s">
        <v>134</v>
      </c>
      <c r="BM135" s="146" t="s">
        <v>155</v>
      </c>
    </row>
    <row r="136" spans="1:65" s="2" customFormat="1" ht="19.5">
      <c r="A136" s="26"/>
      <c r="B136" s="27"/>
      <c r="C136" s="26"/>
      <c r="D136" s="148" t="s">
        <v>136</v>
      </c>
      <c r="E136" s="26"/>
      <c r="F136" s="149" t="s">
        <v>156</v>
      </c>
      <c r="G136" s="26"/>
      <c r="H136" s="26"/>
      <c r="I136" s="26"/>
      <c r="J136" s="26"/>
      <c r="K136" s="26"/>
      <c r="L136" s="27"/>
      <c r="M136" s="150"/>
      <c r="N136" s="151"/>
      <c r="O136" s="52"/>
      <c r="P136" s="52"/>
      <c r="Q136" s="52"/>
      <c r="R136" s="52"/>
      <c r="S136" s="52"/>
      <c r="T136" s="53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T136" s="14" t="s">
        <v>136</v>
      </c>
      <c r="AU136" s="14" t="s">
        <v>78</v>
      </c>
    </row>
    <row r="137" spans="1:65" s="12" customFormat="1" ht="22.9" customHeight="1">
      <c r="B137" s="122"/>
      <c r="D137" s="123" t="s">
        <v>69</v>
      </c>
      <c r="E137" s="132" t="s">
        <v>157</v>
      </c>
      <c r="F137" s="132" t="s">
        <v>158</v>
      </c>
      <c r="J137" s="133">
        <f>BK137</f>
        <v>0</v>
      </c>
      <c r="L137" s="122"/>
      <c r="M137" s="126"/>
      <c r="N137" s="127"/>
      <c r="O137" s="127"/>
      <c r="P137" s="128">
        <f>SUM(P138:P139)</f>
        <v>7.92</v>
      </c>
      <c r="Q137" s="127"/>
      <c r="R137" s="128">
        <f>SUM(R138:R139)</f>
        <v>0.30112</v>
      </c>
      <c r="S137" s="127"/>
      <c r="T137" s="129">
        <f>SUM(T138:T139)</f>
        <v>0.3</v>
      </c>
      <c r="AR137" s="123" t="s">
        <v>76</v>
      </c>
      <c r="AT137" s="130" t="s">
        <v>69</v>
      </c>
      <c r="AU137" s="130" t="s">
        <v>76</v>
      </c>
      <c r="AY137" s="123" t="s">
        <v>128</v>
      </c>
      <c r="BK137" s="131">
        <f>SUM(BK138:BK139)</f>
        <v>0</v>
      </c>
    </row>
    <row r="138" spans="1:65" s="2" customFormat="1" ht="16.5" customHeight="1">
      <c r="A138" s="26"/>
      <c r="B138" s="134"/>
      <c r="C138" s="135" t="s">
        <v>159</v>
      </c>
      <c r="D138" s="135" t="s">
        <v>130</v>
      </c>
      <c r="E138" s="136" t="s">
        <v>166</v>
      </c>
      <c r="F138" s="137" t="s">
        <v>167</v>
      </c>
      <c r="G138" s="138" t="s">
        <v>162</v>
      </c>
      <c r="H138" s="139">
        <v>2</v>
      </c>
      <c r="I138" s="140"/>
      <c r="J138" s="140">
        <f>ROUND(I138*H138,2)</f>
        <v>0</v>
      </c>
      <c r="K138" s="141"/>
      <c r="L138" s="27"/>
      <c r="M138" s="142" t="s">
        <v>1</v>
      </c>
      <c r="N138" s="143" t="s">
        <v>35</v>
      </c>
      <c r="O138" s="144">
        <v>3.96</v>
      </c>
      <c r="P138" s="144">
        <f>O138*H138</f>
        <v>7.92</v>
      </c>
      <c r="Q138" s="144">
        <v>0.15056</v>
      </c>
      <c r="R138" s="144">
        <f>Q138*H138</f>
        <v>0.30112</v>
      </c>
      <c r="S138" s="144">
        <v>0.15</v>
      </c>
      <c r="T138" s="145">
        <f>S138*H138</f>
        <v>0.3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6" t="s">
        <v>134</v>
      </c>
      <c r="AT138" s="146" t="s">
        <v>130</v>
      </c>
      <c r="AU138" s="146" t="s">
        <v>78</v>
      </c>
      <c r="AY138" s="14" t="s">
        <v>128</v>
      </c>
      <c r="BE138" s="147">
        <f>IF(N138="základní",J138,0)</f>
        <v>0</v>
      </c>
      <c r="BF138" s="147">
        <f>IF(N138="snížená",J138,0)</f>
        <v>0</v>
      </c>
      <c r="BG138" s="147">
        <f>IF(N138="zákl. přenesená",J138,0)</f>
        <v>0</v>
      </c>
      <c r="BH138" s="147">
        <f>IF(N138="sníž. přenesená",J138,0)</f>
        <v>0</v>
      </c>
      <c r="BI138" s="147">
        <f>IF(N138="nulová",J138,0)</f>
        <v>0</v>
      </c>
      <c r="BJ138" s="14" t="s">
        <v>76</v>
      </c>
      <c r="BK138" s="147">
        <f>ROUND(I138*H138,2)</f>
        <v>0</v>
      </c>
      <c r="BL138" s="14" t="s">
        <v>134</v>
      </c>
      <c r="BM138" s="146" t="s">
        <v>168</v>
      </c>
    </row>
    <row r="139" spans="1:65" s="2" customFormat="1">
      <c r="A139" s="26"/>
      <c r="B139" s="27"/>
      <c r="C139" s="26"/>
      <c r="D139" s="148" t="s">
        <v>136</v>
      </c>
      <c r="E139" s="26"/>
      <c r="F139" s="149" t="s">
        <v>167</v>
      </c>
      <c r="G139" s="26"/>
      <c r="H139" s="26"/>
      <c r="I139" s="26"/>
      <c r="J139" s="26"/>
      <c r="K139" s="26"/>
      <c r="L139" s="27"/>
      <c r="M139" s="150"/>
      <c r="N139" s="151"/>
      <c r="O139" s="52"/>
      <c r="P139" s="52"/>
      <c r="Q139" s="52"/>
      <c r="R139" s="52"/>
      <c r="S139" s="52"/>
      <c r="T139" s="53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T139" s="14" t="s">
        <v>136</v>
      </c>
      <c r="AU139" s="14" t="s">
        <v>78</v>
      </c>
    </row>
    <row r="140" spans="1:65" s="12" customFormat="1" ht="22.9" customHeight="1">
      <c r="B140" s="122"/>
      <c r="D140" s="123" t="s">
        <v>69</v>
      </c>
      <c r="E140" s="132" t="s">
        <v>169</v>
      </c>
      <c r="F140" s="132" t="s">
        <v>170</v>
      </c>
      <c r="J140" s="133">
        <f>BK140</f>
        <v>0</v>
      </c>
      <c r="L140" s="122"/>
      <c r="M140" s="126"/>
      <c r="N140" s="127"/>
      <c r="O140" s="127"/>
      <c r="P140" s="128">
        <f>SUM(P141:P152)</f>
        <v>10</v>
      </c>
      <c r="Q140" s="127"/>
      <c r="R140" s="128">
        <f>SUM(R141:R152)</f>
        <v>3.23638</v>
      </c>
      <c r="S140" s="127"/>
      <c r="T140" s="129">
        <f>SUM(T141:T152)</f>
        <v>19.2</v>
      </c>
      <c r="AR140" s="123" t="s">
        <v>76</v>
      </c>
      <c r="AT140" s="130" t="s">
        <v>69</v>
      </c>
      <c r="AU140" s="130" t="s">
        <v>76</v>
      </c>
      <c r="AY140" s="123" t="s">
        <v>128</v>
      </c>
      <c r="BK140" s="131">
        <f>SUM(BK141:BK152)</f>
        <v>0</v>
      </c>
    </row>
    <row r="141" spans="1:65" s="2" customFormat="1" ht="16.5" customHeight="1">
      <c r="A141" s="26"/>
      <c r="B141" s="134"/>
      <c r="C141" s="135" t="s">
        <v>165</v>
      </c>
      <c r="D141" s="135" t="s">
        <v>130</v>
      </c>
      <c r="E141" s="136" t="s">
        <v>171</v>
      </c>
      <c r="F141" s="137" t="s">
        <v>172</v>
      </c>
      <c r="G141" s="138" t="s">
        <v>173</v>
      </c>
      <c r="H141" s="139">
        <v>10</v>
      </c>
      <c r="I141" s="140"/>
      <c r="J141" s="140">
        <f>ROUND(I141*H141,2)</f>
        <v>0</v>
      </c>
      <c r="K141" s="141"/>
      <c r="L141" s="27"/>
      <c r="M141" s="142" t="s">
        <v>1</v>
      </c>
      <c r="N141" s="143" t="s">
        <v>35</v>
      </c>
      <c r="O141" s="144">
        <v>0.113</v>
      </c>
      <c r="P141" s="144">
        <f>O141*H141</f>
        <v>1.1300000000000001</v>
      </c>
      <c r="Q141" s="144">
        <v>0</v>
      </c>
      <c r="R141" s="144">
        <f>Q141*H141</f>
        <v>0</v>
      </c>
      <c r="S141" s="144">
        <v>0</v>
      </c>
      <c r="T141" s="145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6" t="s">
        <v>134</v>
      </c>
      <c r="AT141" s="146" t="s">
        <v>130</v>
      </c>
      <c r="AU141" s="146" t="s">
        <v>78</v>
      </c>
      <c r="AY141" s="14" t="s">
        <v>128</v>
      </c>
      <c r="BE141" s="147">
        <f>IF(N141="základní",J141,0)</f>
        <v>0</v>
      </c>
      <c r="BF141" s="147">
        <f>IF(N141="snížená",J141,0)</f>
        <v>0</v>
      </c>
      <c r="BG141" s="147">
        <f>IF(N141="zákl. přenesená",J141,0)</f>
        <v>0</v>
      </c>
      <c r="BH141" s="147">
        <f>IF(N141="sníž. přenesená",J141,0)</f>
        <v>0</v>
      </c>
      <c r="BI141" s="147">
        <f>IF(N141="nulová",J141,0)</f>
        <v>0</v>
      </c>
      <c r="BJ141" s="14" t="s">
        <v>76</v>
      </c>
      <c r="BK141" s="147">
        <f>ROUND(I141*H141,2)</f>
        <v>0</v>
      </c>
      <c r="BL141" s="14" t="s">
        <v>134</v>
      </c>
      <c r="BM141" s="146" t="s">
        <v>174</v>
      </c>
    </row>
    <row r="142" spans="1:65" s="2" customFormat="1">
      <c r="A142" s="26"/>
      <c r="B142" s="27"/>
      <c r="C142" s="26"/>
      <c r="D142" s="148" t="s">
        <v>136</v>
      </c>
      <c r="E142" s="26"/>
      <c r="F142" s="149" t="s">
        <v>175</v>
      </c>
      <c r="G142" s="26"/>
      <c r="H142" s="26"/>
      <c r="I142" s="26"/>
      <c r="J142" s="26"/>
      <c r="K142" s="26"/>
      <c r="L142" s="27"/>
      <c r="M142" s="150"/>
      <c r="N142" s="151"/>
      <c r="O142" s="52"/>
      <c r="P142" s="52"/>
      <c r="Q142" s="52"/>
      <c r="R142" s="52"/>
      <c r="S142" s="52"/>
      <c r="T142" s="53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T142" s="14" t="s">
        <v>136</v>
      </c>
      <c r="AU142" s="14" t="s">
        <v>78</v>
      </c>
    </row>
    <row r="143" spans="1:65" s="2" customFormat="1" ht="16.5" customHeight="1">
      <c r="A143" s="26"/>
      <c r="B143" s="134"/>
      <c r="C143" s="135" t="s">
        <v>157</v>
      </c>
      <c r="D143" s="135" t="s">
        <v>130</v>
      </c>
      <c r="E143" s="136" t="s">
        <v>176</v>
      </c>
      <c r="F143" s="137" t="s">
        <v>177</v>
      </c>
      <c r="G143" s="138" t="s">
        <v>173</v>
      </c>
      <c r="H143" s="139">
        <v>10</v>
      </c>
      <c r="I143" s="140"/>
      <c r="J143" s="140">
        <f>ROUND(I143*H143,2)</f>
        <v>0</v>
      </c>
      <c r="K143" s="141"/>
      <c r="L143" s="27"/>
      <c r="M143" s="142" t="s">
        <v>1</v>
      </c>
      <c r="N143" s="143" t="s">
        <v>35</v>
      </c>
      <c r="O143" s="144">
        <v>0.154</v>
      </c>
      <c r="P143" s="144">
        <f>O143*H143</f>
        <v>1.54</v>
      </c>
      <c r="Q143" s="144">
        <v>2.7999999999999998E-4</v>
      </c>
      <c r="R143" s="144">
        <f>Q143*H143</f>
        <v>2.7999999999999995E-3</v>
      </c>
      <c r="S143" s="144">
        <v>0</v>
      </c>
      <c r="T143" s="14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6" t="s">
        <v>134</v>
      </c>
      <c r="AT143" s="146" t="s">
        <v>130</v>
      </c>
      <c r="AU143" s="146" t="s">
        <v>78</v>
      </c>
      <c r="AY143" s="14" t="s">
        <v>128</v>
      </c>
      <c r="BE143" s="147">
        <f>IF(N143="základní",J143,0)</f>
        <v>0</v>
      </c>
      <c r="BF143" s="147">
        <f>IF(N143="snížená",J143,0)</f>
        <v>0</v>
      </c>
      <c r="BG143" s="147">
        <f>IF(N143="zákl. přenesená",J143,0)</f>
        <v>0</v>
      </c>
      <c r="BH143" s="147">
        <f>IF(N143="sníž. přenesená",J143,0)</f>
        <v>0</v>
      </c>
      <c r="BI143" s="147">
        <f>IF(N143="nulová",J143,0)</f>
        <v>0</v>
      </c>
      <c r="BJ143" s="14" t="s">
        <v>76</v>
      </c>
      <c r="BK143" s="147">
        <f>ROUND(I143*H143,2)</f>
        <v>0</v>
      </c>
      <c r="BL143" s="14" t="s">
        <v>134</v>
      </c>
      <c r="BM143" s="146" t="s">
        <v>178</v>
      </c>
    </row>
    <row r="144" spans="1:65" s="2" customFormat="1" ht="19.5">
      <c r="A144" s="26"/>
      <c r="B144" s="27"/>
      <c r="C144" s="26"/>
      <c r="D144" s="148" t="s">
        <v>136</v>
      </c>
      <c r="E144" s="26"/>
      <c r="F144" s="149" t="s">
        <v>179</v>
      </c>
      <c r="G144" s="26"/>
      <c r="H144" s="26"/>
      <c r="I144" s="26"/>
      <c r="J144" s="26"/>
      <c r="K144" s="26"/>
      <c r="L144" s="27"/>
      <c r="M144" s="150"/>
      <c r="N144" s="151"/>
      <c r="O144" s="52"/>
      <c r="P144" s="52"/>
      <c r="Q144" s="52"/>
      <c r="R144" s="52"/>
      <c r="S144" s="52"/>
      <c r="T144" s="53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136</v>
      </c>
      <c r="AU144" s="14" t="s">
        <v>78</v>
      </c>
    </row>
    <row r="145" spans="1:65" s="2" customFormat="1" ht="16.5" customHeight="1">
      <c r="A145" s="26"/>
      <c r="B145" s="134"/>
      <c r="C145" s="135" t="s">
        <v>169</v>
      </c>
      <c r="D145" s="135" t="s">
        <v>130</v>
      </c>
      <c r="E145" s="136" t="s">
        <v>180</v>
      </c>
      <c r="F145" s="137" t="s">
        <v>181</v>
      </c>
      <c r="G145" s="138" t="s">
        <v>173</v>
      </c>
      <c r="H145" s="139">
        <v>10</v>
      </c>
      <c r="I145" s="140"/>
      <c r="J145" s="140">
        <f>ROUND(I145*H145,2)</f>
        <v>0</v>
      </c>
      <c r="K145" s="141"/>
      <c r="L145" s="27"/>
      <c r="M145" s="142" t="s">
        <v>1</v>
      </c>
      <c r="N145" s="143" t="s">
        <v>35</v>
      </c>
      <c r="O145" s="144">
        <v>0.12</v>
      </c>
      <c r="P145" s="144">
        <f>O145*H145</f>
        <v>1.2</v>
      </c>
      <c r="Q145" s="144">
        <v>0</v>
      </c>
      <c r="R145" s="144">
        <f>Q145*H145</f>
        <v>0</v>
      </c>
      <c r="S145" s="144">
        <v>0</v>
      </c>
      <c r="T145" s="14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6" t="s">
        <v>134</v>
      </c>
      <c r="AT145" s="146" t="s">
        <v>130</v>
      </c>
      <c r="AU145" s="146" t="s">
        <v>78</v>
      </c>
      <c r="AY145" s="14" t="s">
        <v>128</v>
      </c>
      <c r="BE145" s="147">
        <f>IF(N145="základní",J145,0)</f>
        <v>0</v>
      </c>
      <c r="BF145" s="147">
        <f>IF(N145="snížená",J145,0)</f>
        <v>0</v>
      </c>
      <c r="BG145" s="147">
        <f>IF(N145="zákl. přenesená",J145,0)</f>
        <v>0</v>
      </c>
      <c r="BH145" s="147">
        <f>IF(N145="sníž. přenesená",J145,0)</f>
        <v>0</v>
      </c>
      <c r="BI145" s="147">
        <f>IF(N145="nulová",J145,0)</f>
        <v>0</v>
      </c>
      <c r="BJ145" s="14" t="s">
        <v>76</v>
      </c>
      <c r="BK145" s="147">
        <f>ROUND(I145*H145,2)</f>
        <v>0</v>
      </c>
      <c r="BL145" s="14" t="s">
        <v>134</v>
      </c>
      <c r="BM145" s="146" t="s">
        <v>182</v>
      </c>
    </row>
    <row r="146" spans="1:65" s="2" customFormat="1">
      <c r="A146" s="26"/>
      <c r="B146" s="27"/>
      <c r="C146" s="26"/>
      <c r="D146" s="148" t="s">
        <v>136</v>
      </c>
      <c r="E146" s="26"/>
      <c r="F146" s="149" t="s">
        <v>183</v>
      </c>
      <c r="G146" s="26"/>
      <c r="H146" s="26"/>
      <c r="I146" s="26"/>
      <c r="J146" s="26"/>
      <c r="K146" s="26"/>
      <c r="L146" s="27"/>
      <c r="M146" s="150"/>
      <c r="N146" s="151"/>
      <c r="O146" s="52"/>
      <c r="P146" s="52"/>
      <c r="Q146" s="52"/>
      <c r="R146" s="52"/>
      <c r="S146" s="52"/>
      <c r="T146" s="53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T146" s="14" t="s">
        <v>136</v>
      </c>
      <c r="AU146" s="14" t="s">
        <v>78</v>
      </c>
    </row>
    <row r="147" spans="1:65" s="2" customFormat="1" ht="16.5" customHeight="1">
      <c r="A147" s="26"/>
      <c r="B147" s="134"/>
      <c r="C147" s="135" t="s">
        <v>83</v>
      </c>
      <c r="D147" s="135" t="s">
        <v>130</v>
      </c>
      <c r="E147" s="136" t="s">
        <v>184</v>
      </c>
      <c r="F147" s="137" t="s">
        <v>185</v>
      </c>
      <c r="G147" s="138" t="s">
        <v>173</v>
      </c>
      <c r="H147" s="139">
        <v>10</v>
      </c>
      <c r="I147" s="140"/>
      <c r="J147" s="140">
        <f>ROUND(I147*H147,2)</f>
        <v>0</v>
      </c>
      <c r="K147" s="141"/>
      <c r="L147" s="27"/>
      <c r="M147" s="142" t="s">
        <v>1</v>
      </c>
      <c r="N147" s="143" t="s">
        <v>35</v>
      </c>
      <c r="O147" s="144">
        <v>0.30499999999999999</v>
      </c>
      <c r="P147" s="144">
        <f>O147*H147</f>
        <v>3.05</v>
      </c>
      <c r="Q147" s="144">
        <v>0</v>
      </c>
      <c r="R147" s="144">
        <f>Q147*H147</f>
        <v>0</v>
      </c>
      <c r="S147" s="144">
        <v>0</v>
      </c>
      <c r="T147" s="14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6" t="s">
        <v>134</v>
      </c>
      <c r="AT147" s="146" t="s">
        <v>130</v>
      </c>
      <c r="AU147" s="146" t="s">
        <v>78</v>
      </c>
      <c r="AY147" s="14" t="s">
        <v>128</v>
      </c>
      <c r="BE147" s="147">
        <f>IF(N147="základní",J147,0)</f>
        <v>0</v>
      </c>
      <c r="BF147" s="147">
        <f>IF(N147="snížená",J147,0)</f>
        <v>0</v>
      </c>
      <c r="BG147" s="147">
        <f>IF(N147="zákl. přenesená",J147,0)</f>
        <v>0</v>
      </c>
      <c r="BH147" s="147">
        <f>IF(N147="sníž. přenesená",J147,0)</f>
        <v>0</v>
      </c>
      <c r="BI147" s="147">
        <f>IF(N147="nulová",J147,0)</f>
        <v>0</v>
      </c>
      <c r="BJ147" s="14" t="s">
        <v>76</v>
      </c>
      <c r="BK147" s="147">
        <f>ROUND(I147*H147,2)</f>
        <v>0</v>
      </c>
      <c r="BL147" s="14" t="s">
        <v>134</v>
      </c>
      <c r="BM147" s="146" t="s">
        <v>186</v>
      </c>
    </row>
    <row r="148" spans="1:65" s="2" customFormat="1">
      <c r="A148" s="26"/>
      <c r="B148" s="27"/>
      <c r="C148" s="26"/>
      <c r="D148" s="148" t="s">
        <v>136</v>
      </c>
      <c r="E148" s="26"/>
      <c r="F148" s="149" t="s">
        <v>187</v>
      </c>
      <c r="G148" s="26"/>
      <c r="H148" s="26"/>
      <c r="I148" s="26"/>
      <c r="J148" s="26"/>
      <c r="K148" s="26"/>
      <c r="L148" s="27"/>
      <c r="M148" s="150"/>
      <c r="N148" s="151"/>
      <c r="O148" s="52"/>
      <c r="P148" s="52"/>
      <c r="Q148" s="52"/>
      <c r="R148" s="52"/>
      <c r="S148" s="52"/>
      <c r="T148" s="53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T148" s="14" t="s">
        <v>136</v>
      </c>
      <c r="AU148" s="14" t="s">
        <v>78</v>
      </c>
    </row>
    <row r="149" spans="1:65" s="2" customFormat="1" ht="21.75" customHeight="1">
      <c r="A149" s="26"/>
      <c r="B149" s="134"/>
      <c r="C149" s="135" t="s">
        <v>84</v>
      </c>
      <c r="D149" s="135" t="s">
        <v>130</v>
      </c>
      <c r="E149" s="136" t="s">
        <v>188</v>
      </c>
      <c r="F149" s="137" t="s">
        <v>189</v>
      </c>
      <c r="G149" s="138" t="s">
        <v>162</v>
      </c>
      <c r="H149" s="139">
        <v>2</v>
      </c>
      <c r="I149" s="140"/>
      <c r="J149" s="140">
        <f>ROUND(I149*H149,2)</f>
        <v>0</v>
      </c>
      <c r="K149" s="141"/>
      <c r="L149" s="27"/>
      <c r="M149" s="142" t="s">
        <v>1</v>
      </c>
      <c r="N149" s="143" t="s">
        <v>35</v>
      </c>
      <c r="O149" s="144">
        <v>0.57999999999999996</v>
      </c>
      <c r="P149" s="144">
        <f>O149*H149</f>
        <v>1.1599999999999999</v>
      </c>
      <c r="Q149" s="144">
        <v>1.6167899999999999</v>
      </c>
      <c r="R149" s="144">
        <f>Q149*H149</f>
        <v>3.2335799999999999</v>
      </c>
      <c r="S149" s="144">
        <v>0</v>
      </c>
      <c r="T149" s="145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6" t="s">
        <v>134</v>
      </c>
      <c r="AT149" s="146" t="s">
        <v>130</v>
      </c>
      <c r="AU149" s="146" t="s">
        <v>78</v>
      </c>
      <c r="AY149" s="14" t="s">
        <v>128</v>
      </c>
      <c r="BE149" s="147">
        <f>IF(N149="základní",J149,0)</f>
        <v>0</v>
      </c>
      <c r="BF149" s="147">
        <f>IF(N149="snížená",J149,0)</f>
        <v>0</v>
      </c>
      <c r="BG149" s="147">
        <f>IF(N149="zákl. přenesená",J149,0)</f>
        <v>0</v>
      </c>
      <c r="BH149" s="147">
        <f>IF(N149="sníž. přenesená",J149,0)</f>
        <v>0</v>
      </c>
      <c r="BI149" s="147">
        <f>IF(N149="nulová",J149,0)</f>
        <v>0</v>
      </c>
      <c r="BJ149" s="14" t="s">
        <v>76</v>
      </c>
      <c r="BK149" s="147">
        <f>ROUND(I149*H149,2)</f>
        <v>0</v>
      </c>
      <c r="BL149" s="14" t="s">
        <v>134</v>
      </c>
      <c r="BM149" s="146" t="s">
        <v>225</v>
      </c>
    </row>
    <row r="150" spans="1:65" s="2" customFormat="1" ht="19.5">
      <c r="A150" s="26"/>
      <c r="B150" s="27"/>
      <c r="C150" s="26"/>
      <c r="D150" s="148" t="s">
        <v>136</v>
      </c>
      <c r="E150" s="26"/>
      <c r="F150" s="149" t="s">
        <v>190</v>
      </c>
      <c r="G150" s="26"/>
      <c r="H150" s="26"/>
      <c r="I150" s="26"/>
      <c r="J150" s="26"/>
      <c r="K150" s="26"/>
      <c r="L150" s="27"/>
      <c r="M150" s="150"/>
      <c r="N150" s="151"/>
      <c r="O150" s="52"/>
      <c r="P150" s="52"/>
      <c r="Q150" s="52"/>
      <c r="R150" s="52"/>
      <c r="S150" s="52"/>
      <c r="T150" s="53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T150" s="14" t="s">
        <v>136</v>
      </c>
      <c r="AU150" s="14" t="s">
        <v>78</v>
      </c>
    </row>
    <row r="151" spans="1:65" s="2" customFormat="1" ht="16.5" customHeight="1">
      <c r="A151" s="26"/>
      <c r="B151" s="134"/>
      <c r="C151" s="135" t="s">
        <v>8</v>
      </c>
      <c r="D151" s="135" t="s">
        <v>130</v>
      </c>
      <c r="E151" s="136" t="s">
        <v>191</v>
      </c>
      <c r="F151" s="137" t="s">
        <v>192</v>
      </c>
      <c r="G151" s="138" t="s">
        <v>133</v>
      </c>
      <c r="H151" s="139">
        <v>960</v>
      </c>
      <c r="I151" s="140"/>
      <c r="J151" s="140">
        <f>ROUND(I151*H151,2)</f>
        <v>0</v>
      </c>
      <c r="K151" s="141"/>
      <c r="L151" s="27"/>
      <c r="M151" s="142" t="s">
        <v>1</v>
      </c>
      <c r="N151" s="143" t="s">
        <v>35</v>
      </c>
      <c r="O151" s="144">
        <v>2E-3</v>
      </c>
      <c r="P151" s="144">
        <f>O151*H151</f>
        <v>1.92</v>
      </c>
      <c r="Q151" s="144">
        <v>0</v>
      </c>
      <c r="R151" s="144">
        <f>Q151*H151</f>
        <v>0</v>
      </c>
      <c r="S151" s="144">
        <v>0.02</v>
      </c>
      <c r="T151" s="145">
        <f>S151*H151</f>
        <v>19.2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6" t="s">
        <v>134</v>
      </c>
      <c r="AT151" s="146" t="s">
        <v>130</v>
      </c>
      <c r="AU151" s="146" t="s">
        <v>78</v>
      </c>
      <c r="AY151" s="14" t="s">
        <v>128</v>
      </c>
      <c r="BE151" s="147">
        <f>IF(N151="základní",J151,0)</f>
        <v>0</v>
      </c>
      <c r="BF151" s="147">
        <f>IF(N151="snížená",J151,0)</f>
        <v>0</v>
      </c>
      <c r="BG151" s="147">
        <f>IF(N151="zákl. přenesená",J151,0)</f>
        <v>0</v>
      </c>
      <c r="BH151" s="147">
        <f>IF(N151="sníž. přenesená",J151,0)</f>
        <v>0</v>
      </c>
      <c r="BI151" s="147">
        <f>IF(N151="nulová",J151,0)</f>
        <v>0</v>
      </c>
      <c r="BJ151" s="14" t="s">
        <v>76</v>
      </c>
      <c r="BK151" s="147">
        <f>ROUND(I151*H151,2)</f>
        <v>0</v>
      </c>
      <c r="BL151" s="14" t="s">
        <v>134</v>
      </c>
      <c r="BM151" s="146" t="s">
        <v>193</v>
      </c>
    </row>
    <row r="152" spans="1:65" s="2" customFormat="1" ht="19.5">
      <c r="A152" s="26"/>
      <c r="B152" s="27"/>
      <c r="C152" s="26"/>
      <c r="D152" s="148" t="s">
        <v>136</v>
      </c>
      <c r="E152" s="26"/>
      <c r="F152" s="149" t="s">
        <v>194</v>
      </c>
      <c r="G152" s="26"/>
      <c r="H152" s="26"/>
      <c r="I152" s="26"/>
      <c r="J152" s="26"/>
      <c r="K152" s="26"/>
      <c r="L152" s="27"/>
      <c r="M152" s="150"/>
      <c r="N152" s="151"/>
      <c r="O152" s="52"/>
      <c r="P152" s="52"/>
      <c r="Q152" s="52"/>
      <c r="R152" s="52"/>
      <c r="S152" s="52"/>
      <c r="T152" s="53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T152" s="14" t="s">
        <v>136</v>
      </c>
      <c r="AU152" s="14" t="s">
        <v>78</v>
      </c>
    </row>
    <row r="153" spans="1:65" s="12" customFormat="1" ht="22.9" customHeight="1">
      <c r="B153" s="122"/>
      <c r="D153" s="123" t="s">
        <v>69</v>
      </c>
      <c r="E153" s="132" t="s">
        <v>195</v>
      </c>
      <c r="F153" s="132" t="s">
        <v>196</v>
      </c>
      <c r="J153" s="133">
        <f>BK153</f>
        <v>0</v>
      </c>
      <c r="L153" s="122"/>
      <c r="M153" s="126"/>
      <c r="N153" s="127"/>
      <c r="O153" s="127"/>
      <c r="P153" s="128">
        <f>SUM(P154:P162)</f>
        <v>15.220800000000001</v>
      </c>
      <c r="Q153" s="127"/>
      <c r="R153" s="128">
        <f>SUM(R154:R162)</f>
        <v>0</v>
      </c>
      <c r="S153" s="127"/>
      <c r="T153" s="129">
        <f>SUM(T154:T162)</f>
        <v>0</v>
      </c>
      <c r="AR153" s="123" t="s">
        <v>76</v>
      </c>
      <c r="AT153" s="130" t="s">
        <v>69</v>
      </c>
      <c r="AU153" s="130" t="s">
        <v>76</v>
      </c>
      <c r="AY153" s="123" t="s">
        <v>128</v>
      </c>
      <c r="BK153" s="131">
        <f>SUM(BK154:BK162)</f>
        <v>0</v>
      </c>
    </row>
    <row r="154" spans="1:65" s="2" customFormat="1" ht="16.5" customHeight="1">
      <c r="A154" s="26"/>
      <c r="B154" s="134"/>
      <c r="C154" s="135" t="s">
        <v>89</v>
      </c>
      <c r="D154" s="135" t="s">
        <v>130</v>
      </c>
      <c r="E154" s="136" t="s">
        <v>197</v>
      </c>
      <c r="F154" s="137" t="s">
        <v>198</v>
      </c>
      <c r="G154" s="138" t="s">
        <v>199</v>
      </c>
      <c r="H154" s="139">
        <v>317.10000000000002</v>
      </c>
      <c r="I154" s="140"/>
      <c r="J154" s="140">
        <f>ROUND(I154*H154,2)</f>
        <v>0</v>
      </c>
      <c r="K154" s="141"/>
      <c r="L154" s="27"/>
      <c r="M154" s="142" t="s">
        <v>1</v>
      </c>
      <c r="N154" s="143" t="s">
        <v>35</v>
      </c>
      <c r="O154" s="144">
        <v>0.03</v>
      </c>
      <c r="P154" s="144">
        <f>O154*H154</f>
        <v>9.5129999999999999</v>
      </c>
      <c r="Q154" s="144">
        <v>0</v>
      </c>
      <c r="R154" s="144">
        <f>Q154*H154</f>
        <v>0</v>
      </c>
      <c r="S154" s="144">
        <v>0</v>
      </c>
      <c r="T154" s="145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6" t="s">
        <v>134</v>
      </c>
      <c r="AT154" s="146" t="s">
        <v>130</v>
      </c>
      <c r="AU154" s="146" t="s">
        <v>78</v>
      </c>
      <c r="AY154" s="14" t="s">
        <v>128</v>
      </c>
      <c r="BE154" s="147">
        <f>IF(N154="základní",J154,0)</f>
        <v>0</v>
      </c>
      <c r="BF154" s="147">
        <f>IF(N154="snížená",J154,0)</f>
        <v>0</v>
      </c>
      <c r="BG154" s="147">
        <f>IF(N154="zákl. přenesená",J154,0)</f>
        <v>0</v>
      </c>
      <c r="BH154" s="147">
        <f>IF(N154="sníž. přenesená",J154,0)</f>
        <v>0</v>
      </c>
      <c r="BI154" s="147">
        <f>IF(N154="nulová",J154,0)</f>
        <v>0</v>
      </c>
      <c r="BJ154" s="14" t="s">
        <v>76</v>
      </c>
      <c r="BK154" s="147">
        <f>ROUND(I154*H154,2)</f>
        <v>0</v>
      </c>
      <c r="BL154" s="14" t="s">
        <v>134</v>
      </c>
      <c r="BM154" s="146" t="s">
        <v>200</v>
      </c>
    </row>
    <row r="155" spans="1:65" s="2" customFormat="1">
      <c r="A155" s="26"/>
      <c r="B155" s="27"/>
      <c r="C155" s="26"/>
      <c r="D155" s="148" t="s">
        <v>136</v>
      </c>
      <c r="E155" s="26"/>
      <c r="F155" s="149" t="s">
        <v>201</v>
      </c>
      <c r="G155" s="26"/>
      <c r="H155" s="26"/>
      <c r="I155" s="26"/>
      <c r="J155" s="26"/>
      <c r="K155" s="26"/>
      <c r="L155" s="27"/>
      <c r="M155" s="150"/>
      <c r="N155" s="151"/>
      <c r="O155" s="52"/>
      <c r="P155" s="52"/>
      <c r="Q155" s="52"/>
      <c r="R155" s="52"/>
      <c r="S155" s="52"/>
      <c r="T155" s="53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T155" s="14" t="s">
        <v>136</v>
      </c>
      <c r="AU155" s="14" t="s">
        <v>78</v>
      </c>
    </row>
    <row r="156" spans="1:65" s="2" customFormat="1" ht="16.5" customHeight="1">
      <c r="A156" s="26"/>
      <c r="B156" s="134"/>
      <c r="C156" s="135" t="s">
        <v>92</v>
      </c>
      <c r="D156" s="135" t="s">
        <v>130</v>
      </c>
      <c r="E156" s="136" t="s">
        <v>202</v>
      </c>
      <c r="F156" s="137" t="s">
        <v>203</v>
      </c>
      <c r="G156" s="138" t="s">
        <v>199</v>
      </c>
      <c r="H156" s="139">
        <v>2853.9</v>
      </c>
      <c r="I156" s="140"/>
      <c r="J156" s="140">
        <f>ROUND(I156*H156,2)</f>
        <v>0</v>
      </c>
      <c r="K156" s="141"/>
      <c r="L156" s="27"/>
      <c r="M156" s="142" t="s">
        <v>1</v>
      </c>
      <c r="N156" s="143" t="s">
        <v>35</v>
      </c>
      <c r="O156" s="144">
        <v>2E-3</v>
      </c>
      <c r="P156" s="144">
        <f>O156*H156</f>
        <v>5.7078000000000007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6" t="s">
        <v>134</v>
      </c>
      <c r="AT156" s="146" t="s">
        <v>130</v>
      </c>
      <c r="AU156" s="146" t="s">
        <v>78</v>
      </c>
      <c r="AY156" s="14" t="s">
        <v>128</v>
      </c>
      <c r="BE156" s="147">
        <f>IF(N156="základní",J156,0)</f>
        <v>0</v>
      </c>
      <c r="BF156" s="147">
        <f>IF(N156="snížená",J156,0)</f>
        <v>0</v>
      </c>
      <c r="BG156" s="147">
        <f>IF(N156="zákl. přenesená",J156,0)</f>
        <v>0</v>
      </c>
      <c r="BH156" s="147">
        <f>IF(N156="sníž. přenesená",J156,0)</f>
        <v>0</v>
      </c>
      <c r="BI156" s="147">
        <f>IF(N156="nulová",J156,0)</f>
        <v>0</v>
      </c>
      <c r="BJ156" s="14" t="s">
        <v>76</v>
      </c>
      <c r="BK156" s="147">
        <f>ROUND(I156*H156,2)</f>
        <v>0</v>
      </c>
      <c r="BL156" s="14" t="s">
        <v>134</v>
      </c>
      <c r="BM156" s="146" t="s">
        <v>204</v>
      </c>
    </row>
    <row r="157" spans="1:65" s="2" customFormat="1">
      <c r="A157" s="26"/>
      <c r="B157" s="27"/>
      <c r="C157" s="26"/>
      <c r="D157" s="148" t="s">
        <v>136</v>
      </c>
      <c r="E157" s="26"/>
      <c r="F157" s="149" t="s">
        <v>205</v>
      </c>
      <c r="G157" s="26"/>
      <c r="H157" s="26"/>
      <c r="I157" s="26"/>
      <c r="J157" s="26"/>
      <c r="K157" s="26"/>
      <c r="L157" s="27"/>
      <c r="M157" s="150"/>
      <c r="N157" s="151"/>
      <c r="O157" s="52"/>
      <c r="P157" s="52"/>
      <c r="Q157" s="52"/>
      <c r="R157" s="52"/>
      <c r="S157" s="52"/>
      <c r="T157" s="53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T157" s="14" t="s">
        <v>136</v>
      </c>
      <c r="AU157" s="14" t="s">
        <v>78</v>
      </c>
    </row>
    <row r="158" spans="1:65" s="2" customFormat="1" ht="19.5">
      <c r="A158" s="26"/>
      <c r="B158" s="27"/>
      <c r="C158" s="26"/>
      <c r="D158" s="148" t="s">
        <v>206</v>
      </c>
      <c r="E158" s="26"/>
      <c r="F158" s="152" t="s">
        <v>207</v>
      </c>
      <c r="G158" s="26"/>
      <c r="H158" s="26"/>
      <c r="I158" s="26"/>
      <c r="J158" s="26"/>
      <c r="K158" s="26"/>
      <c r="L158" s="27"/>
      <c r="M158" s="150"/>
      <c r="N158" s="151"/>
      <c r="O158" s="52"/>
      <c r="P158" s="52"/>
      <c r="Q158" s="52"/>
      <c r="R158" s="52"/>
      <c r="S158" s="52"/>
      <c r="T158" s="53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T158" s="14" t="s">
        <v>206</v>
      </c>
      <c r="AU158" s="14" t="s">
        <v>78</v>
      </c>
    </row>
    <row r="159" spans="1:65" s="2" customFormat="1" ht="24.2" customHeight="1">
      <c r="A159" s="26"/>
      <c r="B159" s="134"/>
      <c r="C159" s="135" t="s">
        <v>93</v>
      </c>
      <c r="D159" s="135" t="s">
        <v>130</v>
      </c>
      <c r="E159" s="136" t="s">
        <v>208</v>
      </c>
      <c r="F159" s="137" t="s">
        <v>209</v>
      </c>
      <c r="G159" s="138" t="s">
        <v>199</v>
      </c>
      <c r="H159" s="139">
        <v>19.2</v>
      </c>
      <c r="I159" s="140"/>
      <c r="J159" s="140">
        <f>ROUND(I159*H159,2)</f>
        <v>0</v>
      </c>
      <c r="K159" s="141"/>
      <c r="L159" s="27"/>
      <c r="M159" s="142" t="s">
        <v>1</v>
      </c>
      <c r="N159" s="143" t="s">
        <v>35</v>
      </c>
      <c r="O159" s="144">
        <v>0</v>
      </c>
      <c r="P159" s="144">
        <f>O159*H159</f>
        <v>0</v>
      </c>
      <c r="Q159" s="144">
        <v>0</v>
      </c>
      <c r="R159" s="144">
        <f>Q159*H159</f>
        <v>0</v>
      </c>
      <c r="S159" s="144">
        <v>0</v>
      </c>
      <c r="T159" s="145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6" t="s">
        <v>134</v>
      </c>
      <c r="AT159" s="146" t="s">
        <v>130</v>
      </c>
      <c r="AU159" s="146" t="s">
        <v>78</v>
      </c>
      <c r="AY159" s="14" t="s">
        <v>128</v>
      </c>
      <c r="BE159" s="147">
        <f>IF(N159="základní",J159,0)</f>
        <v>0</v>
      </c>
      <c r="BF159" s="147">
        <f>IF(N159="snížená",J159,0)</f>
        <v>0</v>
      </c>
      <c r="BG159" s="147">
        <f>IF(N159="zákl. přenesená",J159,0)</f>
        <v>0</v>
      </c>
      <c r="BH159" s="147">
        <f>IF(N159="sníž. přenesená",J159,0)</f>
        <v>0</v>
      </c>
      <c r="BI159" s="147">
        <f>IF(N159="nulová",J159,0)</f>
        <v>0</v>
      </c>
      <c r="BJ159" s="14" t="s">
        <v>76</v>
      </c>
      <c r="BK159" s="147">
        <f>ROUND(I159*H159,2)</f>
        <v>0</v>
      </c>
      <c r="BL159" s="14" t="s">
        <v>134</v>
      </c>
      <c r="BM159" s="146" t="s">
        <v>210</v>
      </c>
    </row>
    <row r="160" spans="1:65" s="2" customFormat="1" ht="19.5">
      <c r="A160" s="26"/>
      <c r="B160" s="27"/>
      <c r="C160" s="26"/>
      <c r="D160" s="148" t="s">
        <v>136</v>
      </c>
      <c r="E160" s="26"/>
      <c r="F160" s="149" t="s">
        <v>211</v>
      </c>
      <c r="G160" s="26"/>
      <c r="H160" s="26"/>
      <c r="I160" s="26"/>
      <c r="J160" s="26"/>
      <c r="K160" s="26"/>
      <c r="L160" s="27"/>
      <c r="M160" s="150"/>
      <c r="N160" s="151"/>
      <c r="O160" s="52"/>
      <c r="P160" s="52"/>
      <c r="Q160" s="52"/>
      <c r="R160" s="52"/>
      <c r="S160" s="52"/>
      <c r="T160" s="53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T160" s="14" t="s">
        <v>136</v>
      </c>
      <c r="AU160" s="14" t="s">
        <v>78</v>
      </c>
    </row>
    <row r="161" spans="1:65" s="2" customFormat="1" ht="24.2" customHeight="1">
      <c r="A161" s="26"/>
      <c r="B161" s="134"/>
      <c r="C161" s="135" t="s">
        <v>94</v>
      </c>
      <c r="D161" s="135" t="s">
        <v>130</v>
      </c>
      <c r="E161" s="136" t="s">
        <v>212</v>
      </c>
      <c r="F161" s="137" t="s">
        <v>213</v>
      </c>
      <c r="G161" s="138" t="s">
        <v>199</v>
      </c>
      <c r="H161" s="139">
        <v>297.60000000000002</v>
      </c>
      <c r="I161" s="140"/>
      <c r="J161" s="140">
        <f>ROUND(I161*H161,2)</f>
        <v>0</v>
      </c>
      <c r="K161" s="141"/>
      <c r="L161" s="27"/>
      <c r="M161" s="142" t="s">
        <v>1</v>
      </c>
      <c r="N161" s="143" t="s">
        <v>35</v>
      </c>
      <c r="O161" s="144">
        <v>0</v>
      </c>
      <c r="P161" s="144">
        <f>O161*H161</f>
        <v>0</v>
      </c>
      <c r="Q161" s="144">
        <v>0</v>
      </c>
      <c r="R161" s="144">
        <f>Q161*H161</f>
        <v>0</v>
      </c>
      <c r="S161" s="144">
        <v>0</v>
      </c>
      <c r="T161" s="14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6" t="s">
        <v>134</v>
      </c>
      <c r="AT161" s="146" t="s">
        <v>130</v>
      </c>
      <c r="AU161" s="146" t="s">
        <v>78</v>
      </c>
      <c r="AY161" s="14" t="s">
        <v>128</v>
      </c>
      <c r="BE161" s="147">
        <f>IF(N161="základní",J161,0)</f>
        <v>0</v>
      </c>
      <c r="BF161" s="147">
        <f>IF(N161="snížená",J161,0)</f>
        <v>0</v>
      </c>
      <c r="BG161" s="147">
        <f>IF(N161="zákl. přenesená",J161,0)</f>
        <v>0</v>
      </c>
      <c r="BH161" s="147">
        <f>IF(N161="sníž. přenesená",J161,0)</f>
        <v>0</v>
      </c>
      <c r="BI161" s="147">
        <f>IF(N161="nulová",J161,0)</f>
        <v>0</v>
      </c>
      <c r="BJ161" s="14" t="s">
        <v>76</v>
      </c>
      <c r="BK161" s="147">
        <f>ROUND(I161*H161,2)</f>
        <v>0</v>
      </c>
      <c r="BL161" s="14" t="s">
        <v>134</v>
      </c>
      <c r="BM161" s="146" t="s">
        <v>214</v>
      </c>
    </row>
    <row r="162" spans="1:65" s="2" customFormat="1" ht="19.5">
      <c r="A162" s="26"/>
      <c r="B162" s="27"/>
      <c r="C162" s="26"/>
      <c r="D162" s="148" t="s">
        <v>136</v>
      </c>
      <c r="E162" s="26"/>
      <c r="F162" s="149" t="s">
        <v>215</v>
      </c>
      <c r="G162" s="26"/>
      <c r="H162" s="26"/>
      <c r="I162" s="26"/>
      <c r="J162" s="26"/>
      <c r="K162" s="26"/>
      <c r="L162" s="27"/>
      <c r="M162" s="150"/>
      <c r="N162" s="151"/>
      <c r="O162" s="52"/>
      <c r="P162" s="52"/>
      <c r="Q162" s="52"/>
      <c r="R162" s="52"/>
      <c r="S162" s="52"/>
      <c r="T162" s="53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T162" s="14" t="s">
        <v>136</v>
      </c>
      <c r="AU162" s="14" t="s">
        <v>78</v>
      </c>
    </row>
    <row r="163" spans="1:65" s="12" customFormat="1" ht="22.9" customHeight="1">
      <c r="B163" s="122"/>
      <c r="D163" s="123" t="s">
        <v>69</v>
      </c>
      <c r="E163" s="132" t="s">
        <v>216</v>
      </c>
      <c r="F163" s="132" t="s">
        <v>217</v>
      </c>
      <c r="J163" s="133">
        <f>BK163</f>
        <v>0</v>
      </c>
      <c r="L163" s="122"/>
      <c r="M163" s="126"/>
      <c r="N163" s="127"/>
      <c r="O163" s="127"/>
      <c r="P163" s="128">
        <f>SUM(P164:P165)</f>
        <v>0</v>
      </c>
      <c r="Q163" s="127"/>
      <c r="R163" s="128">
        <f>SUM(R164:R165)</f>
        <v>0</v>
      </c>
      <c r="S163" s="127"/>
      <c r="T163" s="129">
        <f>SUM(T164:T165)</f>
        <v>0</v>
      </c>
      <c r="AR163" s="123" t="s">
        <v>138</v>
      </c>
      <c r="AT163" s="130" t="s">
        <v>69</v>
      </c>
      <c r="AU163" s="130" t="s">
        <v>76</v>
      </c>
      <c r="AY163" s="123" t="s">
        <v>128</v>
      </c>
      <c r="BK163" s="131">
        <f>SUM(BK164:BK165)</f>
        <v>0</v>
      </c>
    </row>
    <row r="164" spans="1:65" s="2" customFormat="1" ht="16.5" customHeight="1">
      <c r="A164" s="26"/>
      <c r="B164" s="134"/>
      <c r="C164" s="135" t="s">
        <v>96</v>
      </c>
      <c r="D164" s="135" t="s">
        <v>130</v>
      </c>
      <c r="E164" s="136" t="s">
        <v>218</v>
      </c>
      <c r="F164" s="137" t="s">
        <v>219</v>
      </c>
      <c r="G164" s="138" t="s">
        <v>220</v>
      </c>
      <c r="H164" s="139">
        <v>1</v>
      </c>
      <c r="I164" s="140"/>
      <c r="J164" s="140">
        <f>ROUND(I164*H164,2)</f>
        <v>0</v>
      </c>
      <c r="K164" s="141"/>
      <c r="L164" s="27"/>
      <c r="M164" s="142" t="s">
        <v>1</v>
      </c>
      <c r="N164" s="143" t="s">
        <v>35</v>
      </c>
      <c r="O164" s="144">
        <v>0</v>
      </c>
      <c r="P164" s="144">
        <f>O164*H164</f>
        <v>0</v>
      </c>
      <c r="Q164" s="144">
        <v>0</v>
      </c>
      <c r="R164" s="144">
        <f>Q164*H164</f>
        <v>0</v>
      </c>
      <c r="S164" s="144">
        <v>0</v>
      </c>
      <c r="T164" s="145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46" t="s">
        <v>221</v>
      </c>
      <c r="AT164" s="146" t="s">
        <v>130</v>
      </c>
      <c r="AU164" s="146" t="s">
        <v>78</v>
      </c>
      <c r="AY164" s="14" t="s">
        <v>128</v>
      </c>
      <c r="BE164" s="147">
        <f>IF(N164="základní",J164,0)</f>
        <v>0</v>
      </c>
      <c r="BF164" s="147">
        <f>IF(N164="snížená",J164,0)</f>
        <v>0</v>
      </c>
      <c r="BG164" s="147">
        <f>IF(N164="zákl. přenesená",J164,0)</f>
        <v>0</v>
      </c>
      <c r="BH164" s="147">
        <f>IF(N164="sníž. přenesená",J164,0)</f>
        <v>0</v>
      </c>
      <c r="BI164" s="147">
        <f>IF(N164="nulová",J164,0)</f>
        <v>0</v>
      </c>
      <c r="BJ164" s="14" t="s">
        <v>76</v>
      </c>
      <c r="BK164" s="147">
        <f>ROUND(I164*H164,2)</f>
        <v>0</v>
      </c>
      <c r="BL164" s="14" t="s">
        <v>221</v>
      </c>
      <c r="BM164" s="146" t="s">
        <v>222</v>
      </c>
    </row>
    <row r="165" spans="1:65" s="2" customFormat="1">
      <c r="A165" s="26"/>
      <c r="B165" s="27"/>
      <c r="C165" s="26"/>
      <c r="D165" s="148" t="s">
        <v>136</v>
      </c>
      <c r="E165" s="26"/>
      <c r="F165" s="149" t="s">
        <v>223</v>
      </c>
      <c r="G165" s="26"/>
      <c r="H165" s="26"/>
      <c r="I165" s="26"/>
      <c r="J165" s="26"/>
      <c r="K165" s="26"/>
      <c r="L165" s="27"/>
      <c r="M165" s="153"/>
      <c r="N165" s="154"/>
      <c r="O165" s="155"/>
      <c r="P165" s="155"/>
      <c r="Q165" s="155"/>
      <c r="R165" s="155"/>
      <c r="S165" s="155"/>
      <c r="T165" s="15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T165" s="14" t="s">
        <v>136</v>
      </c>
      <c r="AU165" s="14" t="s">
        <v>78</v>
      </c>
    </row>
    <row r="166" spans="1:65" s="2" customFormat="1" ht="6.95" customHeight="1">
      <c r="A166" s="26"/>
      <c r="B166" s="41"/>
      <c r="C166" s="42"/>
      <c r="D166" s="42"/>
      <c r="E166" s="42"/>
      <c r="F166" s="42"/>
      <c r="G166" s="42"/>
      <c r="H166" s="42"/>
      <c r="I166" s="42"/>
      <c r="J166" s="42"/>
      <c r="K166" s="42"/>
      <c r="L166" s="27"/>
      <c r="M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</row>
  </sheetData>
  <autoFilter ref="C122:K165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60"/>
  <sheetViews>
    <sheetView showGridLines="0" showZeros="0" topLeftCell="A138" workbookViewId="0">
      <selection activeCell="Y150" sqref="Y150"/>
    </sheetView>
  </sheetViews>
  <sheetFormatPr defaultColWidth="9.1640625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0" style="1" hidden="1" customWidth="1"/>
    <col min="15" max="20" width="14.1640625" style="1" hidden="1" customWidth="1"/>
    <col min="21" max="21" width="16.33203125" style="1" hidden="1" customWidth="1"/>
    <col min="22" max="22" width="12.33203125" style="1" hidden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32" max="16384" width="9.1640625" style="1"/>
  </cols>
  <sheetData>
    <row r="1" spans="1:46">
      <c r="A1" s="83"/>
    </row>
    <row r="2" spans="1:46" ht="36.950000000000003" customHeight="1">
      <c r="L2" s="162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4" t="s">
        <v>77</v>
      </c>
    </row>
    <row r="3" spans="1:46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ht="24.95" hidden="1" customHeight="1">
      <c r="B4" s="17"/>
      <c r="D4" s="18" t="s">
        <v>97</v>
      </c>
      <c r="L4" s="17"/>
      <c r="M4" s="84" t="s">
        <v>10</v>
      </c>
      <c r="AT4" s="14" t="s">
        <v>3</v>
      </c>
    </row>
    <row r="5" spans="1:46" ht="6.95" hidden="1" customHeight="1">
      <c r="B5" s="17"/>
      <c r="L5" s="17"/>
    </row>
    <row r="6" spans="1:46" ht="12" hidden="1" customHeight="1">
      <c r="B6" s="17"/>
      <c r="D6" s="23" t="s">
        <v>13</v>
      </c>
      <c r="L6" s="17"/>
    </row>
    <row r="7" spans="1:46" ht="16.5" hidden="1" customHeight="1">
      <c r="B7" s="17"/>
      <c r="E7" s="192" t="str">
        <f>'Rekapitulace stavby'!K6</f>
        <v>Město Petřvald - Opravy MK_2025</v>
      </c>
      <c r="F7" s="193"/>
      <c r="G7" s="193"/>
      <c r="H7" s="193"/>
      <c r="L7" s="17"/>
    </row>
    <row r="8" spans="1:46" s="2" customFormat="1" ht="12" hidden="1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hidden="1" customHeight="1">
      <c r="A9" s="26"/>
      <c r="B9" s="27"/>
      <c r="C9" s="26"/>
      <c r="D9" s="26"/>
      <c r="E9" s="184" t="s">
        <v>235</v>
      </c>
      <c r="F9" s="191"/>
      <c r="G9" s="191"/>
      <c r="H9" s="19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idden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hidden="1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hidden="1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hidden="1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hidden="1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hidden="1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hidden="1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20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hidden="1" customHeight="1">
      <c r="A18" s="26"/>
      <c r="B18" s="27"/>
      <c r="C18" s="26"/>
      <c r="D18" s="26"/>
      <c r="E18" s="173" t="str">
        <f>'Rekapitulace stavby'!E14</f>
        <v xml:space="preserve"> </v>
      </c>
      <c r="F18" s="173"/>
      <c r="G18" s="173"/>
      <c r="H18" s="173"/>
      <c r="I18" s="23" t="s">
        <v>23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hidden="1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hidden="1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hidden="1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23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hidden="1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hidden="1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99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hidden="1" customHeight="1">
      <c r="A24" s="26"/>
      <c r="B24" s="27"/>
      <c r="C24" s="26"/>
      <c r="D24" s="26"/>
      <c r="E24" s="21" t="s">
        <v>100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hidden="1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hidden="1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hidden="1" customHeight="1">
      <c r="A27" s="85"/>
      <c r="B27" s="86"/>
      <c r="C27" s="85"/>
      <c r="D27" s="85"/>
      <c r="E27" s="175" t="s">
        <v>1</v>
      </c>
      <c r="F27" s="175"/>
      <c r="G27" s="175"/>
      <c r="H27" s="175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hidden="1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hidden="1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hidden="1" customHeight="1">
      <c r="A30" s="26"/>
      <c r="B30" s="27"/>
      <c r="C30" s="26"/>
      <c r="D30" s="88" t="s">
        <v>30</v>
      </c>
      <c r="E30" s="26"/>
      <c r="F30" s="26"/>
      <c r="G30" s="26"/>
      <c r="H30" s="26"/>
      <c r="I30" s="26"/>
      <c r="J30" s="65">
        <f>ROUND(J122,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hidden="1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89" t="s">
        <v>34</v>
      </c>
      <c r="E33" s="23" t="s">
        <v>35</v>
      </c>
      <c r="F33" s="90">
        <f>ROUND((SUM(BE122:BE159)),  2)</f>
        <v>0</v>
      </c>
      <c r="G33" s="26"/>
      <c r="H33" s="26"/>
      <c r="I33" s="91">
        <v>0.21</v>
      </c>
      <c r="J33" s="90">
        <f>ROUND(((SUM(BE122:BE159))*I33),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36</v>
      </c>
      <c r="F34" s="90">
        <f>ROUND((SUM(BF122:BF159)),  2)</f>
        <v>0</v>
      </c>
      <c r="G34" s="26"/>
      <c r="H34" s="26"/>
      <c r="I34" s="91">
        <v>0.12</v>
      </c>
      <c r="J34" s="90">
        <f>ROUND(((SUM(BF122:BF159))*I34),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37</v>
      </c>
      <c r="F35" s="90">
        <f>ROUND((SUM(BG122:BG159)),  2)</f>
        <v>0</v>
      </c>
      <c r="G35" s="26"/>
      <c r="H35" s="26"/>
      <c r="I35" s="91">
        <v>0.21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38</v>
      </c>
      <c r="F36" s="90">
        <f>ROUND((SUM(BH122:BH159)),  2)</f>
        <v>0</v>
      </c>
      <c r="G36" s="26"/>
      <c r="H36" s="26"/>
      <c r="I36" s="91">
        <v>0.12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39</v>
      </c>
      <c r="F37" s="90">
        <f>ROUND((SUM(BI122:BI159)),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hidden="1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hidden="1" customHeight="1">
      <c r="A39" s="26"/>
      <c r="B39" s="27"/>
      <c r="C39" s="92"/>
      <c r="D39" s="93" t="s">
        <v>40</v>
      </c>
      <c r="E39" s="54"/>
      <c r="F39" s="54"/>
      <c r="G39" s="94" t="s">
        <v>41</v>
      </c>
      <c r="H39" s="95" t="s">
        <v>42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ht="14.45" hidden="1" customHeight="1">
      <c r="B41" s="17"/>
      <c r="L41" s="17"/>
    </row>
    <row r="42" spans="1:31" ht="14.45" hidden="1" customHeight="1">
      <c r="B42" s="17"/>
      <c r="L42" s="17"/>
    </row>
    <row r="43" spans="1:31" ht="14.45" hidden="1" customHeight="1">
      <c r="B43" s="17"/>
      <c r="L43" s="17"/>
    </row>
    <row r="44" spans="1:31" ht="14.45" hidden="1" customHeight="1">
      <c r="B44" s="17"/>
      <c r="L44" s="17"/>
    </row>
    <row r="45" spans="1:31" ht="14.45" hidden="1" customHeight="1">
      <c r="B45" s="17"/>
      <c r="L45" s="17"/>
    </row>
    <row r="46" spans="1:31" ht="14.45" hidden="1" customHeight="1">
      <c r="B46" s="17"/>
      <c r="L46" s="17"/>
    </row>
    <row r="47" spans="1:31" ht="14.45" hidden="1" customHeight="1">
      <c r="B47" s="17"/>
      <c r="L47" s="17"/>
    </row>
    <row r="48" spans="1:31" ht="14.45" hidden="1" customHeight="1">
      <c r="B48" s="17"/>
      <c r="L48" s="17"/>
    </row>
    <row r="49" spans="1:31" ht="14.45" hidden="1" customHeight="1">
      <c r="B49" s="17"/>
      <c r="L49" s="17"/>
    </row>
    <row r="50" spans="1:31" s="2" customFormat="1" ht="14.45" hidden="1" customHeight="1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6"/>
      <c r="B61" s="27"/>
      <c r="C61" s="26"/>
      <c r="D61" s="39" t="s">
        <v>45</v>
      </c>
      <c r="E61" s="29"/>
      <c r="F61" s="98" t="s">
        <v>46</v>
      </c>
      <c r="G61" s="39" t="s">
        <v>45</v>
      </c>
      <c r="H61" s="29"/>
      <c r="I61" s="29"/>
      <c r="J61" s="99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6"/>
      <c r="B76" s="27"/>
      <c r="C76" s="26"/>
      <c r="D76" s="39" t="s">
        <v>45</v>
      </c>
      <c r="E76" s="29"/>
      <c r="F76" s="98" t="s">
        <v>46</v>
      </c>
      <c r="G76" s="39" t="s">
        <v>45</v>
      </c>
      <c r="H76" s="29"/>
      <c r="I76" s="29"/>
      <c r="J76" s="99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101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92" t="str">
        <f>E7</f>
        <v>Město Petřvald - Opravy MK_2025</v>
      </c>
      <c r="F85" s="193"/>
      <c r="G85" s="193"/>
      <c r="H85" s="19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05 - Oprava MK ul. Závodní</v>
      </c>
      <c r="F87" s="191"/>
      <c r="G87" s="191"/>
      <c r="H87" s="19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16</v>
      </c>
      <c r="D89" s="26"/>
      <c r="E89" s="26"/>
      <c r="F89" s="21" t="str">
        <f>F12</f>
        <v>Petřvald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19</v>
      </c>
      <c r="D91" s="26"/>
      <c r="E91" s="26"/>
      <c r="F91" s="21" t="str">
        <f>E15</f>
        <v>Město Petřvald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Ing. Pavol Lipták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02" t="s">
        <v>104</v>
      </c>
      <c r="D96" s="26"/>
      <c r="E96" s="26"/>
      <c r="F96" s="26"/>
      <c r="G96" s="26"/>
      <c r="H96" s="26"/>
      <c r="I96" s="26"/>
      <c r="J96" s="65">
        <f>J122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105</v>
      </c>
    </row>
    <row r="97" spans="1:31" s="9" customFormat="1" ht="24.95" hidden="1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1:31" s="10" customFormat="1" ht="19.899999999999999" hidden="1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1:31" s="10" customFormat="1" ht="19.899999999999999" hidden="1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J127</f>
        <v>0</v>
      </c>
      <c r="L99" s="107"/>
    </row>
    <row r="100" spans="1:31" s="10" customFormat="1" ht="19.899999999999999" hidden="1" customHeight="1">
      <c r="B100" s="107"/>
      <c r="D100" s="108" t="s">
        <v>110</v>
      </c>
      <c r="E100" s="109"/>
      <c r="F100" s="109"/>
      <c r="G100" s="109"/>
      <c r="H100" s="109"/>
      <c r="I100" s="109"/>
      <c r="J100" s="110">
        <f>J136</f>
        <v>0</v>
      </c>
      <c r="L100" s="107"/>
    </row>
    <row r="101" spans="1:31" s="10" customFormat="1" ht="19.899999999999999" hidden="1" customHeight="1">
      <c r="B101" s="107"/>
      <c r="D101" s="108" t="s">
        <v>111</v>
      </c>
      <c r="E101" s="109"/>
      <c r="F101" s="109"/>
      <c r="G101" s="109"/>
      <c r="H101" s="109"/>
      <c r="I101" s="109"/>
      <c r="J101" s="110">
        <f>J147</f>
        <v>0</v>
      </c>
      <c r="L101" s="107"/>
    </row>
    <row r="102" spans="1:31" s="10" customFormat="1" ht="19.899999999999999" hidden="1" customHeight="1">
      <c r="B102" s="107"/>
      <c r="D102" s="108" t="s">
        <v>112</v>
      </c>
      <c r="E102" s="109"/>
      <c r="F102" s="109"/>
      <c r="G102" s="109"/>
      <c r="H102" s="109"/>
      <c r="I102" s="109"/>
      <c r="J102" s="110">
        <f>J157</f>
        <v>0</v>
      </c>
      <c r="L102" s="107"/>
    </row>
    <row r="103" spans="1:31" s="2" customFormat="1" ht="21.75" hidden="1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5" hidden="1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hidden="1"/>
    <row r="106" spans="1:31" hidden="1"/>
    <row r="107" spans="1:31" hidden="1"/>
    <row r="108" spans="1:31" s="2" customFormat="1" ht="6.95" customHeight="1">
      <c r="A108" s="26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5" customHeight="1">
      <c r="A109" s="26"/>
      <c r="B109" s="27"/>
      <c r="C109" s="18" t="s">
        <v>113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92" t="str">
        <f>E7</f>
        <v>Město Petřvald - Opravy MK_2025</v>
      </c>
      <c r="F112" s="193"/>
      <c r="G112" s="193"/>
      <c r="H112" s="193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98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84" t="str">
        <f>E9</f>
        <v>05 - Oprava MK ul. Závodní</v>
      </c>
      <c r="F114" s="191"/>
      <c r="G114" s="191"/>
      <c r="H114" s="191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16</v>
      </c>
      <c r="D116" s="26"/>
      <c r="E116" s="26"/>
      <c r="F116" s="21" t="str">
        <f>F12</f>
        <v>Petřvald</v>
      </c>
      <c r="G116" s="26"/>
      <c r="H116" s="26"/>
      <c r="I116" s="23" t="s">
        <v>18</v>
      </c>
      <c r="J116" s="49" t="str">
        <f>IF(J12="","",J12)</f>
        <v/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19</v>
      </c>
      <c r="D118" s="26"/>
      <c r="E118" s="26"/>
      <c r="F118" s="21" t="str">
        <f>E15</f>
        <v>Město Petřvald</v>
      </c>
      <c r="G118" s="26"/>
      <c r="H118" s="26"/>
      <c r="I118" s="23" t="s">
        <v>26</v>
      </c>
      <c r="J118" s="24" t="str">
        <f>E21</f>
        <v xml:space="preserve"> 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24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28</v>
      </c>
      <c r="J119" s="24" t="str">
        <f>E24</f>
        <v>Ing. Pavol Lipták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1"/>
      <c r="B121" s="112"/>
      <c r="C121" s="113" t="s">
        <v>114</v>
      </c>
      <c r="D121" s="114" t="s">
        <v>55</v>
      </c>
      <c r="E121" s="114" t="s">
        <v>51</v>
      </c>
      <c r="F121" s="114" t="s">
        <v>52</v>
      </c>
      <c r="G121" s="114" t="s">
        <v>115</v>
      </c>
      <c r="H121" s="114" t="s">
        <v>116</v>
      </c>
      <c r="I121" s="114" t="s">
        <v>117</v>
      </c>
      <c r="J121" s="115" t="s">
        <v>103</v>
      </c>
      <c r="K121" s="116" t="s">
        <v>118</v>
      </c>
      <c r="L121" s="117"/>
      <c r="M121" s="56" t="s">
        <v>1</v>
      </c>
      <c r="N121" s="57" t="s">
        <v>34</v>
      </c>
      <c r="O121" s="57" t="s">
        <v>119</v>
      </c>
      <c r="P121" s="57" t="s">
        <v>120</v>
      </c>
      <c r="Q121" s="57" t="s">
        <v>121</v>
      </c>
      <c r="R121" s="57" t="s">
        <v>122</v>
      </c>
      <c r="S121" s="57" t="s">
        <v>123</v>
      </c>
      <c r="T121" s="58" t="s">
        <v>124</v>
      </c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</row>
    <row r="122" spans="1:65" s="2" customFormat="1" ht="22.9" customHeight="1">
      <c r="A122" s="26"/>
      <c r="B122" s="27"/>
      <c r="C122" s="63" t="s">
        <v>125</v>
      </c>
      <c r="D122" s="26"/>
      <c r="E122" s="26"/>
      <c r="F122" s="26"/>
      <c r="G122" s="26"/>
      <c r="H122" s="26"/>
      <c r="I122" s="26"/>
      <c r="J122" s="118">
        <f>J123</f>
        <v>0</v>
      </c>
      <c r="K122" s="26"/>
      <c r="L122" s="27"/>
      <c r="M122" s="59"/>
      <c r="N122" s="50"/>
      <c r="O122" s="60"/>
      <c r="P122" s="119" t="e">
        <f>P123</f>
        <v>#REF!</v>
      </c>
      <c r="Q122" s="60"/>
      <c r="R122" s="119" t="e">
        <f>R123</f>
        <v>#REF!</v>
      </c>
      <c r="S122" s="60"/>
      <c r="T122" s="120" t="e">
        <f>T123</f>
        <v>#REF!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69</v>
      </c>
      <c r="AU122" s="14" t="s">
        <v>105</v>
      </c>
      <c r="BK122" s="121" t="e">
        <f>BK123</f>
        <v>#REF!</v>
      </c>
    </row>
    <row r="123" spans="1:65" s="12" customFormat="1" ht="25.9" customHeight="1">
      <c r="B123" s="122"/>
      <c r="D123" s="123" t="s">
        <v>69</v>
      </c>
      <c r="E123" s="124" t="s">
        <v>126</v>
      </c>
      <c r="F123" s="124" t="s">
        <v>127</v>
      </c>
      <c r="J123" s="125">
        <f>J157+J147+J136+J127+J124</f>
        <v>0</v>
      </c>
      <c r="L123" s="122"/>
      <c r="M123" s="126"/>
      <c r="N123" s="127"/>
      <c r="O123" s="127"/>
      <c r="P123" s="128" t="e">
        <f>P124+P127+#REF!+P136+P147+#REF!+P157</f>
        <v>#REF!</v>
      </c>
      <c r="Q123" s="127"/>
      <c r="R123" s="128" t="e">
        <f>R124+R127+#REF!+R136+R147+#REF!+R157</f>
        <v>#REF!</v>
      </c>
      <c r="S123" s="127"/>
      <c r="T123" s="129" t="e">
        <f>T124+T127+#REF!+T136+T147+#REF!+T157</f>
        <v>#REF!</v>
      </c>
      <c r="AR123" s="123" t="s">
        <v>76</v>
      </c>
      <c r="AT123" s="130" t="s">
        <v>69</v>
      </c>
      <c r="AU123" s="130" t="s">
        <v>70</v>
      </c>
      <c r="AY123" s="123" t="s">
        <v>128</v>
      </c>
      <c r="BK123" s="131" t="e">
        <f>BK124+BK127+#REF!+BK136+BK147+#REF!+BK157</f>
        <v>#REF!</v>
      </c>
    </row>
    <row r="124" spans="1:65" s="12" customFormat="1" ht="22.9" customHeight="1">
      <c r="B124" s="122"/>
      <c r="D124" s="123" t="s">
        <v>69</v>
      </c>
      <c r="E124" s="132" t="s">
        <v>76</v>
      </c>
      <c r="F124" s="132" t="s">
        <v>129</v>
      </c>
      <c r="J124" s="133">
        <f>BK124</f>
        <v>0</v>
      </c>
      <c r="L124" s="122"/>
      <c r="M124" s="126"/>
      <c r="N124" s="127"/>
      <c r="O124" s="127"/>
      <c r="P124" s="128">
        <f>SUM(P125:P126)</f>
        <v>6.71</v>
      </c>
      <c r="Q124" s="127"/>
      <c r="R124" s="128">
        <f>SUM(R125:R126)</f>
        <v>7.9299999999999995E-2</v>
      </c>
      <c r="S124" s="127"/>
      <c r="T124" s="129">
        <f>SUM(T125:T126)</f>
        <v>189.1</v>
      </c>
      <c r="AR124" s="123" t="s">
        <v>76</v>
      </c>
      <c r="AT124" s="130" t="s">
        <v>69</v>
      </c>
      <c r="AU124" s="130" t="s">
        <v>76</v>
      </c>
      <c r="AY124" s="123" t="s">
        <v>128</v>
      </c>
      <c r="BK124" s="131">
        <f>SUM(BK125:BK126)</f>
        <v>0</v>
      </c>
    </row>
    <row r="125" spans="1:65" s="2" customFormat="1" ht="16.5" customHeight="1">
      <c r="A125" s="26"/>
      <c r="B125" s="134"/>
      <c r="C125" s="135" t="s">
        <v>76</v>
      </c>
      <c r="D125" s="135" t="s">
        <v>130</v>
      </c>
      <c r="E125" s="136" t="s">
        <v>131</v>
      </c>
      <c r="F125" s="137" t="s">
        <v>132</v>
      </c>
      <c r="G125" s="138" t="s">
        <v>133</v>
      </c>
      <c r="H125" s="139">
        <v>610</v>
      </c>
      <c r="I125" s="140"/>
      <c r="J125" s="140">
        <f>ROUND(I125*H125,2)</f>
        <v>0</v>
      </c>
      <c r="K125" s="141"/>
      <c r="L125" s="27"/>
      <c r="M125" s="142" t="s">
        <v>1</v>
      </c>
      <c r="N125" s="143" t="s">
        <v>35</v>
      </c>
      <c r="O125" s="144">
        <v>1.0999999999999999E-2</v>
      </c>
      <c r="P125" s="144">
        <f>O125*H125</f>
        <v>6.71</v>
      </c>
      <c r="Q125" s="144">
        <v>1.2999999999999999E-4</v>
      </c>
      <c r="R125" s="144">
        <f>Q125*H125</f>
        <v>7.9299999999999995E-2</v>
      </c>
      <c r="S125" s="144">
        <v>0.31</v>
      </c>
      <c r="T125" s="145">
        <f>S125*H125</f>
        <v>189.1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6" t="s">
        <v>134</v>
      </c>
      <c r="AT125" s="146" t="s">
        <v>130</v>
      </c>
      <c r="AU125" s="146" t="s">
        <v>78</v>
      </c>
      <c r="AY125" s="14" t="s">
        <v>128</v>
      </c>
      <c r="BE125" s="147">
        <f>IF(N125="základní",J125,0)</f>
        <v>0</v>
      </c>
      <c r="BF125" s="147">
        <f>IF(N125="snížená",J125,0)</f>
        <v>0</v>
      </c>
      <c r="BG125" s="147">
        <f>IF(N125="zákl. přenesená",J125,0)</f>
        <v>0</v>
      </c>
      <c r="BH125" s="147">
        <f>IF(N125="sníž. přenesená",J125,0)</f>
        <v>0</v>
      </c>
      <c r="BI125" s="147">
        <f>IF(N125="nulová",J125,0)</f>
        <v>0</v>
      </c>
      <c r="BJ125" s="14" t="s">
        <v>76</v>
      </c>
      <c r="BK125" s="147">
        <f>ROUND(I125*H125,2)</f>
        <v>0</v>
      </c>
      <c r="BL125" s="14" t="s">
        <v>134</v>
      </c>
      <c r="BM125" s="146" t="s">
        <v>135</v>
      </c>
    </row>
    <row r="126" spans="1:65" s="2" customFormat="1" ht="19.5">
      <c r="A126" s="26"/>
      <c r="B126" s="27"/>
      <c r="C126" s="26"/>
      <c r="D126" s="148" t="s">
        <v>136</v>
      </c>
      <c r="E126" s="26"/>
      <c r="F126" s="149" t="s">
        <v>137</v>
      </c>
      <c r="G126" s="26"/>
      <c r="H126" s="26"/>
      <c r="I126" s="26"/>
      <c r="J126" s="26"/>
      <c r="K126" s="26"/>
      <c r="L126" s="27"/>
      <c r="M126" s="150"/>
      <c r="N126" s="151"/>
      <c r="O126" s="52"/>
      <c r="P126" s="52"/>
      <c r="Q126" s="52"/>
      <c r="R126" s="52"/>
      <c r="S126" s="52"/>
      <c r="T126" s="53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136</v>
      </c>
      <c r="AU126" s="14" t="s">
        <v>78</v>
      </c>
    </row>
    <row r="127" spans="1:65" s="12" customFormat="1" ht="22.9" customHeight="1">
      <c r="B127" s="122"/>
      <c r="D127" s="123" t="s">
        <v>69</v>
      </c>
      <c r="E127" s="132" t="s">
        <v>138</v>
      </c>
      <c r="F127" s="132" t="s">
        <v>139</v>
      </c>
      <c r="J127" s="133">
        <f>BK127</f>
        <v>0</v>
      </c>
      <c r="L127" s="122"/>
      <c r="M127" s="126"/>
      <c r="N127" s="127"/>
      <c r="O127" s="127"/>
      <c r="P127" s="128">
        <f>SUM(P128:P135)</f>
        <v>26.84</v>
      </c>
      <c r="Q127" s="127"/>
      <c r="R127" s="128">
        <f>SUM(R128:R135)</f>
        <v>0</v>
      </c>
      <c r="S127" s="127"/>
      <c r="T127" s="129">
        <f>SUM(T128:T135)</f>
        <v>0</v>
      </c>
      <c r="AR127" s="123" t="s">
        <v>76</v>
      </c>
      <c r="AT127" s="130" t="s">
        <v>69</v>
      </c>
      <c r="AU127" s="130" t="s">
        <v>76</v>
      </c>
      <c r="AY127" s="123" t="s">
        <v>128</v>
      </c>
      <c r="BK127" s="131">
        <f>SUM(BK128:BK135)</f>
        <v>0</v>
      </c>
    </row>
    <row r="128" spans="1:65" s="2" customFormat="1" ht="16.5" customHeight="1">
      <c r="A128" s="26"/>
      <c r="B128" s="134"/>
      <c r="C128" s="135" t="s">
        <v>78</v>
      </c>
      <c r="D128" s="135" t="s">
        <v>130</v>
      </c>
      <c r="E128" s="136" t="s">
        <v>140</v>
      </c>
      <c r="F128" s="137" t="s">
        <v>141</v>
      </c>
      <c r="G128" s="138" t="s">
        <v>133</v>
      </c>
      <c r="H128" s="139">
        <v>610</v>
      </c>
      <c r="I128" s="140"/>
      <c r="J128" s="140">
        <f>ROUND(I128*H128,2)</f>
        <v>0</v>
      </c>
      <c r="K128" s="141"/>
      <c r="L128" s="27"/>
      <c r="M128" s="142" t="s">
        <v>1</v>
      </c>
      <c r="N128" s="143" t="s">
        <v>35</v>
      </c>
      <c r="O128" s="144">
        <v>4.0000000000000001E-3</v>
      </c>
      <c r="P128" s="144">
        <f>O128*H128</f>
        <v>2.44</v>
      </c>
      <c r="Q128" s="144">
        <v>0</v>
      </c>
      <c r="R128" s="144">
        <f>Q128*H128</f>
        <v>0</v>
      </c>
      <c r="S128" s="144">
        <v>0</v>
      </c>
      <c r="T128" s="145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6" t="s">
        <v>134</v>
      </c>
      <c r="AT128" s="146" t="s">
        <v>130</v>
      </c>
      <c r="AU128" s="146" t="s">
        <v>78</v>
      </c>
      <c r="AY128" s="14" t="s">
        <v>128</v>
      </c>
      <c r="BE128" s="147">
        <f>IF(N128="základní",J128,0)</f>
        <v>0</v>
      </c>
      <c r="BF128" s="147">
        <f>IF(N128="snížená",J128,0)</f>
        <v>0</v>
      </c>
      <c r="BG128" s="147">
        <f>IF(N128="zákl. přenesená",J128,0)</f>
        <v>0</v>
      </c>
      <c r="BH128" s="147">
        <f>IF(N128="sníž. přenesená",J128,0)</f>
        <v>0</v>
      </c>
      <c r="BI128" s="147">
        <f>IF(N128="nulová",J128,0)</f>
        <v>0</v>
      </c>
      <c r="BJ128" s="14" t="s">
        <v>76</v>
      </c>
      <c r="BK128" s="147">
        <f>ROUND(I128*H128,2)</f>
        <v>0</v>
      </c>
      <c r="BL128" s="14" t="s">
        <v>134</v>
      </c>
      <c r="BM128" s="146" t="s">
        <v>142</v>
      </c>
    </row>
    <row r="129" spans="1:65" s="2" customFormat="1">
      <c r="A129" s="26"/>
      <c r="B129" s="27"/>
      <c r="C129" s="26"/>
      <c r="D129" s="148" t="s">
        <v>136</v>
      </c>
      <c r="E129" s="26"/>
      <c r="F129" s="149" t="s">
        <v>143</v>
      </c>
      <c r="G129" s="26"/>
      <c r="H129" s="26"/>
      <c r="I129" s="26"/>
      <c r="J129" s="26"/>
      <c r="K129" s="26"/>
      <c r="L129" s="27"/>
      <c r="M129" s="150"/>
      <c r="N129" s="151"/>
      <c r="O129" s="52"/>
      <c r="P129" s="52"/>
      <c r="Q129" s="52"/>
      <c r="R129" s="52"/>
      <c r="S129" s="52"/>
      <c r="T129" s="53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136</v>
      </c>
      <c r="AU129" s="14" t="s">
        <v>78</v>
      </c>
    </row>
    <row r="130" spans="1:65" s="2" customFormat="1" ht="16.5" customHeight="1">
      <c r="A130" s="26"/>
      <c r="B130" s="134"/>
      <c r="C130" s="135" t="s">
        <v>144</v>
      </c>
      <c r="D130" s="135" t="s">
        <v>130</v>
      </c>
      <c r="E130" s="136" t="s">
        <v>145</v>
      </c>
      <c r="F130" s="137" t="s">
        <v>146</v>
      </c>
      <c r="G130" s="138" t="s">
        <v>133</v>
      </c>
      <c r="H130" s="139">
        <v>610</v>
      </c>
      <c r="I130" s="140"/>
      <c r="J130" s="140">
        <f>ROUND(I130*H130,2)</f>
        <v>0</v>
      </c>
      <c r="K130" s="141"/>
      <c r="L130" s="27"/>
      <c r="M130" s="142" t="s">
        <v>1</v>
      </c>
      <c r="N130" s="143" t="s">
        <v>35</v>
      </c>
      <c r="O130" s="144">
        <v>2E-3</v>
      </c>
      <c r="P130" s="144">
        <f>O130*H130</f>
        <v>1.22</v>
      </c>
      <c r="Q130" s="144">
        <v>0</v>
      </c>
      <c r="R130" s="144">
        <f>Q130*H130</f>
        <v>0</v>
      </c>
      <c r="S130" s="144">
        <v>0</v>
      </c>
      <c r="T130" s="145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6" t="s">
        <v>134</v>
      </c>
      <c r="AT130" s="146" t="s">
        <v>130</v>
      </c>
      <c r="AU130" s="146" t="s">
        <v>78</v>
      </c>
      <c r="AY130" s="14" t="s">
        <v>128</v>
      </c>
      <c r="BE130" s="147">
        <f>IF(N130="základní",J130,0)</f>
        <v>0</v>
      </c>
      <c r="BF130" s="147">
        <f>IF(N130="snížená",J130,0)</f>
        <v>0</v>
      </c>
      <c r="BG130" s="147">
        <f>IF(N130="zákl. přenesená",J130,0)</f>
        <v>0</v>
      </c>
      <c r="BH130" s="147">
        <f>IF(N130="sníž. přenesená",J130,0)</f>
        <v>0</v>
      </c>
      <c r="BI130" s="147">
        <f>IF(N130="nulová",J130,0)</f>
        <v>0</v>
      </c>
      <c r="BJ130" s="14" t="s">
        <v>76</v>
      </c>
      <c r="BK130" s="147">
        <f>ROUND(I130*H130,2)</f>
        <v>0</v>
      </c>
      <c r="BL130" s="14" t="s">
        <v>134</v>
      </c>
      <c r="BM130" s="146" t="s">
        <v>147</v>
      </c>
    </row>
    <row r="131" spans="1:65" s="2" customFormat="1">
      <c r="A131" s="26"/>
      <c r="B131" s="27"/>
      <c r="C131" s="26"/>
      <c r="D131" s="148" t="s">
        <v>136</v>
      </c>
      <c r="E131" s="26"/>
      <c r="F131" s="149" t="s">
        <v>148</v>
      </c>
      <c r="G131" s="26"/>
      <c r="H131" s="26"/>
      <c r="I131" s="26"/>
      <c r="J131" s="26"/>
      <c r="K131" s="26"/>
      <c r="L131" s="27"/>
      <c r="M131" s="150"/>
      <c r="N131" s="151"/>
      <c r="O131" s="52"/>
      <c r="P131" s="52"/>
      <c r="Q131" s="52"/>
      <c r="R131" s="52"/>
      <c r="S131" s="52"/>
      <c r="T131" s="53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T131" s="14" t="s">
        <v>136</v>
      </c>
      <c r="AU131" s="14" t="s">
        <v>78</v>
      </c>
    </row>
    <row r="132" spans="1:65" s="2" customFormat="1" ht="21.75" customHeight="1">
      <c r="A132" s="26"/>
      <c r="B132" s="134"/>
      <c r="C132" s="135" t="s">
        <v>134</v>
      </c>
      <c r="D132" s="135" t="s">
        <v>130</v>
      </c>
      <c r="E132" s="136" t="s">
        <v>149</v>
      </c>
      <c r="F132" s="137" t="s">
        <v>150</v>
      </c>
      <c r="G132" s="138" t="s">
        <v>133</v>
      </c>
      <c r="H132" s="139">
        <v>610</v>
      </c>
      <c r="I132" s="140"/>
      <c r="J132" s="140">
        <f>ROUND(I132*H132,2)</f>
        <v>0</v>
      </c>
      <c r="K132" s="141"/>
      <c r="L132" s="27"/>
      <c r="M132" s="142" t="s">
        <v>1</v>
      </c>
      <c r="N132" s="143" t="s">
        <v>35</v>
      </c>
      <c r="O132" s="144">
        <v>1.9E-2</v>
      </c>
      <c r="P132" s="144">
        <f>O132*H132</f>
        <v>11.59</v>
      </c>
      <c r="Q132" s="144">
        <v>0</v>
      </c>
      <c r="R132" s="144">
        <f>Q132*H132</f>
        <v>0</v>
      </c>
      <c r="S132" s="144">
        <v>0</v>
      </c>
      <c r="T132" s="145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6" t="s">
        <v>134</v>
      </c>
      <c r="AT132" s="146" t="s">
        <v>130</v>
      </c>
      <c r="AU132" s="146" t="s">
        <v>78</v>
      </c>
      <c r="AY132" s="14" t="s">
        <v>128</v>
      </c>
      <c r="BE132" s="147">
        <f>IF(N132="základní",J132,0)</f>
        <v>0</v>
      </c>
      <c r="BF132" s="147">
        <f>IF(N132="snížená",J132,0)</f>
        <v>0</v>
      </c>
      <c r="BG132" s="147">
        <f>IF(N132="zákl. přenesená",J132,0)</f>
        <v>0</v>
      </c>
      <c r="BH132" s="147">
        <f>IF(N132="sníž. přenesená",J132,0)</f>
        <v>0</v>
      </c>
      <c r="BI132" s="147">
        <f>IF(N132="nulová",J132,0)</f>
        <v>0</v>
      </c>
      <c r="BJ132" s="14" t="s">
        <v>76</v>
      </c>
      <c r="BK132" s="147">
        <f>ROUND(I132*H132,2)</f>
        <v>0</v>
      </c>
      <c r="BL132" s="14" t="s">
        <v>134</v>
      </c>
      <c r="BM132" s="146" t="s">
        <v>151</v>
      </c>
    </row>
    <row r="133" spans="1:65" s="2" customFormat="1" ht="19.5">
      <c r="A133" s="26"/>
      <c r="B133" s="27"/>
      <c r="C133" s="26"/>
      <c r="D133" s="148" t="s">
        <v>136</v>
      </c>
      <c r="E133" s="26"/>
      <c r="F133" s="149" t="s">
        <v>152</v>
      </c>
      <c r="G133" s="26"/>
      <c r="H133" s="26"/>
      <c r="I133" s="26"/>
      <c r="J133" s="26"/>
      <c r="K133" s="26"/>
      <c r="L133" s="27"/>
      <c r="M133" s="150"/>
      <c r="N133" s="151"/>
      <c r="O133" s="52"/>
      <c r="P133" s="52"/>
      <c r="Q133" s="52"/>
      <c r="R133" s="52"/>
      <c r="S133" s="52"/>
      <c r="T133" s="53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T133" s="14" t="s">
        <v>136</v>
      </c>
      <c r="AU133" s="14" t="s">
        <v>78</v>
      </c>
    </row>
    <row r="134" spans="1:65" s="2" customFormat="1" ht="16.5" customHeight="1">
      <c r="A134" s="26"/>
      <c r="B134" s="134"/>
      <c r="C134" s="135" t="s">
        <v>138</v>
      </c>
      <c r="D134" s="135" t="s">
        <v>130</v>
      </c>
      <c r="E134" s="136" t="s">
        <v>153</v>
      </c>
      <c r="F134" s="137" t="s">
        <v>154</v>
      </c>
      <c r="G134" s="138" t="s">
        <v>133</v>
      </c>
      <c r="H134" s="139">
        <v>610</v>
      </c>
      <c r="I134" s="140"/>
      <c r="J134" s="140">
        <f>ROUND(I134*H134,2)</f>
        <v>0</v>
      </c>
      <c r="K134" s="141"/>
      <c r="L134" s="27"/>
      <c r="M134" s="142" t="s">
        <v>1</v>
      </c>
      <c r="N134" s="143" t="s">
        <v>35</v>
      </c>
      <c r="O134" s="144">
        <v>1.9E-2</v>
      </c>
      <c r="P134" s="144">
        <f>O134*H134</f>
        <v>11.59</v>
      </c>
      <c r="Q134" s="144">
        <v>0</v>
      </c>
      <c r="R134" s="144">
        <f>Q134*H134</f>
        <v>0</v>
      </c>
      <c r="S134" s="144">
        <v>0</v>
      </c>
      <c r="T134" s="145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6" t="s">
        <v>134</v>
      </c>
      <c r="AT134" s="146" t="s">
        <v>130</v>
      </c>
      <c r="AU134" s="146" t="s">
        <v>78</v>
      </c>
      <c r="AY134" s="14" t="s">
        <v>128</v>
      </c>
      <c r="BE134" s="147">
        <f>IF(N134="základní",J134,0)</f>
        <v>0</v>
      </c>
      <c r="BF134" s="147">
        <f>IF(N134="snížená",J134,0)</f>
        <v>0</v>
      </c>
      <c r="BG134" s="147">
        <f>IF(N134="zákl. přenesená",J134,0)</f>
        <v>0</v>
      </c>
      <c r="BH134" s="147">
        <f>IF(N134="sníž. přenesená",J134,0)</f>
        <v>0</v>
      </c>
      <c r="BI134" s="147">
        <f>IF(N134="nulová",J134,0)</f>
        <v>0</v>
      </c>
      <c r="BJ134" s="14" t="s">
        <v>76</v>
      </c>
      <c r="BK134" s="147">
        <f>ROUND(I134*H134,2)</f>
        <v>0</v>
      </c>
      <c r="BL134" s="14" t="s">
        <v>134</v>
      </c>
      <c r="BM134" s="146" t="s">
        <v>155</v>
      </c>
    </row>
    <row r="135" spans="1:65" s="2" customFormat="1" ht="19.5">
      <c r="A135" s="26"/>
      <c r="B135" s="27"/>
      <c r="C135" s="26"/>
      <c r="D135" s="148" t="s">
        <v>136</v>
      </c>
      <c r="E135" s="26"/>
      <c r="F135" s="149" t="s">
        <v>156</v>
      </c>
      <c r="G135" s="26"/>
      <c r="H135" s="26"/>
      <c r="I135" s="26"/>
      <c r="J135" s="26"/>
      <c r="K135" s="26"/>
      <c r="L135" s="27"/>
      <c r="M135" s="150"/>
      <c r="N135" s="151"/>
      <c r="O135" s="52"/>
      <c r="P135" s="52"/>
      <c r="Q135" s="52"/>
      <c r="R135" s="52"/>
      <c r="S135" s="52"/>
      <c r="T135" s="53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T135" s="14" t="s">
        <v>136</v>
      </c>
      <c r="AU135" s="14" t="s">
        <v>78</v>
      </c>
    </row>
    <row r="136" spans="1:65" s="12" customFormat="1" ht="22.9" customHeight="1">
      <c r="B136" s="122"/>
      <c r="D136" s="123" t="s">
        <v>69</v>
      </c>
      <c r="E136" s="132" t="s">
        <v>169</v>
      </c>
      <c r="F136" s="132" t="s">
        <v>170</v>
      </c>
      <c r="J136" s="133">
        <f>BK136</f>
        <v>0</v>
      </c>
      <c r="L136" s="122"/>
      <c r="M136" s="126"/>
      <c r="N136" s="127"/>
      <c r="O136" s="127"/>
      <c r="P136" s="128">
        <f>SUM(P137:P146)</f>
        <v>6.7559999999999993</v>
      </c>
      <c r="Q136" s="127"/>
      <c r="R136" s="128">
        <f>SUM(R137:R146)</f>
        <v>2.2399999999999998E-3</v>
      </c>
      <c r="S136" s="127"/>
      <c r="T136" s="129">
        <f>SUM(T137:T146)</f>
        <v>12.200000000000001</v>
      </c>
      <c r="AR136" s="123" t="s">
        <v>76</v>
      </c>
      <c r="AT136" s="130" t="s">
        <v>69</v>
      </c>
      <c r="AU136" s="130" t="s">
        <v>76</v>
      </c>
      <c r="AY136" s="123" t="s">
        <v>128</v>
      </c>
      <c r="BK136" s="131">
        <f>SUM(BK137:BK146)</f>
        <v>0</v>
      </c>
    </row>
    <row r="137" spans="1:65" s="2" customFormat="1" ht="16.5" customHeight="1">
      <c r="A137" s="26"/>
      <c r="B137" s="134"/>
      <c r="C137" s="135">
        <v>6</v>
      </c>
      <c r="D137" s="135" t="s">
        <v>130</v>
      </c>
      <c r="E137" s="136" t="s">
        <v>171</v>
      </c>
      <c r="F137" s="137" t="s">
        <v>172</v>
      </c>
      <c r="G137" s="138" t="s">
        <v>173</v>
      </c>
      <c r="H137" s="139">
        <v>8</v>
      </c>
      <c r="I137" s="140"/>
      <c r="J137" s="140">
        <f>ROUND(I137*H137,2)</f>
        <v>0</v>
      </c>
      <c r="K137" s="141"/>
      <c r="L137" s="27"/>
      <c r="M137" s="142" t="s">
        <v>1</v>
      </c>
      <c r="N137" s="143" t="s">
        <v>35</v>
      </c>
      <c r="O137" s="144">
        <v>0.113</v>
      </c>
      <c r="P137" s="144">
        <f>O137*H137</f>
        <v>0.90400000000000003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6" t="s">
        <v>134</v>
      </c>
      <c r="AT137" s="146" t="s">
        <v>130</v>
      </c>
      <c r="AU137" s="146" t="s">
        <v>78</v>
      </c>
      <c r="AY137" s="14" t="s">
        <v>128</v>
      </c>
      <c r="BE137" s="147">
        <f>IF(N137="základní",J137,0)</f>
        <v>0</v>
      </c>
      <c r="BF137" s="147">
        <f>IF(N137="snížená",J137,0)</f>
        <v>0</v>
      </c>
      <c r="BG137" s="147">
        <f>IF(N137="zákl. přenesená",J137,0)</f>
        <v>0</v>
      </c>
      <c r="BH137" s="147">
        <f>IF(N137="sníž. přenesená",J137,0)</f>
        <v>0</v>
      </c>
      <c r="BI137" s="147">
        <f>IF(N137="nulová",J137,0)</f>
        <v>0</v>
      </c>
      <c r="BJ137" s="14" t="s">
        <v>76</v>
      </c>
      <c r="BK137" s="147">
        <f>ROUND(I137*H137,2)</f>
        <v>0</v>
      </c>
      <c r="BL137" s="14" t="s">
        <v>134</v>
      </c>
      <c r="BM137" s="146" t="s">
        <v>174</v>
      </c>
    </row>
    <row r="138" spans="1:65" s="2" customFormat="1">
      <c r="A138" s="26"/>
      <c r="B138" s="27"/>
      <c r="C138" s="26"/>
      <c r="D138" s="148" t="s">
        <v>136</v>
      </c>
      <c r="E138" s="26"/>
      <c r="F138" s="149" t="s">
        <v>175</v>
      </c>
      <c r="G138" s="26"/>
      <c r="H138" s="26"/>
      <c r="I138" s="26"/>
      <c r="J138" s="26"/>
      <c r="K138" s="26"/>
      <c r="L138" s="27"/>
      <c r="M138" s="150"/>
      <c r="N138" s="151"/>
      <c r="O138" s="52"/>
      <c r="P138" s="52"/>
      <c r="Q138" s="52"/>
      <c r="R138" s="52"/>
      <c r="S138" s="52"/>
      <c r="T138" s="53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T138" s="14" t="s">
        <v>136</v>
      </c>
      <c r="AU138" s="14" t="s">
        <v>78</v>
      </c>
    </row>
    <row r="139" spans="1:65" s="2" customFormat="1" ht="16.5" customHeight="1">
      <c r="A139" s="26"/>
      <c r="B139" s="134"/>
      <c r="C139" s="135">
        <v>7</v>
      </c>
      <c r="D139" s="135" t="s">
        <v>130</v>
      </c>
      <c r="E139" s="136" t="s">
        <v>176</v>
      </c>
      <c r="F139" s="137" t="s">
        <v>177</v>
      </c>
      <c r="G139" s="138" t="s">
        <v>173</v>
      </c>
      <c r="H139" s="139">
        <v>8</v>
      </c>
      <c r="I139" s="140"/>
      <c r="J139" s="140">
        <f>ROUND(I139*H139,2)</f>
        <v>0</v>
      </c>
      <c r="K139" s="141"/>
      <c r="L139" s="27"/>
      <c r="M139" s="142" t="s">
        <v>1</v>
      </c>
      <c r="N139" s="143" t="s">
        <v>35</v>
      </c>
      <c r="O139" s="144">
        <v>0.154</v>
      </c>
      <c r="P139" s="144">
        <f>O139*H139</f>
        <v>1.232</v>
      </c>
      <c r="Q139" s="144">
        <v>2.7999999999999998E-4</v>
      </c>
      <c r="R139" s="144">
        <f>Q139*H139</f>
        <v>2.2399999999999998E-3</v>
      </c>
      <c r="S139" s="144">
        <v>0</v>
      </c>
      <c r="T139" s="14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6" t="s">
        <v>134</v>
      </c>
      <c r="AT139" s="146" t="s">
        <v>130</v>
      </c>
      <c r="AU139" s="146" t="s">
        <v>78</v>
      </c>
      <c r="AY139" s="14" t="s">
        <v>128</v>
      </c>
      <c r="BE139" s="147">
        <f>IF(N139="základní",J139,0)</f>
        <v>0</v>
      </c>
      <c r="BF139" s="147">
        <f>IF(N139="snížená",J139,0)</f>
        <v>0</v>
      </c>
      <c r="BG139" s="147">
        <f>IF(N139="zákl. přenesená",J139,0)</f>
        <v>0</v>
      </c>
      <c r="BH139" s="147">
        <f>IF(N139="sníž. přenesená",J139,0)</f>
        <v>0</v>
      </c>
      <c r="BI139" s="147">
        <f>IF(N139="nulová",J139,0)</f>
        <v>0</v>
      </c>
      <c r="BJ139" s="14" t="s">
        <v>76</v>
      </c>
      <c r="BK139" s="147">
        <f>ROUND(I139*H139,2)</f>
        <v>0</v>
      </c>
      <c r="BL139" s="14" t="s">
        <v>134</v>
      </c>
      <c r="BM139" s="146" t="s">
        <v>178</v>
      </c>
    </row>
    <row r="140" spans="1:65" s="2" customFormat="1" ht="19.5">
      <c r="A140" s="26"/>
      <c r="B140" s="27"/>
      <c r="C140" s="26"/>
      <c r="D140" s="148" t="s">
        <v>136</v>
      </c>
      <c r="E140" s="26"/>
      <c r="F140" s="149" t="s">
        <v>179</v>
      </c>
      <c r="G140" s="26"/>
      <c r="H140" s="26"/>
      <c r="I140" s="26"/>
      <c r="J140" s="26"/>
      <c r="K140" s="26"/>
      <c r="L140" s="27"/>
      <c r="M140" s="150"/>
      <c r="N140" s="151"/>
      <c r="O140" s="52"/>
      <c r="P140" s="52"/>
      <c r="Q140" s="52"/>
      <c r="R140" s="52"/>
      <c r="S140" s="52"/>
      <c r="T140" s="53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T140" s="14" t="s">
        <v>136</v>
      </c>
      <c r="AU140" s="14" t="s">
        <v>78</v>
      </c>
    </row>
    <row r="141" spans="1:65" s="2" customFormat="1" ht="16.5" customHeight="1">
      <c r="A141" s="26"/>
      <c r="B141" s="134"/>
      <c r="C141" s="135">
        <v>8</v>
      </c>
      <c r="D141" s="135" t="s">
        <v>130</v>
      </c>
      <c r="E141" s="136" t="s">
        <v>180</v>
      </c>
      <c r="F141" s="137" t="s">
        <v>181</v>
      </c>
      <c r="G141" s="138" t="s">
        <v>173</v>
      </c>
      <c r="H141" s="139">
        <v>8</v>
      </c>
      <c r="I141" s="140"/>
      <c r="J141" s="140">
        <f>ROUND(I141*H141,2)</f>
        <v>0</v>
      </c>
      <c r="K141" s="141"/>
      <c r="L141" s="27"/>
      <c r="M141" s="142" t="s">
        <v>1</v>
      </c>
      <c r="N141" s="143" t="s">
        <v>35</v>
      </c>
      <c r="O141" s="144">
        <v>0.12</v>
      </c>
      <c r="P141" s="144">
        <f>O141*H141</f>
        <v>0.96</v>
      </c>
      <c r="Q141" s="144">
        <v>0</v>
      </c>
      <c r="R141" s="144">
        <f>Q141*H141</f>
        <v>0</v>
      </c>
      <c r="S141" s="144">
        <v>0</v>
      </c>
      <c r="T141" s="145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6" t="s">
        <v>134</v>
      </c>
      <c r="AT141" s="146" t="s">
        <v>130</v>
      </c>
      <c r="AU141" s="146" t="s">
        <v>78</v>
      </c>
      <c r="AY141" s="14" t="s">
        <v>128</v>
      </c>
      <c r="BE141" s="147">
        <f>IF(N141="základní",J141,0)</f>
        <v>0</v>
      </c>
      <c r="BF141" s="147">
        <f>IF(N141="snížená",J141,0)</f>
        <v>0</v>
      </c>
      <c r="BG141" s="147">
        <f>IF(N141="zákl. přenesená",J141,0)</f>
        <v>0</v>
      </c>
      <c r="BH141" s="147">
        <f>IF(N141="sníž. přenesená",J141,0)</f>
        <v>0</v>
      </c>
      <c r="BI141" s="147">
        <f>IF(N141="nulová",J141,0)</f>
        <v>0</v>
      </c>
      <c r="BJ141" s="14" t="s">
        <v>76</v>
      </c>
      <c r="BK141" s="147">
        <f>ROUND(I141*H141,2)</f>
        <v>0</v>
      </c>
      <c r="BL141" s="14" t="s">
        <v>134</v>
      </c>
      <c r="BM141" s="146" t="s">
        <v>182</v>
      </c>
    </row>
    <row r="142" spans="1:65" s="2" customFormat="1">
      <c r="A142" s="26"/>
      <c r="B142" s="27"/>
      <c r="C142" s="26"/>
      <c r="D142" s="148" t="s">
        <v>136</v>
      </c>
      <c r="E142" s="26"/>
      <c r="F142" s="149" t="s">
        <v>183</v>
      </c>
      <c r="G142" s="26"/>
      <c r="H142" s="26"/>
      <c r="I142" s="26"/>
      <c r="J142" s="26"/>
      <c r="K142" s="26"/>
      <c r="L142" s="27"/>
      <c r="M142" s="150"/>
      <c r="N142" s="151"/>
      <c r="O142" s="52"/>
      <c r="P142" s="52"/>
      <c r="Q142" s="52"/>
      <c r="R142" s="52"/>
      <c r="S142" s="52"/>
      <c r="T142" s="53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T142" s="14" t="s">
        <v>136</v>
      </c>
      <c r="AU142" s="14" t="s">
        <v>78</v>
      </c>
    </row>
    <row r="143" spans="1:65" s="2" customFormat="1" ht="16.5" customHeight="1">
      <c r="A143" s="26"/>
      <c r="B143" s="134"/>
      <c r="C143" s="135">
        <v>9</v>
      </c>
      <c r="D143" s="135" t="s">
        <v>130</v>
      </c>
      <c r="E143" s="136" t="s">
        <v>184</v>
      </c>
      <c r="F143" s="137" t="s">
        <v>185</v>
      </c>
      <c r="G143" s="138" t="s">
        <v>173</v>
      </c>
      <c r="H143" s="139">
        <v>8</v>
      </c>
      <c r="I143" s="140"/>
      <c r="J143" s="140">
        <f>ROUND(I143*H143,2)</f>
        <v>0</v>
      </c>
      <c r="K143" s="141"/>
      <c r="L143" s="27"/>
      <c r="M143" s="142" t="s">
        <v>1</v>
      </c>
      <c r="N143" s="143" t="s">
        <v>35</v>
      </c>
      <c r="O143" s="144">
        <v>0.30499999999999999</v>
      </c>
      <c r="P143" s="144">
        <f>O143*H143</f>
        <v>2.44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6" t="s">
        <v>134</v>
      </c>
      <c r="AT143" s="146" t="s">
        <v>130</v>
      </c>
      <c r="AU143" s="146" t="s">
        <v>78</v>
      </c>
      <c r="AY143" s="14" t="s">
        <v>128</v>
      </c>
      <c r="BE143" s="147">
        <f>IF(N143="základní",J143,0)</f>
        <v>0</v>
      </c>
      <c r="BF143" s="147">
        <f>IF(N143="snížená",J143,0)</f>
        <v>0</v>
      </c>
      <c r="BG143" s="147">
        <f>IF(N143="zákl. přenesená",J143,0)</f>
        <v>0</v>
      </c>
      <c r="BH143" s="147">
        <f>IF(N143="sníž. přenesená",J143,0)</f>
        <v>0</v>
      </c>
      <c r="BI143" s="147">
        <f>IF(N143="nulová",J143,0)</f>
        <v>0</v>
      </c>
      <c r="BJ143" s="14" t="s">
        <v>76</v>
      </c>
      <c r="BK143" s="147">
        <f>ROUND(I143*H143,2)</f>
        <v>0</v>
      </c>
      <c r="BL143" s="14" t="s">
        <v>134</v>
      </c>
      <c r="BM143" s="146" t="s">
        <v>186</v>
      </c>
    </row>
    <row r="144" spans="1:65" s="2" customFormat="1">
      <c r="A144" s="26"/>
      <c r="B144" s="27"/>
      <c r="C144" s="26"/>
      <c r="D144" s="148" t="s">
        <v>136</v>
      </c>
      <c r="E144" s="26"/>
      <c r="F144" s="149" t="s">
        <v>187</v>
      </c>
      <c r="G144" s="26"/>
      <c r="H144" s="26"/>
      <c r="I144" s="26"/>
      <c r="J144" s="26"/>
      <c r="K144" s="26"/>
      <c r="L144" s="27"/>
      <c r="M144" s="150"/>
      <c r="N144" s="151"/>
      <c r="O144" s="52"/>
      <c r="P144" s="52"/>
      <c r="Q144" s="52"/>
      <c r="R144" s="52"/>
      <c r="S144" s="52"/>
      <c r="T144" s="53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136</v>
      </c>
      <c r="AU144" s="14" t="s">
        <v>78</v>
      </c>
    </row>
    <row r="145" spans="1:65" s="2" customFormat="1" ht="16.5" customHeight="1">
      <c r="A145" s="26"/>
      <c r="B145" s="134"/>
      <c r="C145" s="135">
        <v>10</v>
      </c>
      <c r="D145" s="135" t="s">
        <v>130</v>
      </c>
      <c r="E145" s="136" t="s">
        <v>191</v>
      </c>
      <c r="F145" s="137" t="s">
        <v>192</v>
      </c>
      <c r="G145" s="138" t="s">
        <v>133</v>
      </c>
      <c r="H145" s="139">
        <v>610</v>
      </c>
      <c r="I145" s="140"/>
      <c r="J145" s="140">
        <f>ROUND(I145*H145,2)</f>
        <v>0</v>
      </c>
      <c r="K145" s="141"/>
      <c r="L145" s="27"/>
      <c r="M145" s="142" t="s">
        <v>1</v>
      </c>
      <c r="N145" s="143" t="s">
        <v>35</v>
      </c>
      <c r="O145" s="144">
        <v>2E-3</v>
      </c>
      <c r="P145" s="144">
        <f>O145*H145</f>
        <v>1.22</v>
      </c>
      <c r="Q145" s="144">
        <v>0</v>
      </c>
      <c r="R145" s="144">
        <f>Q145*H145</f>
        <v>0</v>
      </c>
      <c r="S145" s="144">
        <v>0.02</v>
      </c>
      <c r="T145" s="145">
        <f>S145*H145</f>
        <v>12.200000000000001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6" t="s">
        <v>134</v>
      </c>
      <c r="AT145" s="146" t="s">
        <v>130</v>
      </c>
      <c r="AU145" s="146" t="s">
        <v>78</v>
      </c>
      <c r="AY145" s="14" t="s">
        <v>128</v>
      </c>
      <c r="BE145" s="147">
        <f>IF(N145="základní",J145,0)</f>
        <v>0</v>
      </c>
      <c r="BF145" s="147">
        <f>IF(N145="snížená",J145,0)</f>
        <v>0</v>
      </c>
      <c r="BG145" s="147">
        <f>IF(N145="zákl. přenesená",J145,0)</f>
        <v>0</v>
      </c>
      <c r="BH145" s="147">
        <f>IF(N145="sníž. přenesená",J145,0)</f>
        <v>0</v>
      </c>
      <c r="BI145" s="147">
        <f>IF(N145="nulová",J145,0)</f>
        <v>0</v>
      </c>
      <c r="BJ145" s="14" t="s">
        <v>76</v>
      </c>
      <c r="BK145" s="147">
        <f>ROUND(I145*H145,2)</f>
        <v>0</v>
      </c>
      <c r="BL145" s="14" t="s">
        <v>134</v>
      </c>
      <c r="BM145" s="146" t="s">
        <v>193</v>
      </c>
    </row>
    <row r="146" spans="1:65" s="2" customFormat="1" ht="19.5">
      <c r="A146" s="26"/>
      <c r="B146" s="27"/>
      <c r="C146" s="26"/>
      <c r="D146" s="148" t="s">
        <v>136</v>
      </c>
      <c r="E146" s="26"/>
      <c r="F146" s="149" t="s">
        <v>194</v>
      </c>
      <c r="G146" s="26"/>
      <c r="H146" s="26"/>
      <c r="I146" s="26"/>
      <c r="J146" s="26"/>
      <c r="K146" s="26"/>
      <c r="L146" s="27"/>
      <c r="M146" s="150"/>
      <c r="N146" s="151"/>
      <c r="O146" s="52"/>
      <c r="P146" s="52"/>
      <c r="Q146" s="52"/>
      <c r="R146" s="52"/>
      <c r="S146" s="52"/>
      <c r="T146" s="53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T146" s="14" t="s">
        <v>136</v>
      </c>
      <c r="AU146" s="14" t="s">
        <v>78</v>
      </c>
    </row>
    <row r="147" spans="1:65" s="12" customFormat="1" ht="22.9" customHeight="1">
      <c r="B147" s="122"/>
      <c r="D147" s="123" t="s">
        <v>69</v>
      </c>
      <c r="E147" s="132" t="s">
        <v>195</v>
      </c>
      <c r="F147" s="132" t="s">
        <v>196</v>
      </c>
      <c r="J147" s="133">
        <f>BK147</f>
        <v>0</v>
      </c>
      <c r="L147" s="122"/>
      <c r="M147" s="126"/>
      <c r="N147" s="127"/>
      <c r="O147" s="127"/>
      <c r="P147" s="128">
        <f>SUM(P148:P156)</f>
        <v>9.6623999999999999</v>
      </c>
      <c r="Q147" s="127"/>
      <c r="R147" s="128">
        <f>SUM(R148:R156)</f>
        <v>0</v>
      </c>
      <c r="S147" s="127"/>
      <c r="T147" s="129">
        <f>SUM(T148:T156)</f>
        <v>0</v>
      </c>
      <c r="AR147" s="123" t="s">
        <v>76</v>
      </c>
      <c r="AT147" s="130" t="s">
        <v>69</v>
      </c>
      <c r="AU147" s="130" t="s">
        <v>76</v>
      </c>
      <c r="AY147" s="123" t="s">
        <v>128</v>
      </c>
      <c r="BK147" s="131">
        <f>SUM(BK148:BK156)</f>
        <v>0</v>
      </c>
    </row>
    <row r="148" spans="1:65" s="2" customFormat="1" ht="16.5" customHeight="1">
      <c r="A148" s="26"/>
      <c r="B148" s="134"/>
      <c r="C148" s="135">
        <v>11</v>
      </c>
      <c r="D148" s="135" t="s">
        <v>130</v>
      </c>
      <c r="E148" s="136" t="s">
        <v>197</v>
      </c>
      <c r="F148" s="137" t="s">
        <v>198</v>
      </c>
      <c r="G148" s="138" t="s">
        <v>199</v>
      </c>
      <c r="H148" s="139">
        <f>H153+H155</f>
        <v>201.29999999999998</v>
      </c>
      <c r="I148" s="140"/>
      <c r="J148" s="140">
        <f>ROUND(I148*H148,2)</f>
        <v>0</v>
      </c>
      <c r="K148" s="141"/>
      <c r="L148" s="27"/>
      <c r="M148" s="142" t="s">
        <v>1</v>
      </c>
      <c r="N148" s="143" t="s">
        <v>35</v>
      </c>
      <c r="O148" s="144">
        <v>0.03</v>
      </c>
      <c r="P148" s="144">
        <f>O148*H148</f>
        <v>6.0389999999999997</v>
      </c>
      <c r="Q148" s="144">
        <v>0</v>
      </c>
      <c r="R148" s="144">
        <f>Q148*H148</f>
        <v>0</v>
      </c>
      <c r="S148" s="144">
        <v>0</v>
      </c>
      <c r="T148" s="145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6" t="s">
        <v>134</v>
      </c>
      <c r="AT148" s="146" t="s">
        <v>130</v>
      </c>
      <c r="AU148" s="146" t="s">
        <v>78</v>
      </c>
      <c r="AY148" s="14" t="s">
        <v>128</v>
      </c>
      <c r="BE148" s="147">
        <f>IF(N148="základní",J148,0)</f>
        <v>0</v>
      </c>
      <c r="BF148" s="147">
        <f>IF(N148="snížená",J148,0)</f>
        <v>0</v>
      </c>
      <c r="BG148" s="147">
        <f>IF(N148="zákl. přenesená",J148,0)</f>
        <v>0</v>
      </c>
      <c r="BH148" s="147">
        <f>IF(N148="sníž. přenesená",J148,0)</f>
        <v>0</v>
      </c>
      <c r="BI148" s="147">
        <f>IF(N148="nulová",J148,0)</f>
        <v>0</v>
      </c>
      <c r="BJ148" s="14" t="s">
        <v>76</v>
      </c>
      <c r="BK148" s="147">
        <f>ROUND(I148*H148,2)</f>
        <v>0</v>
      </c>
      <c r="BL148" s="14" t="s">
        <v>134</v>
      </c>
      <c r="BM148" s="146" t="s">
        <v>200</v>
      </c>
    </row>
    <row r="149" spans="1:65" s="2" customFormat="1">
      <c r="A149" s="26"/>
      <c r="B149" s="27"/>
      <c r="C149" s="26"/>
      <c r="D149" s="148" t="s">
        <v>136</v>
      </c>
      <c r="E149" s="26"/>
      <c r="F149" s="149" t="s">
        <v>201</v>
      </c>
      <c r="G149" s="26"/>
      <c r="H149" s="26"/>
      <c r="I149" s="26"/>
      <c r="J149" s="26"/>
      <c r="K149" s="26"/>
      <c r="L149" s="27"/>
      <c r="M149" s="150"/>
      <c r="N149" s="151"/>
      <c r="O149" s="52"/>
      <c r="P149" s="52"/>
      <c r="Q149" s="52"/>
      <c r="R149" s="52"/>
      <c r="S149" s="52"/>
      <c r="T149" s="53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T149" s="14" t="s">
        <v>136</v>
      </c>
      <c r="AU149" s="14" t="s">
        <v>78</v>
      </c>
    </row>
    <row r="150" spans="1:65" s="2" customFormat="1" ht="16.5" customHeight="1">
      <c r="A150" s="26"/>
      <c r="B150" s="134"/>
      <c r="C150" s="135">
        <v>12</v>
      </c>
      <c r="D150" s="135" t="s">
        <v>130</v>
      </c>
      <c r="E150" s="136" t="s">
        <v>202</v>
      </c>
      <c r="F150" s="137" t="s">
        <v>203</v>
      </c>
      <c r="G150" s="138" t="s">
        <v>199</v>
      </c>
      <c r="H150" s="139">
        <f>H148*9</f>
        <v>1811.6999999999998</v>
      </c>
      <c r="I150" s="140"/>
      <c r="J150" s="140">
        <f>ROUND(I150*H150,2)</f>
        <v>0</v>
      </c>
      <c r="K150" s="141"/>
      <c r="L150" s="27"/>
      <c r="M150" s="142" t="s">
        <v>1</v>
      </c>
      <c r="N150" s="143" t="s">
        <v>35</v>
      </c>
      <c r="O150" s="144">
        <v>2E-3</v>
      </c>
      <c r="P150" s="144">
        <f>O150*H150</f>
        <v>3.6233999999999997</v>
      </c>
      <c r="Q150" s="144">
        <v>0</v>
      </c>
      <c r="R150" s="144">
        <f>Q150*H150</f>
        <v>0</v>
      </c>
      <c r="S150" s="144">
        <v>0</v>
      </c>
      <c r="T150" s="145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6" t="s">
        <v>134</v>
      </c>
      <c r="AT150" s="146" t="s">
        <v>130</v>
      </c>
      <c r="AU150" s="146" t="s">
        <v>78</v>
      </c>
      <c r="AY150" s="14" t="s">
        <v>128</v>
      </c>
      <c r="BE150" s="147">
        <f>IF(N150="základní",J150,0)</f>
        <v>0</v>
      </c>
      <c r="BF150" s="147">
        <f>IF(N150="snížená",J150,0)</f>
        <v>0</v>
      </c>
      <c r="BG150" s="147">
        <f>IF(N150="zákl. přenesená",J150,0)</f>
        <v>0</v>
      </c>
      <c r="BH150" s="147">
        <f>IF(N150="sníž. přenesená",J150,0)</f>
        <v>0</v>
      </c>
      <c r="BI150" s="147">
        <f>IF(N150="nulová",J150,0)</f>
        <v>0</v>
      </c>
      <c r="BJ150" s="14" t="s">
        <v>76</v>
      </c>
      <c r="BK150" s="147">
        <f>ROUND(I150*H150,2)</f>
        <v>0</v>
      </c>
      <c r="BL150" s="14" t="s">
        <v>134</v>
      </c>
      <c r="BM150" s="146" t="s">
        <v>204</v>
      </c>
    </row>
    <row r="151" spans="1:65" s="2" customFormat="1">
      <c r="A151" s="26"/>
      <c r="B151" s="27"/>
      <c r="C151" s="26"/>
      <c r="D151" s="148" t="s">
        <v>136</v>
      </c>
      <c r="E151" s="26"/>
      <c r="F151" s="149" t="s">
        <v>205</v>
      </c>
      <c r="G151" s="26"/>
      <c r="H151" s="26"/>
      <c r="I151" s="26"/>
      <c r="J151" s="26"/>
      <c r="K151" s="26"/>
      <c r="L151" s="27"/>
      <c r="M151" s="150"/>
      <c r="N151" s="151"/>
      <c r="O151" s="52"/>
      <c r="P151" s="52"/>
      <c r="Q151" s="52"/>
      <c r="R151" s="52"/>
      <c r="S151" s="52"/>
      <c r="T151" s="53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T151" s="14" t="s">
        <v>136</v>
      </c>
      <c r="AU151" s="14" t="s">
        <v>78</v>
      </c>
    </row>
    <row r="152" spans="1:65" s="2" customFormat="1" ht="19.5">
      <c r="A152" s="26"/>
      <c r="B152" s="27"/>
      <c r="C152" s="26"/>
      <c r="D152" s="148" t="s">
        <v>206</v>
      </c>
      <c r="E152" s="26"/>
      <c r="F152" s="152" t="s">
        <v>207</v>
      </c>
      <c r="G152" s="26"/>
      <c r="H152" s="26"/>
      <c r="I152" s="26"/>
      <c r="J152" s="26"/>
      <c r="K152" s="26"/>
      <c r="L152" s="27"/>
      <c r="M152" s="150"/>
      <c r="N152" s="151"/>
      <c r="O152" s="52"/>
      <c r="P152" s="52"/>
      <c r="Q152" s="52"/>
      <c r="R152" s="52"/>
      <c r="S152" s="52"/>
      <c r="T152" s="53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T152" s="14" t="s">
        <v>206</v>
      </c>
      <c r="AU152" s="14" t="s">
        <v>78</v>
      </c>
    </row>
    <row r="153" spans="1:65" s="2" customFormat="1" ht="24.2" customHeight="1">
      <c r="A153" s="26"/>
      <c r="B153" s="134"/>
      <c r="C153" s="135">
        <v>13</v>
      </c>
      <c r="D153" s="135" t="s">
        <v>130</v>
      </c>
      <c r="E153" s="136" t="s">
        <v>208</v>
      </c>
      <c r="F153" s="137" t="s">
        <v>209</v>
      </c>
      <c r="G153" s="138" t="s">
        <v>199</v>
      </c>
      <c r="H153" s="139">
        <f>H145*0.02</f>
        <v>12.200000000000001</v>
      </c>
      <c r="I153" s="140"/>
      <c r="J153" s="140">
        <f>ROUND(I153*H153,2)</f>
        <v>0</v>
      </c>
      <c r="K153" s="141"/>
      <c r="L153" s="27"/>
      <c r="M153" s="142" t="s">
        <v>1</v>
      </c>
      <c r="N153" s="143" t="s">
        <v>35</v>
      </c>
      <c r="O153" s="144">
        <v>0</v>
      </c>
      <c r="P153" s="144">
        <f>O153*H153</f>
        <v>0</v>
      </c>
      <c r="Q153" s="144">
        <v>0</v>
      </c>
      <c r="R153" s="144">
        <f>Q153*H153</f>
        <v>0</v>
      </c>
      <c r="S153" s="144">
        <v>0</v>
      </c>
      <c r="T153" s="145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6" t="s">
        <v>134</v>
      </c>
      <c r="AT153" s="146" t="s">
        <v>130</v>
      </c>
      <c r="AU153" s="146" t="s">
        <v>78</v>
      </c>
      <c r="AY153" s="14" t="s">
        <v>128</v>
      </c>
      <c r="BE153" s="147">
        <f>IF(N153="základní",J153,0)</f>
        <v>0</v>
      </c>
      <c r="BF153" s="147">
        <f>IF(N153="snížená",J153,0)</f>
        <v>0</v>
      </c>
      <c r="BG153" s="147">
        <f>IF(N153="zákl. přenesená",J153,0)</f>
        <v>0</v>
      </c>
      <c r="BH153" s="147">
        <f>IF(N153="sníž. přenesená",J153,0)</f>
        <v>0</v>
      </c>
      <c r="BI153" s="147">
        <f>IF(N153="nulová",J153,0)</f>
        <v>0</v>
      </c>
      <c r="BJ153" s="14" t="s">
        <v>76</v>
      </c>
      <c r="BK153" s="147">
        <f>ROUND(I153*H153,2)</f>
        <v>0</v>
      </c>
      <c r="BL153" s="14" t="s">
        <v>134</v>
      </c>
      <c r="BM153" s="146" t="s">
        <v>210</v>
      </c>
    </row>
    <row r="154" spans="1:65" s="2" customFormat="1" ht="19.5">
      <c r="A154" s="26"/>
      <c r="B154" s="27"/>
      <c r="C154" s="26"/>
      <c r="D154" s="148" t="s">
        <v>136</v>
      </c>
      <c r="E154" s="26"/>
      <c r="F154" s="149" t="s">
        <v>211</v>
      </c>
      <c r="G154" s="26"/>
      <c r="H154" s="26"/>
      <c r="I154" s="26"/>
      <c r="J154" s="26"/>
      <c r="K154" s="26"/>
      <c r="L154" s="27"/>
      <c r="M154" s="150"/>
      <c r="N154" s="151"/>
      <c r="O154" s="52"/>
      <c r="P154" s="52"/>
      <c r="Q154" s="52"/>
      <c r="R154" s="52"/>
      <c r="S154" s="52"/>
      <c r="T154" s="53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T154" s="14" t="s">
        <v>136</v>
      </c>
      <c r="AU154" s="14" t="s">
        <v>78</v>
      </c>
    </row>
    <row r="155" spans="1:65" s="2" customFormat="1" ht="24.2" customHeight="1">
      <c r="A155" s="26"/>
      <c r="B155" s="134"/>
      <c r="C155" s="135">
        <v>14</v>
      </c>
      <c r="D155" s="135" t="s">
        <v>130</v>
      </c>
      <c r="E155" s="136" t="s">
        <v>212</v>
      </c>
      <c r="F155" s="137" t="s">
        <v>213</v>
      </c>
      <c r="G155" s="138" t="s">
        <v>199</v>
      </c>
      <c r="H155" s="139">
        <f>H125*0.31</f>
        <v>189.1</v>
      </c>
      <c r="I155" s="140"/>
      <c r="J155" s="140">
        <f>ROUND(I155*H155,2)</f>
        <v>0</v>
      </c>
      <c r="K155" s="141"/>
      <c r="L155" s="27"/>
      <c r="M155" s="142" t="s">
        <v>1</v>
      </c>
      <c r="N155" s="143" t="s">
        <v>35</v>
      </c>
      <c r="O155" s="144">
        <v>0</v>
      </c>
      <c r="P155" s="144">
        <f>O155*H155</f>
        <v>0</v>
      </c>
      <c r="Q155" s="144">
        <v>0</v>
      </c>
      <c r="R155" s="144">
        <f>Q155*H155</f>
        <v>0</v>
      </c>
      <c r="S155" s="144">
        <v>0</v>
      </c>
      <c r="T155" s="145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6" t="s">
        <v>134</v>
      </c>
      <c r="AT155" s="146" t="s">
        <v>130</v>
      </c>
      <c r="AU155" s="146" t="s">
        <v>78</v>
      </c>
      <c r="AY155" s="14" t="s">
        <v>128</v>
      </c>
      <c r="BE155" s="147">
        <f>IF(N155="základní",J155,0)</f>
        <v>0</v>
      </c>
      <c r="BF155" s="147">
        <f>IF(N155="snížená",J155,0)</f>
        <v>0</v>
      </c>
      <c r="BG155" s="147">
        <f>IF(N155="zákl. přenesená",J155,0)</f>
        <v>0</v>
      </c>
      <c r="BH155" s="147">
        <f>IF(N155="sníž. přenesená",J155,0)</f>
        <v>0</v>
      </c>
      <c r="BI155" s="147">
        <f>IF(N155="nulová",J155,0)</f>
        <v>0</v>
      </c>
      <c r="BJ155" s="14" t="s">
        <v>76</v>
      </c>
      <c r="BK155" s="147">
        <f>ROUND(I155*H155,2)</f>
        <v>0</v>
      </c>
      <c r="BL155" s="14" t="s">
        <v>134</v>
      </c>
      <c r="BM155" s="146" t="s">
        <v>214</v>
      </c>
    </row>
    <row r="156" spans="1:65" s="2" customFormat="1" ht="19.5">
      <c r="A156" s="26"/>
      <c r="B156" s="27"/>
      <c r="C156" s="26"/>
      <c r="D156" s="148" t="s">
        <v>136</v>
      </c>
      <c r="E156" s="26"/>
      <c r="F156" s="149" t="s">
        <v>215</v>
      </c>
      <c r="G156" s="26"/>
      <c r="H156" s="26"/>
      <c r="I156" s="26"/>
      <c r="J156" s="26"/>
      <c r="K156" s="26"/>
      <c r="L156" s="27"/>
      <c r="M156" s="150"/>
      <c r="N156" s="151"/>
      <c r="O156" s="52"/>
      <c r="P156" s="52"/>
      <c r="Q156" s="52"/>
      <c r="R156" s="52"/>
      <c r="S156" s="52"/>
      <c r="T156" s="53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T156" s="14" t="s">
        <v>136</v>
      </c>
      <c r="AU156" s="14" t="s">
        <v>78</v>
      </c>
    </row>
    <row r="157" spans="1:65" s="12" customFormat="1" ht="22.9" customHeight="1">
      <c r="B157" s="122"/>
      <c r="D157" s="123" t="s">
        <v>69</v>
      </c>
      <c r="E157" s="132" t="s">
        <v>216</v>
      </c>
      <c r="F157" s="132" t="s">
        <v>217</v>
      </c>
      <c r="J157" s="133">
        <f>BK157</f>
        <v>0</v>
      </c>
      <c r="L157" s="122"/>
      <c r="M157" s="126"/>
      <c r="N157" s="127"/>
      <c r="O157" s="127"/>
      <c r="P157" s="128">
        <f>SUM(P158:P159)</f>
        <v>0</v>
      </c>
      <c r="Q157" s="127"/>
      <c r="R157" s="128">
        <f>SUM(R158:R159)</f>
        <v>0</v>
      </c>
      <c r="S157" s="127"/>
      <c r="T157" s="129">
        <f>SUM(T158:T159)</f>
        <v>0</v>
      </c>
      <c r="AR157" s="123" t="s">
        <v>138</v>
      </c>
      <c r="AT157" s="130" t="s">
        <v>69</v>
      </c>
      <c r="AU157" s="130" t="s">
        <v>76</v>
      </c>
      <c r="AY157" s="123" t="s">
        <v>128</v>
      </c>
      <c r="BK157" s="131">
        <f>SUM(BK158:BK159)</f>
        <v>0</v>
      </c>
    </row>
    <row r="158" spans="1:65" s="2" customFormat="1" ht="16.5" customHeight="1">
      <c r="A158" s="26"/>
      <c r="B158" s="134"/>
      <c r="C158" s="135">
        <v>15</v>
      </c>
      <c r="D158" s="135" t="s">
        <v>130</v>
      </c>
      <c r="E158" s="136" t="s">
        <v>218</v>
      </c>
      <c r="F158" s="137" t="s">
        <v>219</v>
      </c>
      <c r="G158" s="138" t="s">
        <v>220</v>
      </c>
      <c r="H158" s="139">
        <v>1</v>
      </c>
      <c r="I158" s="140"/>
      <c r="J158" s="140">
        <f>ROUND(I158*H158,2)</f>
        <v>0</v>
      </c>
      <c r="K158" s="141"/>
      <c r="L158" s="27"/>
      <c r="M158" s="142" t="s">
        <v>1</v>
      </c>
      <c r="N158" s="143" t="s">
        <v>35</v>
      </c>
      <c r="O158" s="144">
        <v>0</v>
      </c>
      <c r="P158" s="144">
        <f>O158*H158</f>
        <v>0</v>
      </c>
      <c r="Q158" s="144">
        <v>0</v>
      </c>
      <c r="R158" s="144">
        <f>Q158*H158</f>
        <v>0</v>
      </c>
      <c r="S158" s="144">
        <v>0</v>
      </c>
      <c r="T158" s="14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6" t="s">
        <v>221</v>
      </c>
      <c r="AT158" s="146" t="s">
        <v>130</v>
      </c>
      <c r="AU158" s="146" t="s">
        <v>78</v>
      </c>
      <c r="AY158" s="14" t="s">
        <v>128</v>
      </c>
      <c r="BE158" s="147">
        <f>IF(N158="základní",J158,0)</f>
        <v>0</v>
      </c>
      <c r="BF158" s="147">
        <f>IF(N158="snížená",J158,0)</f>
        <v>0</v>
      </c>
      <c r="BG158" s="147">
        <f>IF(N158="zákl. přenesená",J158,0)</f>
        <v>0</v>
      </c>
      <c r="BH158" s="147">
        <f>IF(N158="sníž. přenesená",J158,0)</f>
        <v>0</v>
      </c>
      <c r="BI158" s="147">
        <f>IF(N158="nulová",J158,0)</f>
        <v>0</v>
      </c>
      <c r="BJ158" s="14" t="s">
        <v>76</v>
      </c>
      <c r="BK158" s="147">
        <f>ROUND(I158*H158,2)</f>
        <v>0</v>
      </c>
      <c r="BL158" s="14" t="s">
        <v>221</v>
      </c>
      <c r="BM158" s="146" t="s">
        <v>222</v>
      </c>
    </row>
    <row r="159" spans="1:65" s="2" customFormat="1">
      <c r="A159" s="26"/>
      <c r="B159" s="27"/>
      <c r="C159" s="26"/>
      <c r="D159" s="148" t="s">
        <v>136</v>
      </c>
      <c r="E159" s="26"/>
      <c r="F159" s="149" t="s">
        <v>223</v>
      </c>
      <c r="G159" s="26"/>
      <c r="H159" s="26"/>
      <c r="I159" s="26"/>
      <c r="J159" s="26"/>
      <c r="K159" s="26"/>
      <c r="L159" s="27"/>
      <c r="M159" s="153"/>
      <c r="N159" s="154"/>
      <c r="O159" s="155"/>
      <c r="P159" s="155"/>
      <c r="Q159" s="155"/>
      <c r="R159" s="155"/>
      <c r="S159" s="155"/>
      <c r="T159" s="15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T159" s="14" t="s">
        <v>136</v>
      </c>
      <c r="AU159" s="14" t="s">
        <v>78</v>
      </c>
    </row>
    <row r="160" spans="1:65" s="2" customFormat="1" ht="6.95" customHeight="1">
      <c r="A160" s="26"/>
      <c r="B160" s="41"/>
      <c r="C160" s="42"/>
      <c r="D160" s="42"/>
      <c r="E160" s="42"/>
      <c r="F160" s="42"/>
      <c r="G160" s="42"/>
      <c r="H160" s="42"/>
      <c r="I160" s="42"/>
      <c r="J160" s="42"/>
      <c r="K160" s="42"/>
      <c r="L160" s="27"/>
      <c r="M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</row>
  </sheetData>
  <autoFilter ref="C121:K159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68"/>
  <sheetViews>
    <sheetView showGridLines="0" showZeros="0" topLeftCell="A121" workbookViewId="0">
      <selection activeCell="Z157" sqref="Z157"/>
    </sheetView>
  </sheetViews>
  <sheetFormatPr defaultColWidth="9.1640625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0" style="1" hidden="1" customWidth="1"/>
    <col min="15" max="20" width="14.1640625" style="1" hidden="1" customWidth="1"/>
    <col min="21" max="21" width="16.33203125" style="1" hidden="1" customWidth="1"/>
    <col min="22" max="22" width="12.33203125" style="1" hidden="1" customWidth="1"/>
    <col min="23" max="23" width="16.33203125" style="1" hidden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32" max="16384" width="9.1640625" style="1"/>
  </cols>
  <sheetData>
    <row r="1" spans="1:46">
      <c r="A1" s="83"/>
    </row>
    <row r="2" spans="1:46" ht="36.950000000000003" customHeight="1">
      <c r="L2" s="162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4" t="s">
        <v>79</v>
      </c>
    </row>
    <row r="3" spans="1:46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ht="24.95" hidden="1" customHeight="1">
      <c r="B4" s="17"/>
      <c r="D4" s="18" t="s">
        <v>97</v>
      </c>
      <c r="L4" s="17"/>
      <c r="M4" s="84" t="s">
        <v>10</v>
      </c>
      <c r="AT4" s="14" t="s">
        <v>3</v>
      </c>
    </row>
    <row r="5" spans="1:46" ht="6.95" hidden="1" customHeight="1">
      <c r="B5" s="17"/>
      <c r="L5" s="17"/>
    </row>
    <row r="6" spans="1:46" ht="12" hidden="1" customHeight="1">
      <c r="B6" s="17"/>
      <c r="D6" s="23" t="s">
        <v>13</v>
      </c>
      <c r="L6" s="17"/>
    </row>
    <row r="7" spans="1:46" ht="16.5" hidden="1" customHeight="1">
      <c r="B7" s="17"/>
      <c r="E7" s="192" t="str">
        <f>'Rekapitulace stavby'!K6</f>
        <v>Město Petřvald - Opravy MK_2025</v>
      </c>
      <c r="F7" s="193"/>
      <c r="G7" s="193"/>
      <c r="H7" s="193"/>
      <c r="L7" s="17"/>
    </row>
    <row r="8" spans="1:46" s="2" customFormat="1" ht="12" hidden="1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hidden="1" customHeight="1">
      <c r="A9" s="26"/>
      <c r="B9" s="27"/>
      <c r="C9" s="26"/>
      <c r="D9" s="26"/>
      <c r="E9" s="184" t="s">
        <v>236</v>
      </c>
      <c r="F9" s="191"/>
      <c r="G9" s="191"/>
      <c r="H9" s="19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idden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hidden="1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hidden="1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hidden="1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hidden="1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hidden="1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hidden="1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20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hidden="1" customHeight="1">
      <c r="A18" s="26"/>
      <c r="B18" s="27"/>
      <c r="C18" s="26"/>
      <c r="D18" s="26"/>
      <c r="E18" s="173" t="str">
        <f>'Rekapitulace stavby'!E14</f>
        <v xml:space="preserve"> </v>
      </c>
      <c r="F18" s="173"/>
      <c r="G18" s="173"/>
      <c r="H18" s="173"/>
      <c r="I18" s="23" t="s">
        <v>23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hidden="1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hidden="1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hidden="1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23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hidden="1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hidden="1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99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hidden="1" customHeight="1">
      <c r="A24" s="26"/>
      <c r="B24" s="27"/>
      <c r="C24" s="26"/>
      <c r="D24" s="26"/>
      <c r="E24" s="21" t="s">
        <v>100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hidden="1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hidden="1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hidden="1" customHeight="1">
      <c r="A27" s="85"/>
      <c r="B27" s="86"/>
      <c r="C27" s="85"/>
      <c r="D27" s="85"/>
      <c r="E27" s="175" t="s">
        <v>1</v>
      </c>
      <c r="F27" s="175"/>
      <c r="G27" s="175"/>
      <c r="H27" s="175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hidden="1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hidden="1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hidden="1" customHeight="1">
      <c r="A30" s="26"/>
      <c r="B30" s="27"/>
      <c r="C30" s="26"/>
      <c r="D30" s="88" t="s">
        <v>30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hidden="1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89" t="s">
        <v>34</v>
      </c>
      <c r="E33" s="23" t="s">
        <v>35</v>
      </c>
      <c r="F33" s="90">
        <f>ROUND((SUM(BE123:BE167)),  2)</f>
        <v>0</v>
      </c>
      <c r="G33" s="26"/>
      <c r="H33" s="26"/>
      <c r="I33" s="91">
        <v>0.21</v>
      </c>
      <c r="J33" s="90">
        <f>ROUND(((SUM(BE123:BE167))*I33),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36</v>
      </c>
      <c r="F34" s="90">
        <f>ROUND((SUM(BF123:BF167)),  2)</f>
        <v>0</v>
      </c>
      <c r="G34" s="26"/>
      <c r="H34" s="26"/>
      <c r="I34" s="91">
        <v>0.12</v>
      </c>
      <c r="J34" s="90">
        <f>ROUND(((SUM(BF123:BF167))*I34),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37</v>
      </c>
      <c r="F35" s="90">
        <f>ROUND((SUM(BG123:BG167)),  2)</f>
        <v>0</v>
      </c>
      <c r="G35" s="26"/>
      <c r="H35" s="26"/>
      <c r="I35" s="91">
        <v>0.21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38</v>
      </c>
      <c r="F36" s="90">
        <f>ROUND((SUM(BH123:BH167)),  2)</f>
        <v>0</v>
      </c>
      <c r="G36" s="26"/>
      <c r="H36" s="26"/>
      <c r="I36" s="91">
        <v>0.12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39</v>
      </c>
      <c r="F37" s="90">
        <f>ROUND((SUM(BI123:BI167)),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hidden="1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hidden="1" customHeight="1">
      <c r="A39" s="26"/>
      <c r="B39" s="27"/>
      <c r="C39" s="92"/>
      <c r="D39" s="93" t="s">
        <v>40</v>
      </c>
      <c r="E39" s="54"/>
      <c r="F39" s="54"/>
      <c r="G39" s="94" t="s">
        <v>41</v>
      </c>
      <c r="H39" s="95" t="s">
        <v>42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ht="14.45" hidden="1" customHeight="1">
      <c r="B41" s="17"/>
      <c r="L41" s="17"/>
    </row>
    <row r="42" spans="1:31" ht="14.45" hidden="1" customHeight="1">
      <c r="B42" s="17"/>
      <c r="L42" s="17"/>
    </row>
    <row r="43" spans="1:31" ht="14.45" hidden="1" customHeight="1">
      <c r="B43" s="17"/>
      <c r="L43" s="17"/>
    </row>
    <row r="44" spans="1:31" ht="14.45" hidden="1" customHeight="1">
      <c r="B44" s="17"/>
      <c r="L44" s="17"/>
    </row>
    <row r="45" spans="1:31" ht="14.45" hidden="1" customHeight="1">
      <c r="B45" s="17"/>
      <c r="L45" s="17"/>
    </row>
    <row r="46" spans="1:31" ht="14.45" hidden="1" customHeight="1">
      <c r="B46" s="17"/>
      <c r="L46" s="17"/>
    </row>
    <row r="47" spans="1:31" ht="14.45" hidden="1" customHeight="1">
      <c r="B47" s="17"/>
      <c r="L47" s="17"/>
    </row>
    <row r="48" spans="1:31" ht="14.45" hidden="1" customHeight="1">
      <c r="B48" s="17"/>
      <c r="L48" s="17"/>
    </row>
    <row r="49" spans="1:31" ht="14.45" hidden="1" customHeight="1">
      <c r="B49" s="17"/>
      <c r="L49" s="17"/>
    </row>
    <row r="50" spans="1:31" s="2" customFormat="1" ht="14.45" hidden="1" customHeight="1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6"/>
      <c r="B61" s="27"/>
      <c r="C61" s="26"/>
      <c r="D61" s="39" t="s">
        <v>45</v>
      </c>
      <c r="E61" s="29"/>
      <c r="F61" s="98" t="s">
        <v>46</v>
      </c>
      <c r="G61" s="39" t="s">
        <v>45</v>
      </c>
      <c r="H61" s="29"/>
      <c r="I61" s="29"/>
      <c r="J61" s="99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6"/>
      <c r="B76" s="27"/>
      <c r="C76" s="26"/>
      <c r="D76" s="39" t="s">
        <v>45</v>
      </c>
      <c r="E76" s="29"/>
      <c r="F76" s="98" t="s">
        <v>46</v>
      </c>
      <c r="G76" s="39" t="s">
        <v>45</v>
      </c>
      <c r="H76" s="29"/>
      <c r="I76" s="29"/>
      <c r="J76" s="99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101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92" t="str">
        <f>E7</f>
        <v>Město Petřvald - Opravy MK_2025</v>
      </c>
      <c r="F85" s="193"/>
      <c r="G85" s="193"/>
      <c r="H85" s="19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06 - Oprava MK ul. Modrá, úsek I.</v>
      </c>
      <c r="F87" s="191"/>
      <c r="G87" s="191"/>
      <c r="H87" s="19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16</v>
      </c>
      <c r="D89" s="26"/>
      <c r="E89" s="26"/>
      <c r="F89" s="21" t="str">
        <f>F12</f>
        <v>Petřvald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19</v>
      </c>
      <c r="D91" s="26"/>
      <c r="E91" s="26"/>
      <c r="F91" s="21" t="str">
        <f>E15</f>
        <v>Město Petřvald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Ing. Pavol Lipták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02" t="s">
        <v>104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105</v>
      </c>
    </row>
    <row r="97" spans="1:31" s="9" customFormat="1" ht="24.95" hidden="1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1:31" s="10" customFormat="1" ht="19.899999999999999" hidden="1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1:31" s="10" customFormat="1" ht="19.899999999999999" hidden="1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1:31" s="10" customFormat="1" ht="19.899999999999999" hidden="1" customHeight="1">
      <c r="B100" s="107"/>
      <c r="D100" s="108" t="s">
        <v>109</v>
      </c>
      <c r="E100" s="109"/>
      <c r="F100" s="109"/>
      <c r="G100" s="109"/>
      <c r="H100" s="109"/>
      <c r="I100" s="109"/>
      <c r="J100" s="110">
        <f>J137</f>
        <v>0</v>
      </c>
      <c r="L100" s="107"/>
    </row>
    <row r="101" spans="1:31" s="10" customFormat="1" ht="19.899999999999999" hidden="1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J142</f>
        <v>0</v>
      </c>
      <c r="L101" s="107"/>
    </row>
    <row r="102" spans="1:31" s="10" customFormat="1" ht="19.899999999999999" hidden="1" customHeight="1">
      <c r="B102" s="107"/>
      <c r="D102" s="108" t="s">
        <v>111</v>
      </c>
      <c r="E102" s="109"/>
      <c r="F102" s="109"/>
      <c r="G102" s="109"/>
      <c r="H102" s="109"/>
      <c r="I102" s="109"/>
      <c r="J102" s="110">
        <f>J155</f>
        <v>0</v>
      </c>
      <c r="L102" s="107"/>
    </row>
    <row r="103" spans="1:31" s="10" customFormat="1" ht="19.899999999999999" hidden="1" customHeight="1">
      <c r="B103" s="107"/>
      <c r="D103" s="108" t="s">
        <v>112</v>
      </c>
      <c r="E103" s="109"/>
      <c r="F103" s="109"/>
      <c r="G103" s="109"/>
      <c r="H103" s="109"/>
      <c r="I103" s="109"/>
      <c r="J103" s="110">
        <f>J165</f>
        <v>0</v>
      </c>
      <c r="L103" s="107"/>
    </row>
    <row r="104" spans="1:31" s="2" customFormat="1" ht="21.75" hidden="1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hidden="1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hidden="1"/>
    <row r="107" spans="1:31" hidden="1"/>
    <row r="108" spans="1:31" hidden="1"/>
    <row r="109" spans="1:31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113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92" t="str">
        <f>E7</f>
        <v>Město Petřvald - Opravy MK_2025</v>
      </c>
      <c r="F113" s="193"/>
      <c r="G113" s="193"/>
      <c r="H113" s="193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98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4" t="str">
        <f>E9</f>
        <v>06 - Oprava MK ul. Modrá, úsek I.</v>
      </c>
      <c r="F115" s="191"/>
      <c r="G115" s="191"/>
      <c r="H115" s="191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>Petřvald</v>
      </c>
      <c r="G117" s="26"/>
      <c r="H117" s="26"/>
      <c r="I117" s="23" t="s">
        <v>18</v>
      </c>
      <c r="J117" s="49" t="str">
        <f>IF(J12="","",J12)</f>
        <v/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19</v>
      </c>
      <c r="D119" s="26"/>
      <c r="E119" s="26"/>
      <c r="F119" s="21" t="str">
        <f>E15</f>
        <v>Město Petřvald</v>
      </c>
      <c r="G119" s="26"/>
      <c r="H119" s="26"/>
      <c r="I119" s="23" t="s">
        <v>26</v>
      </c>
      <c r="J119" s="24" t="str">
        <f>E21</f>
        <v xml:space="preserve"> 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28</v>
      </c>
      <c r="J120" s="24" t="str">
        <f>E24</f>
        <v>Ing. Pavol Lipták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1"/>
      <c r="B122" s="112"/>
      <c r="C122" s="113" t="s">
        <v>114</v>
      </c>
      <c r="D122" s="114" t="s">
        <v>55</v>
      </c>
      <c r="E122" s="114" t="s">
        <v>51</v>
      </c>
      <c r="F122" s="114" t="s">
        <v>52</v>
      </c>
      <c r="G122" s="114" t="s">
        <v>115</v>
      </c>
      <c r="H122" s="114" t="s">
        <v>116</v>
      </c>
      <c r="I122" s="114" t="s">
        <v>117</v>
      </c>
      <c r="J122" s="115" t="s">
        <v>103</v>
      </c>
      <c r="K122" s="116" t="s">
        <v>118</v>
      </c>
      <c r="L122" s="117"/>
      <c r="M122" s="56" t="s">
        <v>1</v>
      </c>
      <c r="N122" s="57" t="s">
        <v>34</v>
      </c>
      <c r="O122" s="57" t="s">
        <v>119</v>
      </c>
      <c r="P122" s="57" t="s">
        <v>120</v>
      </c>
      <c r="Q122" s="57" t="s">
        <v>121</v>
      </c>
      <c r="R122" s="57" t="s">
        <v>122</v>
      </c>
      <c r="S122" s="57" t="s">
        <v>123</v>
      </c>
      <c r="T122" s="58" t="s">
        <v>124</v>
      </c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</row>
    <row r="123" spans="1:65" s="2" customFormat="1" ht="22.9" customHeight="1">
      <c r="A123" s="26"/>
      <c r="B123" s="27"/>
      <c r="C123" s="63" t="s">
        <v>125</v>
      </c>
      <c r="D123" s="26"/>
      <c r="E123" s="26"/>
      <c r="F123" s="26"/>
      <c r="G123" s="26"/>
      <c r="H123" s="26"/>
      <c r="I123" s="26"/>
      <c r="J123" s="118">
        <f>J124</f>
        <v>0</v>
      </c>
      <c r="K123" s="26"/>
      <c r="L123" s="27"/>
      <c r="M123" s="59"/>
      <c r="N123" s="50"/>
      <c r="O123" s="60"/>
      <c r="P123" s="119" t="e">
        <f>P124</f>
        <v>#REF!</v>
      </c>
      <c r="Q123" s="60"/>
      <c r="R123" s="119" t="e">
        <f>R124</f>
        <v>#REF!</v>
      </c>
      <c r="S123" s="60"/>
      <c r="T123" s="120" t="e">
        <f>T124</f>
        <v>#REF!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69</v>
      </c>
      <c r="AU123" s="14" t="s">
        <v>105</v>
      </c>
      <c r="BK123" s="121" t="e">
        <f>BK124</f>
        <v>#REF!</v>
      </c>
    </row>
    <row r="124" spans="1:65" s="12" customFormat="1" ht="25.9" customHeight="1">
      <c r="B124" s="122"/>
      <c r="D124" s="123" t="s">
        <v>69</v>
      </c>
      <c r="E124" s="124" t="s">
        <v>126</v>
      </c>
      <c r="F124" s="124" t="s">
        <v>127</v>
      </c>
      <c r="J124" s="125">
        <f>J165+J155+J142+J137+J128+J125</f>
        <v>0</v>
      </c>
      <c r="L124" s="122"/>
      <c r="M124" s="126"/>
      <c r="N124" s="127"/>
      <c r="O124" s="127"/>
      <c r="P124" s="128" t="e">
        <f>P125+P128+P137+P142+P155+#REF!+P165</f>
        <v>#REF!</v>
      </c>
      <c r="Q124" s="127"/>
      <c r="R124" s="128" t="e">
        <f>R125+R128+R137+R142+R155+#REF!+R165</f>
        <v>#REF!</v>
      </c>
      <c r="S124" s="127"/>
      <c r="T124" s="129" t="e">
        <f>T125+T128+T137+T142+T155+#REF!+T165</f>
        <v>#REF!</v>
      </c>
      <c r="AR124" s="123" t="s">
        <v>76</v>
      </c>
      <c r="AT124" s="130" t="s">
        <v>69</v>
      </c>
      <c r="AU124" s="130" t="s">
        <v>70</v>
      </c>
      <c r="AY124" s="123" t="s">
        <v>128</v>
      </c>
      <c r="BK124" s="131" t="e">
        <f>BK125+BK128+BK137+BK142+BK155+#REF!+BK165</f>
        <v>#REF!</v>
      </c>
    </row>
    <row r="125" spans="1:65" s="12" customFormat="1" ht="22.9" customHeight="1">
      <c r="B125" s="122"/>
      <c r="D125" s="123" t="s">
        <v>69</v>
      </c>
      <c r="E125" s="132" t="s">
        <v>76</v>
      </c>
      <c r="F125" s="132" t="s">
        <v>129</v>
      </c>
      <c r="J125" s="133">
        <f>BK125</f>
        <v>0</v>
      </c>
      <c r="L125" s="122"/>
      <c r="M125" s="126"/>
      <c r="N125" s="127"/>
      <c r="O125" s="127"/>
      <c r="P125" s="128">
        <f>SUM(P126:P127)</f>
        <v>6.8199999999999994</v>
      </c>
      <c r="Q125" s="127"/>
      <c r="R125" s="128">
        <f>SUM(R126:R127)</f>
        <v>8.0599999999999991E-2</v>
      </c>
      <c r="S125" s="127"/>
      <c r="T125" s="129">
        <f>SUM(T126:T127)</f>
        <v>192.2</v>
      </c>
      <c r="AR125" s="123" t="s">
        <v>76</v>
      </c>
      <c r="AT125" s="130" t="s">
        <v>69</v>
      </c>
      <c r="AU125" s="130" t="s">
        <v>76</v>
      </c>
      <c r="AY125" s="123" t="s">
        <v>128</v>
      </c>
      <c r="BK125" s="131">
        <f>SUM(BK126:BK127)</f>
        <v>0</v>
      </c>
    </row>
    <row r="126" spans="1:65" s="2" customFormat="1" ht="16.5" customHeight="1">
      <c r="A126" s="26"/>
      <c r="B126" s="134"/>
      <c r="C126" s="135" t="s">
        <v>76</v>
      </c>
      <c r="D126" s="135" t="s">
        <v>130</v>
      </c>
      <c r="E126" s="136" t="s">
        <v>131</v>
      </c>
      <c r="F126" s="137" t="s">
        <v>132</v>
      </c>
      <c r="G126" s="138" t="s">
        <v>133</v>
      </c>
      <c r="H126" s="139">
        <v>620</v>
      </c>
      <c r="I126" s="140"/>
      <c r="J126" s="140">
        <f>ROUND(I126*H126,2)</f>
        <v>0</v>
      </c>
      <c r="K126" s="141"/>
      <c r="L126" s="27"/>
      <c r="M126" s="142" t="s">
        <v>1</v>
      </c>
      <c r="N126" s="143" t="s">
        <v>35</v>
      </c>
      <c r="O126" s="144">
        <v>1.0999999999999999E-2</v>
      </c>
      <c r="P126" s="144">
        <f>O126*H126</f>
        <v>6.8199999999999994</v>
      </c>
      <c r="Q126" s="144">
        <v>1.2999999999999999E-4</v>
      </c>
      <c r="R126" s="144">
        <f>Q126*H126</f>
        <v>8.0599999999999991E-2</v>
      </c>
      <c r="S126" s="144">
        <v>0.31</v>
      </c>
      <c r="T126" s="145">
        <f>S126*H126</f>
        <v>192.2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6" t="s">
        <v>134</v>
      </c>
      <c r="AT126" s="146" t="s">
        <v>130</v>
      </c>
      <c r="AU126" s="146" t="s">
        <v>78</v>
      </c>
      <c r="AY126" s="14" t="s">
        <v>128</v>
      </c>
      <c r="BE126" s="147">
        <f>IF(N126="základní",J126,0)</f>
        <v>0</v>
      </c>
      <c r="BF126" s="147">
        <f>IF(N126="snížená",J126,0)</f>
        <v>0</v>
      </c>
      <c r="BG126" s="147">
        <f>IF(N126="zákl. přenesená",J126,0)</f>
        <v>0</v>
      </c>
      <c r="BH126" s="147">
        <f>IF(N126="sníž. přenesená",J126,0)</f>
        <v>0</v>
      </c>
      <c r="BI126" s="147">
        <f>IF(N126="nulová",J126,0)</f>
        <v>0</v>
      </c>
      <c r="BJ126" s="14" t="s">
        <v>76</v>
      </c>
      <c r="BK126" s="147">
        <f>ROUND(I126*H126,2)</f>
        <v>0</v>
      </c>
      <c r="BL126" s="14" t="s">
        <v>134</v>
      </c>
      <c r="BM126" s="146" t="s">
        <v>135</v>
      </c>
    </row>
    <row r="127" spans="1:65" s="2" customFormat="1" ht="19.5">
      <c r="A127" s="26"/>
      <c r="B127" s="27"/>
      <c r="C127" s="26"/>
      <c r="D127" s="148" t="s">
        <v>136</v>
      </c>
      <c r="E127" s="26"/>
      <c r="F127" s="149" t="s">
        <v>137</v>
      </c>
      <c r="G127" s="26"/>
      <c r="H127" s="26"/>
      <c r="I127" s="26"/>
      <c r="J127" s="26"/>
      <c r="K127" s="26"/>
      <c r="L127" s="27"/>
      <c r="M127" s="150"/>
      <c r="N127" s="151"/>
      <c r="O127" s="52"/>
      <c r="P127" s="52"/>
      <c r="Q127" s="52"/>
      <c r="R127" s="52"/>
      <c r="S127" s="52"/>
      <c r="T127" s="53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136</v>
      </c>
      <c r="AU127" s="14" t="s">
        <v>78</v>
      </c>
    </row>
    <row r="128" spans="1:65" s="12" customFormat="1" ht="22.9" customHeight="1">
      <c r="B128" s="122"/>
      <c r="D128" s="123" t="s">
        <v>69</v>
      </c>
      <c r="E128" s="132" t="s">
        <v>138</v>
      </c>
      <c r="F128" s="132" t="s">
        <v>139</v>
      </c>
      <c r="J128" s="133">
        <f>BK128</f>
        <v>0</v>
      </c>
      <c r="L128" s="122"/>
      <c r="M128" s="126"/>
      <c r="N128" s="127"/>
      <c r="O128" s="127"/>
      <c r="P128" s="128">
        <f>SUM(P129:P136)</f>
        <v>27.28</v>
      </c>
      <c r="Q128" s="127"/>
      <c r="R128" s="128">
        <f>SUM(R129:R136)</f>
        <v>0</v>
      </c>
      <c r="S128" s="127"/>
      <c r="T128" s="129">
        <f>SUM(T129:T136)</f>
        <v>0</v>
      </c>
      <c r="AR128" s="123" t="s">
        <v>76</v>
      </c>
      <c r="AT128" s="130" t="s">
        <v>69</v>
      </c>
      <c r="AU128" s="130" t="s">
        <v>76</v>
      </c>
      <c r="AY128" s="123" t="s">
        <v>128</v>
      </c>
      <c r="BK128" s="131">
        <f>SUM(BK129:BK136)</f>
        <v>0</v>
      </c>
    </row>
    <row r="129" spans="1:65" s="2" customFormat="1" ht="16.5" customHeight="1">
      <c r="A129" s="26"/>
      <c r="B129" s="134"/>
      <c r="C129" s="135" t="s">
        <v>78</v>
      </c>
      <c r="D129" s="135" t="s">
        <v>130</v>
      </c>
      <c r="E129" s="136" t="s">
        <v>140</v>
      </c>
      <c r="F129" s="137" t="s">
        <v>141</v>
      </c>
      <c r="G129" s="138" t="s">
        <v>133</v>
      </c>
      <c r="H129" s="139">
        <v>620</v>
      </c>
      <c r="I129" s="140"/>
      <c r="J129" s="140">
        <f>ROUND(I129*H129,2)</f>
        <v>0</v>
      </c>
      <c r="K129" s="141"/>
      <c r="L129" s="27"/>
      <c r="M129" s="142" t="s">
        <v>1</v>
      </c>
      <c r="N129" s="143" t="s">
        <v>35</v>
      </c>
      <c r="O129" s="144">
        <v>4.0000000000000001E-3</v>
      </c>
      <c r="P129" s="144">
        <f>O129*H129</f>
        <v>2.48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6" t="s">
        <v>134</v>
      </c>
      <c r="AT129" s="146" t="s">
        <v>130</v>
      </c>
      <c r="AU129" s="146" t="s">
        <v>78</v>
      </c>
      <c r="AY129" s="14" t="s">
        <v>128</v>
      </c>
      <c r="BE129" s="147">
        <f>IF(N129="základní",J129,0)</f>
        <v>0</v>
      </c>
      <c r="BF129" s="147">
        <f>IF(N129="snížená",J129,0)</f>
        <v>0</v>
      </c>
      <c r="BG129" s="147">
        <f>IF(N129="zákl. přenesená",J129,0)</f>
        <v>0</v>
      </c>
      <c r="BH129" s="147">
        <f>IF(N129="sníž. přenesená",J129,0)</f>
        <v>0</v>
      </c>
      <c r="BI129" s="147">
        <f>IF(N129="nulová",J129,0)</f>
        <v>0</v>
      </c>
      <c r="BJ129" s="14" t="s">
        <v>76</v>
      </c>
      <c r="BK129" s="147">
        <f>ROUND(I129*H129,2)</f>
        <v>0</v>
      </c>
      <c r="BL129" s="14" t="s">
        <v>134</v>
      </c>
      <c r="BM129" s="146" t="s">
        <v>142</v>
      </c>
    </row>
    <row r="130" spans="1:65" s="2" customFormat="1">
      <c r="A130" s="26"/>
      <c r="B130" s="27"/>
      <c r="C130" s="26"/>
      <c r="D130" s="148" t="s">
        <v>136</v>
      </c>
      <c r="E130" s="26"/>
      <c r="F130" s="149" t="s">
        <v>143</v>
      </c>
      <c r="G130" s="26"/>
      <c r="H130" s="26"/>
      <c r="I130" s="26"/>
      <c r="J130" s="26"/>
      <c r="K130" s="26"/>
      <c r="L130" s="27"/>
      <c r="M130" s="150"/>
      <c r="N130" s="151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136</v>
      </c>
      <c r="AU130" s="14" t="s">
        <v>78</v>
      </c>
    </row>
    <row r="131" spans="1:65" s="2" customFormat="1" ht="16.5" customHeight="1">
      <c r="A131" s="26"/>
      <c r="B131" s="134"/>
      <c r="C131" s="135" t="s">
        <v>144</v>
      </c>
      <c r="D131" s="135" t="s">
        <v>130</v>
      </c>
      <c r="E131" s="136" t="s">
        <v>145</v>
      </c>
      <c r="F131" s="137" t="s">
        <v>146</v>
      </c>
      <c r="G131" s="138" t="s">
        <v>133</v>
      </c>
      <c r="H131" s="139">
        <v>620</v>
      </c>
      <c r="I131" s="140"/>
      <c r="J131" s="140">
        <f>ROUND(I131*H131,2)</f>
        <v>0</v>
      </c>
      <c r="K131" s="141"/>
      <c r="L131" s="27"/>
      <c r="M131" s="142" t="s">
        <v>1</v>
      </c>
      <c r="N131" s="143" t="s">
        <v>35</v>
      </c>
      <c r="O131" s="144">
        <v>2E-3</v>
      </c>
      <c r="P131" s="144">
        <f>O131*H131</f>
        <v>1.24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6" t="s">
        <v>134</v>
      </c>
      <c r="AT131" s="146" t="s">
        <v>130</v>
      </c>
      <c r="AU131" s="146" t="s">
        <v>78</v>
      </c>
      <c r="AY131" s="14" t="s">
        <v>128</v>
      </c>
      <c r="BE131" s="147">
        <f>IF(N131="základní",J131,0)</f>
        <v>0</v>
      </c>
      <c r="BF131" s="147">
        <f>IF(N131="snížená",J131,0)</f>
        <v>0</v>
      </c>
      <c r="BG131" s="147">
        <f>IF(N131="zákl. přenesená",J131,0)</f>
        <v>0</v>
      </c>
      <c r="BH131" s="147">
        <f>IF(N131="sníž. přenesená",J131,0)</f>
        <v>0</v>
      </c>
      <c r="BI131" s="147">
        <f>IF(N131="nulová",J131,0)</f>
        <v>0</v>
      </c>
      <c r="BJ131" s="14" t="s">
        <v>76</v>
      </c>
      <c r="BK131" s="147">
        <f>ROUND(I131*H131,2)</f>
        <v>0</v>
      </c>
      <c r="BL131" s="14" t="s">
        <v>134</v>
      </c>
      <c r="BM131" s="146" t="s">
        <v>147</v>
      </c>
    </row>
    <row r="132" spans="1:65" s="2" customFormat="1">
      <c r="A132" s="26"/>
      <c r="B132" s="27"/>
      <c r="C132" s="26"/>
      <c r="D132" s="148" t="s">
        <v>136</v>
      </c>
      <c r="E132" s="26"/>
      <c r="F132" s="149" t="s">
        <v>148</v>
      </c>
      <c r="G132" s="26"/>
      <c r="H132" s="26"/>
      <c r="I132" s="26"/>
      <c r="J132" s="26"/>
      <c r="K132" s="26"/>
      <c r="L132" s="27"/>
      <c r="M132" s="150"/>
      <c r="N132" s="151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136</v>
      </c>
      <c r="AU132" s="14" t="s">
        <v>78</v>
      </c>
    </row>
    <row r="133" spans="1:65" s="2" customFormat="1" ht="21.75" customHeight="1">
      <c r="A133" s="26"/>
      <c r="B133" s="134"/>
      <c r="C133" s="135" t="s">
        <v>134</v>
      </c>
      <c r="D133" s="135" t="s">
        <v>130</v>
      </c>
      <c r="E133" s="136" t="s">
        <v>149</v>
      </c>
      <c r="F133" s="137" t="s">
        <v>150</v>
      </c>
      <c r="G133" s="138" t="s">
        <v>133</v>
      </c>
      <c r="H133" s="139">
        <v>620</v>
      </c>
      <c r="I133" s="140"/>
      <c r="J133" s="140">
        <f>ROUND(I133*H133,2)</f>
        <v>0</v>
      </c>
      <c r="K133" s="141"/>
      <c r="L133" s="27"/>
      <c r="M133" s="142" t="s">
        <v>1</v>
      </c>
      <c r="N133" s="143" t="s">
        <v>35</v>
      </c>
      <c r="O133" s="144">
        <v>1.9E-2</v>
      </c>
      <c r="P133" s="144">
        <f>O133*H133</f>
        <v>11.78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6" t="s">
        <v>134</v>
      </c>
      <c r="AT133" s="146" t="s">
        <v>130</v>
      </c>
      <c r="AU133" s="146" t="s">
        <v>78</v>
      </c>
      <c r="AY133" s="14" t="s">
        <v>128</v>
      </c>
      <c r="BE133" s="147">
        <f>IF(N133="základní",J133,0)</f>
        <v>0</v>
      </c>
      <c r="BF133" s="147">
        <f>IF(N133="snížená",J133,0)</f>
        <v>0</v>
      </c>
      <c r="BG133" s="147">
        <f>IF(N133="zákl. přenesená",J133,0)</f>
        <v>0</v>
      </c>
      <c r="BH133" s="147">
        <f>IF(N133="sníž. přenesená",J133,0)</f>
        <v>0</v>
      </c>
      <c r="BI133" s="147">
        <f>IF(N133="nulová",J133,0)</f>
        <v>0</v>
      </c>
      <c r="BJ133" s="14" t="s">
        <v>76</v>
      </c>
      <c r="BK133" s="147">
        <f>ROUND(I133*H133,2)</f>
        <v>0</v>
      </c>
      <c r="BL133" s="14" t="s">
        <v>134</v>
      </c>
      <c r="BM133" s="146" t="s">
        <v>151</v>
      </c>
    </row>
    <row r="134" spans="1:65" s="2" customFormat="1" ht="19.5">
      <c r="A134" s="26"/>
      <c r="B134" s="27"/>
      <c r="C134" s="26"/>
      <c r="D134" s="148" t="s">
        <v>136</v>
      </c>
      <c r="E134" s="26"/>
      <c r="F134" s="149" t="s">
        <v>152</v>
      </c>
      <c r="G134" s="26"/>
      <c r="H134" s="26"/>
      <c r="I134" s="26"/>
      <c r="J134" s="26"/>
      <c r="K134" s="26"/>
      <c r="L134" s="27"/>
      <c r="M134" s="150"/>
      <c r="N134" s="151"/>
      <c r="O134" s="52"/>
      <c r="P134" s="52"/>
      <c r="Q134" s="52"/>
      <c r="R134" s="52"/>
      <c r="S134" s="52"/>
      <c r="T134" s="53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14" t="s">
        <v>136</v>
      </c>
      <c r="AU134" s="14" t="s">
        <v>78</v>
      </c>
    </row>
    <row r="135" spans="1:65" s="2" customFormat="1" ht="16.5" customHeight="1">
      <c r="A135" s="26"/>
      <c r="B135" s="134"/>
      <c r="C135" s="135" t="s">
        <v>138</v>
      </c>
      <c r="D135" s="135" t="s">
        <v>130</v>
      </c>
      <c r="E135" s="136" t="s">
        <v>153</v>
      </c>
      <c r="F135" s="137" t="s">
        <v>154</v>
      </c>
      <c r="G135" s="138" t="s">
        <v>133</v>
      </c>
      <c r="H135" s="139">
        <v>620</v>
      </c>
      <c r="I135" s="140"/>
      <c r="J135" s="140">
        <f>ROUND(I135*H135,2)</f>
        <v>0</v>
      </c>
      <c r="K135" s="141"/>
      <c r="L135" s="27"/>
      <c r="M135" s="142" t="s">
        <v>1</v>
      </c>
      <c r="N135" s="143" t="s">
        <v>35</v>
      </c>
      <c r="O135" s="144">
        <v>1.9E-2</v>
      </c>
      <c r="P135" s="144">
        <f>O135*H135</f>
        <v>11.78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6" t="s">
        <v>134</v>
      </c>
      <c r="AT135" s="146" t="s">
        <v>130</v>
      </c>
      <c r="AU135" s="146" t="s">
        <v>78</v>
      </c>
      <c r="AY135" s="14" t="s">
        <v>128</v>
      </c>
      <c r="BE135" s="147">
        <f>IF(N135="základní",J135,0)</f>
        <v>0</v>
      </c>
      <c r="BF135" s="147">
        <f>IF(N135="snížená",J135,0)</f>
        <v>0</v>
      </c>
      <c r="BG135" s="147">
        <f>IF(N135="zákl. přenesená",J135,0)</f>
        <v>0</v>
      </c>
      <c r="BH135" s="147">
        <f>IF(N135="sníž. přenesená",J135,0)</f>
        <v>0</v>
      </c>
      <c r="BI135" s="147">
        <f>IF(N135="nulová",J135,0)</f>
        <v>0</v>
      </c>
      <c r="BJ135" s="14" t="s">
        <v>76</v>
      </c>
      <c r="BK135" s="147">
        <f>ROUND(I135*H135,2)</f>
        <v>0</v>
      </c>
      <c r="BL135" s="14" t="s">
        <v>134</v>
      </c>
      <c r="BM135" s="146" t="s">
        <v>155</v>
      </c>
    </row>
    <row r="136" spans="1:65" s="2" customFormat="1" ht="19.5">
      <c r="A136" s="26"/>
      <c r="B136" s="27"/>
      <c r="C136" s="26"/>
      <c r="D136" s="148" t="s">
        <v>136</v>
      </c>
      <c r="E136" s="26"/>
      <c r="F136" s="149" t="s">
        <v>156</v>
      </c>
      <c r="G136" s="26"/>
      <c r="H136" s="26"/>
      <c r="I136" s="26"/>
      <c r="J136" s="26"/>
      <c r="K136" s="26"/>
      <c r="L136" s="27"/>
      <c r="M136" s="150"/>
      <c r="N136" s="151"/>
      <c r="O136" s="52"/>
      <c r="P136" s="52"/>
      <c r="Q136" s="52"/>
      <c r="R136" s="52"/>
      <c r="S136" s="52"/>
      <c r="T136" s="53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T136" s="14" t="s">
        <v>136</v>
      </c>
      <c r="AU136" s="14" t="s">
        <v>78</v>
      </c>
    </row>
    <row r="137" spans="1:65" s="12" customFormat="1" ht="22.9" customHeight="1">
      <c r="B137" s="122"/>
      <c r="D137" s="123" t="s">
        <v>69</v>
      </c>
      <c r="E137" s="132" t="s">
        <v>157</v>
      </c>
      <c r="F137" s="132" t="s">
        <v>158</v>
      </c>
      <c r="J137" s="133">
        <f>BK137</f>
        <v>0</v>
      </c>
      <c r="L137" s="122"/>
      <c r="M137" s="126"/>
      <c r="N137" s="127"/>
      <c r="O137" s="127"/>
      <c r="P137" s="128">
        <f>SUM(P138:P141)</f>
        <v>23.68</v>
      </c>
      <c r="Q137" s="127"/>
      <c r="R137" s="128">
        <f>SUM(R138:R141)</f>
        <v>1.76864</v>
      </c>
      <c r="S137" s="127"/>
      <c r="T137" s="129">
        <f>SUM(T138:T141)</f>
        <v>1.77</v>
      </c>
      <c r="AR137" s="123" t="s">
        <v>76</v>
      </c>
      <c r="AT137" s="130" t="s">
        <v>69</v>
      </c>
      <c r="AU137" s="130" t="s">
        <v>76</v>
      </c>
      <c r="AY137" s="123" t="s">
        <v>128</v>
      </c>
      <c r="BK137" s="131">
        <f>SUM(BK138:BK141)</f>
        <v>0</v>
      </c>
    </row>
    <row r="138" spans="1:65" s="2" customFormat="1" ht="21.75" customHeight="1">
      <c r="A138" s="26"/>
      <c r="B138" s="134"/>
      <c r="C138" s="135" t="s">
        <v>159</v>
      </c>
      <c r="D138" s="135" t="s">
        <v>130</v>
      </c>
      <c r="E138" s="136" t="s">
        <v>160</v>
      </c>
      <c r="F138" s="137" t="s">
        <v>161</v>
      </c>
      <c r="G138" s="138" t="s">
        <v>162</v>
      </c>
      <c r="H138" s="139">
        <v>2</v>
      </c>
      <c r="I138" s="140"/>
      <c r="J138" s="140">
        <f>ROUND(I138*H138,2)</f>
        <v>0</v>
      </c>
      <c r="K138" s="141"/>
      <c r="L138" s="27"/>
      <c r="M138" s="142" t="s">
        <v>1</v>
      </c>
      <c r="N138" s="143" t="s">
        <v>35</v>
      </c>
      <c r="O138" s="144">
        <v>5.9</v>
      </c>
      <c r="P138" s="144">
        <f>O138*H138</f>
        <v>11.8</v>
      </c>
      <c r="Q138" s="144">
        <v>0.65847999999999995</v>
      </c>
      <c r="R138" s="144">
        <f>Q138*H138</f>
        <v>1.3169599999999999</v>
      </c>
      <c r="S138" s="144">
        <v>0.66</v>
      </c>
      <c r="T138" s="145">
        <f>S138*H138</f>
        <v>1.32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6" t="s">
        <v>134</v>
      </c>
      <c r="AT138" s="146" t="s">
        <v>130</v>
      </c>
      <c r="AU138" s="146" t="s">
        <v>78</v>
      </c>
      <c r="AY138" s="14" t="s">
        <v>128</v>
      </c>
      <c r="BE138" s="147">
        <f>IF(N138="základní",J138,0)</f>
        <v>0</v>
      </c>
      <c r="BF138" s="147">
        <f>IF(N138="snížená",J138,0)</f>
        <v>0</v>
      </c>
      <c r="BG138" s="147">
        <f>IF(N138="zákl. přenesená",J138,0)</f>
        <v>0</v>
      </c>
      <c r="BH138" s="147">
        <f>IF(N138="sníž. přenesená",J138,0)</f>
        <v>0</v>
      </c>
      <c r="BI138" s="147">
        <f>IF(N138="nulová",J138,0)</f>
        <v>0</v>
      </c>
      <c r="BJ138" s="14" t="s">
        <v>76</v>
      </c>
      <c r="BK138" s="147">
        <f>ROUND(I138*H138,2)</f>
        <v>0</v>
      </c>
      <c r="BL138" s="14" t="s">
        <v>134</v>
      </c>
      <c r="BM138" s="146" t="s">
        <v>163</v>
      </c>
    </row>
    <row r="139" spans="1:65" s="2" customFormat="1">
      <c r="A139" s="26"/>
      <c r="B139" s="27"/>
      <c r="C139" s="26"/>
      <c r="D139" s="148" t="s">
        <v>136</v>
      </c>
      <c r="E139" s="26"/>
      <c r="F139" s="149" t="s">
        <v>164</v>
      </c>
      <c r="G139" s="26"/>
      <c r="H139" s="26"/>
      <c r="I139" s="26"/>
      <c r="J139" s="26"/>
      <c r="K139" s="26"/>
      <c r="L139" s="27"/>
      <c r="M139" s="150"/>
      <c r="N139" s="151"/>
      <c r="O139" s="52"/>
      <c r="P139" s="52"/>
      <c r="Q139" s="52"/>
      <c r="R139" s="52"/>
      <c r="S139" s="52"/>
      <c r="T139" s="53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T139" s="14" t="s">
        <v>136</v>
      </c>
      <c r="AU139" s="14" t="s">
        <v>78</v>
      </c>
    </row>
    <row r="140" spans="1:65" s="2" customFormat="1" ht="16.5" customHeight="1">
      <c r="A140" s="26"/>
      <c r="B140" s="134"/>
      <c r="C140" s="135" t="s">
        <v>165</v>
      </c>
      <c r="D140" s="135" t="s">
        <v>130</v>
      </c>
      <c r="E140" s="136" t="s">
        <v>166</v>
      </c>
      <c r="F140" s="137" t="s">
        <v>167</v>
      </c>
      <c r="G140" s="138" t="s">
        <v>162</v>
      </c>
      <c r="H140" s="139">
        <v>3</v>
      </c>
      <c r="I140" s="140"/>
      <c r="J140" s="140">
        <f>ROUND(I140*H140,2)</f>
        <v>0</v>
      </c>
      <c r="K140" s="141"/>
      <c r="L140" s="27"/>
      <c r="M140" s="142" t="s">
        <v>1</v>
      </c>
      <c r="N140" s="143" t="s">
        <v>35</v>
      </c>
      <c r="O140" s="144">
        <v>3.96</v>
      </c>
      <c r="P140" s="144">
        <f>O140*H140</f>
        <v>11.879999999999999</v>
      </c>
      <c r="Q140" s="144">
        <v>0.15056</v>
      </c>
      <c r="R140" s="144">
        <f>Q140*H140</f>
        <v>0.45167999999999997</v>
      </c>
      <c r="S140" s="144">
        <v>0.15</v>
      </c>
      <c r="T140" s="145">
        <f>S140*H140</f>
        <v>0.44999999999999996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6" t="s">
        <v>134</v>
      </c>
      <c r="AT140" s="146" t="s">
        <v>130</v>
      </c>
      <c r="AU140" s="146" t="s">
        <v>78</v>
      </c>
      <c r="AY140" s="14" t="s">
        <v>128</v>
      </c>
      <c r="BE140" s="147">
        <f>IF(N140="základní",J140,0)</f>
        <v>0</v>
      </c>
      <c r="BF140" s="147">
        <f>IF(N140="snížená",J140,0)</f>
        <v>0</v>
      </c>
      <c r="BG140" s="147">
        <f>IF(N140="zákl. přenesená",J140,0)</f>
        <v>0</v>
      </c>
      <c r="BH140" s="147">
        <f>IF(N140="sníž. přenesená",J140,0)</f>
        <v>0</v>
      </c>
      <c r="BI140" s="147">
        <f>IF(N140="nulová",J140,0)</f>
        <v>0</v>
      </c>
      <c r="BJ140" s="14" t="s">
        <v>76</v>
      </c>
      <c r="BK140" s="147">
        <f>ROUND(I140*H140,2)</f>
        <v>0</v>
      </c>
      <c r="BL140" s="14" t="s">
        <v>134</v>
      </c>
      <c r="BM140" s="146" t="s">
        <v>168</v>
      </c>
    </row>
    <row r="141" spans="1:65" s="2" customFormat="1">
      <c r="A141" s="26"/>
      <c r="B141" s="27"/>
      <c r="C141" s="26"/>
      <c r="D141" s="148" t="s">
        <v>136</v>
      </c>
      <c r="E141" s="26"/>
      <c r="F141" s="149" t="s">
        <v>167</v>
      </c>
      <c r="G141" s="26"/>
      <c r="H141" s="26"/>
      <c r="I141" s="26"/>
      <c r="J141" s="26"/>
      <c r="K141" s="26"/>
      <c r="L141" s="27"/>
      <c r="M141" s="150"/>
      <c r="N141" s="151"/>
      <c r="O141" s="52"/>
      <c r="P141" s="52"/>
      <c r="Q141" s="52"/>
      <c r="R141" s="52"/>
      <c r="S141" s="52"/>
      <c r="T141" s="53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T141" s="14" t="s">
        <v>136</v>
      </c>
      <c r="AU141" s="14" t="s">
        <v>78</v>
      </c>
    </row>
    <row r="142" spans="1:65" s="12" customFormat="1" ht="22.9" customHeight="1">
      <c r="B142" s="122"/>
      <c r="D142" s="123" t="s">
        <v>69</v>
      </c>
      <c r="E142" s="132" t="s">
        <v>169</v>
      </c>
      <c r="F142" s="132" t="s">
        <v>170</v>
      </c>
      <c r="J142" s="133">
        <f>BK142</f>
        <v>0</v>
      </c>
      <c r="L142" s="122"/>
      <c r="M142" s="126"/>
      <c r="N142" s="127"/>
      <c r="O142" s="127"/>
      <c r="P142" s="128">
        <f>SUM(P143:P154)</f>
        <v>30.435999999999996</v>
      </c>
      <c r="Q142" s="127"/>
      <c r="R142" s="128">
        <f>SUM(R143:R154)</f>
        <v>8.0945900000000002</v>
      </c>
      <c r="S142" s="127"/>
      <c r="T142" s="129">
        <f>SUM(T143:T154)</f>
        <v>12.4</v>
      </c>
      <c r="AR142" s="123" t="s">
        <v>76</v>
      </c>
      <c r="AT142" s="130" t="s">
        <v>69</v>
      </c>
      <c r="AU142" s="130" t="s">
        <v>76</v>
      </c>
      <c r="AY142" s="123" t="s">
        <v>128</v>
      </c>
      <c r="BK142" s="131">
        <f>SUM(BK143:BK154)</f>
        <v>0</v>
      </c>
    </row>
    <row r="143" spans="1:65" s="2" customFormat="1" ht="16.5" customHeight="1">
      <c r="A143" s="26"/>
      <c r="B143" s="134"/>
      <c r="C143" s="135" t="s">
        <v>157</v>
      </c>
      <c r="D143" s="135" t="s">
        <v>130</v>
      </c>
      <c r="E143" s="136" t="s">
        <v>171</v>
      </c>
      <c r="F143" s="137" t="s">
        <v>172</v>
      </c>
      <c r="G143" s="138" t="s">
        <v>173</v>
      </c>
      <c r="H143" s="139">
        <v>38</v>
      </c>
      <c r="I143" s="140"/>
      <c r="J143" s="140">
        <f>ROUND(I143*H143,2)</f>
        <v>0</v>
      </c>
      <c r="K143" s="141"/>
      <c r="L143" s="27"/>
      <c r="M143" s="142" t="s">
        <v>1</v>
      </c>
      <c r="N143" s="143" t="s">
        <v>35</v>
      </c>
      <c r="O143" s="144">
        <v>0.113</v>
      </c>
      <c r="P143" s="144">
        <f>O143*H143</f>
        <v>4.2940000000000005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6" t="s">
        <v>134</v>
      </c>
      <c r="AT143" s="146" t="s">
        <v>130</v>
      </c>
      <c r="AU143" s="146" t="s">
        <v>78</v>
      </c>
      <c r="AY143" s="14" t="s">
        <v>128</v>
      </c>
      <c r="BE143" s="147">
        <f>IF(N143="základní",J143,0)</f>
        <v>0</v>
      </c>
      <c r="BF143" s="147">
        <f>IF(N143="snížená",J143,0)</f>
        <v>0</v>
      </c>
      <c r="BG143" s="147">
        <f>IF(N143="zákl. přenesená",J143,0)</f>
        <v>0</v>
      </c>
      <c r="BH143" s="147">
        <f>IF(N143="sníž. přenesená",J143,0)</f>
        <v>0</v>
      </c>
      <c r="BI143" s="147">
        <f>IF(N143="nulová",J143,0)</f>
        <v>0</v>
      </c>
      <c r="BJ143" s="14" t="s">
        <v>76</v>
      </c>
      <c r="BK143" s="147">
        <f>ROUND(I143*H143,2)</f>
        <v>0</v>
      </c>
      <c r="BL143" s="14" t="s">
        <v>134</v>
      </c>
      <c r="BM143" s="146" t="s">
        <v>174</v>
      </c>
    </row>
    <row r="144" spans="1:65" s="2" customFormat="1">
      <c r="A144" s="26"/>
      <c r="B144" s="27"/>
      <c r="C144" s="26"/>
      <c r="D144" s="148" t="s">
        <v>136</v>
      </c>
      <c r="E144" s="26"/>
      <c r="F144" s="149" t="s">
        <v>175</v>
      </c>
      <c r="G144" s="26"/>
      <c r="H144" s="26"/>
      <c r="I144" s="26"/>
      <c r="J144" s="26"/>
      <c r="K144" s="26"/>
      <c r="L144" s="27"/>
      <c r="M144" s="150"/>
      <c r="N144" s="151"/>
      <c r="O144" s="52"/>
      <c r="P144" s="52"/>
      <c r="Q144" s="52"/>
      <c r="R144" s="52"/>
      <c r="S144" s="52"/>
      <c r="T144" s="53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136</v>
      </c>
      <c r="AU144" s="14" t="s">
        <v>78</v>
      </c>
    </row>
    <row r="145" spans="1:65" s="2" customFormat="1" ht="16.5" customHeight="1">
      <c r="A145" s="26"/>
      <c r="B145" s="134"/>
      <c r="C145" s="135" t="s">
        <v>169</v>
      </c>
      <c r="D145" s="135" t="s">
        <v>130</v>
      </c>
      <c r="E145" s="136" t="s">
        <v>176</v>
      </c>
      <c r="F145" s="137" t="s">
        <v>177</v>
      </c>
      <c r="G145" s="138" t="s">
        <v>173</v>
      </c>
      <c r="H145" s="139">
        <v>38</v>
      </c>
      <c r="I145" s="140"/>
      <c r="J145" s="140">
        <f>ROUND(I145*H145,2)</f>
        <v>0</v>
      </c>
      <c r="K145" s="141"/>
      <c r="L145" s="27"/>
      <c r="M145" s="142" t="s">
        <v>1</v>
      </c>
      <c r="N145" s="143" t="s">
        <v>35</v>
      </c>
      <c r="O145" s="144">
        <v>0.154</v>
      </c>
      <c r="P145" s="144">
        <f>O145*H145</f>
        <v>5.8520000000000003</v>
      </c>
      <c r="Q145" s="144">
        <v>2.7999999999999998E-4</v>
      </c>
      <c r="R145" s="144">
        <f>Q145*H145</f>
        <v>1.0639999999999998E-2</v>
      </c>
      <c r="S145" s="144">
        <v>0</v>
      </c>
      <c r="T145" s="14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6" t="s">
        <v>134</v>
      </c>
      <c r="AT145" s="146" t="s">
        <v>130</v>
      </c>
      <c r="AU145" s="146" t="s">
        <v>78</v>
      </c>
      <c r="AY145" s="14" t="s">
        <v>128</v>
      </c>
      <c r="BE145" s="147">
        <f>IF(N145="základní",J145,0)</f>
        <v>0</v>
      </c>
      <c r="BF145" s="147">
        <f>IF(N145="snížená",J145,0)</f>
        <v>0</v>
      </c>
      <c r="BG145" s="147">
        <f>IF(N145="zákl. přenesená",J145,0)</f>
        <v>0</v>
      </c>
      <c r="BH145" s="147">
        <f>IF(N145="sníž. přenesená",J145,0)</f>
        <v>0</v>
      </c>
      <c r="BI145" s="147">
        <f>IF(N145="nulová",J145,0)</f>
        <v>0</v>
      </c>
      <c r="BJ145" s="14" t="s">
        <v>76</v>
      </c>
      <c r="BK145" s="147">
        <f>ROUND(I145*H145,2)</f>
        <v>0</v>
      </c>
      <c r="BL145" s="14" t="s">
        <v>134</v>
      </c>
      <c r="BM145" s="146" t="s">
        <v>178</v>
      </c>
    </row>
    <row r="146" spans="1:65" s="2" customFormat="1" ht="19.5">
      <c r="A146" s="26"/>
      <c r="B146" s="27"/>
      <c r="C146" s="26"/>
      <c r="D146" s="148" t="s">
        <v>136</v>
      </c>
      <c r="E146" s="26"/>
      <c r="F146" s="149" t="s">
        <v>179</v>
      </c>
      <c r="G146" s="26"/>
      <c r="H146" s="26"/>
      <c r="I146" s="26"/>
      <c r="J146" s="26"/>
      <c r="K146" s="26"/>
      <c r="L146" s="27"/>
      <c r="M146" s="150"/>
      <c r="N146" s="151"/>
      <c r="O146" s="52"/>
      <c r="P146" s="52"/>
      <c r="Q146" s="52"/>
      <c r="R146" s="52"/>
      <c r="S146" s="52"/>
      <c r="T146" s="53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T146" s="14" t="s">
        <v>136</v>
      </c>
      <c r="AU146" s="14" t="s">
        <v>78</v>
      </c>
    </row>
    <row r="147" spans="1:65" s="2" customFormat="1" ht="16.5" customHeight="1">
      <c r="A147" s="26"/>
      <c r="B147" s="134"/>
      <c r="C147" s="135" t="s">
        <v>83</v>
      </c>
      <c r="D147" s="135" t="s">
        <v>130</v>
      </c>
      <c r="E147" s="136" t="s">
        <v>180</v>
      </c>
      <c r="F147" s="137" t="s">
        <v>181</v>
      </c>
      <c r="G147" s="138" t="s">
        <v>173</v>
      </c>
      <c r="H147" s="139">
        <v>38</v>
      </c>
      <c r="I147" s="140"/>
      <c r="J147" s="140">
        <f>ROUND(I147*H147,2)</f>
        <v>0</v>
      </c>
      <c r="K147" s="141"/>
      <c r="L147" s="27"/>
      <c r="M147" s="142" t="s">
        <v>1</v>
      </c>
      <c r="N147" s="143" t="s">
        <v>35</v>
      </c>
      <c r="O147" s="144">
        <v>0.12</v>
      </c>
      <c r="P147" s="144">
        <f>O147*H147</f>
        <v>4.5599999999999996</v>
      </c>
      <c r="Q147" s="144">
        <v>0</v>
      </c>
      <c r="R147" s="144">
        <f>Q147*H147</f>
        <v>0</v>
      </c>
      <c r="S147" s="144">
        <v>0</v>
      </c>
      <c r="T147" s="14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6" t="s">
        <v>134</v>
      </c>
      <c r="AT147" s="146" t="s">
        <v>130</v>
      </c>
      <c r="AU147" s="146" t="s">
        <v>78</v>
      </c>
      <c r="AY147" s="14" t="s">
        <v>128</v>
      </c>
      <c r="BE147" s="147">
        <f>IF(N147="základní",J147,0)</f>
        <v>0</v>
      </c>
      <c r="BF147" s="147">
        <f>IF(N147="snížená",J147,0)</f>
        <v>0</v>
      </c>
      <c r="BG147" s="147">
        <f>IF(N147="zákl. přenesená",J147,0)</f>
        <v>0</v>
      </c>
      <c r="BH147" s="147">
        <f>IF(N147="sníž. přenesená",J147,0)</f>
        <v>0</v>
      </c>
      <c r="BI147" s="147">
        <f>IF(N147="nulová",J147,0)</f>
        <v>0</v>
      </c>
      <c r="BJ147" s="14" t="s">
        <v>76</v>
      </c>
      <c r="BK147" s="147">
        <f>ROUND(I147*H147,2)</f>
        <v>0</v>
      </c>
      <c r="BL147" s="14" t="s">
        <v>134</v>
      </c>
      <c r="BM147" s="146" t="s">
        <v>182</v>
      </c>
    </row>
    <row r="148" spans="1:65" s="2" customFormat="1">
      <c r="A148" s="26"/>
      <c r="B148" s="27"/>
      <c r="C148" s="26"/>
      <c r="D148" s="148" t="s">
        <v>136</v>
      </c>
      <c r="E148" s="26"/>
      <c r="F148" s="149" t="s">
        <v>183</v>
      </c>
      <c r="G148" s="26"/>
      <c r="H148" s="26"/>
      <c r="I148" s="26"/>
      <c r="J148" s="26"/>
      <c r="K148" s="26"/>
      <c r="L148" s="27"/>
      <c r="M148" s="150"/>
      <c r="N148" s="151"/>
      <c r="O148" s="52"/>
      <c r="P148" s="52"/>
      <c r="Q148" s="52"/>
      <c r="R148" s="52"/>
      <c r="S148" s="52"/>
      <c r="T148" s="53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T148" s="14" t="s">
        <v>136</v>
      </c>
      <c r="AU148" s="14" t="s">
        <v>78</v>
      </c>
    </row>
    <row r="149" spans="1:65" s="2" customFormat="1" ht="16.5" customHeight="1">
      <c r="A149" s="26"/>
      <c r="B149" s="134"/>
      <c r="C149" s="135" t="s">
        <v>84</v>
      </c>
      <c r="D149" s="135" t="s">
        <v>130</v>
      </c>
      <c r="E149" s="136" t="s">
        <v>184</v>
      </c>
      <c r="F149" s="137" t="s">
        <v>185</v>
      </c>
      <c r="G149" s="138" t="s">
        <v>173</v>
      </c>
      <c r="H149" s="139">
        <v>38</v>
      </c>
      <c r="I149" s="140"/>
      <c r="J149" s="140">
        <f>ROUND(I149*H149,2)</f>
        <v>0</v>
      </c>
      <c r="K149" s="141"/>
      <c r="L149" s="27"/>
      <c r="M149" s="142" t="s">
        <v>1</v>
      </c>
      <c r="N149" s="143" t="s">
        <v>35</v>
      </c>
      <c r="O149" s="144">
        <v>0.30499999999999999</v>
      </c>
      <c r="P149" s="144">
        <f>O149*H149</f>
        <v>11.59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6" t="s">
        <v>134</v>
      </c>
      <c r="AT149" s="146" t="s">
        <v>130</v>
      </c>
      <c r="AU149" s="146" t="s">
        <v>78</v>
      </c>
      <c r="AY149" s="14" t="s">
        <v>128</v>
      </c>
      <c r="BE149" s="147">
        <f>IF(N149="základní",J149,0)</f>
        <v>0</v>
      </c>
      <c r="BF149" s="147">
        <f>IF(N149="snížená",J149,0)</f>
        <v>0</v>
      </c>
      <c r="BG149" s="147">
        <f>IF(N149="zákl. přenesená",J149,0)</f>
        <v>0</v>
      </c>
      <c r="BH149" s="147">
        <f>IF(N149="sníž. přenesená",J149,0)</f>
        <v>0</v>
      </c>
      <c r="BI149" s="147">
        <f>IF(N149="nulová",J149,0)</f>
        <v>0</v>
      </c>
      <c r="BJ149" s="14" t="s">
        <v>76</v>
      </c>
      <c r="BK149" s="147">
        <f>ROUND(I149*H149,2)</f>
        <v>0</v>
      </c>
      <c r="BL149" s="14" t="s">
        <v>134</v>
      </c>
      <c r="BM149" s="146" t="s">
        <v>186</v>
      </c>
    </row>
    <row r="150" spans="1:65" s="2" customFormat="1">
      <c r="A150" s="26"/>
      <c r="B150" s="27"/>
      <c r="C150" s="26"/>
      <c r="D150" s="148" t="s">
        <v>136</v>
      </c>
      <c r="E150" s="26"/>
      <c r="F150" s="149" t="s">
        <v>187</v>
      </c>
      <c r="G150" s="26"/>
      <c r="H150" s="26"/>
      <c r="I150" s="26"/>
      <c r="J150" s="26"/>
      <c r="K150" s="26"/>
      <c r="L150" s="27"/>
      <c r="M150" s="150"/>
      <c r="N150" s="151"/>
      <c r="O150" s="52"/>
      <c r="P150" s="52"/>
      <c r="Q150" s="52"/>
      <c r="R150" s="52"/>
      <c r="S150" s="52"/>
      <c r="T150" s="53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T150" s="14" t="s">
        <v>136</v>
      </c>
      <c r="AU150" s="14" t="s">
        <v>78</v>
      </c>
    </row>
    <row r="151" spans="1:65" s="2" customFormat="1" ht="21.75" customHeight="1">
      <c r="A151" s="26"/>
      <c r="B151" s="134"/>
      <c r="C151" s="135" t="s">
        <v>8</v>
      </c>
      <c r="D151" s="135" t="s">
        <v>130</v>
      </c>
      <c r="E151" s="136" t="s">
        <v>188</v>
      </c>
      <c r="F151" s="137" t="s">
        <v>189</v>
      </c>
      <c r="G151" s="138" t="s">
        <v>162</v>
      </c>
      <c r="H151" s="139">
        <v>5</v>
      </c>
      <c r="I151" s="140"/>
      <c r="J151" s="140">
        <f>ROUND(I151*H151,2)</f>
        <v>0</v>
      </c>
      <c r="K151" s="141"/>
      <c r="L151" s="27"/>
      <c r="M151" s="142" t="s">
        <v>1</v>
      </c>
      <c r="N151" s="143" t="s">
        <v>35</v>
      </c>
      <c r="O151" s="144">
        <v>0.57999999999999996</v>
      </c>
      <c r="P151" s="144">
        <f>O151*H151</f>
        <v>2.9</v>
      </c>
      <c r="Q151" s="144">
        <v>1.6167899999999999</v>
      </c>
      <c r="R151" s="144">
        <f>Q151*H151</f>
        <v>8.0839499999999997</v>
      </c>
      <c r="S151" s="144">
        <v>0</v>
      </c>
      <c r="T151" s="145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6" t="s">
        <v>134</v>
      </c>
      <c r="AT151" s="146" t="s">
        <v>130</v>
      </c>
      <c r="AU151" s="146" t="s">
        <v>78</v>
      </c>
      <c r="AY151" s="14" t="s">
        <v>128</v>
      </c>
      <c r="BE151" s="147">
        <f>IF(N151="základní",J151,0)</f>
        <v>0</v>
      </c>
      <c r="BF151" s="147">
        <f>IF(N151="snížená",J151,0)</f>
        <v>0</v>
      </c>
      <c r="BG151" s="147">
        <f>IF(N151="zákl. přenesená",J151,0)</f>
        <v>0</v>
      </c>
      <c r="BH151" s="147">
        <f>IF(N151="sníž. přenesená",J151,0)</f>
        <v>0</v>
      </c>
      <c r="BI151" s="147">
        <f>IF(N151="nulová",J151,0)</f>
        <v>0</v>
      </c>
      <c r="BJ151" s="14" t="s">
        <v>76</v>
      </c>
      <c r="BK151" s="147">
        <f>ROUND(I151*H151,2)</f>
        <v>0</v>
      </c>
      <c r="BL151" s="14" t="s">
        <v>134</v>
      </c>
      <c r="BM151" s="146" t="s">
        <v>224</v>
      </c>
    </row>
    <row r="152" spans="1:65" s="2" customFormat="1" ht="19.5">
      <c r="A152" s="26"/>
      <c r="B152" s="27"/>
      <c r="C152" s="26"/>
      <c r="D152" s="148" t="s">
        <v>136</v>
      </c>
      <c r="E152" s="26"/>
      <c r="F152" s="149" t="s">
        <v>190</v>
      </c>
      <c r="G152" s="26"/>
      <c r="H152" s="26"/>
      <c r="I152" s="26"/>
      <c r="J152" s="26"/>
      <c r="K152" s="26"/>
      <c r="L152" s="27"/>
      <c r="M152" s="150"/>
      <c r="N152" s="151"/>
      <c r="O152" s="52"/>
      <c r="P152" s="52"/>
      <c r="Q152" s="52"/>
      <c r="R152" s="52"/>
      <c r="S152" s="52"/>
      <c r="T152" s="53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T152" s="14" t="s">
        <v>136</v>
      </c>
      <c r="AU152" s="14" t="s">
        <v>78</v>
      </c>
    </row>
    <row r="153" spans="1:65" s="2" customFormat="1" ht="16.5" customHeight="1">
      <c r="A153" s="26"/>
      <c r="B153" s="134"/>
      <c r="C153" s="135" t="s">
        <v>89</v>
      </c>
      <c r="D153" s="135" t="s">
        <v>130</v>
      </c>
      <c r="E153" s="136" t="s">
        <v>191</v>
      </c>
      <c r="F153" s="137" t="s">
        <v>192</v>
      </c>
      <c r="G153" s="138" t="s">
        <v>133</v>
      </c>
      <c r="H153" s="139">
        <v>620</v>
      </c>
      <c r="I153" s="140"/>
      <c r="J153" s="140">
        <f>ROUND(I153*H153,2)</f>
        <v>0</v>
      </c>
      <c r="K153" s="141"/>
      <c r="L153" s="27"/>
      <c r="M153" s="142" t="s">
        <v>1</v>
      </c>
      <c r="N153" s="143" t="s">
        <v>35</v>
      </c>
      <c r="O153" s="144">
        <v>2E-3</v>
      </c>
      <c r="P153" s="144">
        <f>O153*H153</f>
        <v>1.24</v>
      </c>
      <c r="Q153" s="144">
        <v>0</v>
      </c>
      <c r="R153" s="144">
        <f>Q153*H153</f>
        <v>0</v>
      </c>
      <c r="S153" s="144">
        <v>0.02</v>
      </c>
      <c r="T153" s="145">
        <f>S153*H153</f>
        <v>12.4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6" t="s">
        <v>134</v>
      </c>
      <c r="AT153" s="146" t="s">
        <v>130</v>
      </c>
      <c r="AU153" s="146" t="s">
        <v>78</v>
      </c>
      <c r="AY153" s="14" t="s">
        <v>128</v>
      </c>
      <c r="BE153" s="147">
        <f>IF(N153="základní",J153,0)</f>
        <v>0</v>
      </c>
      <c r="BF153" s="147">
        <f>IF(N153="snížená",J153,0)</f>
        <v>0</v>
      </c>
      <c r="BG153" s="147">
        <f>IF(N153="zákl. přenesená",J153,0)</f>
        <v>0</v>
      </c>
      <c r="BH153" s="147">
        <f>IF(N153="sníž. přenesená",J153,0)</f>
        <v>0</v>
      </c>
      <c r="BI153" s="147">
        <f>IF(N153="nulová",J153,0)</f>
        <v>0</v>
      </c>
      <c r="BJ153" s="14" t="s">
        <v>76</v>
      </c>
      <c r="BK153" s="147">
        <f>ROUND(I153*H153,2)</f>
        <v>0</v>
      </c>
      <c r="BL153" s="14" t="s">
        <v>134</v>
      </c>
      <c r="BM153" s="146" t="s">
        <v>193</v>
      </c>
    </row>
    <row r="154" spans="1:65" s="2" customFormat="1" ht="19.5">
      <c r="A154" s="26"/>
      <c r="B154" s="27"/>
      <c r="C154" s="26"/>
      <c r="D154" s="148" t="s">
        <v>136</v>
      </c>
      <c r="E154" s="26"/>
      <c r="F154" s="149" t="s">
        <v>194</v>
      </c>
      <c r="G154" s="26"/>
      <c r="H154" s="26"/>
      <c r="I154" s="26"/>
      <c r="J154" s="26"/>
      <c r="K154" s="26"/>
      <c r="L154" s="27"/>
      <c r="M154" s="150"/>
      <c r="N154" s="151"/>
      <c r="O154" s="52"/>
      <c r="P154" s="52"/>
      <c r="Q154" s="52"/>
      <c r="R154" s="52"/>
      <c r="S154" s="52"/>
      <c r="T154" s="53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T154" s="14" t="s">
        <v>136</v>
      </c>
      <c r="AU154" s="14" t="s">
        <v>78</v>
      </c>
    </row>
    <row r="155" spans="1:65" s="12" customFormat="1" ht="22.9" customHeight="1">
      <c r="B155" s="122"/>
      <c r="D155" s="123" t="s">
        <v>69</v>
      </c>
      <c r="E155" s="132" t="s">
        <v>195</v>
      </c>
      <c r="F155" s="132" t="s">
        <v>196</v>
      </c>
      <c r="J155" s="133">
        <f>BK155</f>
        <v>0</v>
      </c>
      <c r="L155" s="122"/>
      <c r="M155" s="126"/>
      <c r="N155" s="127"/>
      <c r="O155" s="127"/>
      <c r="P155" s="128">
        <f>SUM(P156:P164)</f>
        <v>9.8208000000000002</v>
      </c>
      <c r="Q155" s="127"/>
      <c r="R155" s="128">
        <f>SUM(R156:R164)</f>
        <v>0</v>
      </c>
      <c r="S155" s="127"/>
      <c r="T155" s="129">
        <f>SUM(T156:T164)</f>
        <v>0</v>
      </c>
      <c r="AR155" s="123" t="s">
        <v>76</v>
      </c>
      <c r="AT155" s="130" t="s">
        <v>69</v>
      </c>
      <c r="AU155" s="130" t="s">
        <v>76</v>
      </c>
      <c r="AY155" s="123" t="s">
        <v>128</v>
      </c>
      <c r="BK155" s="131">
        <f>SUM(BK156:BK164)</f>
        <v>0</v>
      </c>
    </row>
    <row r="156" spans="1:65" s="2" customFormat="1" ht="16.5" customHeight="1">
      <c r="A156" s="26"/>
      <c r="B156" s="134"/>
      <c r="C156" s="135" t="s">
        <v>92</v>
      </c>
      <c r="D156" s="135" t="s">
        <v>130</v>
      </c>
      <c r="E156" s="136" t="s">
        <v>197</v>
      </c>
      <c r="F156" s="137" t="s">
        <v>198</v>
      </c>
      <c r="G156" s="138" t="s">
        <v>199</v>
      </c>
      <c r="H156" s="139">
        <f>H161+H163</f>
        <v>204.6</v>
      </c>
      <c r="I156" s="140"/>
      <c r="J156" s="140">
        <f>ROUND(I156*H156,2)</f>
        <v>0</v>
      </c>
      <c r="K156" s="141"/>
      <c r="L156" s="27"/>
      <c r="M156" s="142" t="s">
        <v>1</v>
      </c>
      <c r="N156" s="143" t="s">
        <v>35</v>
      </c>
      <c r="O156" s="144">
        <v>0.03</v>
      </c>
      <c r="P156" s="144">
        <f>O156*H156</f>
        <v>6.1379999999999999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6" t="s">
        <v>134</v>
      </c>
      <c r="AT156" s="146" t="s">
        <v>130</v>
      </c>
      <c r="AU156" s="146" t="s">
        <v>78</v>
      </c>
      <c r="AY156" s="14" t="s">
        <v>128</v>
      </c>
      <c r="BE156" s="147">
        <f>IF(N156="základní",J156,0)</f>
        <v>0</v>
      </c>
      <c r="BF156" s="147">
        <f>IF(N156="snížená",J156,0)</f>
        <v>0</v>
      </c>
      <c r="BG156" s="147">
        <f>IF(N156="zákl. přenesená",J156,0)</f>
        <v>0</v>
      </c>
      <c r="BH156" s="147">
        <f>IF(N156="sníž. přenesená",J156,0)</f>
        <v>0</v>
      </c>
      <c r="BI156" s="147">
        <f>IF(N156="nulová",J156,0)</f>
        <v>0</v>
      </c>
      <c r="BJ156" s="14" t="s">
        <v>76</v>
      </c>
      <c r="BK156" s="147">
        <f>ROUND(I156*H156,2)</f>
        <v>0</v>
      </c>
      <c r="BL156" s="14" t="s">
        <v>134</v>
      </c>
      <c r="BM156" s="146" t="s">
        <v>200</v>
      </c>
    </row>
    <row r="157" spans="1:65" s="2" customFormat="1">
      <c r="A157" s="26"/>
      <c r="B157" s="27"/>
      <c r="C157" s="26"/>
      <c r="D157" s="148" t="s">
        <v>136</v>
      </c>
      <c r="E157" s="26"/>
      <c r="F157" s="149" t="s">
        <v>201</v>
      </c>
      <c r="G157" s="26"/>
      <c r="H157" s="26"/>
      <c r="I157" s="26"/>
      <c r="J157" s="26"/>
      <c r="K157" s="26"/>
      <c r="L157" s="27"/>
      <c r="M157" s="150"/>
      <c r="N157" s="151"/>
      <c r="O157" s="52"/>
      <c r="P157" s="52"/>
      <c r="Q157" s="52"/>
      <c r="R157" s="52"/>
      <c r="S157" s="52"/>
      <c r="T157" s="53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T157" s="14" t="s">
        <v>136</v>
      </c>
      <c r="AU157" s="14" t="s">
        <v>78</v>
      </c>
    </row>
    <row r="158" spans="1:65" s="2" customFormat="1" ht="16.5" customHeight="1">
      <c r="A158" s="26"/>
      <c r="B158" s="134"/>
      <c r="C158" s="135" t="s">
        <v>93</v>
      </c>
      <c r="D158" s="135" t="s">
        <v>130</v>
      </c>
      <c r="E158" s="136" t="s">
        <v>202</v>
      </c>
      <c r="F158" s="137" t="s">
        <v>203</v>
      </c>
      <c r="G158" s="138" t="s">
        <v>199</v>
      </c>
      <c r="H158" s="139">
        <f>H156*9</f>
        <v>1841.3999999999999</v>
      </c>
      <c r="I158" s="140"/>
      <c r="J158" s="140">
        <f>ROUND(I158*H158,2)</f>
        <v>0</v>
      </c>
      <c r="K158" s="141"/>
      <c r="L158" s="27"/>
      <c r="M158" s="142" t="s">
        <v>1</v>
      </c>
      <c r="N158" s="143" t="s">
        <v>35</v>
      </c>
      <c r="O158" s="144">
        <v>2E-3</v>
      </c>
      <c r="P158" s="144">
        <f>O158*H158</f>
        <v>3.6827999999999999</v>
      </c>
      <c r="Q158" s="144">
        <v>0</v>
      </c>
      <c r="R158" s="144">
        <f>Q158*H158</f>
        <v>0</v>
      </c>
      <c r="S158" s="144">
        <v>0</v>
      </c>
      <c r="T158" s="14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6" t="s">
        <v>134</v>
      </c>
      <c r="AT158" s="146" t="s">
        <v>130</v>
      </c>
      <c r="AU158" s="146" t="s">
        <v>78</v>
      </c>
      <c r="AY158" s="14" t="s">
        <v>128</v>
      </c>
      <c r="BE158" s="147">
        <f>IF(N158="základní",J158,0)</f>
        <v>0</v>
      </c>
      <c r="BF158" s="147">
        <f>IF(N158="snížená",J158,0)</f>
        <v>0</v>
      </c>
      <c r="BG158" s="147">
        <f>IF(N158="zákl. přenesená",J158,0)</f>
        <v>0</v>
      </c>
      <c r="BH158" s="147">
        <f>IF(N158="sníž. přenesená",J158,0)</f>
        <v>0</v>
      </c>
      <c r="BI158" s="147">
        <f>IF(N158="nulová",J158,0)</f>
        <v>0</v>
      </c>
      <c r="BJ158" s="14" t="s">
        <v>76</v>
      </c>
      <c r="BK158" s="147">
        <f>ROUND(I158*H158,2)</f>
        <v>0</v>
      </c>
      <c r="BL158" s="14" t="s">
        <v>134</v>
      </c>
      <c r="BM158" s="146" t="s">
        <v>204</v>
      </c>
    </row>
    <row r="159" spans="1:65" s="2" customFormat="1">
      <c r="A159" s="26"/>
      <c r="B159" s="27"/>
      <c r="C159" s="26"/>
      <c r="D159" s="148" t="s">
        <v>136</v>
      </c>
      <c r="E159" s="26"/>
      <c r="F159" s="149" t="s">
        <v>205</v>
      </c>
      <c r="G159" s="26"/>
      <c r="H159" s="26"/>
      <c r="I159" s="26"/>
      <c r="J159" s="26"/>
      <c r="K159" s="26"/>
      <c r="L159" s="27"/>
      <c r="M159" s="150"/>
      <c r="N159" s="151"/>
      <c r="O159" s="52"/>
      <c r="P159" s="52"/>
      <c r="Q159" s="52"/>
      <c r="R159" s="52"/>
      <c r="S159" s="52"/>
      <c r="T159" s="53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T159" s="14" t="s">
        <v>136</v>
      </c>
      <c r="AU159" s="14" t="s">
        <v>78</v>
      </c>
    </row>
    <row r="160" spans="1:65" s="2" customFormat="1" ht="19.5">
      <c r="A160" s="26"/>
      <c r="B160" s="27"/>
      <c r="C160" s="26"/>
      <c r="D160" s="148" t="s">
        <v>206</v>
      </c>
      <c r="E160" s="26"/>
      <c r="F160" s="152" t="s">
        <v>207</v>
      </c>
      <c r="G160" s="26"/>
      <c r="H160" s="26"/>
      <c r="I160" s="26"/>
      <c r="J160" s="26"/>
      <c r="K160" s="26"/>
      <c r="L160" s="27"/>
      <c r="M160" s="150"/>
      <c r="N160" s="151"/>
      <c r="O160" s="52"/>
      <c r="P160" s="52"/>
      <c r="Q160" s="52"/>
      <c r="R160" s="52"/>
      <c r="S160" s="52"/>
      <c r="T160" s="53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T160" s="14" t="s">
        <v>206</v>
      </c>
      <c r="AU160" s="14" t="s">
        <v>78</v>
      </c>
    </row>
    <row r="161" spans="1:65" s="2" customFormat="1" ht="24.2" customHeight="1">
      <c r="A161" s="26"/>
      <c r="B161" s="134"/>
      <c r="C161" s="135" t="s">
        <v>94</v>
      </c>
      <c r="D161" s="135" t="s">
        <v>130</v>
      </c>
      <c r="E161" s="136" t="s">
        <v>208</v>
      </c>
      <c r="F161" s="137" t="s">
        <v>209</v>
      </c>
      <c r="G161" s="138" t="s">
        <v>199</v>
      </c>
      <c r="H161" s="139">
        <f>H153*0.02</f>
        <v>12.4</v>
      </c>
      <c r="I161" s="140"/>
      <c r="J161" s="140">
        <f>ROUND(I161*H161,2)</f>
        <v>0</v>
      </c>
      <c r="K161" s="141"/>
      <c r="L161" s="27"/>
      <c r="M161" s="142" t="s">
        <v>1</v>
      </c>
      <c r="N161" s="143" t="s">
        <v>35</v>
      </c>
      <c r="O161" s="144">
        <v>0</v>
      </c>
      <c r="P161" s="144">
        <f>O161*H161</f>
        <v>0</v>
      </c>
      <c r="Q161" s="144">
        <v>0</v>
      </c>
      <c r="R161" s="144">
        <f>Q161*H161</f>
        <v>0</v>
      </c>
      <c r="S161" s="144">
        <v>0</v>
      </c>
      <c r="T161" s="14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6" t="s">
        <v>134</v>
      </c>
      <c r="AT161" s="146" t="s">
        <v>130</v>
      </c>
      <c r="AU161" s="146" t="s">
        <v>78</v>
      </c>
      <c r="AY161" s="14" t="s">
        <v>128</v>
      </c>
      <c r="BE161" s="147">
        <f>IF(N161="základní",J161,0)</f>
        <v>0</v>
      </c>
      <c r="BF161" s="147">
        <f>IF(N161="snížená",J161,0)</f>
        <v>0</v>
      </c>
      <c r="BG161" s="147">
        <f>IF(N161="zákl. přenesená",J161,0)</f>
        <v>0</v>
      </c>
      <c r="BH161" s="147">
        <f>IF(N161="sníž. přenesená",J161,0)</f>
        <v>0</v>
      </c>
      <c r="BI161" s="147">
        <f>IF(N161="nulová",J161,0)</f>
        <v>0</v>
      </c>
      <c r="BJ161" s="14" t="s">
        <v>76</v>
      </c>
      <c r="BK161" s="147">
        <f>ROUND(I161*H161,2)</f>
        <v>0</v>
      </c>
      <c r="BL161" s="14" t="s">
        <v>134</v>
      </c>
      <c r="BM161" s="146" t="s">
        <v>210</v>
      </c>
    </row>
    <row r="162" spans="1:65" s="2" customFormat="1" ht="19.5">
      <c r="A162" s="26"/>
      <c r="B162" s="27"/>
      <c r="C162" s="26"/>
      <c r="D162" s="148" t="s">
        <v>136</v>
      </c>
      <c r="E162" s="26"/>
      <c r="F162" s="149" t="s">
        <v>211</v>
      </c>
      <c r="G162" s="26"/>
      <c r="H162" s="26"/>
      <c r="I162" s="26"/>
      <c r="J162" s="26"/>
      <c r="K162" s="26"/>
      <c r="L162" s="27"/>
      <c r="M162" s="150"/>
      <c r="N162" s="151"/>
      <c r="O162" s="52"/>
      <c r="P162" s="52"/>
      <c r="Q162" s="52"/>
      <c r="R162" s="52"/>
      <c r="S162" s="52"/>
      <c r="T162" s="53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T162" s="14" t="s">
        <v>136</v>
      </c>
      <c r="AU162" s="14" t="s">
        <v>78</v>
      </c>
    </row>
    <row r="163" spans="1:65" s="2" customFormat="1" ht="24.2" customHeight="1">
      <c r="A163" s="26"/>
      <c r="B163" s="134"/>
      <c r="C163" s="135" t="s">
        <v>95</v>
      </c>
      <c r="D163" s="135" t="s">
        <v>130</v>
      </c>
      <c r="E163" s="136" t="s">
        <v>212</v>
      </c>
      <c r="F163" s="137" t="s">
        <v>213</v>
      </c>
      <c r="G163" s="138" t="s">
        <v>199</v>
      </c>
      <c r="H163" s="139">
        <f>H126*0.31</f>
        <v>192.2</v>
      </c>
      <c r="I163" s="140"/>
      <c r="J163" s="140">
        <f>ROUND(I163*H163,2)</f>
        <v>0</v>
      </c>
      <c r="K163" s="141"/>
      <c r="L163" s="27"/>
      <c r="M163" s="142" t="s">
        <v>1</v>
      </c>
      <c r="N163" s="143" t="s">
        <v>35</v>
      </c>
      <c r="O163" s="144">
        <v>0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6" t="s">
        <v>134</v>
      </c>
      <c r="AT163" s="146" t="s">
        <v>130</v>
      </c>
      <c r="AU163" s="146" t="s">
        <v>78</v>
      </c>
      <c r="AY163" s="14" t="s">
        <v>128</v>
      </c>
      <c r="BE163" s="147">
        <f>IF(N163="základní",J163,0)</f>
        <v>0</v>
      </c>
      <c r="BF163" s="147">
        <f>IF(N163="snížená",J163,0)</f>
        <v>0</v>
      </c>
      <c r="BG163" s="147">
        <f>IF(N163="zákl. přenesená",J163,0)</f>
        <v>0</v>
      </c>
      <c r="BH163" s="147">
        <f>IF(N163="sníž. přenesená",J163,0)</f>
        <v>0</v>
      </c>
      <c r="BI163" s="147">
        <f>IF(N163="nulová",J163,0)</f>
        <v>0</v>
      </c>
      <c r="BJ163" s="14" t="s">
        <v>76</v>
      </c>
      <c r="BK163" s="147">
        <f>ROUND(I163*H163,2)</f>
        <v>0</v>
      </c>
      <c r="BL163" s="14" t="s">
        <v>134</v>
      </c>
      <c r="BM163" s="146" t="s">
        <v>214</v>
      </c>
    </row>
    <row r="164" spans="1:65" s="2" customFormat="1" ht="19.5">
      <c r="A164" s="26"/>
      <c r="B164" s="27"/>
      <c r="C164" s="26"/>
      <c r="D164" s="148" t="s">
        <v>136</v>
      </c>
      <c r="E164" s="26"/>
      <c r="F164" s="149" t="s">
        <v>215</v>
      </c>
      <c r="G164" s="26"/>
      <c r="H164" s="26"/>
      <c r="I164" s="26"/>
      <c r="J164" s="26"/>
      <c r="K164" s="26"/>
      <c r="L164" s="27"/>
      <c r="M164" s="150"/>
      <c r="N164" s="151"/>
      <c r="O164" s="52"/>
      <c r="P164" s="52"/>
      <c r="Q164" s="52"/>
      <c r="R164" s="52"/>
      <c r="S164" s="52"/>
      <c r="T164" s="53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T164" s="14" t="s">
        <v>136</v>
      </c>
      <c r="AU164" s="14" t="s">
        <v>78</v>
      </c>
    </row>
    <row r="165" spans="1:65" s="12" customFormat="1" ht="22.9" customHeight="1">
      <c r="B165" s="122"/>
      <c r="D165" s="123" t="s">
        <v>69</v>
      </c>
      <c r="E165" s="132" t="s">
        <v>216</v>
      </c>
      <c r="F165" s="132" t="s">
        <v>217</v>
      </c>
      <c r="J165" s="133">
        <f>BK165</f>
        <v>0</v>
      </c>
      <c r="L165" s="122"/>
      <c r="M165" s="126"/>
      <c r="N165" s="127"/>
      <c r="O165" s="127"/>
      <c r="P165" s="128">
        <f>SUM(P166:P167)</f>
        <v>0</v>
      </c>
      <c r="Q165" s="127"/>
      <c r="R165" s="128">
        <f>SUM(R166:R167)</f>
        <v>0</v>
      </c>
      <c r="S165" s="127"/>
      <c r="T165" s="129">
        <f>SUM(T166:T167)</f>
        <v>0</v>
      </c>
      <c r="AR165" s="123" t="s">
        <v>138</v>
      </c>
      <c r="AT165" s="130" t="s">
        <v>69</v>
      </c>
      <c r="AU165" s="130" t="s">
        <v>76</v>
      </c>
      <c r="AY165" s="123" t="s">
        <v>128</v>
      </c>
      <c r="BK165" s="131">
        <f>SUM(BK166:BK167)</f>
        <v>0</v>
      </c>
    </row>
    <row r="166" spans="1:65" s="2" customFormat="1" ht="16.5" customHeight="1">
      <c r="A166" s="26"/>
      <c r="B166" s="134"/>
      <c r="C166" s="135">
        <v>18</v>
      </c>
      <c r="D166" s="135" t="s">
        <v>130</v>
      </c>
      <c r="E166" s="136" t="s">
        <v>218</v>
      </c>
      <c r="F166" s="137" t="s">
        <v>219</v>
      </c>
      <c r="G166" s="138" t="s">
        <v>220</v>
      </c>
      <c r="H166" s="139">
        <v>1</v>
      </c>
      <c r="I166" s="140"/>
      <c r="J166" s="140">
        <f>ROUND(I166*H166,2)</f>
        <v>0</v>
      </c>
      <c r="K166" s="141"/>
      <c r="L166" s="27"/>
      <c r="M166" s="142" t="s">
        <v>1</v>
      </c>
      <c r="N166" s="143" t="s">
        <v>35</v>
      </c>
      <c r="O166" s="144">
        <v>0</v>
      </c>
      <c r="P166" s="144">
        <f>O166*H166</f>
        <v>0</v>
      </c>
      <c r="Q166" s="144">
        <v>0</v>
      </c>
      <c r="R166" s="144">
        <f>Q166*H166</f>
        <v>0</v>
      </c>
      <c r="S166" s="144">
        <v>0</v>
      </c>
      <c r="T166" s="145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6" t="s">
        <v>221</v>
      </c>
      <c r="AT166" s="146" t="s">
        <v>130</v>
      </c>
      <c r="AU166" s="146" t="s">
        <v>78</v>
      </c>
      <c r="AY166" s="14" t="s">
        <v>128</v>
      </c>
      <c r="BE166" s="147">
        <f>IF(N166="základní",J166,0)</f>
        <v>0</v>
      </c>
      <c r="BF166" s="147">
        <f>IF(N166="snížená",J166,0)</f>
        <v>0</v>
      </c>
      <c r="BG166" s="147">
        <f>IF(N166="zákl. přenesená",J166,0)</f>
        <v>0</v>
      </c>
      <c r="BH166" s="147">
        <f>IF(N166="sníž. přenesená",J166,0)</f>
        <v>0</v>
      </c>
      <c r="BI166" s="147">
        <f>IF(N166="nulová",J166,0)</f>
        <v>0</v>
      </c>
      <c r="BJ166" s="14" t="s">
        <v>76</v>
      </c>
      <c r="BK166" s="147">
        <f>ROUND(I166*H166,2)</f>
        <v>0</v>
      </c>
      <c r="BL166" s="14" t="s">
        <v>221</v>
      </c>
      <c r="BM166" s="146" t="s">
        <v>222</v>
      </c>
    </row>
    <row r="167" spans="1:65" s="2" customFormat="1">
      <c r="A167" s="26"/>
      <c r="B167" s="27"/>
      <c r="C167" s="26"/>
      <c r="D167" s="148" t="s">
        <v>136</v>
      </c>
      <c r="E167" s="26"/>
      <c r="F167" s="149" t="s">
        <v>223</v>
      </c>
      <c r="G167" s="26"/>
      <c r="H167" s="26"/>
      <c r="I167" s="26"/>
      <c r="J167" s="26"/>
      <c r="K167" s="26"/>
      <c r="L167" s="27"/>
      <c r="M167" s="153"/>
      <c r="N167" s="154"/>
      <c r="O167" s="155"/>
      <c r="P167" s="155"/>
      <c r="Q167" s="155"/>
      <c r="R167" s="155"/>
      <c r="S167" s="155"/>
      <c r="T167" s="15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T167" s="14" t="s">
        <v>136</v>
      </c>
      <c r="AU167" s="14" t="s">
        <v>78</v>
      </c>
    </row>
    <row r="168" spans="1:65" s="2" customFormat="1" ht="6.95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</row>
  </sheetData>
  <autoFilter ref="C122:K167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68"/>
  <sheetViews>
    <sheetView showGridLines="0" showZeros="0" topLeftCell="A148" workbookViewId="0">
      <selection activeCell="Y155" sqref="Y155"/>
    </sheetView>
  </sheetViews>
  <sheetFormatPr defaultColWidth="9.1640625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0" style="1" hidden="1" customWidth="1"/>
    <col min="15" max="20" width="14.1640625" style="1" hidden="1" customWidth="1"/>
    <col min="21" max="21" width="16.33203125" style="1" hidden="1" customWidth="1"/>
    <col min="22" max="22" width="12.33203125" style="1" hidden="1" customWidth="1"/>
    <col min="23" max="23" width="16.33203125" style="1" hidden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32" max="16384" width="9.1640625" style="1"/>
  </cols>
  <sheetData>
    <row r="1" spans="1:46">
      <c r="A1" s="83"/>
    </row>
    <row r="2" spans="1:46" ht="36.950000000000003" customHeight="1">
      <c r="L2" s="162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4" t="s">
        <v>79</v>
      </c>
    </row>
    <row r="3" spans="1:46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ht="24.95" hidden="1" customHeight="1">
      <c r="B4" s="17"/>
      <c r="D4" s="18" t="s">
        <v>97</v>
      </c>
      <c r="L4" s="17"/>
      <c r="M4" s="84" t="s">
        <v>10</v>
      </c>
      <c r="AT4" s="14" t="s">
        <v>3</v>
      </c>
    </row>
    <row r="5" spans="1:46" ht="6.95" hidden="1" customHeight="1">
      <c r="B5" s="17"/>
      <c r="L5" s="17"/>
    </row>
    <row r="6" spans="1:46" ht="12" hidden="1" customHeight="1">
      <c r="B6" s="17"/>
      <c r="D6" s="23" t="s">
        <v>13</v>
      </c>
      <c r="L6" s="17"/>
    </row>
    <row r="7" spans="1:46" ht="16.5" hidden="1" customHeight="1">
      <c r="B7" s="17"/>
      <c r="E7" s="192" t="str">
        <f>'Rekapitulace stavby'!K6</f>
        <v>Město Petřvald - Opravy MK_2025</v>
      </c>
      <c r="F7" s="193"/>
      <c r="G7" s="193"/>
      <c r="H7" s="193"/>
      <c r="L7" s="17"/>
    </row>
    <row r="8" spans="1:46" s="2" customFormat="1" ht="12" hidden="1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hidden="1" customHeight="1">
      <c r="A9" s="26"/>
      <c r="B9" s="27"/>
      <c r="C9" s="26"/>
      <c r="D9" s="26"/>
      <c r="E9" s="184" t="s">
        <v>237</v>
      </c>
      <c r="F9" s="191"/>
      <c r="G9" s="191"/>
      <c r="H9" s="19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idden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hidden="1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hidden="1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hidden="1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hidden="1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hidden="1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hidden="1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20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hidden="1" customHeight="1">
      <c r="A18" s="26"/>
      <c r="B18" s="27"/>
      <c r="C18" s="26"/>
      <c r="D18" s="26"/>
      <c r="E18" s="173" t="str">
        <f>'Rekapitulace stavby'!E14</f>
        <v xml:space="preserve"> </v>
      </c>
      <c r="F18" s="173"/>
      <c r="G18" s="173"/>
      <c r="H18" s="173"/>
      <c r="I18" s="23" t="s">
        <v>23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hidden="1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hidden="1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hidden="1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23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hidden="1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hidden="1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99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hidden="1" customHeight="1">
      <c r="A24" s="26"/>
      <c r="B24" s="27"/>
      <c r="C24" s="26"/>
      <c r="D24" s="26"/>
      <c r="E24" s="21" t="s">
        <v>100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hidden="1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hidden="1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hidden="1" customHeight="1">
      <c r="A27" s="85"/>
      <c r="B27" s="86"/>
      <c r="C27" s="85"/>
      <c r="D27" s="85"/>
      <c r="E27" s="175" t="s">
        <v>1</v>
      </c>
      <c r="F27" s="175"/>
      <c r="G27" s="175"/>
      <c r="H27" s="175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hidden="1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hidden="1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hidden="1" customHeight="1">
      <c r="A30" s="26"/>
      <c r="B30" s="27"/>
      <c r="C30" s="26"/>
      <c r="D30" s="88" t="s">
        <v>30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hidden="1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89" t="s">
        <v>34</v>
      </c>
      <c r="E33" s="23" t="s">
        <v>35</v>
      </c>
      <c r="F33" s="90">
        <f>ROUND((SUM(BE123:BE167)),  2)</f>
        <v>0</v>
      </c>
      <c r="G33" s="26"/>
      <c r="H33" s="26"/>
      <c r="I33" s="91">
        <v>0.21</v>
      </c>
      <c r="J33" s="90">
        <f>ROUND(((SUM(BE123:BE167))*I33),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36</v>
      </c>
      <c r="F34" s="90">
        <f>ROUND((SUM(BF123:BF167)),  2)</f>
        <v>0</v>
      </c>
      <c r="G34" s="26"/>
      <c r="H34" s="26"/>
      <c r="I34" s="91">
        <v>0.12</v>
      </c>
      <c r="J34" s="90">
        <f>ROUND(((SUM(BF123:BF167))*I34),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37</v>
      </c>
      <c r="F35" s="90">
        <f>ROUND((SUM(BG123:BG167)),  2)</f>
        <v>0</v>
      </c>
      <c r="G35" s="26"/>
      <c r="H35" s="26"/>
      <c r="I35" s="91">
        <v>0.21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38</v>
      </c>
      <c r="F36" s="90">
        <f>ROUND((SUM(BH123:BH167)),  2)</f>
        <v>0</v>
      </c>
      <c r="G36" s="26"/>
      <c r="H36" s="26"/>
      <c r="I36" s="91">
        <v>0.12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39</v>
      </c>
      <c r="F37" s="90">
        <f>ROUND((SUM(BI123:BI167)),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hidden="1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hidden="1" customHeight="1">
      <c r="A39" s="26"/>
      <c r="B39" s="27"/>
      <c r="C39" s="92"/>
      <c r="D39" s="93" t="s">
        <v>40</v>
      </c>
      <c r="E39" s="54"/>
      <c r="F39" s="54"/>
      <c r="G39" s="94" t="s">
        <v>41</v>
      </c>
      <c r="H39" s="95" t="s">
        <v>42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ht="14.45" hidden="1" customHeight="1">
      <c r="B41" s="17"/>
      <c r="L41" s="17"/>
    </row>
    <row r="42" spans="1:31" ht="14.45" hidden="1" customHeight="1">
      <c r="B42" s="17"/>
      <c r="L42" s="17"/>
    </row>
    <row r="43" spans="1:31" ht="14.45" hidden="1" customHeight="1">
      <c r="B43" s="17"/>
      <c r="L43" s="17"/>
    </row>
    <row r="44" spans="1:31" ht="14.45" hidden="1" customHeight="1">
      <c r="B44" s="17"/>
      <c r="L44" s="17"/>
    </row>
    <row r="45" spans="1:31" ht="14.45" hidden="1" customHeight="1">
      <c r="B45" s="17"/>
      <c r="L45" s="17"/>
    </row>
    <row r="46" spans="1:31" ht="14.45" hidden="1" customHeight="1">
      <c r="B46" s="17"/>
      <c r="L46" s="17"/>
    </row>
    <row r="47" spans="1:31" ht="14.45" hidden="1" customHeight="1">
      <c r="B47" s="17"/>
      <c r="L47" s="17"/>
    </row>
    <row r="48" spans="1:31" ht="14.45" hidden="1" customHeight="1">
      <c r="B48" s="17"/>
      <c r="L48" s="17"/>
    </row>
    <row r="49" spans="1:31" ht="14.45" hidden="1" customHeight="1">
      <c r="B49" s="17"/>
      <c r="L49" s="17"/>
    </row>
    <row r="50" spans="1:31" s="2" customFormat="1" ht="14.45" hidden="1" customHeight="1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6"/>
      <c r="B61" s="27"/>
      <c r="C61" s="26"/>
      <c r="D61" s="39" t="s">
        <v>45</v>
      </c>
      <c r="E61" s="29"/>
      <c r="F61" s="98" t="s">
        <v>46</v>
      </c>
      <c r="G61" s="39" t="s">
        <v>45</v>
      </c>
      <c r="H61" s="29"/>
      <c r="I61" s="29"/>
      <c r="J61" s="99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6"/>
      <c r="B76" s="27"/>
      <c r="C76" s="26"/>
      <c r="D76" s="39" t="s">
        <v>45</v>
      </c>
      <c r="E76" s="29"/>
      <c r="F76" s="98" t="s">
        <v>46</v>
      </c>
      <c r="G76" s="39" t="s">
        <v>45</v>
      </c>
      <c r="H76" s="29"/>
      <c r="I76" s="29"/>
      <c r="J76" s="99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101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92" t="str">
        <f>E7</f>
        <v>Město Petřvald - Opravy MK_2025</v>
      </c>
      <c r="F85" s="193"/>
      <c r="G85" s="193"/>
      <c r="H85" s="19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07 - Oprava MK ul. Modrá, úsek II.</v>
      </c>
      <c r="F87" s="191"/>
      <c r="G87" s="191"/>
      <c r="H87" s="19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16</v>
      </c>
      <c r="D89" s="26"/>
      <c r="E89" s="26"/>
      <c r="F89" s="21" t="str">
        <f>F12</f>
        <v>Petřvald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19</v>
      </c>
      <c r="D91" s="26"/>
      <c r="E91" s="26"/>
      <c r="F91" s="21" t="str">
        <f>E15</f>
        <v>Město Petřvald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Ing. Pavol Lipták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02" t="s">
        <v>104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105</v>
      </c>
    </row>
    <row r="97" spans="1:31" s="9" customFormat="1" ht="24.95" hidden="1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1:31" s="10" customFormat="1" ht="19.899999999999999" hidden="1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1:31" s="10" customFormat="1" ht="19.899999999999999" hidden="1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1:31" s="10" customFormat="1" ht="19.899999999999999" hidden="1" customHeight="1">
      <c r="B100" s="107"/>
      <c r="D100" s="108" t="s">
        <v>109</v>
      </c>
      <c r="E100" s="109"/>
      <c r="F100" s="109"/>
      <c r="G100" s="109"/>
      <c r="H100" s="109"/>
      <c r="I100" s="109"/>
      <c r="J100" s="110">
        <f>J137</f>
        <v>0</v>
      </c>
      <c r="L100" s="107"/>
    </row>
    <row r="101" spans="1:31" s="10" customFormat="1" ht="19.899999999999999" hidden="1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J142</f>
        <v>0</v>
      </c>
      <c r="L101" s="107"/>
    </row>
    <row r="102" spans="1:31" s="10" customFormat="1" ht="19.899999999999999" hidden="1" customHeight="1">
      <c r="B102" s="107"/>
      <c r="D102" s="108" t="s">
        <v>111</v>
      </c>
      <c r="E102" s="109"/>
      <c r="F102" s="109"/>
      <c r="G102" s="109"/>
      <c r="H102" s="109"/>
      <c r="I102" s="109"/>
      <c r="J102" s="110">
        <f>J155</f>
        <v>0</v>
      </c>
      <c r="L102" s="107"/>
    </row>
    <row r="103" spans="1:31" s="10" customFormat="1" ht="19.899999999999999" hidden="1" customHeight="1">
      <c r="B103" s="107"/>
      <c r="D103" s="108" t="s">
        <v>112</v>
      </c>
      <c r="E103" s="109"/>
      <c r="F103" s="109"/>
      <c r="G103" s="109"/>
      <c r="H103" s="109"/>
      <c r="I103" s="109"/>
      <c r="J103" s="110">
        <f>J165</f>
        <v>0</v>
      </c>
      <c r="L103" s="107"/>
    </row>
    <row r="104" spans="1:31" s="2" customFormat="1" ht="21.75" hidden="1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hidden="1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hidden="1"/>
    <row r="107" spans="1:31" hidden="1"/>
    <row r="108" spans="1:31" hidden="1"/>
    <row r="109" spans="1:31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113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92" t="str">
        <f>E7</f>
        <v>Město Petřvald - Opravy MK_2025</v>
      </c>
      <c r="F113" s="193"/>
      <c r="G113" s="193"/>
      <c r="H113" s="193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98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4" t="str">
        <f>E9</f>
        <v>07 - Oprava MK ul. Modrá, úsek II.</v>
      </c>
      <c r="F115" s="191"/>
      <c r="G115" s="191"/>
      <c r="H115" s="191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>Petřvald</v>
      </c>
      <c r="G117" s="26"/>
      <c r="H117" s="26"/>
      <c r="I117" s="23" t="s">
        <v>18</v>
      </c>
      <c r="J117" s="49" t="str">
        <f>IF(J12="","",J12)</f>
        <v/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19</v>
      </c>
      <c r="D119" s="26"/>
      <c r="E119" s="26"/>
      <c r="F119" s="21" t="str">
        <f>E15</f>
        <v>Město Petřvald</v>
      </c>
      <c r="G119" s="26"/>
      <c r="H119" s="26"/>
      <c r="I119" s="23" t="s">
        <v>26</v>
      </c>
      <c r="J119" s="24" t="str">
        <f>E21</f>
        <v xml:space="preserve"> 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28</v>
      </c>
      <c r="J120" s="24" t="str">
        <f>E24</f>
        <v>Ing. Pavol Lipták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1"/>
      <c r="B122" s="112"/>
      <c r="C122" s="113" t="s">
        <v>114</v>
      </c>
      <c r="D122" s="114" t="s">
        <v>55</v>
      </c>
      <c r="E122" s="114" t="s">
        <v>51</v>
      </c>
      <c r="F122" s="114" t="s">
        <v>52</v>
      </c>
      <c r="G122" s="114" t="s">
        <v>115</v>
      </c>
      <c r="H122" s="114" t="s">
        <v>116</v>
      </c>
      <c r="I122" s="114" t="s">
        <v>117</v>
      </c>
      <c r="J122" s="115" t="s">
        <v>103</v>
      </c>
      <c r="K122" s="116" t="s">
        <v>118</v>
      </c>
      <c r="L122" s="117"/>
      <c r="M122" s="56" t="s">
        <v>1</v>
      </c>
      <c r="N122" s="57" t="s">
        <v>34</v>
      </c>
      <c r="O122" s="57" t="s">
        <v>119</v>
      </c>
      <c r="P122" s="57" t="s">
        <v>120</v>
      </c>
      <c r="Q122" s="57" t="s">
        <v>121</v>
      </c>
      <c r="R122" s="57" t="s">
        <v>122</v>
      </c>
      <c r="S122" s="57" t="s">
        <v>123</v>
      </c>
      <c r="T122" s="58" t="s">
        <v>124</v>
      </c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</row>
    <row r="123" spans="1:65" s="2" customFormat="1" ht="22.9" customHeight="1">
      <c r="A123" s="26"/>
      <c r="B123" s="27"/>
      <c r="C123" s="63" t="s">
        <v>125</v>
      </c>
      <c r="D123" s="26"/>
      <c r="E123" s="26"/>
      <c r="F123" s="26"/>
      <c r="G123" s="26"/>
      <c r="H123" s="26"/>
      <c r="I123" s="26"/>
      <c r="J123" s="118">
        <f>J124</f>
        <v>0</v>
      </c>
      <c r="K123" s="26"/>
      <c r="L123" s="27"/>
      <c r="M123" s="59"/>
      <c r="N123" s="50"/>
      <c r="O123" s="60"/>
      <c r="P123" s="119" t="e">
        <f>P124</f>
        <v>#REF!</v>
      </c>
      <c r="Q123" s="60"/>
      <c r="R123" s="119" t="e">
        <f>R124</f>
        <v>#REF!</v>
      </c>
      <c r="S123" s="60"/>
      <c r="T123" s="120" t="e">
        <f>T124</f>
        <v>#REF!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69</v>
      </c>
      <c r="AU123" s="14" t="s">
        <v>105</v>
      </c>
      <c r="BK123" s="121" t="e">
        <f>BK124</f>
        <v>#REF!</v>
      </c>
    </row>
    <row r="124" spans="1:65" s="12" customFormat="1" ht="25.9" customHeight="1">
      <c r="B124" s="122"/>
      <c r="D124" s="123" t="s">
        <v>69</v>
      </c>
      <c r="E124" s="124" t="s">
        <v>126</v>
      </c>
      <c r="F124" s="124" t="s">
        <v>127</v>
      </c>
      <c r="J124" s="125">
        <f>J165+J155+J142+J137+J128+J125</f>
        <v>0</v>
      </c>
      <c r="L124" s="122"/>
      <c r="M124" s="126"/>
      <c r="N124" s="127"/>
      <c r="O124" s="127"/>
      <c r="P124" s="128" t="e">
        <f>P125+P128+P137+P142+P155+#REF!+P165</f>
        <v>#REF!</v>
      </c>
      <c r="Q124" s="127"/>
      <c r="R124" s="128" t="e">
        <f>R125+R128+R137+R142+R155+#REF!+R165</f>
        <v>#REF!</v>
      </c>
      <c r="S124" s="127"/>
      <c r="T124" s="129" t="e">
        <f>T125+T128+T137+T142+T155+#REF!+T165</f>
        <v>#REF!</v>
      </c>
      <c r="AR124" s="123" t="s">
        <v>76</v>
      </c>
      <c r="AT124" s="130" t="s">
        <v>69</v>
      </c>
      <c r="AU124" s="130" t="s">
        <v>70</v>
      </c>
      <c r="AY124" s="123" t="s">
        <v>128</v>
      </c>
      <c r="BK124" s="131" t="e">
        <f>BK125+BK128+BK137+BK142+BK155+#REF!+BK165</f>
        <v>#REF!</v>
      </c>
    </row>
    <row r="125" spans="1:65" s="12" customFormat="1" ht="22.9" customHeight="1">
      <c r="B125" s="122"/>
      <c r="D125" s="123" t="s">
        <v>69</v>
      </c>
      <c r="E125" s="132" t="s">
        <v>76</v>
      </c>
      <c r="F125" s="132" t="s">
        <v>129</v>
      </c>
      <c r="J125" s="133">
        <f>BK125</f>
        <v>0</v>
      </c>
      <c r="L125" s="122"/>
      <c r="M125" s="126"/>
      <c r="N125" s="127"/>
      <c r="O125" s="127"/>
      <c r="P125" s="128">
        <f>SUM(P126:P127)</f>
        <v>3.7399999999999998</v>
      </c>
      <c r="Q125" s="127"/>
      <c r="R125" s="128">
        <f>SUM(R126:R127)</f>
        <v>4.4199999999999996E-2</v>
      </c>
      <c r="S125" s="127"/>
      <c r="T125" s="129">
        <f>SUM(T126:T127)</f>
        <v>105.4</v>
      </c>
      <c r="AR125" s="123" t="s">
        <v>76</v>
      </c>
      <c r="AT125" s="130" t="s">
        <v>69</v>
      </c>
      <c r="AU125" s="130" t="s">
        <v>76</v>
      </c>
      <c r="AY125" s="123" t="s">
        <v>128</v>
      </c>
      <c r="BK125" s="131">
        <f>SUM(BK126:BK127)</f>
        <v>0</v>
      </c>
    </row>
    <row r="126" spans="1:65" s="2" customFormat="1" ht="16.5" customHeight="1">
      <c r="A126" s="26"/>
      <c r="B126" s="134"/>
      <c r="C126" s="135" t="s">
        <v>76</v>
      </c>
      <c r="D126" s="135" t="s">
        <v>130</v>
      </c>
      <c r="E126" s="136" t="s">
        <v>131</v>
      </c>
      <c r="F126" s="137" t="s">
        <v>132</v>
      </c>
      <c r="G126" s="138" t="s">
        <v>133</v>
      </c>
      <c r="H126" s="139">
        <v>340</v>
      </c>
      <c r="I126" s="140"/>
      <c r="J126" s="140">
        <f>ROUND(I126*H126,2)</f>
        <v>0</v>
      </c>
      <c r="K126" s="141"/>
      <c r="L126" s="27"/>
      <c r="M126" s="142" t="s">
        <v>1</v>
      </c>
      <c r="N126" s="143" t="s">
        <v>35</v>
      </c>
      <c r="O126" s="144">
        <v>1.0999999999999999E-2</v>
      </c>
      <c r="P126" s="144">
        <f>O126*H126</f>
        <v>3.7399999999999998</v>
      </c>
      <c r="Q126" s="144">
        <v>1.2999999999999999E-4</v>
      </c>
      <c r="R126" s="144">
        <f>Q126*H126</f>
        <v>4.4199999999999996E-2</v>
      </c>
      <c r="S126" s="144">
        <v>0.31</v>
      </c>
      <c r="T126" s="145">
        <f>S126*H126</f>
        <v>105.4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6" t="s">
        <v>134</v>
      </c>
      <c r="AT126" s="146" t="s">
        <v>130</v>
      </c>
      <c r="AU126" s="146" t="s">
        <v>78</v>
      </c>
      <c r="AY126" s="14" t="s">
        <v>128</v>
      </c>
      <c r="BE126" s="147">
        <f>IF(N126="základní",J126,0)</f>
        <v>0</v>
      </c>
      <c r="BF126" s="147">
        <f>IF(N126="snížená",J126,0)</f>
        <v>0</v>
      </c>
      <c r="BG126" s="147">
        <f>IF(N126="zákl. přenesená",J126,0)</f>
        <v>0</v>
      </c>
      <c r="BH126" s="147">
        <f>IF(N126="sníž. přenesená",J126,0)</f>
        <v>0</v>
      </c>
      <c r="BI126" s="147">
        <f>IF(N126="nulová",J126,0)</f>
        <v>0</v>
      </c>
      <c r="BJ126" s="14" t="s">
        <v>76</v>
      </c>
      <c r="BK126" s="147">
        <f>ROUND(I126*H126,2)</f>
        <v>0</v>
      </c>
      <c r="BL126" s="14" t="s">
        <v>134</v>
      </c>
      <c r="BM126" s="146" t="s">
        <v>135</v>
      </c>
    </row>
    <row r="127" spans="1:65" s="2" customFormat="1" ht="19.5">
      <c r="A127" s="26"/>
      <c r="B127" s="27"/>
      <c r="C127" s="26"/>
      <c r="D127" s="148" t="s">
        <v>136</v>
      </c>
      <c r="E127" s="26"/>
      <c r="F127" s="149" t="s">
        <v>137</v>
      </c>
      <c r="G127" s="26"/>
      <c r="H127" s="26"/>
      <c r="I127" s="26"/>
      <c r="J127" s="26"/>
      <c r="K127" s="26"/>
      <c r="L127" s="27"/>
      <c r="M127" s="150"/>
      <c r="N127" s="151"/>
      <c r="O127" s="52"/>
      <c r="P127" s="52"/>
      <c r="Q127" s="52"/>
      <c r="R127" s="52"/>
      <c r="S127" s="52"/>
      <c r="T127" s="53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136</v>
      </c>
      <c r="AU127" s="14" t="s">
        <v>78</v>
      </c>
    </row>
    <row r="128" spans="1:65" s="12" customFormat="1" ht="22.9" customHeight="1">
      <c r="B128" s="122"/>
      <c r="D128" s="123" t="s">
        <v>69</v>
      </c>
      <c r="E128" s="132" t="s">
        <v>138</v>
      </c>
      <c r="F128" s="132" t="s">
        <v>139</v>
      </c>
      <c r="J128" s="133">
        <f>BK128</f>
        <v>0</v>
      </c>
      <c r="L128" s="122"/>
      <c r="M128" s="126"/>
      <c r="N128" s="127"/>
      <c r="O128" s="127"/>
      <c r="P128" s="128">
        <f>SUM(P129:P136)</f>
        <v>14.96</v>
      </c>
      <c r="Q128" s="127"/>
      <c r="R128" s="128">
        <f>SUM(R129:R136)</f>
        <v>0</v>
      </c>
      <c r="S128" s="127"/>
      <c r="T128" s="129">
        <f>SUM(T129:T136)</f>
        <v>0</v>
      </c>
      <c r="AR128" s="123" t="s">
        <v>76</v>
      </c>
      <c r="AT128" s="130" t="s">
        <v>69</v>
      </c>
      <c r="AU128" s="130" t="s">
        <v>76</v>
      </c>
      <c r="AY128" s="123" t="s">
        <v>128</v>
      </c>
      <c r="BK128" s="131">
        <f>SUM(BK129:BK136)</f>
        <v>0</v>
      </c>
    </row>
    <row r="129" spans="1:65" s="2" customFormat="1" ht="16.5" customHeight="1">
      <c r="A129" s="26"/>
      <c r="B129" s="134"/>
      <c r="C129" s="135" t="s">
        <v>78</v>
      </c>
      <c r="D129" s="135" t="s">
        <v>130</v>
      </c>
      <c r="E129" s="136" t="s">
        <v>140</v>
      </c>
      <c r="F129" s="137" t="s">
        <v>141</v>
      </c>
      <c r="G129" s="138" t="s">
        <v>133</v>
      </c>
      <c r="H129" s="139">
        <v>340</v>
      </c>
      <c r="I129" s="140"/>
      <c r="J129" s="140">
        <f>ROUND(I129*H129,2)</f>
        <v>0</v>
      </c>
      <c r="K129" s="141"/>
      <c r="L129" s="27"/>
      <c r="M129" s="142" t="s">
        <v>1</v>
      </c>
      <c r="N129" s="143" t="s">
        <v>35</v>
      </c>
      <c r="O129" s="144">
        <v>4.0000000000000001E-3</v>
      </c>
      <c r="P129" s="144">
        <f>O129*H129</f>
        <v>1.36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6" t="s">
        <v>134</v>
      </c>
      <c r="AT129" s="146" t="s">
        <v>130</v>
      </c>
      <c r="AU129" s="146" t="s">
        <v>78</v>
      </c>
      <c r="AY129" s="14" t="s">
        <v>128</v>
      </c>
      <c r="BE129" s="147">
        <f>IF(N129="základní",J129,0)</f>
        <v>0</v>
      </c>
      <c r="BF129" s="147">
        <f>IF(N129="snížená",J129,0)</f>
        <v>0</v>
      </c>
      <c r="BG129" s="147">
        <f>IF(N129="zákl. přenesená",J129,0)</f>
        <v>0</v>
      </c>
      <c r="BH129" s="147">
        <f>IF(N129="sníž. přenesená",J129,0)</f>
        <v>0</v>
      </c>
      <c r="BI129" s="147">
        <f>IF(N129="nulová",J129,0)</f>
        <v>0</v>
      </c>
      <c r="BJ129" s="14" t="s">
        <v>76</v>
      </c>
      <c r="BK129" s="147">
        <f>ROUND(I129*H129,2)</f>
        <v>0</v>
      </c>
      <c r="BL129" s="14" t="s">
        <v>134</v>
      </c>
      <c r="BM129" s="146" t="s">
        <v>142</v>
      </c>
    </row>
    <row r="130" spans="1:65" s="2" customFormat="1">
      <c r="A130" s="26"/>
      <c r="B130" s="27"/>
      <c r="C130" s="26"/>
      <c r="D130" s="148" t="s">
        <v>136</v>
      </c>
      <c r="E130" s="26"/>
      <c r="F130" s="149" t="s">
        <v>143</v>
      </c>
      <c r="G130" s="26"/>
      <c r="H130" s="26"/>
      <c r="I130" s="26"/>
      <c r="J130" s="26"/>
      <c r="K130" s="26"/>
      <c r="L130" s="27"/>
      <c r="M130" s="150"/>
      <c r="N130" s="151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136</v>
      </c>
      <c r="AU130" s="14" t="s">
        <v>78</v>
      </c>
    </row>
    <row r="131" spans="1:65" s="2" customFormat="1" ht="16.5" customHeight="1">
      <c r="A131" s="26"/>
      <c r="B131" s="134"/>
      <c r="C131" s="135" t="s">
        <v>144</v>
      </c>
      <c r="D131" s="135" t="s">
        <v>130</v>
      </c>
      <c r="E131" s="136" t="s">
        <v>145</v>
      </c>
      <c r="F131" s="137" t="s">
        <v>146</v>
      </c>
      <c r="G131" s="138" t="s">
        <v>133</v>
      </c>
      <c r="H131" s="139">
        <v>340</v>
      </c>
      <c r="I131" s="140"/>
      <c r="J131" s="140">
        <f>ROUND(I131*H131,2)</f>
        <v>0</v>
      </c>
      <c r="K131" s="141"/>
      <c r="L131" s="27"/>
      <c r="M131" s="142" t="s">
        <v>1</v>
      </c>
      <c r="N131" s="143" t="s">
        <v>35</v>
      </c>
      <c r="O131" s="144">
        <v>2E-3</v>
      </c>
      <c r="P131" s="144">
        <f>O131*H131</f>
        <v>0.68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6" t="s">
        <v>134</v>
      </c>
      <c r="AT131" s="146" t="s">
        <v>130</v>
      </c>
      <c r="AU131" s="146" t="s">
        <v>78</v>
      </c>
      <c r="AY131" s="14" t="s">
        <v>128</v>
      </c>
      <c r="BE131" s="147">
        <f>IF(N131="základní",J131,0)</f>
        <v>0</v>
      </c>
      <c r="BF131" s="147">
        <f>IF(N131="snížená",J131,0)</f>
        <v>0</v>
      </c>
      <c r="BG131" s="147">
        <f>IF(N131="zákl. přenesená",J131,0)</f>
        <v>0</v>
      </c>
      <c r="BH131" s="147">
        <f>IF(N131="sníž. přenesená",J131,0)</f>
        <v>0</v>
      </c>
      <c r="BI131" s="147">
        <f>IF(N131="nulová",J131,0)</f>
        <v>0</v>
      </c>
      <c r="BJ131" s="14" t="s">
        <v>76</v>
      </c>
      <c r="BK131" s="147">
        <f>ROUND(I131*H131,2)</f>
        <v>0</v>
      </c>
      <c r="BL131" s="14" t="s">
        <v>134</v>
      </c>
      <c r="BM131" s="146" t="s">
        <v>147</v>
      </c>
    </row>
    <row r="132" spans="1:65" s="2" customFormat="1">
      <c r="A132" s="26"/>
      <c r="B132" s="27"/>
      <c r="C132" s="26"/>
      <c r="D132" s="148" t="s">
        <v>136</v>
      </c>
      <c r="E132" s="26"/>
      <c r="F132" s="149" t="s">
        <v>148</v>
      </c>
      <c r="G132" s="26"/>
      <c r="H132" s="26"/>
      <c r="I132" s="26"/>
      <c r="J132" s="26"/>
      <c r="K132" s="26"/>
      <c r="L132" s="27"/>
      <c r="M132" s="150"/>
      <c r="N132" s="151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136</v>
      </c>
      <c r="AU132" s="14" t="s">
        <v>78</v>
      </c>
    </row>
    <row r="133" spans="1:65" s="2" customFormat="1" ht="21.75" customHeight="1">
      <c r="A133" s="26"/>
      <c r="B133" s="134"/>
      <c r="C133" s="135" t="s">
        <v>134</v>
      </c>
      <c r="D133" s="135" t="s">
        <v>130</v>
      </c>
      <c r="E133" s="136" t="s">
        <v>149</v>
      </c>
      <c r="F133" s="137" t="s">
        <v>150</v>
      </c>
      <c r="G133" s="138" t="s">
        <v>133</v>
      </c>
      <c r="H133" s="139">
        <v>340</v>
      </c>
      <c r="I133" s="140"/>
      <c r="J133" s="140">
        <f>ROUND(I133*H133,2)</f>
        <v>0</v>
      </c>
      <c r="K133" s="141"/>
      <c r="L133" s="27"/>
      <c r="M133" s="142" t="s">
        <v>1</v>
      </c>
      <c r="N133" s="143" t="s">
        <v>35</v>
      </c>
      <c r="O133" s="144">
        <v>1.9E-2</v>
      </c>
      <c r="P133" s="144">
        <f>O133*H133</f>
        <v>6.46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6" t="s">
        <v>134</v>
      </c>
      <c r="AT133" s="146" t="s">
        <v>130</v>
      </c>
      <c r="AU133" s="146" t="s">
        <v>78</v>
      </c>
      <c r="AY133" s="14" t="s">
        <v>128</v>
      </c>
      <c r="BE133" s="147">
        <f>IF(N133="základní",J133,0)</f>
        <v>0</v>
      </c>
      <c r="BF133" s="147">
        <f>IF(N133="snížená",J133,0)</f>
        <v>0</v>
      </c>
      <c r="BG133" s="147">
        <f>IF(N133="zákl. přenesená",J133,0)</f>
        <v>0</v>
      </c>
      <c r="BH133" s="147">
        <f>IF(N133="sníž. přenesená",J133,0)</f>
        <v>0</v>
      </c>
      <c r="BI133" s="147">
        <f>IF(N133="nulová",J133,0)</f>
        <v>0</v>
      </c>
      <c r="BJ133" s="14" t="s">
        <v>76</v>
      </c>
      <c r="BK133" s="147">
        <f>ROUND(I133*H133,2)</f>
        <v>0</v>
      </c>
      <c r="BL133" s="14" t="s">
        <v>134</v>
      </c>
      <c r="BM133" s="146" t="s">
        <v>151</v>
      </c>
    </row>
    <row r="134" spans="1:65" s="2" customFormat="1" ht="19.5">
      <c r="A134" s="26"/>
      <c r="B134" s="27"/>
      <c r="C134" s="26"/>
      <c r="D134" s="148" t="s">
        <v>136</v>
      </c>
      <c r="E134" s="26"/>
      <c r="F134" s="149" t="s">
        <v>152</v>
      </c>
      <c r="G134" s="26"/>
      <c r="H134" s="26"/>
      <c r="I134" s="26"/>
      <c r="J134" s="26"/>
      <c r="K134" s="26"/>
      <c r="L134" s="27"/>
      <c r="M134" s="150"/>
      <c r="N134" s="151"/>
      <c r="O134" s="52"/>
      <c r="P134" s="52"/>
      <c r="Q134" s="52"/>
      <c r="R134" s="52"/>
      <c r="S134" s="52"/>
      <c r="T134" s="53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14" t="s">
        <v>136</v>
      </c>
      <c r="AU134" s="14" t="s">
        <v>78</v>
      </c>
    </row>
    <row r="135" spans="1:65" s="2" customFormat="1" ht="16.5" customHeight="1">
      <c r="A135" s="26"/>
      <c r="B135" s="134"/>
      <c r="C135" s="135" t="s">
        <v>138</v>
      </c>
      <c r="D135" s="135" t="s">
        <v>130</v>
      </c>
      <c r="E135" s="136" t="s">
        <v>153</v>
      </c>
      <c r="F135" s="137" t="s">
        <v>154</v>
      </c>
      <c r="G135" s="138" t="s">
        <v>133</v>
      </c>
      <c r="H135" s="139">
        <v>340</v>
      </c>
      <c r="I135" s="140"/>
      <c r="J135" s="140">
        <f>ROUND(I135*H135,2)</f>
        <v>0</v>
      </c>
      <c r="K135" s="141"/>
      <c r="L135" s="27"/>
      <c r="M135" s="142" t="s">
        <v>1</v>
      </c>
      <c r="N135" s="143" t="s">
        <v>35</v>
      </c>
      <c r="O135" s="144">
        <v>1.9E-2</v>
      </c>
      <c r="P135" s="144">
        <f>O135*H135</f>
        <v>6.46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6" t="s">
        <v>134</v>
      </c>
      <c r="AT135" s="146" t="s">
        <v>130</v>
      </c>
      <c r="AU135" s="146" t="s">
        <v>78</v>
      </c>
      <c r="AY135" s="14" t="s">
        <v>128</v>
      </c>
      <c r="BE135" s="147">
        <f>IF(N135="základní",J135,0)</f>
        <v>0</v>
      </c>
      <c r="BF135" s="147">
        <f>IF(N135="snížená",J135,0)</f>
        <v>0</v>
      </c>
      <c r="BG135" s="147">
        <f>IF(N135="zákl. přenesená",J135,0)</f>
        <v>0</v>
      </c>
      <c r="BH135" s="147">
        <f>IF(N135="sníž. přenesená",J135,0)</f>
        <v>0</v>
      </c>
      <c r="BI135" s="147">
        <f>IF(N135="nulová",J135,0)</f>
        <v>0</v>
      </c>
      <c r="BJ135" s="14" t="s">
        <v>76</v>
      </c>
      <c r="BK135" s="147">
        <f>ROUND(I135*H135,2)</f>
        <v>0</v>
      </c>
      <c r="BL135" s="14" t="s">
        <v>134</v>
      </c>
      <c r="BM135" s="146" t="s">
        <v>155</v>
      </c>
    </row>
    <row r="136" spans="1:65" s="2" customFormat="1" ht="19.5">
      <c r="A136" s="26"/>
      <c r="B136" s="27"/>
      <c r="C136" s="26"/>
      <c r="D136" s="148" t="s">
        <v>136</v>
      </c>
      <c r="E136" s="26"/>
      <c r="F136" s="149" t="s">
        <v>156</v>
      </c>
      <c r="G136" s="26"/>
      <c r="H136" s="26"/>
      <c r="I136" s="26"/>
      <c r="J136" s="26"/>
      <c r="K136" s="26"/>
      <c r="L136" s="27"/>
      <c r="M136" s="150"/>
      <c r="N136" s="151"/>
      <c r="O136" s="52"/>
      <c r="P136" s="52"/>
      <c r="Q136" s="52"/>
      <c r="R136" s="52"/>
      <c r="S136" s="52"/>
      <c r="T136" s="53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T136" s="14" t="s">
        <v>136</v>
      </c>
      <c r="AU136" s="14" t="s">
        <v>78</v>
      </c>
    </row>
    <row r="137" spans="1:65" s="12" customFormat="1" ht="22.9" customHeight="1">
      <c r="B137" s="122"/>
      <c r="D137" s="123" t="s">
        <v>69</v>
      </c>
      <c r="E137" s="132" t="s">
        <v>157</v>
      </c>
      <c r="F137" s="132" t="s">
        <v>158</v>
      </c>
      <c r="J137" s="133">
        <f>BK137</f>
        <v>0</v>
      </c>
      <c r="L137" s="122"/>
      <c r="M137" s="126"/>
      <c r="N137" s="127"/>
      <c r="O137" s="127"/>
      <c r="P137" s="128">
        <f>SUM(P138:P141)</f>
        <v>9.86</v>
      </c>
      <c r="Q137" s="127"/>
      <c r="R137" s="128">
        <f>SUM(R138:R141)</f>
        <v>0.80903999999999998</v>
      </c>
      <c r="S137" s="127"/>
      <c r="T137" s="129">
        <f>SUM(T138:T141)</f>
        <v>0.81</v>
      </c>
      <c r="AR137" s="123" t="s">
        <v>76</v>
      </c>
      <c r="AT137" s="130" t="s">
        <v>69</v>
      </c>
      <c r="AU137" s="130" t="s">
        <v>76</v>
      </c>
      <c r="AY137" s="123" t="s">
        <v>128</v>
      </c>
      <c r="BK137" s="131">
        <f>SUM(BK138:BK141)</f>
        <v>0</v>
      </c>
    </row>
    <row r="138" spans="1:65" s="2" customFormat="1" ht="21.75" customHeight="1">
      <c r="A138" s="26"/>
      <c r="B138" s="134"/>
      <c r="C138" s="135" t="s">
        <v>159</v>
      </c>
      <c r="D138" s="135" t="s">
        <v>130</v>
      </c>
      <c r="E138" s="136" t="s">
        <v>160</v>
      </c>
      <c r="F138" s="137" t="s">
        <v>161</v>
      </c>
      <c r="G138" s="138" t="s">
        <v>162</v>
      </c>
      <c r="H138" s="139">
        <v>1</v>
      </c>
      <c r="I138" s="140"/>
      <c r="J138" s="140">
        <f>ROUND(I138*H138,2)</f>
        <v>0</v>
      </c>
      <c r="K138" s="141"/>
      <c r="L138" s="27"/>
      <c r="M138" s="142" t="s">
        <v>1</v>
      </c>
      <c r="N138" s="143" t="s">
        <v>35</v>
      </c>
      <c r="O138" s="144">
        <v>5.9</v>
      </c>
      <c r="P138" s="144">
        <f>O138*H138</f>
        <v>5.9</v>
      </c>
      <c r="Q138" s="144">
        <v>0.65847999999999995</v>
      </c>
      <c r="R138" s="144">
        <f>Q138*H138</f>
        <v>0.65847999999999995</v>
      </c>
      <c r="S138" s="144">
        <v>0.66</v>
      </c>
      <c r="T138" s="145">
        <f>S138*H138</f>
        <v>0.66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6" t="s">
        <v>134</v>
      </c>
      <c r="AT138" s="146" t="s">
        <v>130</v>
      </c>
      <c r="AU138" s="146" t="s">
        <v>78</v>
      </c>
      <c r="AY138" s="14" t="s">
        <v>128</v>
      </c>
      <c r="BE138" s="147">
        <f>IF(N138="základní",J138,0)</f>
        <v>0</v>
      </c>
      <c r="BF138" s="147">
        <f>IF(N138="snížená",J138,0)</f>
        <v>0</v>
      </c>
      <c r="BG138" s="147">
        <f>IF(N138="zákl. přenesená",J138,0)</f>
        <v>0</v>
      </c>
      <c r="BH138" s="147">
        <f>IF(N138="sníž. přenesená",J138,0)</f>
        <v>0</v>
      </c>
      <c r="BI138" s="147">
        <f>IF(N138="nulová",J138,0)</f>
        <v>0</v>
      </c>
      <c r="BJ138" s="14" t="s">
        <v>76</v>
      </c>
      <c r="BK138" s="147">
        <f>ROUND(I138*H138,2)</f>
        <v>0</v>
      </c>
      <c r="BL138" s="14" t="s">
        <v>134</v>
      </c>
      <c r="BM138" s="146" t="s">
        <v>163</v>
      </c>
    </row>
    <row r="139" spans="1:65" s="2" customFormat="1">
      <c r="A139" s="26"/>
      <c r="B139" s="27"/>
      <c r="C139" s="26"/>
      <c r="D139" s="148" t="s">
        <v>136</v>
      </c>
      <c r="E139" s="26"/>
      <c r="F139" s="149" t="s">
        <v>164</v>
      </c>
      <c r="G139" s="26"/>
      <c r="H139" s="26"/>
      <c r="I139" s="26"/>
      <c r="J139" s="26"/>
      <c r="K139" s="26"/>
      <c r="L139" s="27"/>
      <c r="M139" s="150"/>
      <c r="N139" s="151"/>
      <c r="O139" s="52"/>
      <c r="P139" s="52"/>
      <c r="Q139" s="52"/>
      <c r="R139" s="52"/>
      <c r="S139" s="52"/>
      <c r="T139" s="53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T139" s="14" t="s">
        <v>136</v>
      </c>
      <c r="AU139" s="14" t="s">
        <v>78</v>
      </c>
    </row>
    <row r="140" spans="1:65" s="2" customFormat="1" ht="16.5" customHeight="1">
      <c r="A140" s="26"/>
      <c r="B140" s="134"/>
      <c r="C140" s="135" t="s">
        <v>165</v>
      </c>
      <c r="D140" s="135" t="s">
        <v>130</v>
      </c>
      <c r="E140" s="136" t="s">
        <v>166</v>
      </c>
      <c r="F140" s="137" t="s">
        <v>167</v>
      </c>
      <c r="G140" s="138" t="s">
        <v>162</v>
      </c>
      <c r="H140" s="139">
        <v>1</v>
      </c>
      <c r="I140" s="140"/>
      <c r="J140" s="140">
        <f>ROUND(I140*H140,2)</f>
        <v>0</v>
      </c>
      <c r="K140" s="141"/>
      <c r="L140" s="27"/>
      <c r="M140" s="142" t="s">
        <v>1</v>
      </c>
      <c r="N140" s="143" t="s">
        <v>35</v>
      </c>
      <c r="O140" s="144">
        <v>3.96</v>
      </c>
      <c r="P140" s="144">
        <f>O140*H140</f>
        <v>3.96</v>
      </c>
      <c r="Q140" s="144">
        <v>0.15056</v>
      </c>
      <c r="R140" s="144">
        <f>Q140*H140</f>
        <v>0.15056</v>
      </c>
      <c r="S140" s="144">
        <v>0.15</v>
      </c>
      <c r="T140" s="145">
        <f>S140*H140</f>
        <v>0.15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6" t="s">
        <v>134</v>
      </c>
      <c r="AT140" s="146" t="s">
        <v>130</v>
      </c>
      <c r="AU140" s="146" t="s">
        <v>78</v>
      </c>
      <c r="AY140" s="14" t="s">
        <v>128</v>
      </c>
      <c r="BE140" s="147">
        <f>IF(N140="základní",J140,0)</f>
        <v>0</v>
      </c>
      <c r="BF140" s="147">
        <f>IF(N140="snížená",J140,0)</f>
        <v>0</v>
      </c>
      <c r="BG140" s="147">
        <f>IF(N140="zákl. přenesená",J140,0)</f>
        <v>0</v>
      </c>
      <c r="BH140" s="147">
        <f>IF(N140="sníž. přenesená",J140,0)</f>
        <v>0</v>
      </c>
      <c r="BI140" s="147">
        <f>IF(N140="nulová",J140,0)</f>
        <v>0</v>
      </c>
      <c r="BJ140" s="14" t="s">
        <v>76</v>
      </c>
      <c r="BK140" s="147">
        <f>ROUND(I140*H140,2)</f>
        <v>0</v>
      </c>
      <c r="BL140" s="14" t="s">
        <v>134</v>
      </c>
      <c r="BM140" s="146" t="s">
        <v>168</v>
      </c>
    </row>
    <row r="141" spans="1:65" s="2" customFormat="1">
      <c r="A141" s="26"/>
      <c r="B141" s="27"/>
      <c r="C141" s="26"/>
      <c r="D141" s="148" t="s">
        <v>136</v>
      </c>
      <c r="E141" s="26"/>
      <c r="F141" s="149" t="s">
        <v>167</v>
      </c>
      <c r="G141" s="26"/>
      <c r="H141" s="26"/>
      <c r="I141" s="26"/>
      <c r="J141" s="26"/>
      <c r="K141" s="26"/>
      <c r="L141" s="27"/>
      <c r="M141" s="150"/>
      <c r="N141" s="151"/>
      <c r="O141" s="52"/>
      <c r="P141" s="52"/>
      <c r="Q141" s="52"/>
      <c r="R141" s="52"/>
      <c r="S141" s="52"/>
      <c r="T141" s="53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T141" s="14" t="s">
        <v>136</v>
      </c>
      <c r="AU141" s="14" t="s">
        <v>78</v>
      </c>
    </row>
    <row r="142" spans="1:65" s="12" customFormat="1" ht="22.9" customHeight="1">
      <c r="B142" s="122"/>
      <c r="D142" s="123" t="s">
        <v>69</v>
      </c>
      <c r="E142" s="132" t="s">
        <v>169</v>
      </c>
      <c r="F142" s="132" t="s">
        <v>170</v>
      </c>
      <c r="J142" s="133">
        <f>BK142</f>
        <v>0</v>
      </c>
      <c r="L142" s="122"/>
      <c r="M142" s="126"/>
      <c r="N142" s="127"/>
      <c r="O142" s="127"/>
      <c r="P142" s="128">
        <f>SUM(P143:P154)</f>
        <v>5.992</v>
      </c>
      <c r="Q142" s="127"/>
      <c r="R142" s="128">
        <f>SUM(R143:R154)</f>
        <v>3.2352599999999998</v>
      </c>
      <c r="S142" s="127"/>
      <c r="T142" s="129">
        <f>SUM(T143:T154)</f>
        <v>6.8</v>
      </c>
      <c r="AR142" s="123" t="s">
        <v>76</v>
      </c>
      <c r="AT142" s="130" t="s">
        <v>69</v>
      </c>
      <c r="AU142" s="130" t="s">
        <v>76</v>
      </c>
      <c r="AY142" s="123" t="s">
        <v>128</v>
      </c>
      <c r="BK142" s="131">
        <f>SUM(BK143:BK154)</f>
        <v>0</v>
      </c>
    </row>
    <row r="143" spans="1:65" s="2" customFormat="1" ht="16.5" customHeight="1">
      <c r="A143" s="26"/>
      <c r="B143" s="134"/>
      <c r="C143" s="135" t="s">
        <v>157</v>
      </c>
      <c r="D143" s="135" t="s">
        <v>130</v>
      </c>
      <c r="E143" s="136" t="s">
        <v>171</v>
      </c>
      <c r="F143" s="137" t="s">
        <v>172</v>
      </c>
      <c r="G143" s="138" t="s">
        <v>173</v>
      </c>
      <c r="H143" s="139">
        <v>6</v>
      </c>
      <c r="I143" s="140"/>
      <c r="J143" s="140">
        <f>ROUND(I143*H143,2)</f>
        <v>0</v>
      </c>
      <c r="K143" s="141"/>
      <c r="L143" s="27"/>
      <c r="M143" s="142" t="s">
        <v>1</v>
      </c>
      <c r="N143" s="143" t="s">
        <v>35</v>
      </c>
      <c r="O143" s="144">
        <v>0.113</v>
      </c>
      <c r="P143" s="144">
        <f>O143*H143</f>
        <v>0.67800000000000005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6" t="s">
        <v>134</v>
      </c>
      <c r="AT143" s="146" t="s">
        <v>130</v>
      </c>
      <c r="AU143" s="146" t="s">
        <v>78</v>
      </c>
      <c r="AY143" s="14" t="s">
        <v>128</v>
      </c>
      <c r="BE143" s="147">
        <f>IF(N143="základní",J143,0)</f>
        <v>0</v>
      </c>
      <c r="BF143" s="147">
        <f>IF(N143="snížená",J143,0)</f>
        <v>0</v>
      </c>
      <c r="BG143" s="147">
        <f>IF(N143="zákl. přenesená",J143,0)</f>
        <v>0</v>
      </c>
      <c r="BH143" s="147">
        <f>IF(N143="sníž. přenesená",J143,0)</f>
        <v>0</v>
      </c>
      <c r="BI143" s="147">
        <f>IF(N143="nulová",J143,0)</f>
        <v>0</v>
      </c>
      <c r="BJ143" s="14" t="s">
        <v>76</v>
      </c>
      <c r="BK143" s="147">
        <f>ROUND(I143*H143,2)</f>
        <v>0</v>
      </c>
      <c r="BL143" s="14" t="s">
        <v>134</v>
      </c>
      <c r="BM143" s="146" t="s">
        <v>174</v>
      </c>
    </row>
    <row r="144" spans="1:65" s="2" customFormat="1">
      <c r="A144" s="26"/>
      <c r="B144" s="27"/>
      <c r="C144" s="26"/>
      <c r="D144" s="148" t="s">
        <v>136</v>
      </c>
      <c r="E144" s="26"/>
      <c r="F144" s="149" t="s">
        <v>175</v>
      </c>
      <c r="G144" s="26"/>
      <c r="H144" s="26"/>
      <c r="I144" s="26"/>
      <c r="J144" s="26"/>
      <c r="K144" s="26"/>
      <c r="L144" s="27"/>
      <c r="M144" s="150"/>
      <c r="N144" s="151"/>
      <c r="O144" s="52"/>
      <c r="P144" s="52"/>
      <c r="Q144" s="52"/>
      <c r="R144" s="52"/>
      <c r="S144" s="52"/>
      <c r="T144" s="53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136</v>
      </c>
      <c r="AU144" s="14" t="s">
        <v>78</v>
      </c>
    </row>
    <row r="145" spans="1:65" s="2" customFormat="1" ht="16.5" customHeight="1">
      <c r="A145" s="26"/>
      <c r="B145" s="134"/>
      <c r="C145" s="135" t="s">
        <v>169</v>
      </c>
      <c r="D145" s="135" t="s">
        <v>130</v>
      </c>
      <c r="E145" s="136" t="s">
        <v>176</v>
      </c>
      <c r="F145" s="137" t="s">
        <v>177</v>
      </c>
      <c r="G145" s="138" t="s">
        <v>173</v>
      </c>
      <c r="H145" s="139">
        <v>6</v>
      </c>
      <c r="I145" s="140"/>
      <c r="J145" s="140">
        <f>ROUND(I145*H145,2)</f>
        <v>0</v>
      </c>
      <c r="K145" s="141"/>
      <c r="L145" s="27"/>
      <c r="M145" s="142" t="s">
        <v>1</v>
      </c>
      <c r="N145" s="143" t="s">
        <v>35</v>
      </c>
      <c r="O145" s="144">
        <v>0.154</v>
      </c>
      <c r="P145" s="144">
        <f>O145*H145</f>
        <v>0.92399999999999993</v>
      </c>
      <c r="Q145" s="144">
        <v>2.7999999999999998E-4</v>
      </c>
      <c r="R145" s="144">
        <f>Q145*H145</f>
        <v>1.6799999999999999E-3</v>
      </c>
      <c r="S145" s="144">
        <v>0</v>
      </c>
      <c r="T145" s="14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6" t="s">
        <v>134</v>
      </c>
      <c r="AT145" s="146" t="s">
        <v>130</v>
      </c>
      <c r="AU145" s="146" t="s">
        <v>78</v>
      </c>
      <c r="AY145" s="14" t="s">
        <v>128</v>
      </c>
      <c r="BE145" s="147">
        <f>IF(N145="základní",J145,0)</f>
        <v>0</v>
      </c>
      <c r="BF145" s="147">
        <f>IF(N145="snížená",J145,0)</f>
        <v>0</v>
      </c>
      <c r="BG145" s="147">
        <f>IF(N145="zákl. přenesená",J145,0)</f>
        <v>0</v>
      </c>
      <c r="BH145" s="147">
        <f>IF(N145="sníž. přenesená",J145,0)</f>
        <v>0</v>
      </c>
      <c r="BI145" s="147">
        <f>IF(N145="nulová",J145,0)</f>
        <v>0</v>
      </c>
      <c r="BJ145" s="14" t="s">
        <v>76</v>
      </c>
      <c r="BK145" s="147">
        <f>ROUND(I145*H145,2)</f>
        <v>0</v>
      </c>
      <c r="BL145" s="14" t="s">
        <v>134</v>
      </c>
      <c r="BM145" s="146" t="s">
        <v>178</v>
      </c>
    </row>
    <row r="146" spans="1:65" s="2" customFormat="1" ht="19.5">
      <c r="A146" s="26"/>
      <c r="B146" s="27"/>
      <c r="C146" s="26"/>
      <c r="D146" s="148" t="s">
        <v>136</v>
      </c>
      <c r="E146" s="26"/>
      <c r="F146" s="149" t="s">
        <v>179</v>
      </c>
      <c r="G146" s="26"/>
      <c r="H146" s="26"/>
      <c r="I146" s="26"/>
      <c r="J146" s="26"/>
      <c r="K146" s="26"/>
      <c r="L146" s="27"/>
      <c r="M146" s="150"/>
      <c r="N146" s="151"/>
      <c r="O146" s="52"/>
      <c r="P146" s="52"/>
      <c r="Q146" s="52"/>
      <c r="R146" s="52"/>
      <c r="S146" s="52"/>
      <c r="T146" s="53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T146" s="14" t="s">
        <v>136</v>
      </c>
      <c r="AU146" s="14" t="s">
        <v>78</v>
      </c>
    </row>
    <row r="147" spans="1:65" s="2" customFormat="1" ht="16.5" customHeight="1">
      <c r="A147" s="26"/>
      <c r="B147" s="134"/>
      <c r="C147" s="135" t="s">
        <v>83</v>
      </c>
      <c r="D147" s="135" t="s">
        <v>130</v>
      </c>
      <c r="E147" s="136" t="s">
        <v>180</v>
      </c>
      <c r="F147" s="137" t="s">
        <v>181</v>
      </c>
      <c r="G147" s="138" t="s">
        <v>173</v>
      </c>
      <c r="H147" s="139">
        <v>6</v>
      </c>
      <c r="I147" s="140"/>
      <c r="J147" s="140">
        <f>ROUND(I147*H147,2)</f>
        <v>0</v>
      </c>
      <c r="K147" s="141"/>
      <c r="L147" s="27"/>
      <c r="M147" s="142" t="s">
        <v>1</v>
      </c>
      <c r="N147" s="143" t="s">
        <v>35</v>
      </c>
      <c r="O147" s="144">
        <v>0.12</v>
      </c>
      <c r="P147" s="144">
        <f>O147*H147</f>
        <v>0.72</v>
      </c>
      <c r="Q147" s="144">
        <v>0</v>
      </c>
      <c r="R147" s="144">
        <f>Q147*H147</f>
        <v>0</v>
      </c>
      <c r="S147" s="144">
        <v>0</v>
      </c>
      <c r="T147" s="14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6" t="s">
        <v>134</v>
      </c>
      <c r="AT147" s="146" t="s">
        <v>130</v>
      </c>
      <c r="AU147" s="146" t="s">
        <v>78</v>
      </c>
      <c r="AY147" s="14" t="s">
        <v>128</v>
      </c>
      <c r="BE147" s="147">
        <f>IF(N147="základní",J147,0)</f>
        <v>0</v>
      </c>
      <c r="BF147" s="147">
        <f>IF(N147="snížená",J147,0)</f>
        <v>0</v>
      </c>
      <c r="BG147" s="147">
        <f>IF(N147="zákl. přenesená",J147,0)</f>
        <v>0</v>
      </c>
      <c r="BH147" s="147">
        <f>IF(N147="sníž. přenesená",J147,0)</f>
        <v>0</v>
      </c>
      <c r="BI147" s="147">
        <f>IF(N147="nulová",J147,0)</f>
        <v>0</v>
      </c>
      <c r="BJ147" s="14" t="s">
        <v>76</v>
      </c>
      <c r="BK147" s="147">
        <f>ROUND(I147*H147,2)</f>
        <v>0</v>
      </c>
      <c r="BL147" s="14" t="s">
        <v>134</v>
      </c>
      <c r="BM147" s="146" t="s">
        <v>182</v>
      </c>
    </row>
    <row r="148" spans="1:65" s="2" customFormat="1">
      <c r="A148" s="26"/>
      <c r="B148" s="27"/>
      <c r="C148" s="26"/>
      <c r="D148" s="148" t="s">
        <v>136</v>
      </c>
      <c r="E148" s="26"/>
      <c r="F148" s="149" t="s">
        <v>183</v>
      </c>
      <c r="G148" s="26"/>
      <c r="H148" s="26"/>
      <c r="I148" s="26"/>
      <c r="J148" s="26"/>
      <c r="K148" s="26"/>
      <c r="L148" s="27"/>
      <c r="M148" s="150"/>
      <c r="N148" s="151"/>
      <c r="O148" s="52"/>
      <c r="P148" s="52"/>
      <c r="Q148" s="52"/>
      <c r="R148" s="52"/>
      <c r="S148" s="52"/>
      <c r="T148" s="53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T148" s="14" t="s">
        <v>136</v>
      </c>
      <c r="AU148" s="14" t="s">
        <v>78</v>
      </c>
    </row>
    <row r="149" spans="1:65" s="2" customFormat="1" ht="16.5" customHeight="1">
      <c r="A149" s="26"/>
      <c r="B149" s="134"/>
      <c r="C149" s="135" t="s">
        <v>84</v>
      </c>
      <c r="D149" s="135" t="s">
        <v>130</v>
      </c>
      <c r="E149" s="136" t="s">
        <v>184</v>
      </c>
      <c r="F149" s="137" t="s">
        <v>185</v>
      </c>
      <c r="G149" s="138" t="s">
        <v>173</v>
      </c>
      <c r="H149" s="139">
        <v>6</v>
      </c>
      <c r="I149" s="140"/>
      <c r="J149" s="140">
        <f>ROUND(I149*H149,2)</f>
        <v>0</v>
      </c>
      <c r="K149" s="141"/>
      <c r="L149" s="27"/>
      <c r="M149" s="142" t="s">
        <v>1</v>
      </c>
      <c r="N149" s="143" t="s">
        <v>35</v>
      </c>
      <c r="O149" s="144">
        <v>0.30499999999999999</v>
      </c>
      <c r="P149" s="144">
        <f>O149*H149</f>
        <v>1.83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6" t="s">
        <v>134</v>
      </c>
      <c r="AT149" s="146" t="s">
        <v>130</v>
      </c>
      <c r="AU149" s="146" t="s">
        <v>78</v>
      </c>
      <c r="AY149" s="14" t="s">
        <v>128</v>
      </c>
      <c r="BE149" s="147">
        <f>IF(N149="základní",J149,0)</f>
        <v>0</v>
      </c>
      <c r="BF149" s="147">
        <f>IF(N149="snížená",J149,0)</f>
        <v>0</v>
      </c>
      <c r="BG149" s="147">
        <f>IF(N149="zákl. přenesená",J149,0)</f>
        <v>0</v>
      </c>
      <c r="BH149" s="147">
        <f>IF(N149="sníž. přenesená",J149,0)</f>
        <v>0</v>
      </c>
      <c r="BI149" s="147">
        <f>IF(N149="nulová",J149,0)</f>
        <v>0</v>
      </c>
      <c r="BJ149" s="14" t="s">
        <v>76</v>
      </c>
      <c r="BK149" s="147">
        <f>ROUND(I149*H149,2)</f>
        <v>0</v>
      </c>
      <c r="BL149" s="14" t="s">
        <v>134</v>
      </c>
      <c r="BM149" s="146" t="s">
        <v>186</v>
      </c>
    </row>
    <row r="150" spans="1:65" s="2" customFormat="1">
      <c r="A150" s="26"/>
      <c r="B150" s="27"/>
      <c r="C150" s="26"/>
      <c r="D150" s="148" t="s">
        <v>136</v>
      </c>
      <c r="E150" s="26"/>
      <c r="F150" s="149" t="s">
        <v>187</v>
      </c>
      <c r="G150" s="26"/>
      <c r="H150" s="26"/>
      <c r="I150" s="26"/>
      <c r="J150" s="26"/>
      <c r="K150" s="26"/>
      <c r="L150" s="27"/>
      <c r="M150" s="150"/>
      <c r="N150" s="151"/>
      <c r="O150" s="52"/>
      <c r="P150" s="52"/>
      <c r="Q150" s="52"/>
      <c r="R150" s="52"/>
      <c r="S150" s="52"/>
      <c r="T150" s="53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T150" s="14" t="s">
        <v>136</v>
      </c>
      <c r="AU150" s="14" t="s">
        <v>78</v>
      </c>
    </row>
    <row r="151" spans="1:65" s="2" customFormat="1" ht="21.75" customHeight="1">
      <c r="A151" s="26"/>
      <c r="B151" s="134"/>
      <c r="C151" s="135" t="s">
        <v>8</v>
      </c>
      <c r="D151" s="135" t="s">
        <v>130</v>
      </c>
      <c r="E151" s="136" t="s">
        <v>188</v>
      </c>
      <c r="F151" s="137" t="s">
        <v>189</v>
      </c>
      <c r="G151" s="138" t="s">
        <v>162</v>
      </c>
      <c r="H151" s="139">
        <v>2</v>
      </c>
      <c r="I151" s="140"/>
      <c r="J151" s="140">
        <f>ROUND(I151*H151,2)</f>
        <v>0</v>
      </c>
      <c r="K151" s="141"/>
      <c r="L151" s="27"/>
      <c r="M151" s="142" t="s">
        <v>1</v>
      </c>
      <c r="N151" s="143" t="s">
        <v>35</v>
      </c>
      <c r="O151" s="144">
        <v>0.57999999999999996</v>
      </c>
      <c r="P151" s="144">
        <f>O151*H151</f>
        <v>1.1599999999999999</v>
      </c>
      <c r="Q151" s="144">
        <v>1.6167899999999999</v>
      </c>
      <c r="R151" s="144">
        <f>Q151*H151</f>
        <v>3.2335799999999999</v>
      </c>
      <c r="S151" s="144">
        <v>0</v>
      </c>
      <c r="T151" s="145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6" t="s">
        <v>134</v>
      </c>
      <c r="AT151" s="146" t="s">
        <v>130</v>
      </c>
      <c r="AU151" s="146" t="s">
        <v>78</v>
      </c>
      <c r="AY151" s="14" t="s">
        <v>128</v>
      </c>
      <c r="BE151" s="147">
        <f>IF(N151="základní",J151,0)</f>
        <v>0</v>
      </c>
      <c r="BF151" s="147">
        <f>IF(N151="snížená",J151,0)</f>
        <v>0</v>
      </c>
      <c r="BG151" s="147">
        <f>IF(N151="zákl. přenesená",J151,0)</f>
        <v>0</v>
      </c>
      <c r="BH151" s="147">
        <f>IF(N151="sníž. přenesená",J151,0)</f>
        <v>0</v>
      </c>
      <c r="BI151" s="147">
        <f>IF(N151="nulová",J151,0)</f>
        <v>0</v>
      </c>
      <c r="BJ151" s="14" t="s">
        <v>76</v>
      </c>
      <c r="BK151" s="147">
        <f>ROUND(I151*H151,2)</f>
        <v>0</v>
      </c>
      <c r="BL151" s="14" t="s">
        <v>134</v>
      </c>
      <c r="BM151" s="146" t="s">
        <v>224</v>
      </c>
    </row>
    <row r="152" spans="1:65" s="2" customFormat="1" ht="19.5">
      <c r="A152" s="26"/>
      <c r="B152" s="27"/>
      <c r="C152" s="26"/>
      <c r="D152" s="148" t="s">
        <v>136</v>
      </c>
      <c r="E152" s="26"/>
      <c r="F152" s="149" t="s">
        <v>190</v>
      </c>
      <c r="G152" s="26"/>
      <c r="H152" s="26"/>
      <c r="I152" s="26"/>
      <c r="J152" s="26"/>
      <c r="K152" s="26"/>
      <c r="L152" s="27"/>
      <c r="M152" s="150"/>
      <c r="N152" s="151"/>
      <c r="O152" s="52"/>
      <c r="P152" s="52"/>
      <c r="Q152" s="52"/>
      <c r="R152" s="52"/>
      <c r="S152" s="52"/>
      <c r="T152" s="53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T152" s="14" t="s">
        <v>136</v>
      </c>
      <c r="AU152" s="14" t="s">
        <v>78</v>
      </c>
    </row>
    <row r="153" spans="1:65" s="2" customFormat="1" ht="16.5" customHeight="1">
      <c r="A153" s="26"/>
      <c r="B153" s="134"/>
      <c r="C153" s="135" t="s">
        <v>89</v>
      </c>
      <c r="D153" s="135" t="s">
        <v>130</v>
      </c>
      <c r="E153" s="136" t="s">
        <v>191</v>
      </c>
      <c r="F153" s="137" t="s">
        <v>192</v>
      </c>
      <c r="G153" s="138" t="s">
        <v>133</v>
      </c>
      <c r="H153" s="139">
        <v>340</v>
      </c>
      <c r="I153" s="140"/>
      <c r="J153" s="140">
        <f>ROUND(I153*H153,2)</f>
        <v>0</v>
      </c>
      <c r="K153" s="141"/>
      <c r="L153" s="27"/>
      <c r="M153" s="142" t="s">
        <v>1</v>
      </c>
      <c r="N153" s="143" t="s">
        <v>35</v>
      </c>
      <c r="O153" s="144">
        <v>2E-3</v>
      </c>
      <c r="P153" s="144">
        <f>O153*H153</f>
        <v>0.68</v>
      </c>
      <c r="Q153" s="144">
        <v>0</v>
      </c>
      <c r="R153" s="144">
        <f>Q153*H153</f>
        <v>0</v>
      </c>
      <c r="S153" s="144">
        <v>0.02</v>
      </c>
      <c r="T153" s="145">
        <f>S153*H153</f>
        <v>6.8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6" t="s">
        <v>134</v>
      </c>
      <c r="AT153" s="146" t="s">
        <v>130</v>
      </c>
      <c r="AU153" s="146" t="s">
        <v>78</v>
      </c>
      <c r="AY153" s="14" t="s">
        <v>128</v>
      </c>
      <c r="BE153" s="147">
        <f>IF(N153="základní",J153,0)</f>
        <v>0</v>
      </c>
      <c r="BF153" s="147">
        <f>IF(N153="snížená",J153,0)</f>
        <v>0</v>
      </c>
      <c r="BG153" s="147">
        <f>IF(N153="zákl. přenesená",J153,0)</f>
        <v>0</v>
      </c>
      <c r="BH153" s="147">
        <f>IF(N153="sníž. přenesená",J153,0)</f>
        <v>0</v>
      </c>
      <c r="BI153" s="147">
        <f>IF(N153="nulová",J153,0)</f>
        <v>0</v>
      </c>
      <c r="BJ153" s="14" t="s">
        <v>76</v>
      </c>
      <c r="BK153" s="147">
        <f>ROUND(I153*H153,2)</f>
        <v>0</v>
      </c>
      <c r="BL153" s="14" t="s">
        <v>134</v>
      </c>
      <c r="BM153" s="146" t="s">
        <v>193</v>
      </c>
    </row>
    <row r="154" spans="1:65" s="2" customFormat="1" ht="19.5">
      <c r="A154" s="26"/>
      <c r="B154" s="27"/>
      <c r="C154" s="26"/>
      <c r="D154" s="148" t="s">
        <v>136</v>
      </c>
      <c r="E154" s="26"/>
      <c r="F154" s="149" t="s">
        <v>194</v>
      </c>
      <c r="G154" s="26"/>
      <c r="H154" s="26"/>
      <c r="I154" s="26"/>
      <c r="J154" s="26"/>
      <c r="K154" s="26"/>
      <c r="L154" s="27"/>
      <c r="M154" s="150"/>
      <c r="N154" s="151"/>
      <c r="O154" s="52"/>
      <c r="P154" s="52"/>
      <c r="Q154" s="52"/>
      <c r="R154" s="52"/>
      <c r="S154" s="52"/>
      <c r="T154" s="53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T154" s="14" t="s">
        <v>136</v>
      </c>
      <c r="AU154" s="14" t="s">
        <v>78</v>
      </c>
    </row>
    <row r="155" spans="1:65" s="12" customFormat="1" ht="22.9" customHeight="1">
      <c r="B155" s="122"/>
      <c r="D155" s="123" t="s">
        <v>69</v>
      </c>
      <c r="E155" s="132" t="s">
        <v>195</v>
      </c>
      <c r="F155" s="132" t="s">
        <v>196</v>
      </c>
      <c r="J155" s="133">
        <f>BK155</f>
        <v>0</v>
      </c>
      <c r="L155" s="122"/>
      <c r="M155" s="126"/>
      <c r="N155" s="127"/>
      <c r="O155" s="127"/>
      <c r="P155" s="128">
        <f>SUM(P156:P164)</f>
        <v>5.3856000000000002</v>
      </c>
      <c r="Q155" s="127"/>
      <c r="R155" s="128">
        <f>SUM(R156:R164)</f>
        <v>0</v>
      </c>
      <c r="S155" s="127"/>
      <c r="T155" s="129">
        <f>SUM(T156:T164)</f>
        <v>0</v>
      </c>
      <c r="AR155" s="123" t="s">
        <v>76</v>
      </c>
      <c r="AT155" s="130" t="s">
        <v>69</v>
      </c>
      <c r="AU155" s="130" t="s">
        <v>76</v>
      </c>
      <c r="AY155" s="123" t="s">
        <v>128</v>
      </c>
      <c r="BK155" s="131">
        <f>SUM(BK156:BK164)</f>
        <v>0</v>
      </c>
    </row>
    <row r="156" spans="1:65" s="2" customFormat="1" ht="16.5" customHeight="1">
      <c r="A156" s="26"/>
      <c r="B156" s="134"/>
      <c r="C156" s="135" t="s">
        <v>92</v>
      </c>
      <c r="D156" s="135" t="s">
        <v>130</v>
      </c>
      <c r="E156" s="136" t="s">
        <v>197</v>
      </c>
      <c r="F156" s="137" t="s">
        <v>198</v>
      </c>
      <c r="G156" s="138" t="s">
        <v>199</v>
      </c>
      <c r="H156" s="139">
        <f>H161+H163</f>
        <v>112.2</v>
      </c>
      <c r="I156" s="140"/>
      <c r="J156" s="140">
        <f>ROUND(I156*H156,2)</f>
        <v>0</v>
      </c>
      <c r="K156" s="141"/>
      <c r="L156" s="27"/>
      <c r="M156" s="142" t="s">
        <v>1</v>
      </c>
      <c r="N156" s="143" t="s">
        <v>35</v>
      </c>
      <c r="O156" s="144">
        <v>0.03</v>
      </c>
      <c r="P156" s="144">
        <f>O156*H156</f>
        <v>3.3660000000000001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6" t="s">
        <v>134</v>
      </c>
      <c r="AT156" s="146" t="s">
        <v>130</v>
      </c>
      <c r="AU156" s="146" t="s">
        <v>78</v>
      </c>
      <c r="AY156" s="14" t="s">
        <v>128</v>
      </c>
      <c r="BE156" s="147">
        <f>IF(N156="základní",J156,0)</f>
        <v>0</v>
      </c>
      <c r="BF156" s="147">
        <f>IF(N156="snížená",J156,0)</f>
        <v>0</v>
      </c>
      <c r="BG156" s="147">
        <f>IF(N156="zákl. přenesená",J156,0)</f>
        <v>0</v>
      </c>
      <c r="BH156" s="147">
        <f>IF(N156="sníž. přenesená",J156,0)</f>
        <v>0</v>
      </c>
      <c r="BI156" s="147">
        <f>IF(N156="nulová",J156,0)</f>
        <v>0</v>
      </c>
      <c r="BJ156" s="14" t="s">
        <v>76</v>
      </c>
      <c r="BK156" s="147">
        <f>ROUND(I156*H156,2)</f>
        <v>0</v>
      </c>
      <c r="BL156" s="14" t="s">
        <v>134</v>
      </c>
      <c r="BM156" s="146" t="s">
        <v>200</v>
      </c>
    </row>
    <row r="157" spans="1:65" s="2" customFormat="1">
      <c r="A157" s="26"/>
      <c r="B157" s="27"/>
      <c r="C157" s="26"/>
      <c r="D157" s="148" t="s">
        <v>136</v>
      </c>
      <c r="E157" s="26"/>
      <c r="F157" s="149" t="s">
        <v>201</v>
      </c>
      <c r="G157" s="26"/>
      <c r="H157" s="26"/>
      <c r="I157" s="26"/>
      <c r="J157" s="26"/>
      <c r="K157" s="26"/>
      <c r="L157" s="27"/>
      <c r="M157" s="150"/>
      <c r="N157" s="151"/>
      <c r="O157" s="52"/>
      <c r="P157" s="52"/>
      <c r="Q157" s="52"/>
      <c r="R157" s="52"/>
      <c r="S157" s="52"/>
      <c r="T157" s="53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T157" s="14" t="s">
        <v>136</v>
      </c>
      <c r="AU157" s="14" t="s">
        <v>78</v>
      </c>
    </row>
    <row r="158" spans="1:65" s="2" customFormat="1" ht="16.5" customHeight="1">
      <c r="A158" s="26"/>
      <c r="B158" s="134"/>
      <c r="C158" s="135" t="s">
        <v>93</v>
      </c>
      <c r="D158" s="135" t="s">
        <v>130</v>
      </c>
      <c r="E158" s="136" t="s">
        <v>202</v>
      </c>
      <c r="F158" s="137" t="s">
        <v>203</v>
      </c>
      <c r="G158" s="138" t="s">
        <v>199</v>
      </c>
      <c r="H158" s="139">
        <f>H156*9</f>
        <v>1009.8000000000001</v>
      </c>
      <c r="I158" s="140"/>
      <c r="J158" s="140">
        <f>ROUND(I158*H158,2)</f>
        <v>0</v>
      </c>
      <c r="K158" s="141"/>
      <c r="L158" s="27"/>
      <c r="M158" s="142" t="s">
        <v>1</v>
      </c>
      <c r="N158" s="143" t="s">
        <v>35</v>
      </c>
      <c r="O158" s="144">
        <v>2E-3</v>
      </c>
      <c r="P158" s="144">
        <f>O158*H158</f>
        <v>2.0196000000000001</v>
      </c>
      <c r="Q158" s="144">
        <v>0</v>
      </c>
      <c r="R158" s="144">
        <f>Q158*H158</f>
        <v>0</v>
      </c>
      <c r="S158" s="144">
        <v>0</v>
      </c>
      <c r="T158" s="14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6" t="s">
        <v>134</v>
      </c>
      <c r="AT158" s="146" t="s">
        <v>130</v>
      </c>
      <c r="AU158" s="146" t="s">
        <v>78</v>
      </c>
      <c r="AY158" s="14" t="s">
        <v>128</v>
      </c>
      <c r="BE158" s="147">
        <f>IF(N158="základní",J158,0)</f>
        <v>0</v>
      </c>
      <c r="BF158" s="147">
        <f>IF(N158="snížená",J158,0)</f>
        <v>0</v>
      </c>
      <c r="BG158" s="147">
        <f>IF(N158="zákl. přenesená",J158,0)</f>
        <v>0</v>
      </c>
      <c r="BH158" s="147">
        <f>IF(N158="sníž. přenesená",J158,0)</f>
        <v>0</v>
      </c>
      <c r="BI158" s="147">
        <f>IF(N158="nulová",J158,0)</f>
        <v>0</v>
      </c>
      <c r="BJ158" s="14" t="s">
        <v>76</v>
      </c>
      <c r="BK158" s="147">
        <f>ROUND(I158*H158,2)</f>
        <v>0</v>
      </c>
      <c r="BL158" s="14" t="s">
        <v>134</v>
      </c>
      <c r="BM158" s="146" t="s">
        <v>204</v>
      </c>
    </row>
    <row r="159" spans="1:65" s="2" customFormat="1">
      <c r="A159" s="26"/>
      <c r="B159" s="27"/>
      <c r="C159" s="26"/>
      <c r="D159" s="148" t="s">
        <v>136</v>
      </c>
      <c r="E159" s="26"/>
      <c r="F159" s="149" t="s">
        <v>205</v>
      </c>
      <c r="G159" s="26"/>
      <c r="H159" s="26"/>
      <c r="I159" s="26"/>
      <c r="J159" s="26"/>
      <c r="K159" s="26"/>
      <c r="L159" s="27"/>
      <c r="M159" s="150"/>
      <c r="N159" s="151"/>
      <c r="O159" s="52"/>
      <c r="P159" s="52"/>
      <c r="Q159" s="52"/>
      <c r="R159" s="52"/>
      <c r="S159" s="52"/>
      <c r="T159" s="53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T159" s="14" t="s">
        <v>136</v>
      </c>
      <c r="AU159" s="14" t="s">
        <v>78</v>
      </c>
    </row>
    <row r="160" spans="1:65" s="2" customFormat="1" ht="19.5">
      <c r="A160" s="26"/>
      <c r="B160" s="27"/>
      <c r="C160" s="26"/>
      <c r="D160" s="148" t="s">
        <v>206</v>
      </c>
      <c r="E160" s="26"/>
      <c r="F160" s="152" t="s">
        <v>207</v>
      </c>
      <c r="G160" s="26"/>
      <c r="H160" s="26"/>
      <c r="I160" s="26"/>
      <c r="J160" s="26"/>
      <c r="K160" s="26"/>
      <c r="L160" s="27"/>
      <c r="M160" s="150"/>
      <c r="N160" s="151"/>
      <c r="O160" s="52"/>
      <c r="P160" s="52"/>
      <c r="Q160" s="52"/>
      <c r="R160" s="52"/>
      <c r="S160" s="52"/>
      <c r="T160" s="53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T160" s="14" t="s">
        <v>206</v>
      </c>
      <c r="AU160" s="14" t="s">
        <v>78</v>
      </c>
    </row>
    <row r="161" spans="1:65" s="2" customFormat="1" ht="24.2" customHeight="1">
      <c r="A161" s="26"/>
      <c r="B161" s="134"/>
      <c r="C161" s="135" t="s">
        <v>94</v>
      </c>
      <c r="D161" s="135" t="s">
        <v>130</v>
      </c>
      <c r="E161" s="136" t="s">
        <v>208</v>
      </c>
      <c r="F161" s="137" t="s">
        <v>209</v>
      </c>
      <c r="G161" s="138" t="s">
        <v>199</v>
      </c>
      <c r="H161" s="139">
        <f>H153*0.02</f>
        <v>6.8</v>
      </c>
      <c r="I161" s="140"/>
      <c r="J161" s="140">
        <f>ROUND(I161*H161,2)</f>
        <v>0</v>
      </c>
      <c r="K161" s="141"/>
      <c r="L161" s="27"/>
      <c r="M161" s="142" t="s">
        <v>1</v>
      </c>
      <c r="N161" s="143" t="s">
        <v>35</v>
      </c>
      <c r="O161" s="144">
        <v>0</v>
      </c>
      <c r="P161" s="144">
        <f>O161*H161</f>
        <v>0</v>
      </c>
      <c r="Q161" s="144">
        <v>0</v>
      </c>
      <c r="R161" s="144">
        <f>Q161*H161</f>
        <v>0</v>
      </c>
      <c r="S161" s="144">
        <v>0</v>
      </c>
      <c r="T161" s="14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6" t="s">
        <v>134</v>
      </c>
      <c r="AT161" s="146" t="s">
        <v>130</v>
      </c>
      <c r="AU161" s="146" t="s">
        <v>78</v>
      </c>
      <c r="AY161" s="14" t="s">
        <v>128</v>
      </c>
      <c r="BE161" s="147">
        <f>IF(N161="základní",J161,0)</f>
        <v>0</v>
      </c>
      <c r="BF161" s="147">
        <f>IF(N161="snížená",J161,0)</f>
        <v>0</v>
      </c>
      <c r="BG161" s="147">
        <f>IF(N161="zákl. přenesená",J161,0)</f>
        <v>0</v>
      </c>
      <c r="BH161" s="147">
        <f>IF(N161="sníž. přenesená",J161,0)</f>
        <v>0</v>
      </c>
      <c r="BI161" s="147">
        <f>IF(N161="nulová",J161,0)</f>
        <v>0</v>
      </c>
      <c r="BJ161" s="14" t="s">
        <v>76</v>
      </c>
      <c r="BK161" s="147">
        <f>ROUND(I161*H161,2)</f>
        <v>0</v>
      </c>
      <c r="BL161" s="14" t="s">
        <v>134</v>
      </c>
      <c r="BM161" s="146" t="s">
        <v>210</v>
      </c>
    </row>
    <row r="162" spans="1:65" s="2" customFormat="1" ht="19.5">
      <c r="A162" s="26"/>
      <c r="B162" s="27"/>
      <c r="C162" s="26"/>
      <c r="D162" s="148" t="s">
        <v>136</v>
      </c>
      <c r="E162" s="26"/>
      <c r="F162" s="149" t="s">
        <v>211</v>
      </c>
      <c r="G162" s="26"/>
      <c r="H162" s="26"/>
      <c r="I162" s="26"/>
      <c r="J162" s="26"/>
      <c r="K162" s="26"/>
      <c r="L162" s="27"/>
      <c r="M162" s="150"/>
      <c r="N162" s="151"/>
      <c r="O162" s="52"/>
      <c r="P162" s="52"/>
      <c r="Q162" s="52"/>
      <c r="R162" s="52"/>
      <c r="S162" s="52"/>
      <c r="T162" s="53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T162" s="14" t="s">
        <v>136</v>
      </c>
      <c r="AU162" s="14" t="s">
        <v>78</v>
      </c>
    </row>
    <row r="163" spans="1:65" s="2" customFormat="1" ht="24.2" customHeight="1">
      <c r="A163" s="26"/>
      <c r="B163" s="134"/>
      <c r="C163" s="135" t="s">
        <v>95</v>
      </c>
      <c r="D163" s="135" t="s">
        <v>130</v>
      </c>
      <c r="E163" s="136" t="s">
        <v>212</v>
      </c>
      <c r="F163" s="137" t="s">
        <v>213</v>
      </c>
      <c r="G163" s="138" t="s">
        <v>199</v>
      </c>
      <c r="H163" s="139">
        <f>H126*0.31</f>
        <v>105.4</v>
      </c>
      <c r="I163" s="140"/>
      <c r="J163" s="140">
        <f>ROUND(I163*H163,2)</f>
        <v>0</v>
      </c>
      <c r="K163" s="141"/>
      <c r="L163" s="27"/>
      <c r="M163" s="142" t="s">
        <v>1</v>
      </c>
      <c r="N163" s="143" t="s">
        <v>35</v>
      </c>
      <c r="O163" s="144">
        <v>0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6" t="s">
        <v>134</v>
      </c>
      <c r="AT163" s="146" t="s">
        <v>130</v>
      </c>
      <c r="AU163" s="146" t="s">
        <v>78</v>
      </c>
      <c r="AY163" s="14" t="s">
        <v>128</v>
      </c>
      <c r="BE163" s="147">
        <f>IF(N163="základní",J163,0)</f>
        <v>0</v>
      </c>
      <c r="BF163" s="147">
        <f>IF(N163="snížená",J163,0)</f>
        <v>0</v>
      </c>
      <c r="BG163" s="147">
        <f>IF(N163="zákl. přenesená",J163,0)</f>
        <v>0</v>
      </c>
      <c r="BH163" s="147">
        <f>IF(N163="sníž. přenesená",J163,0)</f>
        <v>0</v>
      </c>
      <c r="BI163" s="147">
        <f>IF(N163="nulová",J163,0)</f>
        <v>0</v>
      </c>
      <c r="BJ163" s="14" t="s">
        <v>76</v>
      </c>
      <c r="BK163" s="147">
        <f>ROUND(I163*H163,2)</f>
        <v>0</v>
      </c>
      <c r="BL163" s="14" t="s">
        <v>134</v>
      </c>
      <c r="BM163" s="146" t="s">
        <v>214</v>
      </c>
    </row>
    <row r="164" spans="1:65" s="2" customFormat="1" ht="19.5">
      <c r="A164" s="26"/>
      <c r="B164" s="27"/>
      <c r="C164" s="26"/>
      <c r="D164" s="148" t="s">
        <v>136</v>
      </c>
      <c r="E164" s="26"/>
      <c r="F164" s="149" t="s">
        <v>215</v>
      </c>
      <c r="G164" s="26"/>
      <c r="H164" s="26"/>
      <c r="I164" s="26"/>
      <c r="J164" s="26"/>
      <c r="K164" s="26"/>
      <c r="L164" s="27"/>
      <c r="M164" s="150"/>
      <c r="N164" s="151"/>
      <c r="O164" s="52"/>
      <c r="P164" s="52"/>
      <c r="Q164" s="52"/>
      <c r="R164" s="52"/>
      <c r="S164" s="52"/>
      <c r="T164" s="53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T164" s="14" t="s">
        <v>136</v>
      </c>
      <c r="AU164" s="14" t="s">
        <v>78</v>
      </c>
    </row>
    <row r="165" spans="1:65" s="12" customFormat="1" ht="22.9" customHeight="1">
      <c r="B165" s="122"/>
      <c r="D165" s="123" t="s">
        <v>69</v>
      </c>
      <c r="E165" s="132" t="s">
        <v>216</v>
      </c>
      <c r="F165" s="132" t="s">
        <v>217</v>
      </c>
      <c r="J165" s="133">
        <f>BK165</f>
        <v>0</v>
      </c>
      <c r="L165" s="122"/>
      <c r="M165" s="126"/>
      <c r="N165" s="127"/>
      <c r="O165" s="127"/>
      <c r="P165" s="128">
        <f>SUM(P166:P167)</f>
        <v>0</v>
      </c>
      <c r="Q165" s="127"/>
      <c r="R165" s="128">
        <f>SUM(R166:R167)</f>
        <v>0</v>
      </c>
      <c r="S165" s="127"/>
      <c r="T165" s="129">
        <f>SUM(T166:T167)</f>
        <v>0</v>
      </c>
      <c r="AR165" s="123" t="s">
        <v>138</v>
      </c>
      <c r="AT165" s="130" t="s">
        <v>69</v>
      </c>
      <c r="AU165" s="130" t="s">
        <v>76</v>
      </c>
      <c r="AY165" s="123" t="s">
        <v>128</v>
      </c>
      <c r="BK165" s="131">
        <f>SUM(BK166:BK167)</f>
        <v>0</v>
      </c>
    </row>
    <row r="166" spans="1:65" s="2" customFormat="1" ht="16.5" customHeight="1">
      <c r="A166" s="26"/>
      <c r="B166" s="134"/>
      <c r="C166" s="135">
        <v>18</v>
      </c>
      <c r="D166" s="135" t="s">
        <v>130</v>
      </c>
      <c r="E166" s="136" t="s">
        <v>218</v>
      </c>
      <c r="F166" s="137" t="s">
        <v>219</v>
      </c>
      <c r="G166" s="138" t="s">
        <v>220</v>
      </c>
      <c r="H166" s="139">
        <v>1</v>
      </c>
      <c r="I166" s="140"/>
      <c r="J166" s="140">
        <f>ROUND(I166*H166,2)</f>
        <v>0</v>
      </c>
      <c r="K166" s="141"/>
      <c r="L166" s="27"/>
      <c r="M166" s="142" t="s">
        <v>1</v>
      </c>
      <c r="N166" s="143" t="s">
        <v>35</v>
      </c>
      <c r="O166" s="144">
        <v>0</v>
      </c>
      <c r="P166" s="144">
        <f>O166*H166</f>
        <v>0</v>
      </c>
      <c r="Q166" s="144">
        <v>0</v>
      </c>
      <c r="R166" s="144">
        <f>Q166*H166</f>
        <v>0</v>
      </c>
      <c r="S166" s="144">
        <v>0</v>
      </c>
      <c r="T166" s="145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6" t="s">
        <v>221</v>
      </c>
      <c r="AT166" s="146" t="s">
        <v>130</v>
      </c>
      <c r="AU166" s="146" t="s">
        <v>78</v>
      </c>
      <c r="AY166" s="14" t="s">
        <v>128</v>
      </c>
      <c r="BE166" s="147">
        <f>IF(N166="základní",J166,0)</f>
        <v>0</v>
      </c>
      <c r="BF166" s="147">
        <f>IF(N166="snížená",J166,0)</f>
        <v>0</v>
      </c>
      <c r="BG166" s="147">
        <f>IF(N166="zákl. přenesená",J166,0)</f>
        <v>0</v>
      </c>
      <c r="BH166" s="147">
        <f>IF(N166="sníž. přenesená",J166,0)</f>
        <v>0</v>
      </c>
      <c r="BI166" s="147">
        <f>IF(N166="nulová",J166,0)</f>
        <v>0</v>
      </c>
      <c r="BJ166" s="14" t="s">
        <v>76</v>
      </c>
      <c r="BK166" s="147">
        <f>ROUND(I166*H166,2)</f>
        <v>0</v>
      </c>
      <c r="BL166" s="14" t="s">
        <v>221</v>
      </c>
      <c r="BM166" s="146" t="s">
        <v>222</v>
      </c>
    </row>
    <row r="167" spans="1:65" s="2" customFormat="1">
      <c r="A167" s="26"/>
      <c r="B167" s="27"/>
      <c r="C167" s="26"/>
      <c r="D167" s="148" t="s">
        <v>136</v>
      </c>
      <c r="E167" s="26"/>
      <c r="F167" s="149" t="s">
        <v>223</v>
      </c>
      <c r="G167" s="26"/>
      <c r="H167" s="26"/>
      <c r="I167" s="26"/>
      <c r="J167" s="26"/>
      <c r="K167" s="26"/>
      <c r="L167" s="27"/>
      <c r="M167" s="153"/>
      <c r="N167" s="154"/>
      <c r="O167" s="155"/>
      <c r="P167" s="155"/>
      <c r="Q167" s="155"/>
      <c r="R167" s="155"/>
      <c r="S167" s="155"/>
      <c r="T167" s="15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T167" s="14" t="s">
        <v>136</v>
      </c>
      <c r="AU167" s="14" t="s">
        <v>78</v>
      </c>
    </row>
    <row r="168" spans="1:65" s="2" customFormat="1" ht="6.95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</row>
  </sheetData>
  <autoFilter ref="C122:K167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68"/>
  <sheetViews>
    <sheetView showGridLines="0" showZeros="0" topLeftCell="A118" workbookViewId="0">
      <selection activeCell="X158" sqref="X158"/>
    </sheetView>
  </sheetViews>
  <sheetFormatPr defaultColWidth="9.1640625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0" style="1" hidden="1" customWidth="1"/>
    <col min="15" max="20" width="14.1640625" style="1" hidden="1" customWidth="1"/>
    <col min="21" max="21" width="16.33203125" style="1" hidden="1" customWidth="1"/>
    <col min="22" max="22" width="12.33203125" style="1" hidden="1" customWidth="1"/>
    <col min="23" max="23" width="16.33203125" style="1" hidden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32" max="16384" width="9.1640625" style="1"/>
  </cols>
  <sheetData>
    <row r="1" spans="1:46">
      <c r="A1" s="83"/>
    </row>
    <row r="2" spans="1:46" ht="36.950000000000003" customHeight="1">
      <c r="L2" s="162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4" t="s">
        <v>79</v>
      </c>
    </row>
    <row r="3" spans="1:46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ht="24.95" hidden="1" customHeight="1">
      <c r="B4" s="17"/>
      <c r="D4" s="18" t="s">
        <v>97</v>
      </c>
      <c r="L4" s="17"/>
      <c r="M4" s="84" t="s">
        <v>10</v>
      </c>
      <c r="AT4" s="14" t="s">
        <v>3</v>
      </c>
    </row>
    <row r="5" spans="1:46" ht="6.95" hidden="1" customHeight="1">
      <c r="B5" s="17"/>
      <c r="L5" s="17"/>
    </row>
    <row r="6" spans="1:46" ht="12" hidden="1" customHeight="1">
      <c r="B6" s="17"/>
      <c r="D6" s="23" t="s">
        <v>13</v>
      </c>
      <c r="L6" s="17"/>
    </row>
    <row r="7" spans="1:46" ht="16.5" hidden="1" customHeight="1">
      <c r="B7" s="17"/>
      <c r="E7" s="192" t="str">
        <f>'Rekapitulace stavby'!K6</f>
        <v>Město Petřvald - Opravy MK_2025</v>
      </c>
      <c r="F7" s="193"/>
      <c r="G7" s="193"/>
      <c r="H7" s="193"/>
      <c r="L7" s="17"/>
    </row>
    <row r="8" spans="1:46" s="2" customFormat="1" ht="12" hidden="1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hidden="1" customHeight="1">
      <c r="A9" s="26"/>
      <c r="B9" s="27"/>
      <c r="C9" s="26"/>
      <c r="D9" s="26"/>
      <c r="E9" s="184" t="s">
        <v>238</v>
      </c>
      <c r="F9" s="191"/>
      <c r="G9" s="191"/>
      <c r="H9" s="19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idden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hidden="1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hidden="1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hidden="1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hidden="1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hidden="1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hidden="1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20</v>
      </c>
      <c r="J17" s="21" t="str">
        <f>'Rekapitulace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hidden="1" customHeight="1">
      <c r="A18" s="26"/>
      <c r="B18" s="27"/>
      <c r="C18" s="26"/>
      <c r="D18" s="26"/>
      <c r="E18" s="173" t="str">
        <f>'Rekapitulace stavby'!E14</f>
        <v xml:space="preserve"> </v>
      </c>
      <c r="F18" s="173"/>
      <c r="G18" s="173"/>
      <c r="H18" s="173"/>
      <c r="I18" s="23" t="s">
        <v>23</v>
      </c>
      <c r="J18" s="21" t="str">
        <f>'Rekapitulace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hidden="1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hidden="1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hidden="1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23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hidden="1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hidden="1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99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hidden="1" customHeight="1">
      <c r="A24" s="26"/>
      <c r="B24" s="27"/>
      <c r="C24" s="26"/>
      <c r="D24" s="26"/>
      <c r="E24" s="21" t="s">
        <v>100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hidden="1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hidden="1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hidden="1" customHeight="1">
      <c r="A27" s="85"/>
      <c r="B27" s="86"/>
      <c r="C27" s="85"/>
      <c r="D27" s="85"/>
      <c r="E27" s="175" t="s">
        <v>1</v>
      </c>
      <c r="F27" s="175"/>
      <c r="G27" s="175"/>
      <c r="H27" s="175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hidden="1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hidden="1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hidden="1" customHeight="1">
      <c r="A30" s="26"/>
      <c r="B30" s="27"/>
      <c r="C30" s="26"/>
      <c r="D30" s="88" t="s">
        <v>30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hidden="1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89" t="s">
        <v>34</v>
      </c>
      <c r="E33" s="23" t="s">
        <v>35</v>
      </c>
      <c r="F33" s="90">
        <f>ROUND((SUM(BE123:BE167)),  2)</f>
        <v>0</v>
      </c>
      <c r="G33" s="26"/>
      <c r="H33" s="26"/>
      <c r="I33" s="91">
        <v>0.21</v>
      </c>
      <c r="J33" s="90">
        <f>ROUND(((SUM(BE123:BE167))*I33),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36</v>
      </c>
      <c r="F34" s="90">
        <f>ROUND((SUM(BF123:BF167)),  2)</f>
        <v>0</v>
      </c>
      <c r="G34" s="26"/>
      <c r="H34" s="26"/>
      <c r="I34" s="91">
        <v>0.12</v>
      </c>
      <c r="J34" s="90">
        <f>ROUND(((SUM(BF123:BF167))*I34),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37</v>
      </c>
      <c r="F35" s="90">
        <f>ROUND((SUM(BG123:BG167)),  2)</f>
        <v>0</v>
      </c>
      <c r="G35" s="26"/>
      <c r="H35" s="26"/>
      <c r="I35" s="91">
        <v>0.21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38</v>
      </c>
      <c r="F36" s="90">
        <f>ROUND((SUM(BH123:BH167)),  2)</f>
        <v>0</v>
      </c>
      <c r="G36" s="26"/>
      <c r="H36" s="26"/>
      <c r="I36" s="91">
        <v>0.12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39</v>
      </c>
      <c r="F37" s="90">
        <f>ROUND((SUM(BI123:BI167)),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hidden="1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hidden="1" customHeight="1">
      <c r="A39" s="26"/>
      <c r="B39" s="27"/>
      <c r="C39" s="92"/>
      <c r="D39" s="93" t="s">
        <v>40</v>
      </c>
      <c r="E39" s="54"/>
      <c r="F39" s="54"/>
      <c r="G39" s="94" t="s">
        <v>41</v>
      </c>
      <c r="H39" s="95" t="s">
        <v>42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ht="14.45" hidden="1" customHeight="1">
      <c r="B41" s="17"/>
      <c r="L41" s="17"/>
    </row>
    <row r="42" spans="1:31" ht="14.45" hidden="1" customHeight="1">
      <c r="B42" s="17"/>
      <c r="L42" s="17"/>
    </row>
    <row r="43" spans="1:31" ht="14.45" hidden="1" customHeight="1">
      <c r="B43" s="17"/>
      <c r="L43" s="17"/>
    </row>
    <row r="44" spans="1:31" ht="14.45" hidden="1" customHeight="1">
      <c r="B44" s="17"/>
      <c r="L44" s="17"/>
    </row>
    <row r="45" spans="1:31" ht="14.45" hidden="1" customHeight="1">
      <c r="B45" s="17"/>
      <c r="L45" s="17"/>
    </row>
    <row r="46" spans="1:31" ht="14.45" hidden="1" customHeight="1">
      <c r="B46" s="17"/>
      <c r="L46" s="17"/>
    </row>
    <row r="47" spans="1:31" ht="14.45" hidden="1" customHeight="1">
      <c r="B47" s="17"/>
      <c r="L47" s="17"/>
    </row>
    <row r="48" spans="1:31" ht="14.45" hidden="1" customHeight="1">
      <c r="B48" s="17"/>
      <c r="L48" s="17"/>
    </row>
    <row r="49" spans="1:31" ht="14.45" hidden="1" customHeight="1">
      <c r="B49" s="17"/>
      <c r="L49" s="17"/>
    </row>
    <row r="50" spans="1:31" s="2" customFormat="1" ht="14.45" hidden="1" customHeight="1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6"/>
      <c r="B61" s="27"/>
      <c r="C61" s="26"/>
      <c r="D61" s="39" t="s">
        <v>45</v>
      </c>
      <c r="E61" s="29"/>
      <c r="F61" s="98" t="s">
        <v>46</v>
      </c>
      <c r="G61" s="39" t="s">
        <v>45</v>
      </c>
      <c r="H61" s="29"/>
      <c r="I61" s="29"/>
      <c r="J61" s="99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6"/>
      <c r="B76" s="27"/>
      <c r="C76" s="26"/>
      <c r="D76" s="39" t="s">
        <v>45</v>
      </c>
      <c r="E76" s="29"/>
      <c r="F76" s="98" t="s">
        <v>46</v>
      </c>
      <c r="G76" s="39" t="s">
        <v>45</v>
      </c>
      <c r="H76" s="29"/>
      <c r="I76" s="29"/>
      <c r="J76" s="99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101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92" t="str">
        <f>E7</f>
        <v>Město Petřvald - Opravy MK_2025</v>
      </c>
      <c r="F85" s="193"/>
      <c r="G85" s="193"/>
      <c r="H85" s="19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08 - Oprava MK ul. Modrá, úsek III.</v>
      </c>
      <c r="F87" s="191"/>
      <c r="G87" s="191"/>
      <c r="H87" s="19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16</v>
      </c>
      <c r="D89" s="26"/>
      <c r="E89" s="26"/>
      <c r="F89" s="21" t="str">
        <f>F12</f>
        <v>Petřvald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19</v>
      </c>
      <c r="D91" s="26"/>
      <c r="E91" s="26"/>
      <c r="F91" s="21" t="str">
        <f>E15</f>
        <v>Město Petřvald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Ing. Pavol Lipták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02" t="s">
        <v>104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105</v>
      </c>
    </row>
    <row r="97" spans="1:31" s="9" customFormat="1" ht="24.95" hidden="1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1:31" s="10" customFormat="1" ht="19.899999999999999" hidden="1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1:31" s="10" customFormat="1" ht="19.899999999999999" hidden="1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1:31" s="10" customFormat="1" ht="19.899999999999999" hidden="1" customHeight="1">
      <c r="B100" s="107"/>
      <c r="D100" s="108" t="s">
        <v>109</v>
      </c>
      <c r="E100" s="109"/>
      <c r="F100" s="109"/>
      <c r="G100" s="109"/>
      <c r="H100" s="109"/>
      <c r="I100" s="109"/>
      <c r="J100" s="110">
        <f>J137</f>
        <v>0</v>
      </c>
      <c r="L100" s="107"/>
    </row>
    <row r="101" spans="1:31" s="10" customFormat="1" ht="19.899999999999999" hidden="1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J142</f>
        <v>0</v>
      </c>
      <c r="L101" s="107"/>
    </row>
    <row r="102" spans="1:31" s="10" customFormat="1" ht="19.899999999999999" hidden="1" customHeight="1">
      <c r="B102" s="107"/>
      <c r="D102" s="108" t="s">
        <v>111</v>
      </c>
      <c r="E102" s="109"/>
      <c r="F102" s="109"/>
      <c r="G102" s="109"/>
      <c r="H102" s="109"/>
      <c r="I102" s="109"/>
      <c r="J102" s="110">
        <f>J155</f>
        <v>0</v>
      </c>
      <c r="L102" s="107"/>
    </row>
    <row r="103" spans="1:31" s="10" customFormat="1" ht="19.899999999999999" hidden="1" customHeight="1">
      <c r="B103" s="107"/>
      <c r="D103" s="108" t="s">
        <v>112</v>
      </c>
      <c r="E103" s="109"/>
      <c r="F103" s="109"/>
      <c r="G103" s="109"/>
      <c r="H103" s="109"/>
      <c r="I103" s="109"/>
      <c r="J103" s="110">
        <f>J165</f>
        <v>0</v>
      </c>
      <c r="L103" s="107"/>
    </row>
    <row r="104" spans="1:31" s="2" customFormat="1" ht="21.75" hidden="1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hidden="1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hidden="1"/>
    <row r="107" spans="1:31" hidden="1"/>
    <row r="108" spans="1:31" hidden="1"/>
    <row r="109" spans="1:31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113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92" t="str">
        <f>E7</f>
        <v>Město Petřvald - Opravy MK_2025</v>
      </c>
      <c r="F113" s="193"/>
      <c r="G113" s="193"/>
      <c r="H113" s="193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98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4" t="str">
        <f>E9</f>
        <v>08 - Oprava MK ul. Modrá, úsek III.</v>
      </c>
      <c r="F115" s="191"/>
      <c r="G115" s="191"/>
      <c r="H115" s="191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>Petřvald</v>
      </c>
      <c r="G117" s="26"/>
      <c r="H117" s="26"/>
      <c r="I117" s="23" t="s">
        <v>18</v>
      </c>
      <c r="J117" s="49" t="str">
        <f>IF(J12="","",J12)</f>
        <v/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19</v>
      </c>
      <c r="D119" s="26"/>
      <c r="E119" s="26"/>
      <c r="F119" s="21" t="str">
        <f>E15</f>
        <v>Město Petřvald</v>
      </c>
      <c r="G119" s="26"/>
      <c r="H119" s="26"/>
      <c r="I119" s="23" t="s">
        <v>26</v>
      </c>
      <c r="J119" s="24" t="str">
        <f>E21</f>
        <v xml:space="preserve"> 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28</v>
      </c>
      <c r="J120" s="24" t="str">
        <f>E24</f>
        <v>Ing. Pavol Lipták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1"/>
      <c r="B122" s="112"/>
      <c r="C122" s="113" t="s">
        <v>114</v>
      </c>
      <c r="D122" s="114" t="s">
        <v>55</v>
      </c>
      <c r="E122" s="114" t="s">
        <v>51</v>
      </c>
      <c r="F122" s="114" t="s">
        <v>52</v>
      </c>
      <c r="G122" s="114" t="s">
        <v>115</v>
      </c>
      <c r="H122" s="114" t="s">
        <v>116</v>
      </c>
      <c r="I122" s="114" t="s">
        <v>117</v>
      </c>
      <c r="J122" s="115" t="s">
        <v>103</v>
      </c>
      <c r="K122" s="116" t="s">
        <v>118</v>
      </c>
      <c r="L122" s="117"/>
      <c r="M122" s="56" t="s">
        <v>1</v>
      </c>
      <c r="N122" s="57" t="s">
        <v>34</v>
      </c>
      <c r="O122" s="57" t="s">
        <v>119</v>
      </c>
      <c r="P122" s="57" t="s">
        <v>120</v>
      </c>
      <c r="Q122" s="57" t="s">
        <v>121</v>
      </c>
      <c r="R122" s="57" t="s">
        <v>122</v>
      </c>
      <c r="S122" s="57" t="s">
        <v>123</v>
      </c>
      <c r="T122" s="58" t="s">
        <v>124</v>
      </c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</row>
    <row r="123" spans="1:65" s="2" customFormat="1" ht="22.9" customHeight="1">
      <c r="A123" s="26"/>
      <c r="B123" s="27"/>
      <c r="C123" s="63" t="s">
        <v>125</v>
      </c>
      <c r="D123" s="26"/>
      <c r="E123" s="26"/>
      <c r="F123" s="26"/>
      <c r="G123" s="26"/>
      <c r="H123" s="26"/>
      <c r="I123" s="26"/>
      <c r="J123" s="118">
        <f>J124</f>
        <v>0</v>
      </c>
      <c r="K123" s="26"/>
      <c r="L123" s="27"/>
      <c r="M123" s="59"/>
      <c r="N123" s="50"/>
      <c r="O123" s="60"/>
      <c r="P123" s="119" t="e">
        <f>P124</f>
        <v>#REF!</v>
      </c>
      <c r="Q123" s="60"/>
      <c r="R123" s="119" t="e">
        <f>R124</f>
        <v>#REF!</v>
      </c>
      <c r="S123" s="60"/>
      <c r="T123" s="120" t="e">
        <f>T124</f>
        <v>#REF!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69</v>
      </c>
      <c r="AU123" s="14" t="s">
        <v>105</v>
      </c>
      <c r="BK123" s="121" t="e">
        <f>BK124</f>
        <v>#REF!</v>
      </c>
    </row>
    <row r="124" spans="1:65" s="12" customFormat="1" ht="25.9" customHeight="1">
      <c r="B124" s="122"/>
      <c r="D124" s="123" t="s">
        <v>69</v>
      </c>
      <c r="E124" s="124" t="s">
        <v>126</v>
      </c>
      <c r="F124" s="124" t="s">
        <v>127</v>
      </c>
      <c r="J124" s="125">
        <f>J165+J155+J142+J137+J128+J125</f>
        <v>0</v>
      </c>
      <c r="L124" s="122"/>
      <c r="M124" s="126"/>
      <c r="N124" s="127"/>
      <c r="O124" s="127"/>
      <c r="P124" s="128" t="e">
        <f>P125+P128+P137+P142+P155+#REF!+P165</f>
        <v>#REF!</v>
      </c>
      <c r="Q124" s="127"/>
      <c r="R124" s="128" t="e">
        <f>R125+R128+R137+R142+R155+#REF!+R165</f>
        <v>#REF!</v>
      </c>
      <c r="S124" s="127"/>
      <c r="T124" s="129" t="e">
        <f>T125+T128+T137+T142+T155+#REF!+T165</f>
        <v>#REF!</v>
      </c>
      <c r="AR124" s="123" t="s">
        <v>76</v>
      </c>
      <c r="AT124" s="130" t="s">
        <v>69</v>
      </c>
      <c r="AU124" s="130" t="s">
        <v>70</v>
      </c>
      <c r="AY124" s="123" t="s">
        <v>128</v>
      </c>
      <c r="BK124" s="131" t="e">
        <f>BK125+BK128+BK137+BK142+BK155+#REF!+BK165</f>
        <v>#REF!</v>
      </c>
    </row>
    <row r="125" spans="1:65" s="12" customFormat="1" ht="22.9" customHeight="1">
      <c r="B125" s="122"/>
      <c r="D125" s="123" t="s">
        <v>69</v>
      </c>
      <c r="E125" s="132" t="s">
        <v>76</v>
      </c>
      <c r="F125" s="132" t="s">
        <v>129</v>
      </c>
      <c r="J125" s="133">
        <f>BK125</f>
        <v>0</v>
      </c>
      <c r="L125" s="122"/>
      <c r="M125" s="126"/>
      <c r="N125" s="127"/>
      <c r="O125" s="127"/>
      <c r="P125" s="128">
        <f>SUM(P126:P127)</f>
        <v>2.42</v>
      </c>
      <c r="Q125" s="127"/>
      <c r="R125" s="128">
        <f>SUM(R126:R127)</f>
        <v>2.8599999999999997E-2</v>
      </c>
      <c r="S125" s="127"/>
      <c r="T125" s="129">
        <f>SUM(T126:T127)</f>
        <v>68.2</v>
      </c>
      <c r="AR125" s="123" t="s">
        <v>76</v>
      </c>
      <c r="AT125" s="130" t="s">
        <v>69</v>
      </c>
      <c r="AU125" s="130" t="s">
        <v>76</v>
      </c>
      <c r="AY125" s="123" t="s">
        <v>128</v>
      </c>
      <c r="BK125" s="131">
        <f>SUM(BK126:BK127)</f>
        <v>0</v>
      </c>
    </row>
    <row r="126" spans="1:65" s="2" customFormat="1" ht="16.5" customHeight="1">
      <c r="A126" s="26"/>
      <c r="B126" s="134"/>
      <c r="C126" s="135" t="s">
        <v>76</v>
      </c>
      <c r="D126" s="135" t="s">
        <v>130</v>
      </c>
      <c r="E126" s="136" t="s">
        <v>131</v>
      </c>
      <c r="F126" s="137" t="s">
        <v>132</v>
      </c>
      <c r="G126" s="138" t="s">
        <v>133</v>
      </c>
      <c r="H126" s="139">
        <v>220</v>
      </c>
      <c r="I126" s="140"/>
      <c r="J126" s="140">
        <f>ROUND(I126*H126,2)</f>
        <v>0</v>
      </c>
      <c r="K126" s="141"/>
      <c r="L126" s="27"/>
      <c r="M126" s="142" t="s">
        <v>1</v>
      </c>
      <c r="N126" s="143" t="s">
        <v>35</v>
      </c>
      <c r="O126" s="144">
        <v>1.0999999999999999E-2</v>
      </c>
      <c r="P126" s="144">
        <f>O126*H126</f>
        <v>2.42</v>
      </c>
      <c r="Q126" s="144">
        <v>1.2999999999999999E-4</v>
      </c>
      <c r="R126" s="144">
        <f>Q126*H126</f>
        <v>2.8599999999999997E-2</v>
      </c>
      <c r="S126" s="144">
        <v>0.31</v>
      </c>
      <c r="T126" s="145">
        <f>S126*H126</f>
        <v>68.2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6" t="s">
        <v>134</v>
      </c>
      <c r="AT126" s="146" t="s">
        <v>130</v>
      </c>
      <c r="AU126" s="146" t="s">
        <v>78</v>
      </c>
      <c r="AY126" s="14" t="s">
        <v>128</v>
      </c>
      <c r="BE126" s="147">
        <f>IF(N126="základní",J126,0)</f>
        <v>0</v>
      </c>
      <c r="BF126" s="147">
        <f>IF(N126="snížená",J126,0)</f>
        <v>0</v>
      </c>
      <c r="BG126" s="147">
        <f>IF(N126="zákl. přenesená",J126,0)</f>
        <v>0</v>
      </c>
      <c r="BH126" s="147">
        <f>IF(N126="sníž. přenesená",J126,0)</f>
        <v>0</v>
      </c>
      <c r="BI126" s="147">
        <f>IF(N126="nulová",J126,0)</f>
        <v>0</v>
      </c>
      <c r="BJ126" s="14" t="s">
        <v>76</v>
      </c>
      <c r="BK126" s="147">
        <f>ROUND(I126*H126,2)</f>
        <v>0</v>
      </c>
      <c r="BL126" s="14" t="s">
        <v>134</v>
      </c>
      <c r="BM126" s="146" t="s">
        <v>135</v>
      </c>
    </row>
    <row r="127" spans="1:65" s="2" customFormat="1" ht="19.5">
      <c r="A127" s="26"/>
      <c r="B127" s="27"/>
      <c r="C127" s="26"/>
      <c r="D127" s="148" t="s">
        <v>136</v>
      </c>
      <c r="E127" s="26"/>
      <c r="F127" s="149" t="s">
        <v>137</v>
      </c>
      <c r="G127" s="26"/>
      <c r="H127" s="26"/>
      <c r="I127" s="26"/>
      <c r="J127" s="26"/>
      <c r="K127" s="26"/>
      <c r="L127" s="27"/>
      <c r="M127" s="150"/>
      <c r="N127" s="151"/>
      <c r="O127" s="52"/>
      <c r="P127" s="52"/>
      <c r="Q127" s="52"/>
      <c r="R127" s="52"/>
      <c r="S127" s="52"/>
      <c r="T127" s="53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136</v>
      </c>
      <c r="AU127" s="14" t="s">
        <v>78</v>
      </c>
    </row>
    <row r="128" spans="1:65" s="12" customFormat="1" ht="22.9" customHeight="1">
      <c r="B128" s="122"/>
      <c r="D128" s="123" t="s">
        <v>69</v>
      </c>
      <c r="E128" s="132" t="s">
        <v>138</v>
      </c>
      <c r="F128" s="132" t="s">
        <v>139</v>
      </c>
      <c r="J128" s="133">
        <f>BK128</f>
        <v>0</v>
      </c>
      <c r="L128" s="122"/>
      <c r="M128" s="126"/>
      <c r="N128" s="127"/>
      <c r="O128" s="127"/>
      <c r="P128" s="128">
        <f>SUM(P129:P136)</f>
        <v>9.68</v>
      </c>
      <c r="Q128" s="127"/>
      <c r="R128" s="128">
        <f>SUM(R129:R136)</f>
        <v>0</v>
      </c>
      <c r="S128" s="127"/>
      <c r="T128" s="129">
        <f>SUM(T129:T136)</f>
        <v>0</v>
      </c>
      <c r="AR128" s="123" t="s">
        <v>76</v>
      </c>
      <c r="AT128" s="130" t="s">
        <v>69</v>
      </c>
      <c r="AU128" s="130" t="s">
        <v>76</v>
      </c>
      <c r="AY128" s="123" t="s">
        <v>128</v>
      </c>
      <c r="BK128" s="131">
        <f>SUM(BK129:BK136)</f>
        <v>0</v>
      </c>
    </row>
    <row r="129" spans="1:65" s="2" customFormat="1" ht="16.5" customHeight="1">
      <c r="A129" s="26"/>
      <c r="B129" s="134"/>
      <c r="C129" s="135" t="s">
        <v>78</v>
      </c>
      <c r="D129" s="135" t="s">
        <v>130</v>
      </c>
      <c r="E129" s="136" t="s">
        <v>140</v>
      </c>
      <c r="F129" s="137" t="s">
        <v>141</v>
      </c>
      <c r="G129" s="138" t="s">
        <v>133</v>
      </c>
      <c r="H129" s="139">
        <v>220</v>
      </c>
      <c r="I129" s="140"/>
      <c r="J129" s="140">
        <f>ROUND(I129*H129,2)</f>
        <v>0</v>
      </c>
      <c r="K129" s="141"/>
      <c r="L129" s="27"/>
      <c r="M129" s="142" t="s">
        <v>1</v>
      </c>
      <c r="N129" s="143" t="s">
        <v>35</v>
      </c>
      <c r="O129" s="144">
        <v>4.0000000000000001E-3</v>
      </c>
      <c r="P129" s="144">
        <f>O129*H129</f>
        <v>0.88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6" t="s">
        <v>134</v>
      </c>
      <c r="AT129" s="146" t="s">
        <v>130</v>
      </c>
      <c r="AU129" s="146" t="s">
        <v>78</v>
      </c>
      <c r="AY129" s="14" t="s">
        <v>128</v>
      </c>
      <c r="BE129" s="147">
        <f>IF(N129="základní",J129,0)</f>
        <v>0</v>
      </c>
      <c r="BF129" s="147">
        <f>IF(N129="snížená",J129,0)</f>
        <v>0</v>
      </c>
      <c r="BG129" s="147">
        <f>IF(N129="zákl. přenesená",J129,0)</f>
        <v>0</v>
      </c>
      <c r="BH129" s="147">
        <f>IF(N129="sníž. přenesená",J129,0)</f>
        <v>0</v>
      </c>
      <c r="BI129" s="147">
        <f>IF(N129="nulová",J129,0)</f>
        <v>0</v>
      </c>
      <c r="BJ129" s="14" t="s">
        <v>76</v>
      </c>
      <c r="BK129" s="147">
        <f>ROUND(I129*H129,2)</f>
        <v>0</v>
      </c>
      <c r="BL129" s="14" t="s">
        <v>134</v>
      </c>
      <c r="BM129" s="146" t="s">
        <v>142</v>
      </c>
    </row>
    <row r="130" spans="1:65" s="2" customFormat="1">
      <c r="A130" s="26"/>
      <c r="B130" s="27"/>
      <c r="C130" s="26"/>
      <c r="D130" s="148" t="s">
        <v>136</v>
      </c>
      <c r="E130" s="26"/>
      <c r="F130" s="149" t="s">
        <v>143</v>
      </c>
      <c r="G130" s="26"/>
      <c r="H130" s="26"/>
      <c r="I130" s="26"/>
      <c r="J130" s="26"/>
      <c r="K130" s="26"/>
      <c r="L130" s="27"/>
      <c r="M130" s="150"/>
      <c r="N130" s="151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136</v>
      </c>
      <c r="AU130" s="14" t="s">
        <v>78</v>
      </c>
    </row>
    <row r="131" spans="1:65" s="2" customFormat="1" ht="16.5" customHeight="1">
      <c r="A131" s="26"/>
      <c r="B131" s="134"/>
      <c r="C131" s="135" t="s">
        <v>144</v>
      </c>
      <c r="D131" s="135" t="s">
        <v>130</v>
      </c>
      <c r="E131" s="136" t="s">
        <v>145</v>
      </c>
      <c r="F131" s="137" t="s">
        <v>146</v>
      </c>
      <c r="G131" s="138" t="s">
        <v>133</v>
      </c>
      <c r="H131" s="139">
        <v>220</v>
      </c>
      <c r="I131" s="140"/>
      <c r="J131" s="140">
        <f>ROUND(I131*H131,2)</f>
        <v>0</v>
      </c>
      <c r="K131" s="141"/>
      <c r="L131" s="27"/>
      <c r="M131" s="142" t="s">
        <v>1</v>
      </c>
      <c r="N131" s="143" t="s">
        <v>35</v>
      </c>
      <c r="O131" s="144">
        <v>2E-3</v>
      </c>
      <c r="P131" s="144">
        <f>O131*H131</f>
        <v>0.44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6" t="s">
        <v>134</v>
      </c>
      <c r="AT131" s="146" t="s">
        <v>130</v>
      </c>
      <c r="AU131" s="146" t="s">
        <v>78</v>
      </c>
      <c r="AY131" s="14" t="s">
        <v>128</v>
      </c>
      <c r="BE131" s="147">
        <f>IF(N131="základní",J131,0)</f>
        <v>0</v>
      </c>
      <c r="BF131" s="147">
        <f>IF(N131="snížená",J131,0)</f>
        <v>0</v>
      </c>
      <c r="BG131" s="147">
        <f>IF(N131="zákl. přenesená",J131,0)</f>
        <v>0</v>
      </c>
      <c r="BH131" s="147">
        <f>IF(N131="sníž. přenesená",J131,0)</f>
        <v>0</v>
      </c>
      <c r="BI131" s="147">
        <f>IF(N131="nulová",J131,0)</f>
        <v>0</v>
      </c>
      <c r="BJ131" s="14" t="s">
        <v>76</v>
      </c>
      <c r="BK131" s="147">
        <f>ROUND(I131*H131,2)</f>
        <v>0</v>
      </c>
      <c r="BL131" s="14" t="s">
        <v>134</v>
      </c>
      <c r="BM131" s="146" t="s">
        <v>147</v>
      </c>
    </row>
    <row r="132" spans="1:65" s="2" customFormat="1">
      <c r="A132" s="26"/>
      <c r="B132" s="27"/>
      <c r="C132" s="26"/>
      <c r="D132" s="148" t="s">
        <v>136</v>
      </c>
      <c r="E132" s="26"/>
      <c r="F132" s="149" t="s">
        <v>148</v>
      </c>
      <c r="G132" s="26"/>
      <c r="H132" s="26"/>
      <c r="I132" s="26"/>
      <c r="J132" s="26"/>
      <c r="K132" s="26"/>
      <c r="L132" s="27"/>
      <c r="M132" s="150"/>
      <c r="N132" s="151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136</v>
      </c>
      <c r="AU132" s="14" t="s">
        <v>78</v>
      </c>
    </row>
    <row r="133" spans="1:65" s="2" customFormat="1" ht="21.75" customHeight="1">
      <c r="A133" s="26"/>
      <c r="B133" s="134"/>
      <c r="C133" s="135" t="s">
        <v>134</v>
      </c>
      <c r="D133" s="135" t="s">
        <v>130</v>
      </c>
      <c r="E133" s="136" t="s">
        <v>149</v>
      </c>
      <c r="F133" s="137" t="s">
        <v>150</v>
      </c>
      <c r="G133" s="138" t="s">
        <v>133</v>
      </c>
      <c r="H133" s="139">
        <v>220</v>
      </c>
      <c r="I133" s="140"/>
      <c r="J133" s="140">
        <f>ROUND(I133*H133,2)</f>
        <v>0</v>
      </c>
      <c r="K133" s="141"/>
      <c r="L133" s="27"/>
      <c r="M133" s="142" t="s">
        <v>1</v>
      </c>
      <c r="N133" s="143" t="s">
        <v>35</v>
      </c>
      <c r="O133" s="144">
        <v>1.9E-2</v>
      </c>
      <c r="P133" s="144">
        <f>O133*H133</f>
        <v>4.18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6" t="s">
        <v>134</v>
      </c>
      <c r="AT133" s="146" t="s">
        <v>130</v>
      </c>
      <c r="AU133" s="146" t="s">
        <v>78</v>
      </c>
      <c r="AY133" s="14" t="s">
        <v>128</v>
      </c>
      <c r="BE133" s="147">
        <f>IF(N133="základní",J133,0)</f>
        <v>0</v>
      </c>
      <c r="BF133" s="147">
        <f>IF(N133="snížená",J133,0)</f>
        <v>0</v>
      </c>
      <c r="BG133" s="147">
        <f>IF(N133="zákl. přenesená",J133,0)</f>
        <v>0</v>
      </c>
      <c r="BH133" s="147">
        <f>IF(N133="sníž. přenesená",J133,0)</f>
        <v>0</v>
      </c>
      <c r="BI133" s="147">
        <f>IF(N133="nulová",J133,0)</f>
        <v>0</v>
      </c>
      <c r="BJ133" s="14" t="s">
        <v>76</v>
      </c>
      <c r="BK133" s="147">
        <f>ROUND(I133*H133,2)</f>
        <v>0</v>
      </c>
      <c r="BL133" s="14" t="s">
        <v>134</v>
      </c>
      <c r="BM133" s="146" t="s">
        <v>151</v>
      </c>
    </row>
    <row r="134" spans="1:65" s="2" customFormat="1" ht="19.5">
      <c r="A134" s="26"/>
      <c r="B134" s="27"/>
      <c r="C134" s="26"/>
      <c r="D134" s="148" t="s">
        <v>136</v>
      </c>
      <c r="E134" s="26"/>
      <c r="F134" s="149" t="s">
        <v>152</v>
      </c>
      <c r="G134" s="26"/>
      <c r="H134" s="26"/>
      <c r="I134" s="26"/>
      <c r="J134" s="26"/>
      <c r="K134" s="26"/>
      <c r="L134" s="27"/>
      <c r="M134" s="150"/>
      <c r="N134" s="151"/>
      <c r="O134" s="52"/>
      <c r="P134" s="52"/>
      <c r="Q134" s="52"/>
      <c r="R134" s="52"/>
      <c r="S134" s="52"/>
      <c r="T134" s="53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14" t="s">
        <v>136</v>
      </c>
      <c r="AU134" s="14" t="s">
        <v>78</v>
      </c>
    </row>
    <row r="135" spans="1:65" s="2" customFormat="1" ht="16.5" customHeight="1">
      <c r="A135" s="26"/>
      <c r="B135" s="134"/>
      <c r="C135" s="135" t="s">
        <v>138</v>
      </c>
      <c r="D135" s="135" t="s">
        <v>130</v>
      </c>
      <c r="E135" s="136" t="s">
        <v>153</v>
      </c>
      <c r="F135" s="137" t="s">
        <v>154</v>
      </c>
      <c r="G135" s="138" t="s">
        <v>133</v>
      </c>
      <c r="H135" s="139">
        <v>220</v>
      </c>
      <c r="I135" s="140"/>
      <c r="J135" s="140">
        <f>ROUND(I135*H135,2)</f>
        <v>0</v>
      </c>
      <c r="K135" s="141"/>
      <c r="L135" s="27"/>
      <c r="M135" s="142" t="s">
        <v>1</v>
      </c>
      <c r="N135" s="143" t="s">
        <v>35</v>
      </c>
      <c r="O135" s="144">
        <v>1.9E-2</v>
      </c>
      <c r="P135" s="144">
        <f>O135*H135</f>
        <v>4.18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6" t="s">
        <v>134</v>
      </c>
      <c r="AT135" s="146" t="s">
        <v>130</v>
      </c>
      <c r="AU135" s="146" t="s">
        <v>78</v>
      </c>
      <c r="AY135" s="14" t="s">
        <v>128</v>
      </c>
      <c r="BE135" s="147">
        <f>IF(N135="základní",J135,0)</f>
        <v>0</v>
      </c>
      <c r="BF135" s="147">
        <f>IF(N135="snížená",J135,0)</f>
        <v>0</v>
      </c>
      <c r="BG135" s="147">
        <f>IF(N135="zákl. přenesená",J135,0)</f>
        <v>0</v>
      </c>
      <c r="BH135" s="147">
        <f>IF(N135="sníž. přenesená",J135,0)</f>
        <v>0</v>
      </c>
      <c r="BI135" s="147">
        <f>IF(N135="nulová",J135,0)</f>
        <v>0</v>
      </c>
      <c r="BJ135" s="14" t="s">
        <v>76</v>
      </c>
      <c r="BK135" s="147">
        <f>ROUND(I135*H135,2)</f>
        <v>0</v>
      </c>
      <c r="BL135" s="14" t="s">
        <v>134</v>
      </c>
      <c r="BM135" s="146" t="s">
        <v>155</v>
      </c>
    </row>
    <row r="136" spans="1:65" s="2" customFormat="1" ht="19.5">
      <c r="A136" s="26"/>
      <c r="B136" s="27"/>
      <c r="C136" s="26"/>
      <c r="D136" s="148" t="s">
        <v>136</v>
      </c>
      <c r="E136" s="26"/>
      <c r="F136" s="149" t="s">
        <v>156</v>
      </c>
      <c r="G136" s="26"/>
      <c r="H136" s="26"/>
      <c r="I136" s="26"/>
      <c r="J136" s="26"/>
      <c r="K136" s="26"/>
      <c r="L136" s="27"/>
      <c r="M136" s="150"/>
      <c r="N136" s="151"/>
      <c r="O136" s="52"/>
      <c r="P136" s="52"/>
      <c r="Q136" s="52"/>
      <c r="R136" s="52"/>
      <c r="S136" s="52"/>
      <c r="T136" s="53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T136" s="14" t="s">
        <v>136</v>
      </c>
      <c r="AU136" s="14" t="s">
        <v>78</v>
      </c>
    </row>
    <row r="137" spans="1:65" s="12" customFormat="1" ht="22.9" customHeight="1">
      <c r="B137" s="122"/>
      <c r="D137" s="123" t="s">
        <v>69</v>
      </c>
      <c r="E137" s="132" t="s">
        <v>157</v>
      </c>
      <c r="F137" s="132" t="s">
        <v>158</v>
      </c>
      <c r="J137" s="133">
        <f>BK137</f>
        <v>0</v>
      </c>
      <c r="L137" s="122"/>
      <c r="M137" s="126"/>
      <c r="N137" s="127"/>
      <c r="O137" s="127"/>
      <c r="P137" s="128">
        <f>SUM(P138:P141)</f>
        <v>9.86</v>
      </c>
      <c r="Q137" s="127"/>
      <c r="R137" s="128">
        <f>SUM(R138:R141)</f>
        <v>0.80903999999999998</v>
      </c>
      <c r="S137" s="127"/>
      <c r="T137" s="129">
        <f>SUM(T138:T141)</f>
        <v>0.81</v>
      </c>
      <c r="AR137" s="123" t="s">
        <v>76</v>
      </c>
      <c r="AT137" s="130" t="s">
        <v>69</v>
      </c>
      <c r="AU137" s="130" t="s">
        <v>76</v>
      </c>
      <c r="AY137" s="123" t="s">
        <v>128</v>
      </c>
      <c r="BK137" s="131">
        <f>SUM(BK138:BK141)</f>
        <v>0</v>
      </c>
    </row>
    <row r="138" spans="1:65" s="2" customFormat="1" ht="21.75" customHeight="1">
      <c r="A138" s="26"/>
      <c r="B138" s="134"/>
      <c r="C138" s="135" t="s">
        <v>159</v>
      </c>
      <c r="D138" s="135" t="s">
        <v>130</v>
      </c>
      <c r="E138" s="136" t="s">
        <v>160</v>
      </c>
      <c r="F138" s="137" t="s">
        <v>161</v>
      </c>
      <c r="G138" s="138" t="s">
        <v>162</v>
      </c>
      <c r="H138" s="139">
        <v>1</v>
      </c>
      <c r="I138" s="140"/>
      <c r="J138" s="140">
        <f>ROUND(I138*H138,2)</f>
        <v>0</v>
      </c>
      <c r="K138" s="141"/>
      <c r="L138" s="27"/>
      <c r="M138" s="142" t="s">
        <v>1</v>
      </c>
      <c r="N138" s="143" t="s">
        <v>35</v>
      </c>
      <c r="O138" s="144">
        <v>5.9</v>
      </c>
      <c r="P138" s="144">
        <f>O138*H138</f>
        <v>5.9</v>
      </c>
      <c r="Q138" s="144">
        <v>0.65847999999999995</v>
      </c>
      <c r="R138" s="144">
        <f>Q138*H138</f>
        <v>0.65847999999999995</v>
      </c>
      <c r="S138" s="144">
        <v>0.66</v>
      </c>
      <c r="T138" s="145">
        <f>S138*H138</f>
        <v>0.66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6" t="s">
        <v>134</v>
      </c>
      <c r="AT138" s="146" t="s">
        <v>130</v>
      </c>
      <c r="AU138" s="146" t="s">
        <v>78</v>
      </c>
      <c r="AY138" s="14" t="s">
        <v>128</v>
      </c>
      <c r="BE138" s="147">
        <f>IF(N138="základní",J138,0)</f>
        <v>0</v>
      </c>
      <c r="BF138" s="147">
        <f>IF(N138="snížená",J138,0)</f>
        <v>0</v>
      </c>
      <c r="BG138" s="147">
        <f>IF(N138="zákl. přenesená",J138,0)</f>
        <v>0</v>
      </c>
      <c r="BH138" s="147">
        <f>IF(N138="sníž. přenesená",J138,0)</f>
        <v>0</v>
      </c>
      <c r="BI138" s="147">
        <f>IF(N138="nulová",J138,0)</f>
        <v>0</v>
      </c>
      <c r="BJ138" s="14" t="s">
        <v>76</v>
      </c>
      <c r="BK138" s="147">
        <f>ROUND(I138*H138,2)</f>
        <v>0</v>
      </c>
      <c r="BL138" s="14" t="s">
        <v>134</v>
      </c>
      <c r="BM138" s="146" t="s">
        <v>163</v>
      </c>
    </row>
    <row r="139" spans="1:65" s="2" customFormat="1">
      <c r="A139" s="26"/>
      <c r="B139" s="27"/>
      <c r="C139" s="26"/>
      <c r="D139" s="148" t="s">
        <v>136</v>
      </c>
      <c r="E139" s="26"/>
      <c r="F139" s="149" t="s">
        <v>164</v>
      </c>
      <c r="G139" s="26"/>
      <c r="H139" s="26"/>
      <c r="I139" s="26"/>
      <c r="J139" s="26"/>
      <c r="K139" s="26"/>
      <c r="L139" s="27"/>
      <c r="M139" s="150"/>
      <c r="N139" s="151"/>
      <c r="O139" s="52"/>
      <c r="P139" s="52"/>
      <c r="Q139" s="52"/>
      <c r="R139" s="52"/>
      <c r="S139" s="52"/>
      <c r="T139" s="53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T139" s="14" t="s">
        <v>136</v>
      </c>
      <c r="AU139" s="14" t="s">
        <v>78</v>
      </c>
    </row>
    <row r="140" spans="1:65" s="2" customFormat="1" ht="16.5" customHeight="1">
      <c r="A140" s="26"/>
      <c r="B140" s="134"/>
      <c r="C140" s="135" t="s">
        <v>165</v>
      </c>
      <c r="D140" s="135" t="s">
        <v>130</v>
      </c>
      <c r="E140" s="136" t="s">
        <v>166</v>
      </c>
      <c r="F140" s="137" t="s">
        <v>167</v>
      </c>
      <c r="G140" s="138" t="s">
        <v>162</v>
      </c>
      <c r="H140" s="139">
        <v>1</v>
      </c>
      <c r="I140" s="140"/>
      <c r="J140" s="140">
        <f>ROUND(I140*H140,2)</f>
        <v>0</v>
      </c>
      <c r="K140" s="141"/>
      <c r="L140" s="27"/>
      <c r="M140" s="142" t="s">
        <v>1</v>
      </c>
      <c r="N140" s="143" t="s">
        <v>35</v>
      </c>
      <c r="O140" s="144">
        <v>3.96</v>
      </c>
      <c r="P140" s="144">
        <f>O140*H140</f>
        <v>3.96</v>
      </c>
      <c r="Q140" s="144">
        <v>0.15056</v>
      </c>
      <c r="R140" s="144">
        <f>Q140*H140</f>
        <v>0.15056</v>
      </c>
      <c r="S140" s="144">
        <v>0.15</v>
      </c>
      <c r="T140" s="145">
        <f>S140*H140</f>
        <v>0.15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6" t="s">
        <v>134</v>
      </c>
      <c r="AT140" s="146" t="s">
        <v>130</v>
      </c>
      <c r="AU140" s="146" t="s">
        <v>78</v>
      </c>
      <c r="AY140" s="14" t="s">
        <v>128</v>
      </c>
      <c r="BE140" s="147">
        <f>IF(N140="základní",J140,0)</f>
        <v>0</v>
      </c>
      <c r="BF140" s="147">
        <f>IF(N140="snížená",J140,0)</f>
        <v>0</v>
      </c>
      <c r="BG140" s="147">
        <f>IF(N140="zákl. přenesená",J140,0)</f>
        <v>0</v>
      </c>
      <c r="BH140" s="147">
        <f>IF(N140="sníž. přenesená",J140,0)</f>
        <v>0</v>
      </c>
      <c r="BI140" s="147">
        <f>IF(N140="nulová",J140,0)</f>
        <v>0</v>
      </c>
      <c r="BJ140" s="14" t="s">
        <v>76</v>
      </c>
      <c r="BK140" s="147">
        <f>ROUND(I140*H140,2)</f>
        <v>0</v>
      </c>
      <c r="BL140" s="14" t="s">
        <v>134</v>
      </c>
      <c r="BM140" s="146" t="s">
        <v>168</v>
      </c>
    </row>
    <row r="141" spans="1:65" s="2" customFormat="1">
      <c r="A141" s="26"/>
      <c r="B141" s="27"/>
      <c r="C141" s="26"/>
      <c r="D141" s="148" t="s">
        <v>136</v>
      </c>
      <c r="E141" s="26"/>
      <c r="F141" s="149" t="s">
        <v>167</v>
      </c>
      <c r="G141" s="26"/>
      <c r="H141" s="26"/>
      <c r="I141" s="26"/>
      <c r="J141" s="26"/>
      <c r="K141" s="26"/>
      <c r="L141" s="27"/>
      <c r="M141" s="150"/>
      <c r="N141" s="151"/>
      <c r="O141" s="52"/>
      <c r="P141" s="52"/>
      <c r="Q141" s="52"/>
      <c r="R141" s="52"/>
      <c r="S141" s="52"/>
      <c r="T141" s="53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T141" s="14" t="s">
        <v>136</v>
      </c>
      <c r="AU141" s="14" t="s">
        <v>78</v>
      </c>
    </row>
    <row r="142" spans="1:65" s="12" customFormat="1" ht="22.9" customHeight="1">
      <c r="B142" s="122"/>
      <c r="D142" s="123" t="s">
        <v>69</v>
      </c>
      <c r="E142" s="132" t="s">
        <v>169</v>
      </c>
      <c r="F142" s="132" t="s">
        <v>170</v>
      </c>
      <c r="J142" s="133">
        <f>BK142</f>
        <v>0</v>
      </c>
      <c r="L142" s="122"/>
      <c r="M142" s="126"/>
      <c r="N142" s="127"/>
      <c r="O142" s="127"/>
      <c r="P142" s="128">
        <f>SUM(P143:P154)</f>
        <v>5.7520000000000007</v>
      </c>
      <c r="Q142" s="127"/>
      <c r="R142" s="128">
        <f>SUM(R143:R154)</f>
        <v>3.2352599999999998</v>
      </c>
      <c r="S142" s="127"/>
      <c r="T142" s="129">
        <f>SUM(T143:T154)</f>
        <v>4.4000000000000004</v>
      </c>
      <c r="AR142" s="123" t="s">
        <v>76</v>
      </c>
      <c r="AT142" s="130" t="s">
        <v>69</v>
      </c>
      <c r="AU142" s="130" t="s">
        <v>76</v>
      </c>
      <c r="AY142" s="123" t="s">
        <v>128</v>
      </c>
      <c r="BK142" s="131">
        <f>SUM(BK143:BK154)</f>
        <v>0</v>
      </c>
    </row>
    <row r="143" spans="1:65" s="2" customFormat="1" ht="16.5" customHeight="1">
      <c r="A143" s="26"/>
      <c r="B143" s="134"/>
      <c r="C143" s="135" t="s">
        <v>157</v>
      </c>
      <c r="D143" s="135" t="s">
        <v>130</v>
      </c>
      <c r="E143" s="136" t="s">
        <v>171</v>
      </c>
      <c r="F143" s="137" t="s">
        <v>172</v>
      </c>
      <c r="G143" s="138" t="s">
        <v>173</v>
      </c>
      <c r="H143" s="139">
        <v>6</v>
      </c>
      <c r="I143" s="140"/>
      <c r="J143" s="140">
        <f>ROUND(I143*H143,2)</f>
        <v>0</v>
      </c>
      <c r="K143" s="141"/>
      <c r="L143" s="27"/>
      <c r="M143" s="142" t="s">
        <v>1</v>
      </c>
      <c r="N143" s="143" t="s">
        <v>35</v>
      </c>
      <c r="O143" s="144">
        <v>0.113</v>
      </c>
      <c r="P143" s="144">
        <f>O143*H143</f>
        <v>0.67800000000000005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6" t="s">
        <v>134</v>
      </c>
      <c r="AT143" s="146" t="s">
        <v>130</v>
      </c>
      <c r="AU143" s="146" t="s">
        <v>78</v>
      </c>
      <c r="AY143" s="14" t="s">
        <v>128</v>
      </c>
      <c r="BE143" s="147">
        <f>IF(N143="základní",J143,0)</f>
        <v>0</v>
      </c>
      <c r="BF143" s="147">
        <f>IF(N143="snížená",J143,0)</f>
        <v>0</v>
      </c>
      <c r="BG143" s="147">
        <f>IF(N143="zákl. přenesená",J143,0)</f>
        <v>0</v>
      </c>
      <c r="BH143" s="147">
        <f>IF(N143="sníž. přenesená",J143,0)</f>
        <v>0</v>
      </c>
      <c r="BI143" s="147">
        <f>IF(N143="nulová",J143,0)</f>
        <v>0</v>
      </c>
      <c r="BJ143" s="14" t="s">
        <v>76</v>
      </c>
      <c r="BK143" s="147">
        <f>ROUND(I143*H143,2)</f>
        <v>0</v>
      </c>
      <c r="BL143" s="14" t="s">
        <v>134</v>
      </c>
      <c r="BM143" s="146" t="s">
        <v>174</v>
      </c>
    </row>
    <row r="144" spans="1:65" s="2" customFormat="1">
      <c r="A144" s="26"/>
      <c r="B144" s="27"/>
      <c r="C144" s="26"/>
      <c r="D144" s="148" t="s">
        <v>136</v>
      </c>
      <c r="E144" s="26"/>
      <c r="F144" s="149" t="s">
        <v>175</v>
      </c>
      <c r="G144" s="26"/>
      <c r="H144" s="26"/>
      <c r="I144" s="26"/>
      <c r="J144" s="26"/>
      <c r="K144" s="26"/>
      <c r="L144" s="27"/>
      <c r="M144" s="150"/>
      <c r="N144" s="151"/>
      <c r="O144" s="52"/>
      <c r="P144" s="52"/>
      <c r="Q144" s="52"/>
      <c r="R144" s="52"/>
      <c r="S144" s="52"/>
      <c r="T144" s="53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136</v>
      </c>
      <c r="AU144" s="14" t="s">
        <v>78</v>
      </c>
    </row>
    <row r="145" spans="1:65" s="2" customFormat="1" ht="16.5" customHeight="1">
      <c r="A145" s="26"/>
      <c r="B145" s="134"/>
      <c r="C145" s="135" t="s">
        <v>169</v>
      </c>
      <c r="D145" s="135" t="s">
        <v>130</v>
      </c>
      <c r="E145" s="136" t="s">
        <v>176</v>
      </c>
      <c r="F145" s="137" t="s">
        <v>177</v>
      </c>
      <c r="G145" s="138" t="s">
        <v>173</v>
      </c>
      <c r="H145" s="139">
        <v>6</v>
      </c>
      <c r="I145" s="140"/>
      <c r="J145" s="140">
        <f>ROUND(I145*H145,2)</f>
        <v>0</v>
      </c>
      <c r="K145" s="141"/>
      <c r="L145" s="27"/>
      <c r="M145" s="142" t="s">
        <v>1</v>
      </c>
      <c r="N145" s="143" t="s">
        <v>35</v>
      </c>
      <c r="O145" s="144">
        <v>0.154</v>
      </c>
      <c r="P145" s="144">
        <f>O145*H145</f>
        <v>0.92399999999999993</v>
      </c>
      <c r="Q145" s="144">
        <v>2.7999999999999998E-4</v>
      </c>
      <c r="R145" s="144">
        <f>Q145*H145</f>
        <v>1.6799999999999999E-3</v>
      </c>
      <c r="S145" s="144">
        <v>0</v>
      </c>
      <c r="T145" s="14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6" t="s">
        <v>134</v>
      </c>
      <c r="AT145" s="146" t="s">
        <v>130</v>
      </c>
      <c r="AU145" s="146" t="s">
        <v>78</v>
      </c>
      <c r="AY145" s="14" t="s">
        <v>128</v>
      </c>
      <c r="BE145" s="147">
        <f>IF(N145="základní",J145,0)</f>
        <v>0</v>
      </c>
      <c r="BF145" s="147">
        <f>IF(N145="snížená",J145,0)</f>
        <v>0</v>
      </c>
      <c r="BG145" s="147">
        <f>IF(N145="zákl. přenesená",J145,0)</f>
        <v>0</v>
      </c>
      <c r="BH145" s="147">
        <f>IF(N145="sníž. přenesená",J145,0)</f>
        <v>0</v>
      </c>
      <c r="BI145" s="147">
        <f>IF(N145="nulová",J145,0)</f>
        <v>0</v>
      </c>
      <c r="BJ145" s="14" t="s">
        <v>76</v>
      </c>
      <c r="BK145" s="147">
        <f>ROUND(I145*H145,2)</f>
        <v>0</v>
      </c>
      <c r="BL145" s="14" t="s">
        <v>134</v>
      </c>
      <c r="BM145" s="146" t="s">
        <v>178</v>
      </c>
    </row>
    <row r="146" spans="1:65" s="2" customFormat="1" ht="19.5">
      <c r="A146" s="26"/>
      <c r="B146" s="27"/>
      <c r="C146" s="26"/>
      <c r="D146" s="148" t="s">
        <v>136</v>
      </c>
      <c r="E146" s="26"/>
      <c r="F146" s="149" t="s">
        <v>179</v>
      </c>
      <c r="G146" s="26"/>
      <c r="H146" s="26"/>
      <c r="I146" s="26"/>
      <c r="J146" s="26"/>
      <c r="K146" s="26"/>
      <c r="L146" s="27"/>
      <c r="M146" s="150"/>
      <c r="N146" s="151"/>
      <c r="O146" s="52"/>
      <c r="P146" s="52"/>
      <c r="Q146" s="52"/>
      <c r="R146" s="52"/>
      <c r="S146" s="52"/>
      <c r="T146" s="53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T146" s="14" t="s">
        <v>136</v>
      </c>
      <c r="AU146" s="14" t="s">
        <v>78</v>
      </c>
    </row>
    <row r="147" spans="1:65" s="2" customFormat="1" ht="16.5" customHeight="1">
      <c r="A147" s="26"/>
      <c r="B147" s="134"/>
      <c r="C147" s="135" t="s">
        <v>83</v>
      </c>
      <c r="D147" s="135" t="s">
        <v>130</v>
      </c>
      <c r="E147" s="136" t="s">
        <v>180</v>
      </c>
      <c r="F147" s="137" t="s">
        <v>181</v>
      </c>
      <c r="G147" s="138" t="s">
        <v>173</v>
      </c>
      <c r="H147" s="139">
        <v>6</v>
      </c>
      <c r="I147" s="140"/>
      <c r="J147" s="140">
        <f>ROUND(I147*H147,2)</f>
        <v>0</v>
      </c>
      <c r="K147" s="141"/>
      <c r="L147" s="27"/>
      <c r="M147" s="142" t="s">
        <v>1</v>
      </c>
      <c r="N147" s="143" t="s">
        <v>35</v>
      </c>
      <c r="O147" s="144">
        <v>0.12</v>
      </c>
      <c r="P147" s="144">
        <f>O147*H147</f>
        <v>0.72</v>
      </c>
      <c r="Q147" s="144">
        <v>0</v>
      </c>
      <c r="R147" s="144">
        <f>Q147*H147</f>
        <v>0</v>
      </c>
      <c r="S147" s="144">
        <v>0</v>
      </c>
      <c r="T147" s="14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6" t="s">
        <v>134</v>
      </c>
      <c r="AT147" s="146" t="s">
        <v>130</v>
      </c>
      <c r="AU147" s="146" t="s">
        <v>78</v>
      </c>
      <c r="AY147" s="14" t="s">
        <v>128</v>
      </c>
      <c r="BE147" s="147">
        <f>IF(N147="základní",J147,0)</f>
        <v>0</v>
      </c>
      <c r="BF147" s="147">
        <f>IF(N147="snížená",J147,0)</f>
        <v>0</v>
      </c>
      <c r="BG147" s="147">
        <f>IF(N147="zákl. přenesená",J147,0)</f>
        <v>0</v>
      </c>
      <c r="BH147" s="147">
        <f>IF(N147="sníž. přenesená",J147,0)</f>
        <v>0</v>
      </c>
      <c r="BI147" s="147">
        <f>IF(N147="nulová",J147,0)</f>
        <v>0</v>
      </c>
      <c r="BJ147" s="14" t="s">
        <v>76</v>
      </c>
      <c r="BK147" s="147">
        <f>ROUND(I147*H147,2)</f>
        <v>0</v>
      </c>
      <c r="BL147" s="14" t="s">
        <v>134</v>
      </c>
      <c r="BM147" s="146" t="s">
        <v>182</v>
      </c>
    </row>
    <row r="148" spans="1:65" s="2" customFormat="1">
      <c r="A148" s="26"/>
      <c r="B148" s="27"/>
      <c r="C148" s="26"/>
      <c r="D148" s="148" t="s">
        <v>136</v>
      </c>
      <c r="E148" s="26"/>
      <c r="F148" s="149" t="s">
        <v>183</v>
      </c>
      <c r="G148" s="26"/>
      <c r="H148" s="26"/>
      <c r="I148" s="26"/>
      <c r="J148" s="26"/>
      <c r="K148" s="26"/>
      <c r="L148" s="27"/>
      <c r="M148" s="150"/>
      <c r="N148" s="151"/>
      <c r="O148" s="52"/>
      <c r="P148" s="52"/>
      <c r="Q148" s="52"/>
      <c r="R148" s="52"/>
      <c r="S148" s="52"/>
      <c r="T148" s="53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T148" s="14" t="s">
        <v>136</v>
      </c>
      <c r="AU148" s="14" t="s">
        <v>78</v>
      </c>
    </row>
    <row r="149" spans="1:65" s="2" customFormat="1" ht="16.5" customHeight="1">
      <c r="A149" s="26"/>
      <c r="B149" s="134"/>
      <c r="C149" s="135" t="s">
        <v>84</v>
      </c>
      <c r="D149" s="135" t="s">
        <v>130</v>
      </c>
      <c r="E149" s="136" t="s">
        <v>184</v>
      </c>
      <c r="F149" s="137" t="s">
        <v>185</v>
      </c>
      <c r="G149" s="138" t="s">
        <v>173</v>
      </c>
      <c r="H149" s="139">
        <v>6</v>
      </c>
      <c r="I149" s="140"/>
      <c r="J149" s="140">
        <f>ROUND(I149*H149,2)</f>
        <v>0</v>
      </c>
      <c r="K149" s="141"/>
      <c r="L149" s="27"/>
      <c r="M149" s="142" t="s">
        <v>1</v>
      </c>
      <c r="N149" s="143" t="s">
        <v>35</v>
      </c>
      <c r="O149" s="144">
        <v>0.30499999999999999</v>
      </c>
      <c r="P149" s="144">
        <f>O149*H149</f>
        <v>1.83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6" t="s">
        <v>134</v>
      </c>
      <c r="AT149" s="146" t="s">
        <v>130</v>
      </c>
      <c r="AU149" s="146" t="s">
        <v>78</v>
      </c>
      <c r="AY149" s="14" t="s">
        <v>128</v>
      </c>
      <c r="BE149" s="147">
        <f>IF(N149="základní",J149,0)</f>
        <v>0</v>
      </c>
      <c r="BF149" s="147">
        <f>IF(N149="snížená",J149,0)</f>
        <v>0</v>
      </c>
      <c r="BG149" s="147">
        <f>IF(N149="zákl. přenesená",J149,0)</f>
        <v>0</v>
      </c>
      <c r="BH149" s="147">
        <f>IF(N149="sníž. přenesená",J149,0)</f>
        <v>0</v>
      </c>
      <c r="BI149" s="147">
        <f>IF(N149="nulová",J149,0)</f>
        <v>0</v>
      </c>
      <c r="BJ149" s="14" t="s">
        <v>76</v>
      </c>
      <c r="BK149" s="147">
        <f>ROUND(I149*H149,2)</f>
        <v>0</v>
      </c>
      <c r="BL149" s="14" t="s">
        <v>134</v>
      </c>
      <c r="BM149" s="146" t="s">
        <v>186</v>
      </c>
    </row>
    <row r="150" spans="1:65" s="2" customFormat="1">
      <c r="A150" s="26"/>
      <c r="B150" s="27"/>
      <c r="C150" s="26"/>
      <c r="D150" s="148" t="s">
        <v>136</v>
      </c>
      <c r="E150" s="26"/>
      <c r="F150" s="149" t="s">
        <v>187</v>
      </c>
      <c r="G150" s="26"/>
      <c r="H150" s="26"/>
      <c r="I150" s="26"/>
      <c r="J150" s="26"/>
      <c r="K150" s="26"/>
      <c r="L150" s="27"/>
      <c r="M150" s="150"/>
      <c r="N150" s="151"/>
      <c r="O150" s="52"/>
      <c r="P150" s="52"/>
      <c r="Q150" s="52"/>
      <c r="R150" s="52"/>
      <c r="S150" s="52"/>
      <c r="T150" s="53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T150" s="14" t="s">
        <v>136</v>
      </c>
      <c r="AU150" s="14" t="s">
        <v>78</v>
      </c>
    </row>
    <row r="151" spans="1:65" s="2" customFormat="1" ht="21.75" customHeight="1">
      <c r="A151" s="26"/>
      <c r="B151" s="134"/>
      <c r="C151" s="135" t="s">
        <v>8</v>
      </c>
      <c r="D151" s="135" t="s">
        <v>130</v>
      </c>
      <c r="E151" s="136" t="s">
        <v>188</v>
      </c>
      <c r="F151" s="137" t="s">
        <v>189</v>
      </c>
      <c r="G151" s="138" t="s">
        <v>162</v>
      </c>
      <c r="H151" s="139">
        <v>2</v>
      </c>
      <c r="I151" s="140"/>
      <c r="J151" s="140">
        <f>ROUND(I151*H151,2)</f>
        <v>0</v>
      </c>
      <c r="K151" s="141"/>
      <c r="L151" s="27"/>
      <c r="M151" s="142" t="s">
        <v>1</v>
      </c>
      <c r="N151" s="143" t="s">
        <v>35</v>
      </c>
      <c r="O151" s="144">
        <v>0.57999999999999996</v>
      </c>
      <c r="P151" s="144">
        <f>O151*H151</f>
        <v>1.1599999999999999</v>
      </c>
      <c r="Q151" s="144">
        <v>1.6167899999999999</v>
      </c>
      <c r="R151" s="144">
        <f>Q151*H151</f>
        <v>3.2335799999999999</v>
      </c>
      <c r="S151" s="144">
        <v>0</v>
      </c>
      <c r="T151" s="145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6" t="s">
        <v>134</v>
      </c>
      <c r="AT151" s="146" t="s">
        <v>130</v>
      </c>
      <c r="AU151" s="146" t="s">
        <v>78</v>
      </c>
      <c r="AY151" s="14" t="s">
        <v>128</v>
      </c>
      <c r="BE151" s="147">
        <f>IF(N151="základní",J151,0)</f>
        <v>0</v>
      </c>
      <c r="BF151" s="147">
        <f>IF(N151="snížená",J151,0)</f>
        <v>0</v>
      </c>
      <c r="BG151" s="147">
        <f>IF(N151="zákl. přenesená",J151,0)</f>
        <v>0</v>
      </c>
      <c r="BH151" s="147">
        <f>IF(N151="sníž. přenesená",J151,0)</f>
        <v>0</v>
      </c>
      <c r="BI151" s="147">
        <f>IF(N151="nulová",J151,0)</f>
        <v>0</v>
      </c>
      <c r="BJ151" s="14" t="s">
        <v>76</v>
      </c>
      <c r="BK151" s="147">
        <f>ROUND(I151*H151,2)</f>
        <v>0</v>
      </c>
      <c r="BL151" s="14" t="s">
        <v>134</v>
      </c>
      <c r="BM151" s="146" t="s">
        <v>224</v>
      </c>
    </row>
    <row r="152" spans="1:65" s="2" customFormat="1" ht="19.5">
      <c r="A152" s="26"/>
      <c r="B152" s="27"/>
      <c r="C152" s="26"/>
      <c r="D152" s="148" t="s">
        <v>136</v>
      </c>
      <c r="E152" s="26"/>
      <c r="F152" s="149" t="s">
        <v>190</v>
      </c>
      <c r="G152" s="26"/>
      <c r="H152" s="26"/>
      <c r="I152" s="26"/>
      <c r="J152" s="26"/>
      <c r="K152" s="26"/>
      <c r="L152" s="27"/>
      <c r="M152" s="150"/>
      <c r="N152" s="151"/>
      <c r="O152" s="52"/>
      <c r="P152" s="52"/>
      <c r="Q152" s="52"/>
      <c r="R152" s="52"/>
      <c r="S152" s="52"/>
      <c r="T152" s="53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T152" s="14" t="s">
        <v>136</v>
      </c>
      <c r="AU152" s="14" t="s">
        <v>78</v>
      </c>
    </row>
    <row r="153" spans="1:65" s="2" customFormat="1" ht="16.5" customHeight="1">
      <c r="A153" s="26"/>
      <c r="B153" s="134"/>
      <c r="C153" s="135" t="s">
        <v>89</v>
      </c>
      <c r="D153" s="135" t="s">
        <v>130</v>
      </c>
      <c r="E153" s="136" t="s">
        <v>191</v>
      </c>
      <c r="F153" s="137" t="s">
        <v>192</v>
      </c>
      <c r="G153" s="138" t="s">
        <v>133</v>
      </c>
      <c r="H153" s="139">
        <v>220</v>
      </c>
      <c r="I153" s="140"/>
      <c r="J153" s="140">
        <f>ROUND(I153*H153,2)</f>
        <v>0</v>
      </c>
      <c r="K153" s="141"/>
      <c r="L153" s="27"/>
      <c r="M153" s="142" t="s">
        <v>1</v>
      </c>
      <c r="N153" s="143" t="s">
        <v>35</v>
      </c>
      <c r="O153" s="144">
        <v>2E-3</v>
      </c>
      <c r="P153" s="144">
        <f>O153*H153</f>
        <v>0.44</v>
      </c>
      <c r="Q153" s="144">
        <v>0</v>
      </c>
      <c r="R153" s="144">
        <f>Q153*H153</f>
        <v>0</v>
      </c>
      <c r="S153" s="144">
        <v>0.02</v>
      </c>
      <c r="T153" s="145">
        <f>S153*H153</f>
        <v>4.4000000000000004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6" t="s">
        <v>134</v>
      </c>
      <c r="AT153" s="146" t="s">
        <v>130</v>
      </c>
      <c r="AU153" s="146" t="s">
        <v>78</v>
      </c>
      <c r="AY153" s="14" t="s">
        <v>128</v>
      </c>
      <c r="BE153" s="147">
        <f>IF(N153="základní",J153,0)</f>
        <v>0</v>
      </c>
      <c r="BF153" s="147">
        <f>IF(N153="snížená",J153,0)</f>
        <v>0</v>
      </c>
      <c r="BG153" s="147">
        <f>IF(N153="zákl. přenesená",J153,0)</f>
        <v>0</v>
      </c>
      <c r="BH153" s="147">
        <f>IF(N153="sníž. přenesená",J153,0)</f>
        <v>0</v>
      </c>
      <c r="BI153" s="147">
        <f>IF(N153="nulová",J153,0)</f>
        <v>0</v>
      </c>
      <c r="BJ153" s="14" t="s">
        <v>76</v>
      </c>
      <c r="BK153" s="147">
        <f>ROUND(I153*H153,2)</f>
        <v>0</v>
      </c>
      <c r="BL153" s="14" t="s">
        <v>134</v>
      </c>
      <c r="BM153" s="146" t="s">
        <v>193</v>
      </c>
    </row>
    <row r="154" spans="1:65" s="2" customFormat="1" ht="19.5">
      <c r="A154" s="26"/>
      <c r="B154" s="27"/>
      <c r="C154" s="26"/>
      <c r="D154" s="148" t="s">
        <v>136</v>
      </c>
      <c r="E154" s="26"/>
      <c r="F154" s="149" t="s">
        <v>194</v>
      </c>
      <c r="G154" s="26"/>
      <c r="H154" s="26"/>
      <c r="I154" s="26"/>
      <c r="J154" s="26"/>
      <c r="K154" s="26"/>
      <c r="L154" s="27"/>
      <c r="M154" s="150"/>
      <c r="N154" s="151"/>
      <c r="O154" s="52"/>
      <c r="P154" s="52"/>
      <c r="Q154" s="52"/>
      <c r="R154" s="52"/>
      <c r="S154" s="52"/>
      <c r="T154" s="53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T154" s="14" t="s">
        <v>136</v>
      </c>
      <c r="AU154" s="14" t="s">
        <v>78</v>
      </c>
    </row>
    <row r="155" spans="1:65" s="12" customFormat="1" ht="22.9" customHeight="1">
      <c r="B155" s="122"/>
      <c r="D155" s="123" t="s">
        <v>69</v>
      </c>
      <c r="E155" s="132" t="s">
        <v>195</v>
      </c>
      <c r="F155" s="132" t="s">
        <v>196</v>
      </c>
      <c r="J155" s="133">
        <f>BK155</f>
        <v>0</v>
      </c>
      <c r="L155" s="122"/>
      <c r="M155" s="126"/>
      <c r="N155" s="127"/>
      <c r="O155" s="127"/>
      <c r="P155" s="128">
        <f>SUM(P156:P164)</f>
        <v>3.4848000000000008</v>
      </c>
      <c r="Q155" s="127"/>
      <c r="R155" s="128">
        <f>SUM(R156:R164)</f>
        <v>0</v>
      </c>
      <c r="S155" s="127"/>
      <c r="T155" s="129">
        <f>SUM(T156:T164)</f>
        <v>0</v>
      </c>
      <c r="AR155" s="123" t="s">
        <v>76</v>
      </c>
      <c r="AT155" s="130" t="s">
        <v>69</v>
      </c>
      <c r="AU155" s="130" t="s">
        <v>76</v>
      </c>
      <c r="AY155" s="123" t="s">
        <v>128</v>
      </c>
      <c r="BK155" s="131">
        <f>SUM(BK156:BK164)</f>
        <v>0</v>
      </c>
    </row>
    <row r="156" spans="1:65" s="2" customFormat="1" ht="16.5" customHeight="1">
      <c r="A156" s="26"/>
      <c r="B156" s="134"/>
      <c r="C156" s="135" t="s">
        <v>92</v>
      </c>
      <c r="D156" s="135" t="s">
        <v>130</v>
      </c>
      <c r="E156" s="136" t="s">
        <v>197</v>
      </c>
      <c r="F156" s="137" t="s">
        <v>198</v>
      </c>
      <c r="G156" s="138" t="s">
        <v>199</v>
      </c>
      <c r="H156" s="139">
        <f>H161+H163</f>
        <v>72.600000000000009</v>
      </c>
      <c r="I156" s="140"/>
      <c r="J156" s="140">
        <f>ROUND(I156*H156,2)</f>
        <v>0</v>
      </c>
      <c r="K156" s="141"/>
      <c r="L156" s="27"/>
      <c r="M156" s="142" t="s">
        <v>1</v>
      </c>
      <c r="N156" s="143" t="s">
        <v>35</v>
      </c>
      <c r="O156" s="144">
        <v>0.03</v>
      </c>
      <c r="P156" s="144">
        <f>O156*H156</f>
        <v>2.1780000000000004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6" t="s">
        <v>134</v>
      </c>
      <c r="AT156" s="146" t="s">
        <v>130</v>
      </c>
      <c r="AU156" s="146" t="s">
        <v>78</v>
      </c>
      <c r="AY156" s="14" t="s">
        <v>128</v>
      </c>
      <c r="BE156" s="147">
        <f>IF(N156="základní",J156,0)</f>
        <v>0</v>
      </c>
      <c r="BF156" s="147">
        <f>IF(N156="snížená",J156,0)</f>
        <v>0</v>
      </c>
      <c r="BG156" s="147">
        <f>IF(N156="zákl. přenesená",J156,0)</f>
        <v>0</v>
      </c>
      <c r="BH156" s="147">
        <f>IF(N156="sníž. přenesená",J156,0)</f>
        <v>0</v>
      </c>
      <c r="BI156" s="147">
        <f>IF(N156="nulová",J156,0)</f>
        <v>0</v>
      </c>
      <c r="BJ156" s="14" t="s">
        <v>76</v>
      </c>
      <c r="BK156" s="147">
        <f>ROUND(I156*H156,2)</f>
        <v>0</v>
      </c>
      <c r="BL156" s="14" t="s">
        <v>134</v>
      </c>
      <c r="BM156" s="146" t="s">
        <v>200</v>
      </c>
    </row>
    <row r="157" spans="1:65" s="2" customFormat="1">
      <c r="A157" s="26"/>
      <c r="B157" s="27"/>
      <c r="C157" s="26"/>
      <c r="D157" s="148" t="s">
        <v>136</v>
      </c>
      <c r="E157" s="26"/>
      <c r="F157" s="149" t="s">
        <v>201</v>
      </c>
      <c r="G157" s="26"/>
      <c r="H157" s="26"/>
      <c r="I157" s="26"/>
      <c r="J157" s="26"/>
      <c r="K157" s="26"/>
      <c r="L157" s="27"/>
      <c r="M157" s="150"/>
      <c r="N157" s="151"/>
      <c r="O157" s="52"/>
      <c r="P157" s="52"/>
      <c r="Q157" s="52"/>
      <c r="R157" s="52"/>
      <c r="S157" s="52"/>
      <c r="T157" s="53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T157" s="14" t="s">
        <v>136</v>
      </c>
      <c r="AU157" s="14" t="s">
        <v>78</v>
      </c>
    </row>
    <row r="158" spans="1:65" s="2" customFormat="1" ht="16.5" customHeight="1">
      <c r="A158" s="26"/>
      <c r="B158" s="134"/>
      <c r="C158" s="135" t="s">
        <v>93</v>
      </c>
      <c r="D158" s="135" t="s">
        <v>130</v>
      </c>
      <c r="E158" s="136" t="s">
        <v>202</v>
      </c>
      <c r="F158" s="137" t="s">
        <v>203</v>
      </c>
      <c r="G158" s="138" t="s">
        <v>199</v>
      </c>
      <c r="H158" s="139">
        <f>H156*9</f>
        <v>653.40000000000009</v>
      </c>
      <c r="I158" s="140"/>
      <c r="J158" s="140">
        <f>ROUND(I158*H158,2)</f>
        <v>0</v>
      </c>
      <c r="K158" s="141"/>
      <c r="L158" s="27"/>
      <c r="M158" s="142" t="s">
        <v>1</v>
      </c>
      <c r="N158" s="143" t="s">
        <v>35</v>
      </c>
      <c r="O158" s="144">
        <v>2E-3</v>
      </c>
      <c r="P158" s="144">
        <f>O158*H158</f>
        <v>1.3068000000000002</v>
      </c>
      <c r="Q158" s="144">
        <v>0</v>
      </c>
      <c r="R158" s="144">
        <f>Q158*H158</f>
        <v>0</v>
      </c>
      <c r="S158" s="144">
        <v>0</v>
      </c>
      <c r="T158" s="14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6" t="s">
        <v>134</v>
      </c>
      <c r="AT158" s="146" t="s">
        <v>130</v>
      </c>
      <c r="AU158" s="146" t="s">
        <v>78</v>
      </c>
      <c r="AY158" s="14" t="s">
        <v>128</v>
      </c>
      <c r="BE158" s="147">
        <f>IF(N158="základní",J158,0)</f>
        <v>0</v>
      </c>
      <c r="BF158" s="147">
        <f>IF(N158="snížená",J158,0)</f>
        <v>0</v>
      </c>
      <c r="BG158" s="147">
        <f>IF(N158="zákl. přenesená",J158,0)</f>
        <v>0</v>
      </c>
      <c r="BH158" s="147">
        <f>IF(N158="sníž. přenesená",J158,0)</f>
        <v>0</v>
      </c>
      <c r="BI158" s="147">
        <f>IF(N158="nulová",J158,0)</f>
        <v>0</v>
      </c>
      <c r="BJ158" s="14" t="s">
        <v>76</v>
      </c>
      <c r="BK158" s="147">
        <f>ROUND(I158*H158,2)</f>
        <v>0</v>
      </c>
      <c r="BL158" s="14" t="s">
        <v>134</v>
      </c>
      <c r="BM158" s="146" t="s">
        <v>204</v>
      </c>
    </row>
    <row r="159" spans="1:65" s="2" customFormat="1">
      <c r="A159" s="26"/>
      <c r="B159" s="27"/>
      <c r="C159" s="26"/>
      <c r="D159" s="148" t="s">
        <v>136</v>
      </c>
      <c r="E159" s="26"/>
      <c r="F159" s="149" t="s">
        <v>205</v>
      </c>
      <c r="G159" s="26"/>
      <c r="H159" s="26"/>
      <c r="I159" s="26"/>
      <c r="J159" s="26"/>
      <c r="K159" s="26"/>
      <c r="L159" s="27"/>
      <c r="M159" s="150"/>
      <c r="N159" s="151"/>
      <c r="O159" s="52"/>
      <c r="P159" s="52"/>
      <c r="Q159" s="52"/>
      <c r="R159" s="52"/>
      <c r="S159" s="52"/>
      <c r="T159" s="53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T159" s="14" t="s">
        <v>136</v>
      </c>
      <c r="AU159" s="14" t="s">
        <v>78</v>
      </c>
    </row>
    <row r="160" spans="1:65" s="2" customFormat="1" ht="19.5">
      <c r="A160" s="26"/>
      <c r="B160" s="27"/>
      <c r="C160" s="26"/>
      <c r="D160" s="148" t="s">
        <v>206</v>
      </c>
      <c r="E160" s="26"/>
      <c r="F160" s="152" t="s">
        <v>207</v>
      </c>
      <c r="G160" s="26"/>
      <c r="H160" s="26"/>
      <c r="I160" s="26"/>
      <c r="J160" s="26"/>
      <c r="K160" s="26"/>
      <c r="L160" s="27"/>
      <c r="M160" s="150"/>
      <c r="N160" s="151"/>
      <c r="O160" s="52"/>
      <c r="P160" s="52"/>
      <c r="Q160" s="52"/>
      <c r="R160" s="52"/>
      <c r="S160" s="52"/>
      <c r="T160" s="53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T160" s="14" t="s">
        <v>206</v>
      </c>
      <c r="AU160" s="14" t="s">
        <v>78</v>
      </c>
    </row>
    <row r="161" spans="1:65" s="2" customFormat="1" ht="24.2" customHeight="1">
      <c r="A161" s="26"/>
      <c r="B161" s="134"/>
      <c r="C161" s="135" t="s">
        <v>94</v>
      </c>
      <c r="D161" s="135" t="s">
        <v>130</v>
      </c>
      <c r="E161" s="136" t="s">
        <v>208</v>
      </c>
      <c r="F161" s="137" t="s">
        <v>209</v>
      </c>
      <c r="G161" s="138" t="s">
        <v>199</v>
      </c>
      <c r="H161" s="139">
        <f>H153*0.02</f>
        <v>4.4000000000000004</v>
      </c>
      <c r="I161" s="140"/>
      <c r="J161" s="140">
        <f>ROUND(I161*H161,2)</f>
        <v>0</v>
      </c>
      <c r="K161" s="141"/>
      <c r="L161" s="27"/>
      <c r="M161" s="142" t="s">
        <v>1</v>
      </c>
      <c r="N161" s="143" t="s">
        <v>35</v>
      </c>
      <c r="O161" s="144">
        <v>0</v>
      </c>
      <c r="P161" s="144">
        <f>O161*H161</f>
        <v>0</v>
      </c>
      <c r="Q161" s="144">
        <v>0</v>
      </c>
      <c r="R161" s="144">
        <f>Q161*H161</f>
        <v>0</v>
      </c>
      <c r="S161" s="144">
        <v>0</v>
      </c>
      <c r="T161" s="14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6" t="s">
        <v>134</v>
      </c>
      <c r="AT161" s="146" t="s">
        <v>130</v>
      </c>
      <c r="AU161" s="146" t="s">
        <v>78</v>
      </c>
      <c r="AY161" s="14" t="s">
        <v>128</v>
      </c>
      <c r="BE161" s="147">
        <f>IF(N161="základní",J161,0)</f>
        <v>0</v>
      </c>
      <c r="BF161" s="147">
        <f>IF(N161="snížená",J161,0)</f>
        <v>0</v>
      </c>
      <c r="BG161" s="147">
        <f>IF(N161="zákl. přenesená",J161,0)</f>
        <v>0</v>
      </c>
      <c r="BH161" s="147">
        <f>IF(N161="sníž. přenesená",J161,0)</f>
        <v>0</v>
      </c>
      <c r="BI161" s="147">
        <f>IF(N161="nulová",J161,0)</f>
        <v>0</v>
      </c>
      <c r="BJ161" s="14" t="s">
        <v>76</v>
      </c>
      <c r="BK161" s="147">
        <f>ROUND(I161*H161,2)</f>
        <v>0</v>
      </c>
      <c r="BL161" s="14" t="s">
        <v>134</v>
      </c>
      <c r="BM161" s="146" t="s">
        <v>210</v>
      </c>
    </row>
    <row r="162" spans="1:65" s="2" customFormat="1" ht="19.5">
      <c r="A162" s="26"/>
      <c r="B162" s="27"/>
      <c r="C162" s="26"/>
      <c r="D162" s="148" t="s">
        <v>136</v>
      </c>
      <c r="E162" s="26"/>
      <c r="F162" s="149" t="s">
        <v>211</v>
      </c>
      <c r="G162" s="26"/>
      <c r="H162" s="26"/>
      <c r="I162" s="26"/>
      <c r="J162" s="26"/>
      <c r="K162" s="26"/>
      <c r="L162" s="27"/>
      <c r="M162" s="150"/>
      <c r="N162" s="151"/>
      <c r="O162" s="52"/>
      <c r="P162" s="52"/>
      <c r="Q162" s="52"/>
      <c r="R162" s="52"/>
      <c r="S162" s="52"/>
      <c r="T162" s="53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T162" s="14" t="s">
        <v>136</v>
      </c>
      <c r="AU162" s="14" t="s">
        <v>78</v>
      </c>
    </row>
    <row r="163" spans="1:65" s="2" customFormat="1" ht="24.2" customHeight="1">
      <c r="A163" s="26"/>
      <c r="B163" s="134"/>
      <c r="C163" s="135" t="s">
        <v>95</v>
      </c>
      <c r="D163" s="135" t="s">
        <v>130</v>
      </c>
      <c r="E163" s="136" t="s">
        <v>212</v>
      </c>
      <c r="F163" s="137" t="s">
        <v>213</v>
      </c>
      <c r="G163" s="138" t="s">
        <v>199</v>
      </c>
      <c r="H163" s="139">
        <f>H126*0.31</f>
        <v>68.2</v>
      </c>
      <c r="I163" s="140"/>
      <c r="J163" s="140">
        <f>ROUND(I163*H163,2)</f>
        <v>0</v>
      </c>
      <c r="K163" s="141"/>
      <c r="L163" s="27"/>
      <c r="M163" s="142" t="s">
        <v>1</v>
      </c>
      <c r="N163" s="143" t="s">
        <v>35</v>
      </c>
      <c r="O163" s="144">
        <v>0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6" t="s">
        <v>134</v>
      </c>
      <c r="AT163" s="146" t="s">
        <v>130</v>
      </c>
      <c r="AU163" s="146" t="s">
        <v>78</v>
      </c>
      <c r="AY163" s="14" t="s">
        <v>128</v>
      </c>
      <c r="BE163" s="147">
        <f>IF(N163="základní",J163,0)</f>
        <v>0</v>
      </c>
      <c r="BF163" s="147">
        <f>IF(N163="snížená",J163,0)</f>
        <v>0</v>
      </c>
      <c r="BG163" s="147">
        <f>IF(N163="zákl. přenesená",J163,0)</f>
        <v>0</v>
      </c>
      <c r="BH163" s="147">
        <f>IF(N163="sníž. přenesená",J163,0)</f>
        <v>0</v>
      </c>
      <c r="BI163" s="147">
        <f>IF(N163="nulová",J163,0)</f>
        <v>0</v>
      </c>
      <c r="BJ163" s="14" t="s">
        <v>76</v>
      </c>
      <c r="BK163" s="147">
        <f>ROUND(I163*H163,2)</f>
        <v>0</v>
      </c>
      <c r="BL163" s="14" t="s">
        <v>134</v>
      </c>
      <c r="BM163" s="146" t="s">
        <v>214</v>
      </c>
    </row>
    <row r="164" spans="1:65" s="2" customFormat="1" ht="19.5">
      <c r="A164" s="26"/>
      <c r="B164" s="27"/>
      <c r="C164" s="26"/>
      <c r="D164" s="148" t="s">
        <v>136</v>
      </c>
      <c r="E164" s="26"/>
      <c r="F164" s="149" t="s">
        <v>215</v>
      </c>
      <c r="G164" s="26"/>
      <c r="H164" s="26"/>
      <c r="I164" s="26"/>
      <c r="J164" s="26"/>
      <c r="K164" s="26"/>
      <c r="L164" s="27"/>
      <c r="M164" s="150"/>
      <c r="N164" s="151"/>
      <c r="O164" s="52"/>
      <c r="P164" s="52"/>
      <c r="Q164" s="52"/>
      <c r="R164" s="52"/>
      <c r="S164" s="52"/>
      <c r="T164" s="53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T164" s="14" t="s">
        <v>136</v>
      </c>
      <c r="AU164" s="14" t="s">
        <v>78</v>
      </c>
    </row>
    <row r="165" spans="1:65" s="12" customFormat="1" ht="22.9" customHeight="1">
      <c r="B165" s="122"/>
      <c r="D165" s="123" t="s">
        <v>69</v>
      </c>
      <c r="E165" s="132" t="s">
        <v>216</v>
      </c>
      <c r="F165" s="132" t="s">
        <v>217</v>
      </c>
      <c r="J165" s="133">
        <f>BK165</f>
        <v>0</v>
      </c>
      <c r="L165" s="122"/>
      <c r="M165" s="126"/>
      <c r="N165" s="127"/>
      <c r="O165" s="127"/>
      <c r="P165" s="128">
        <f>SUM(P166:P167)</f>
        <v>0</v>
      </c>
      <c r="Q165" s="127"/>
      <c r="R165" s="128">
        <f>SUM(R166:R167)</f>
        <v>0</v>
      </c>
      <c r="S165" s="127"/>
      <c r="T165" s="129">
        <f>SUM(T166:T167)</f>
        <v>0</v>
      </c>
      <c r="AR165" s="123" t="s">
        <v>138</v>
      </c>
      <c r="AT165" s="130" t="s">
        <v>69</v>
      </c>
      <c r="AU165" s="130" t="s">
        <v>76</v>
      </c>
      <c r="AY165" s="123" t="s">
        <v>128</v>
      </c>
      <c r="BK165" s="131">
        <f>SUM(BK166:BK167)</f>
        <v>0</v>
      </c>
    </row>
    <row r="166" spans="1:65" s="2" customFormat="1" ht="16.5" customHeight="1">
      <c r="A166" s="26"/>
      <c r="B166" s="134"/>
      <c r="C166" s="135">
        <v>18</v>
      </c>
      <c r="D166" s="135" t="s">
        <v>130</v>
      </c>
      <c r="E166" s="136" t="s">
        <v>218</v>
      </c>
      <c r="F166" s="137" t="s">
        <v>219</v>
      </c>
      <c r="G166" s="138" t="s">
        <v>220</v>
      </c>
      <c r="H166" s="139">
        <v>1</v>
      </c>
      <c r="I166" s="140"/>
      <c r="J166" s="140">
        <f>ROUND(I166*H166,2)</f>
        <v>0</v>
      </c>
      <c r="K166" s="141"/>
      <c r="L166" s="27"/>
      <c r="M166" s="142" t="s">
        <v>1</v>
      </c>
      <c r="N166" s="143" t="s">
        <v>35</v>
      </c>
      <c r="O166" s="144">
        <v>0</v>
      </c>
      <c r="P166" s="144">
        <f>O166*H166</f>
        <v>0</v>
      </c>
      <c r="Q166" s="144">
        <v>0</v>
      </c>
      <c r="R166" s="144">
        <f>Q166*H166</f>
        <v>0</v>
      </c>
      <c r="S166" s="144">
        <v>0</v>
      </c>
      <c r="T166" s="145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6" t="s">
        <v>221</v>
      </c>
      <c r="AT166" s="146" t="s">
        <v>130</v>
      </c>
      <c r="AU166" s="146" t="s">
        <v>78</v>
      </c>
      <c r="AY166" s="14" t="s">
        <v>128</v>
      </c>
      <c r="BE166" s="147">
        <f>IF(N166="základní",J166,0)</f>
        <v>0</v>
      </c>
      <c r="BF166" s="147">
        <f>IF(N166="snížená",J166,0)</f>
        <v>0</v>
      </c>
      <c r="BG166" s="147">
        <f>IF(N166="zákl. přenesená",J166,0)</f>
        <v>0</v>
      </c>
      <c r="BH166" s="147">
        <f>IF(N166="sníž. přenesená",J166,0)</f>
        <v>0</v>
      </c>
      <c r="BI166" s="147">
        <f>IF(N166="nulová",J166,0)</f>
        <v>0</v>
      </c>
      <c r="BJ166" s="14" t="s">
        <v>76</v>
      </c>
      <c r="BK166" s="147">
        <f>ROUND(I166*H166,2)</f>
        <v>0</v>
      </c>
      <c r="BL166" s="14" t="s">
        <v>221</v>
      </c>
      <c r="BM166" s="146" t="s">
        <v>222</v>
      </c>
    </row>
    <row r="167" spans="1:65" s="2" customFormat="1">
      <c r="A167" s="26"/>
      <c r="B167" s="27"/>
      <c r="C167" s="26"/>
      <c r="D167" s="148" t="s">
        <v>136</v>
      </c>
      <c r="E167" s="26"/>
      <c r="F167" s="149" t="s">
        <v>223</v>
      </c>
      <c r="G167" s="26"/>
      <c r="H167" s="26"/>
      <c r="I167" s="26"/>
      <c r="J167" s="26"/>
      <c r="K167" s="26"/>
      <c r="L167" s="27"/>
      <c r="M167" s="153"/>
      <c r="N167" s="154"/>
      <c r="O167" s="155"/>
      <c r="P167" s="155"/>
      <c r="Q167" s="155"/>
      <c r="R167" s="155"/>
      <c r="S167" s="155"/>
      <c r="T167" s="15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T167" s="14" t="s">
        <v>136</v>
      </c>
      <c r="AU167" s="14" t="s">
        <v>78</v>
      </c>
    </row>
    <row r="168" spans="1:65" s="2" customFormat="1" ht="6.95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</row>
  </sheetData>
  <autoFilter ref="C122:K167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01 - Hraniční</vt:lpstr>
      <vt:lpstr>02 - Jindrišská_I</vt:lpstr>
      <vt:lpstr>03 - Do Kopce , část II</vt:lpstr>
      <vt:lpstr>04 - K Písk...</vt:lpstr>
      <vt:lpstr>05 - Závodní</vt:lpstr>
      <vt:lpstr>06 - Modrá, úsek I.</vt:lpstr>
      <vt:lpstr>07 - Modrá, úsek II.</vt:lpstr>
      <vt:lpstr>08 - Modrá, úsek III.</vt:lpstr>
      <vt:lpstr>'01 - Hraniční'!Názvy_tisku</vt:lpstr>
      <vt:lpstr>'02 - Jindrišská_I'!Názvy_tisku</vt:lpstr>
      <vt:lpstr>'03 - Do Kopce , část II'!Názvy_tisku</vt:lpstr>
      <vt:lpstr>'04 - K Písk...'!Názvy_tisku</vt:lpstr>
      <vt:lpstr>'05 - Závodní'!Názvy_tisku</vt:lpstr>
      <vt:lpstr>'06 - Modrá, úsek I.'!Názvy_tisku</vt:lpstr>
      <vt:lpstr>'07 - Modrá, úsek II.'!Názvy_tisku</vt:lpstr>
      <vt:lpstr>'08 - Modrá, úsek III.'!Názvy_tisku</vt:lpstr>
      <vt:lpstr>'Rekapitulace stavby'!Názvy_tisku</vt:lpstr>
      <vt:lpstr>'01 - Hraniční'!Oblast_tisku</vt:lpstr>
      <vt:lpstr>'02 - Jindrišská_I'!Oblast_tisku</vt:lpstr>
      <vt:lpstr>'03 - Do Kopce , část II'!Oblast_tisku</vt:lpstr>
      <vt:lpstr>'04 - K Písk...'!Oblast_tisku</vt:lpstr>
      <vt:lpstr>'05 - Závodní'!Oblast_tisku</vt:lpstr>
      <vt:lpstr>'06 - Modrá, úsek I.'!Oblast_tisku</vt:lpstr>
      <vt:lpstr>'07 - Modrá, úsek II.'!Oblast_tisku</vt:lpstr>
      <vt:lpstr>'08 - Modrá, úsek III.'!Oblast_tisku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Hybner Radek</dc:creator>
  <cp:lastModifiedBy>Pavol Lipták</cp:lastModifiedBy>
  <dcterms:created xsi:type="dcterms:W3CDTF">2024-02-13T05:37:27Z</dcterms:created>
  <dcterms:modified xsi:type="dcterms:W3CDTF">2025-03-07T05:59:27Z</dcterms:modified>
</cp:coreProperties>
</file>