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v05ap\duediligence\Bids\CzechRepublic\Petrvald\Koncesní řízení 2024\Nabídka\"/>
    </mc:Choice>
  </mc:AlternateContent>
  <xr:revisionPtr revIDLastSave="0" documentId="13_ncr:8001_{A44CDC4F-9AB7-418C-85C8-CE32F75F798C}" xr6:coauthVersionLast="47" xr6:coauthVersionMax="47" xr10:uidLastSave="{00000000-0000-0000-0000-000000000000}"/>
  <workbookProtection workbookPassword="EB36" lockStructure="1"/>
  <bookViews>
    <workbookView xWindow="-120" yWindow="-120" windowWidth="29040" windowHeight="15720" xr2:uid="{00000000-000D-0000-FFFF-FFFF00000000}"/>
  </bookViews>
  <sheets>
    <sheet name="Soutěžní cena" sheetId="3" r:id="rId1"/>
    <sheet name="Pitná voda" sheetId="1" state="hidden" r:id="rId2"/>
    <sheet name="Odpadní voda" sheetId="5" r:id="rId3"/>
  </sheets>
  <externalReferences>
    <externalReference r:id="rId4"/>
  </externalReferences>
  <definedNames>
    <definedName name="CZ_EN">[1]Slovník!$C$1</definedName>
    <definedName name="_xlnm.Print_Area" localSheetId="0">'Soutěžní cena'!$A$1:$I$109</definedName>
    <definedName name="Slovnik">[1]Slovník!$C$4:$D$464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D55" i="1"/>
  <c r="D55" i="5"/>
  <c r="M55" i="5" s="1"/>
  <c r="K55" i="5"/>
  <c r="D56" i="1"/>
  <c r="E17" i="3"/>
  <c r="D36" i="1"/>
  <c r="E36" i="1"/>
  <c r="F36" i="1"/>
  <c r="G36" i="1"/>
  <c r="H36" i="1"/>
  <c r="I36" i="1"/>
  <c r="J36" i="1"/>
  <c r="K36" i="1"/>
  <c r="L36" i="1"/>
  <c r="M36" i="1"/>
  <c r="N36" i="1"/>
  <c r="D33" i="5"/>
  <c r="D36" i="5"/>
  <c r="E36" i="5" s="1"/>
  <c r="F36" i="5" s="1"/>
  <c r="G36" i="5" s="1"/>
  <c r="H36" i="5" s="1"/>
  <c r="I36" i="5" s="1"/>
  <c r="J36" i="5" s="1"/>
  <c r="K36" i="5" s="1"/>
  <c r="L36" i="5" s="1"/>
  <c r="M36" i="5" s="1"/>
  <c r="N36" i="5" s="1"/>
  <c r="D32" i="1"/>
  <c r="E32" i="1"/>
  <c r="E97" i="3"/>
  <c r="D42" i="1"/>
  <c r="D42" i="5"/>
  <c r="D29" i="5"/>
  <c r="E29" i="5"/>
  <c r="E56" i="5"/>
  <c r="D29" i="1"/>
  <c r="D74" i="1"/>
  <c r="D74" i="5"/>
  <c r="L74" i="5" s="1"/>
  <c r="L68" i="5" s="1"/>
  <c r="F74" i="5"/>
  <c r="F68" i="5" s="1"/>
  <c r="D44" i="5"/>
  <c r="D44" i="1"/>
  <c r="D47" i="5"/>
  <c r="E47" i="5" s="1"/>
  <c r="D47" i="1"/>
  <c r="N47" i="1"/>
  <c r="D32" i="5"/>
  <c r="E104" i="3"/>
  <c r="E105" i="3"/>
  <c r="D106" i="3"/>
  <c r="D33" i="1"/>
  <c r="E33" i="1"/>
  <c r="F33" i="1"/>
  <c r="G33" i="1"/>
  <c r="H33" i="1"/>
  <c r="I33" i="1"/>
  <c r="J33" i="1"/>
  <c r="K33" i="1"/>
  <c r="L33" i="1"/>
  <c r="M33" i="1"/>
  <c r="N33" i="1"/>
  <c r="N43" i="1"/>
  <c r="D59" i="5"/>
  <c r="G59" i="5" s="1"/>
  <c r="L59" i="5"/>
  <c r="D60" i="5"/>
  <c r="G60" i="5" s="1"/>
  <c r="D61" i="5"/>
  <c r="D62" i="5"/>
  <c r="D63" i="5"/>
  <c r="F63" i="5" s="1"/>
  <c r="H63" i="5"/>
  <c r="D64" i="5"/>
  <c r="H64" i="5" s="1"/>
  <c r="D58" i="5"/>
  <c r="F58" i="5"/>
  <c r="D54" i="5"/>
  <c r="D53" i="5"/>
  <c r="F53" i="5"/>
  <c r="D51" i="5"/>
  <c r="H51" i="5" s="1"/>
  <c r="I51" i="5"/>
  <c r="D50" i="5"/>
  <c r="N50" i="5"/>
  <c r="D48" i="5"/>
  <c r="D45" i="5"/>
  <c r="H45" i="5" s="1"/>
  <c r="D45" i="1"/>
  <c r="D48" i="1"/>
  <c r="D50" i="1"/>
  <c r="D51" i="1"/>
  <c r="E51" i="1"/>
  <c r="D53" i="1"/>
  <c r="D54" i="1"/>
  <c r="D58" i="1"/>
  <c r="D59" i="1"/>
  <c r="D60" i="1"/>
  <c r="D61" i="1"/>
  <c r="D62" i="1"/>
  <c r="D63" i="1"/>
  <c r="D64" i="1"/>
  <c r="E85" i="3"/>
  <c r="E92" i="3"/>
  <c r="F92" i="3"/>
  <c r="G92" i="3"/>
  <c r="H92" i="3"/>
  <c r="I92" i="3"/>
  <c r="I105" i="3"/>
  <c r="E25" i="5"/>
  <c r="E58" i="5"/>
  <c r="F25" i="5"/>
  <c r="G25" i="5"/>
  <c r="E24" i="5"/>
  <c r="F24" i="5"/>
  <c r="E23" i="5"/>
  <c r="E22" i="5"/>
  <c r="F22" i="5"/>
  <c r="E48" i="5"/>
  <c r="E21" i="5"/>
  <c r="F21" i="5"/>
  <c r="E19" i="5"/>
  <c r="E61" i="5"/>
  <c r="E6" i="5"/>
  <c r="F6" i="5"/>
  <c r="G6" i="5"/>
  <c r="H6" i="5"/>
  <c r="I6" i="5"/>
  <c r="J6" i="5"/>
  <c r="K6" i="5"/>
  <c r="L6" i="5"/>
  <c r="M6" i="5"/>
  <c r="N6" i="5"/>
  <c r="E23" i="1"/>
  <c r="E19" i="1"/>
  <c r="E44" i="1"/>
  <c r="E20" i="1"/>
  <c r="E60" i="1"/>
  <c r="E22" i="1"/>
  <c r="E24" i="1"/>
  <c r="F24" i="1"/>
  <c r="F51" i="1"/>
  <c r="E25" i="1"/>
  <c r="F25" i="1"/>
  <c r="E21" i="1"/>
  <c r="F21" i="1"/>
  <c r="G21" i="1"/>
  <c r="H21" i="1"/>
  <c r="I21" i="1"/>
  <c r="J21" i="1"/>
  <c r="K21" i="1"/>
  <c r="L21" i="1"/>
  <c r="M21" i="1"/>
  <c r="N21" i="1"/>
  <c r="E6" i="1"/>
  <c r="F6" i="1"/>
  <c r="G6" i="1"/>
  <c r="H6" i="1"/>
  <c r="I6" i="1"/>
  <c r="J6" i="1"/>
  <c r="K6" i="1"/>
  <c r="L6" i="1"/>
  <c r="M6" i="1"/>
  <c r="N6" i="1"/>
  <c r="F5" i="3"/>
  <c r="G5" i="3"/>
  <c r="H5" i="3"/>
  <c r="I5" i="3"/>
  <c r="E44" i="5"/>
  <c r="E42" i="5"/>
  <c r="A75" i="3"/>
  <c r="F85" i="3"/>
  <c r="G85" i="3"/>
  <c r="H85" i="3"/>
  <c r="I85" i="3"/>
  <c r="F20" i="1"/>
  <c r="A40" i="3"/>
  <c r="D43" i="5"/>
  <c r="G43" i="5" s="1"/>
  <c r="G24" i="1"/>
  <c r="H24" i="1"/>
  <c r="H51" i="1"/>
  <c r="G51" i="1"/>
  <c r="F23" i="1"/>
  <c r="F22" i="1"/>
  <c r="F54" i="1"/>
  <c r="G23" i="1"/>
  <c r="I24" i="1"/>
  <c r="H23" i="1"/>
  <c r="I23" i="1"/>
  <c r="I54" i="1"/>
  <c r="L47" i="1"/>
  <c r="E58" i="1"/>
  <c r="H55" i="1"/>
  <c r="E64" i="1"/>
  <c r="E48" i="1"/>
  <c r="E98" i="3"/>
  <c r="H50" i="1"/>
  <c r="G55" i="1"/>
  <c r="E62" i="1"/>
  <c r="M47" i="1"/>
  <c r="G21" i="5"/>
  <c r="H21" i="5"/>
  <c r="G24" i="5"/>
  <c r="G50" i="5"/>
  <c r="F20" i="5"/>
  <c r="E50" i="5"/>
  <c r="F19" i="5"/>
  <c r="E62" i="5"/>
  <c r="D56" i="5"/>
  <c r="G104" i="3"/>
  <c r="G105" i="3"/>
  <c r="F104" i="3"/>
  <c r="F105" i="3"/>
  <c r="F29" i="5"/>
  <c r="F56" i="5"/>
  <c r="H24" i="5"/>
  <c r="I24" i="5"/>
  <c r="J24" i="5"/>
  <c r="F62" i="5"/>
  <c r="G29" i="5"/>
  <c r="I33" i="5"/>
  <c r="J33" i="5"/>
  <c r="K33" i="5"/>
  <c r="L33" i="5"/>
  <c r="M33" i="5"/>
  <c r="N33" i="5"/>
  <c r="H104" i="3"/>
  <c r="H105" i="3"/>
  <c r="I104" i="3"/>
  <c r="I32" i="5"/>
  <c r="J32" i="5"/>
  <c r="K32" i="5"/>
  <c r="L32" i="5"/>
  <c r="M32" i="5"/>
  <c r="N32" i="5"/>
  <c r="J50" i="5"/>
  <c r="K24" i="5"/>
  <c r="F60" i="1"/>
  <c r="G20" i="1"/>
  <c r="F97" i="3"/>
  <c r="F98" i="3"/>
  <c r="F32" i="1"/>
  <c r="F48" i="5"/>
  <c r="G22" i="5"/>
  <c r="E63" i="1"/>
  <c r="G22" i="1"/>
  <c r="F48" i="1"/>
  <c r="E54" i="5"/>
  <c r="F23" i="5"/>
  <c r="E45" i="1"/>
  <c r="G45" i="1"/>
  <c r="F44" i="5"/>
  <c r="J24" i="1"/>
  <c r="I51" i="1"/>
  <c r="F45" i="1"/>
  <c r="E61" i="1"/>
  <c r="D43" i="1"/>
  <c r="I21" i="5"/>
  <c r="J21" i="5"/>
  <c r="G25" i="1"/>
  <c r="F58" i="1"/>
  <c r="F61" i="5"/>
  <c r="G19" i="5"/>
  <c r="F42" i="5"/>
  <c r="E74" i="1"/>
  <c r="E68" i="1"/>
  <c r="D68" i="1"/>
  <c r="E59" i="1"/>
  <c r="H50" i="5"/>
  <c r="H25" i="5"/>
  <c r="G58" i="5"/>
  <c r="G56" i="5"/>
  <c r="H29" i="5"/>
  <c r="G20" i="5"/>
  <c r="J23" i="1"/>
  <c r="J55" i="1"/>
  <c r="H54" i="1"/>
  <c r="I55" i="1"/>
  <c r="J47" i="1"/>
  <c r="E42" i="1"/>
  <c r="F59" i="1"/>
  <c r="F50" i="1"/>
  <c r="G47" i="5"/>
  <c r="E29" i="1"/>
  <c r="E56" i="1"/>
  <c r="I50" i="1"/>
  <c r="K47" i="1"/>
  <c r="I47" i="1"/>
  <c r="G59" i="1"/>
  <c r="E55" i="1"/>
  <c r="F55" i="1"/>
  <c r="G54" i="1"/>
  <c r="G47" i="1"/>
  <c r="F42" i="1"/>
  <c r="F47" i="5"/>
  <c r="H47" i="1"/>
  <c r="E50" i="1"/>
  <c r="E53" i="1"/>
  <c r="E54" i="1"/>
  <c r="F47" i="1"/>
  <c r="G50" i="1"/>
  <c r="E47" i="1"/>
  <c r="F19" i="1"/>
  <c r="F63" i="1"/>
  <c r="I25" i="5"/>
  <c r="J25" i="5"/>
  <c r="K25" i="5"/>
  <c r="L25" i="5"/>
  <c r="M25" i="5"/>
  <c r="N25" i="5"/>
  <c r="H58" i="5"/>
  <c r="K24" i="1"/>
  <c r="J51" i="1"/>
  <c r="H22" i="1"/>
  <c r="G48" i="1"/>
  <c r="G43" i="1"/>
  <c r="F43" i="1"/>
  <c r="F65" i="1"/>
  <c r="F67" i="1"/>
  <c r="F69" i="1"/>
  <c r="E43" i="1"/>
  <c r="E65" i="1"/>
  <c r="E67" i="1"/>
  <c r="E69" i="1"/>
  <c r="G58" i="1"/>
  <c r="H25" i="1"/>
  <c r="J50" i="1"/>
  <c r="H20" i="1"/>
  <c r="G60" i="1"/>
  <c r="I29" i="5"/>
  <c r="H56" i="5"/>
  <c r="G62" i="5"/>
  <c r="G61" i="5"/>
  <c r="G42" i="5"/>
  <c r="H19" i="5"/>
  <c r="G44" i="5"/>
  <c r="F64" i="1"/>
  <c r="F53" i="1"/>
  <c r="F62" i="1"/>
  <c r="G19" i="1"/>
  <c r="F44" i="1"/>
  <c r="F29" i="1"/>
  <c r="F56" i="1"/>
  <c r="K21" i="5"/>
  <c r="J47" i="5"/>
  <c r="G32" i="1"/>
  <c r="G97" i="3"/>
  <c r="G98" i="3"/>
  <c r="H20" i="5"/>
  <c r="F61" i="1"/>
  <c r="L24" i="5"/>
  <c r="K23" i="1"/>
  <c r="J54" i="1"/>
  <c r="F74" i="1"/>
  <c r="F68" i="1"/>
  <c r="D65" i="1"/>
  <c r="D67" i="1"/>
  <c r="D69" i="1"/>
  <c r="G23" i="5"/>
  <c r="F54" i="5"/>
  <c r="H22" i="5"/>
  <c r="G48" i="5"/>
  <c r="E70" i="1"/>
  <c r="E72" i="1"/>
  <c r="F82" i="3"/>
  <c r="F83" i="3"/>
  <c r="F95" i="3"/>
  <c r="G82" i="3"/>
  <c r="G83" i="3"/>
  <c r="G95" i="3"/>
  <c r="F70" i="1"/>
  <c r="F72" i="1"/>
  <c r="E82" i="3"/>
  <c r="E83" i="3"/>
  <c r="E95" i="3"/>
  <c r="D70" i="1"/>
  <c r="D72" i="1"/>
  <c r="H48" i="1"/>
  <c r="I22" i="1"/>
  <c r="H23" i="5"/>
  <c r="G54" i="5"/>
  <c r="L24" i="1"/>
  <c r="K51" i="1"/>
  <c r="K50" i="1"/>
  <c r="H42" i="5"/>
  <c r="H62" i="5"/>
  <c r="H44" i="5"/>
  <c r="I19" i="5"/>
  <c r="H61" i="5"/>
  <c r="L23" i="1"/>
  <c r="K55" i="1"/>
  <c r="K54" i="1"/>
  <c r="L21" i="5"/>
  <c r="M24" i="5"/>
  <c r="L50" i="5"/>
  <c r="G53" i="1"/>
  <c r="G29" i="1"/>
  <c r="G56" i="1"/>
  <c r="G62" i="1"/>
  <c r="H19" i="1"/>
  <c r="G74" i="1"/>
  <c r="G68" i="1"/>
  <c r="G63" i="1"/>
  <c r="G44" i="1"/>
  <c r="G42" i="1"/>
  <c r="G61" i="1"/>
  <c r="G64" i="1"/>
  <c r="H97" i="3"/>
  <c r="H98" i="3"/>
  <c r="H32" i="1"/>
  <c r="H58" i="1"/>
  <c r="I25" i="1"/>
  <c r="J25" i="1"/>
  <c r="K25" i="1"/>
  <c r="L25" i="1"/>
  <c r="M25" i="1"/>
  <c r="N25" i="1"/>
  <c r="I56" i="5"/>
  <c r="J29" i="5"/>
  <c r="I20" i="5"/>
  <c r="H48" i="5"/>
  <c r="I22" i="5"/>
  <c r="I20" i="1"/>
  <c r="H59" i="1"/>
  <c r="H60" i="1"/>
  <c r="H45" i="1"/>
  <c r="I48" i="1"/>
  <c r="J22" i="1"/>
  <c r="I48" i="5"/>
  <c r="J22" i="5"/>
  <c r="G65" i="1"/>
  <c r="G67" i="1"/>
  <c r="G69" i="1"/>
  <c r="L51" i="1"/>
  <c r="M24" i="1"/>
  <c r="L50" i="1"/>
  <c r="M50" i="5"/>
  <c r="N24" i="5"/>
  <c r="M21" i="5"/>
  <c r="I97" i="3"/>
  <c r="I98" i="3"/>
  <c r="D99" i="3"/>
  <c r="I32" i="1"/>
  <c r="J32" i="1"/>
  <c r="K32" i="1"/>
  <c r="L32" i="1"/>
  <c r="M32" i="1"/>
  <c r="N32" i="1"/>
  <c r="J20" i="1"/>
  <c r="I60" i="1"/>
  <c r="I45" i="1"/>
  <c r="I59" i="1"/>
  <c r="K29" i="5"/>
  <c r="J56" i="5"/>
  <c r="H62" i="1"/>
  <c r="H44" i="1"/>
  <c r="H63" i="1"/>
  <c r="I19" i="1"/>
  <c r="H64" i="1"/>
  <c r="H53" i="1"/>
  <c r="H42" i="1"/>
  <c r="H74" i="1"/>
  <c r="H68" i="1"/>
  <c r="H29" i="1"/>
  <c r="H56" i="1"/>
  <c r="H61" i="1"/>
  <c r="H43" i="1"/>
  <c r="I61" i="5"/>
  <c r="I58" i="5"/>
  <c r="J19" i="5"/>
  <c r="I42" i="5"/>
  <c r="I62" i="5"/>
  <c r="I44" i="5"/>
  <c r="J20" i="5"/>
  <c r="M23" i="1"/>
  <c r="L55" i="1"/>
  <c r="L54" i="1"/>
  <c r="I23" i="5"/>
  <c r="H54" i="5"/>
  <c r="N24" i="1"/>
  <c r="M51" i="1"/>
  <c r="M50" i="1"/>
  <c r="H82" i="3"/>
  <c r="H83" i="3"/>
  <c r="H95" i="3"/>
  <c r="G70" i="1"/>
  <c r="G72" i="1"/>
  <c r="H65" i="1"/>
  <c r="H67" i="1"/>
  <c r="H69" i="1"/>
  <c r="J48" i="5"/>
  <c r="K22" i="5"/>
  <c r="N23" i="1"/>
  <c r="N54" i="1"/>
  <c r="M54" i="1"/>
  <c r="M55" i="1"/>
  <c r="N21" i="5"/>
  <c r="K22" i="1"/>
  <c r="J48" i="1"/>
  <c r="J62" i="5"/>
  <c r="J42" i="5"/>
  <c r="J61" i="5"/>
  <c r="J58" i="5"/>
  <c r="K19" i="5"/>
  <c r="J44" i="5"/>
  <c r="I54" i="5"/>
  <c r="J23" i="5"/>
  <c r="J60" i="1"/>
  <c r="K20" i="1"/>
  <c r="J59" i="1"/>
  <c r="J45" i="1"/>
  <c r="I29" i="1"/>
  <c r="I56" i="1"/>
  <c r="I58" i="1"/>
  <c r="I44" i="1"/>
  <c r="I62" i="1"/>
  <c r="J19" i="1"/>
  <c r="I74" i="1"/>
  <c r="I68" i="1"/>
  <c r="I42" i="1"/>
  <c r="I65" i="1"/>
  <c r="I67" i="1"/>
  <c r="I69" i="1"/>
  <c r="I70" i="1"/>
  <c r="I72" i="1"/>
  <c r="I63" i="1"/>
  <c r="I61" i="1"/>
  <c r="I64" i="1"/>
  <c r="I53" i="1"/>
  <c r="I43" i="1"/>
  <c r="K20" i="5"/>
  <c r="K56" i="5"/>
  <c r="L29" i="5"/>
  <c r="K60" i="1"/>
  <c r="L20" i="1"/>
  <c r="K59" i="1"/>
  <c r="K45" i="1"/>
  <c r="K23" i="5"/>
  <c r="J54" i="5"/>
  <c r="K48" i="5"/>
  <c r="L22" i="5"/>
  <c r="I82" i="3"/>
  <c r="I83" i="3"/>
  <c r="I95" i="3"/>
  <c r="D96" i="3"/>
  <c r="D100" i="3"/>
  <c r="H70" i="1"/>
  <c r="H72" i="1"/>
  <c r="L22" i="1"/>
  <c r="K48" i="1"/>
  <c r="N51" i="1"/>
  <c r="N50" i="1"/>
  <c r="L56" i="5"/>
  <c r="M29" i="5"/>
  <c r="J58" i="1"/>
  <c r="K19" i="1"/>
  <c r="J64" i="1"/>
  <c r="J53" i="1"/>
  <c r="J29" i="1"/>
  <c r="J56" i="1"/>
  <c r="J62" i="1"/>
  <c r="J44" i="1"/>
  <c r="J42" i="1"/>
  <c r="J61" i="1"/>
  <c r="J63" i="1"/>
  <c r="J74" i="1"/>
  <c r="J68" i="1"/>
  <c r="J43" i="1"/>
  <c r="K45" i="5"/>
  <c r="L20" i="5"/>
  <c r="K61" i="5"/>
  <c r="L19" i="5"/>
  <c r="K42" i="5"/>
  <c r="K62" i="5"/>
  <c r="K44" i="5"/>
  <c r="K58" i="5"/>
  <c r="K53" i="1"/>
  <c r="K62" i="1"/>
  <c r="K58" i="1"/>
  <c r="L19" i="1"/>
  <c r="K29" i="1"/>
  <c r="K56" i="1"/>
  <c r="K44" i="1"/>
  <c r="K64" i="1"/>
  <c r="K61" i="1"/>
  <c r="K63" i="1"/>
  <c r="K74" i="1"/>
  <c r="K68" i="1"/>
  <c r="K42" i="1"/>
  <c r="K43" i="1"/>
  <c r="M56" i="5"/>
  <c r="N29" i="5"/>
  <c r="N56" i="5"/>
  <c r="M20" i="5"/>
  <c r="L23" i="5"/>
  <c r="K54" i="5"/>
  <c r="J65" i="1"/>
  <c r="J67" i="1"/>
  <c r="J69" i="1"/>
  <c r="J70" i="1"/>
  <c r="J72" i="1"/>
  <c r="M20" i="1"/>
  <c r="L60" i="1"/>
  <c r="L59" i="1"/>
  <c r="L45" i="1"/>
  <c r="L48" i="5"/>
  <c r="M22" i="5"/>
  <c r="M22" i="1"/>
  <c r="L48" i="1"/>
  <c r="L61" i="5"/>
  <c r="L62" i="5"/>
  <c r="M19" i="5"/>
  <c r="L58" i="5"/>
  <c r="L42" i="5"/>
  <c r="L44" i="5"/>
  <c r="M58" i="5"/>
  <c r="M42" i="5"/>
  <c r="M62" i="5"/>
  <c r="M53" i="5"/>
  <c r="N19" i="5"/>
  <c r="M61" i="5"/>
  <c r="M44" i="5"/>
  <c r="K65" i="1"/>
  <c r="K67" i="1"/>
  <c r="K69" i="1"/>
  <c r="K70" i="1"/>
  <c r="K72" i="1"/>
  <c r="M60" i="1"/>
  <c r="N20" i="1"/>
  <c r="M45" i="1"/>
  <c r="M59" i="1"/>
  <c r="L58" i="1"/>
  <c r="L53" i="1"/>
  <c r="M19" i="1"/>
  <c r="L62" i="1"/>
  <c r="L29" i="1"/>
  <c r="L56" i="1"/>
  <c r="L63" i="1"/>
  <c r="L44" i="1"/>
  <c r="L64" i="1"/>
  <c r="L61" i="1"/>
  <c r="L42" i="1"/>
  <c r="L74" i="1"/>
  <c r="L68" i="1"/>
  <c r="L43" i="1"/>
  <c r="N22" i="1"/>
  <c r="N48" i="1"/>
  <c r="M48" i="1"/>
  <c r="L54" i="5"/>
  <c r="M23" i="5"/>
  <c r="M48" i="5"/>
  <c r="N22" i="5"/>
  <c r="N48" i="5"/>
  <c r="N20" i="5"/>
  <c r="N23" i="5"/>
  <c r="M54" i="5"/>
  <c r="N62" i="5"/>
  <c r="N42" i="5"/>
  <c r="N61" i="5"/>
  <c r="N64" i="5"/>
  <c r="N58" i="5"/>
  <c r="N44" i="5"/>
  <c r="M44" i="1"/>
  <c r="N19" i="1"/>
  <c r="M58" i="1"/>
  <c r="M62" i="1"/>
  <c r="M74" i="1"/>
  <c r="M68" i="1"/>
  <c r="M53" i="1"/>
  <c r="M63" i="1"/>
  <c r="M42" i="1"/>
  <c r="M64" i="1"/>
  <c r="M29" i="1"/>
  <c r="M61" i="1"/>
  <c r="M43" i="1"/>
  <c r="L65" i="1"/>
  <c r="L67" i="1"/>
  <c r="L69" i="1"/>
  <c r="L70" i="1"/>
  <c r="L72" i="1"/>
  <c r="N60" i="1"/>
  <c r="N45" i="1"/>
  <c r="N59" i="1"/>
  <c r="M56" i="1"/>
  <c r="N29" i="1"/>
  <c r="N55" i="1"/>
  <c r="M65" i="1"/>
  <c r="M67" i="1"/>
  <c r="M69" i="1"/>
  <c r="M70" i="1"/>
  <c r="M72" i="1"/>
  <c r="N58" i="1"/>
  <c r="N53" i="1"/>
  <c r="N56" i="1"/>
  <c r="N62" i="1"/>
  <c r="N44" i="1"/>
  <c r="N65" i="1"/>
  <c r="N67" i="1"/>
  <c r="N69" i="1"/>
  <c r="N70" i="1"/>
  <c r="N72" i="1"/>
  <c r="N74" i="1"/>
  <c r="N68" i="1"/>
  <c r="N63" i="1"/>
  <c r="N61" i="1"/>
  <c r="N64" i="1"/>
  <c r="N55" i="5"/>
  <c r="N54" i="5"/>
  <c r="M74" i="5"/>
  <c r="M68" i="5"/>
  <c r="G74" i="5"/>
  <c r="G68" i="5" s="1"/>
  <c r="K74" i="5"/>
  <c r="K68" i="5" s="1"/>
  <c r="J74" i="5"/>
  <c r="J68" i="5" s="1"/>
  <c r="K59" i="5"/>
  <c r="F59" i="5"/>
  <c r="E59" i="5"/>
  <c r="M59" i="5"/>
  <c r="L55" i="5"/>
  <c r="H55" i="5"/>
  <c r="J63" i="5"/>
  <c r="K60" i="5"/>
  <c r="N60" i="5"/>
  <c r="H60" i="5"/>
  <c r="M60" i="5"/>
  <c r="J60" i="5"/>
  <c r="L60" i="5"/>
  <c r="H59" i="5"/>
  <c r="G55" i="5"/>
  <c r="E55" i="5"/>
  <c r="F55" i="5"/>
  <c r="I55" i="5"/>
  <c r="J55" i="5"/>
  <c r="H53" i="5"/>
  <c r="F50" i="5"/>
  <c r="I50" i="5"/>
  <c r="K50" i="5"/>
  <c r="K53" i="5"/>
  <c r="G53" i="5"/>
  <c r="E53" i="5"/>
  <c r="L53" i="5"/>
  <c r="N53" i="5"/>
  <c r="J53" i="5"/>
  <c r="I53" i="5"/>
  <c r="E43" i="5" l="1"/>
  <c r="F43" i="5"/>
  <c r="N43" i="5"/>
  <c r="I43" i="5"/>
  <c r="K43" i="5"/>
  <c r="M43" i="5"/>
  <c r="L43" i="5"/>
  <c r="H43" i="5"/>
  <c r="J43" i="5"/>
  <c r="L64" i="5"/>
  <c r="F64" i="5"/>
  <c r="K64" i="5"/>
  <c r="E64" i="5"/>
  <c r="G64" i="5"/>
  <c r="J64" i="5"/>
  <c r="I64" i="5"/>
  <c r="M64" i="5"/>
  <c r="N63" i="5"/>
  <c r="E63" i="5"/>
  <c r="L63" i="5"/>
  <c r="M63" i="5"/>
  <c r="G63" i="5"/>
  <c r="K63" i="5"/>
  <c r="I63" i="5"/>
  <c r="I74" i="5"/>
  <c r="I68" i="5" s="1"/>
  <c r="E74" i="5"/>
  <c r="E68" i="5" s="1"/>
  <c r="H74" i="5"/>
  <c r="H68" i="5" s="1"/>
  <c r="N74" i="5"/>
  <c r="N68" i="5" s="1"/>
  <c r="E60" i="5"/>
  <c r="F60" i="5"/>
  <c r="I60" i="5"/>
  <c r="J59" i="5"/>
  <c r="N59" i="5"/>
  <c r="I59" i="5"/>
  <c r="J51" i="5"/>
  <c r="N51" i="5"/>
  <c r="D65" i="5"/>
  <c r="D67" i="5" s="1"/>
  <c r="D69" i="5" s="1"/>
  <c r="D70" i="5" s="1"/>
  <c r="D72" i="5" s="1"/>
  <c r="M51" i="5"/>
  <c r="K51" i="5"/>
  <c r="G51" i="5"/>
  <c r="F51" i="5"/>
  <c r="E51" i="5"/>
  <c r="L51" i="5"/>
  <c r="M47" i="5"/>
  <c r="L47" i="5"/>
  <c r="I47" i="5"/>
  <c r="N47" i="5"/>
  <c r="K47" i="5"/>
  <c r="H47" i="5"/>
  <c r="L45" i="5"/>
  <c r="E45" i="5"/>
  <c r="G45" i="5"/>
  <c r="M45" i="5"/>
  <c r="J45" i="5"/>
  <c r="I45" i="5"/>
  <c r="F45" i="5"/>
  <c r="N45" i="5"/>
  <c r="E89" i="3" l="1"/>
  <c r="E90" i="3" s="1"/>
  <c r="E102" i="3" s="1"/>
  <c r="L65" i="5"/>
  <c r="L67" i="5" s="1"/>
  <c r="L69" i="5" s="1"/>
  <c r="L70" i="5" s="1"/>
  <c r="L72" i="5" s="1"/>
  <c r="H65" i="5"/>
  <c r="H67" i="5" s="1"/>
  <c r="H69" i="5" s="1"/>
  <c r="H70" i="5" s="1"/>
  <c r="H72" i="5" s="1"/>
  <c r="E65" i="5"/>
  <c r="E67" i="5" s="1"/>
  <c r="E69" i="5" s="1"/>
  <c r="F89" i="3" s="1"/>
  <c r="F90" i="3" s="1"/>
  <c r="F102" i="3" s="1"/>
  <c r="I65" i="5"/>
  <c r="I67" i="5" s="1"/>
  <c r="I69" i="5" s="1"/>
  <c r="I70" i="5" s="1"/>
  <c r="I72" i="5" s="1"/>
  <c r="K65" i="5"/>
  <c r="K67" i="5" s="1"/>
  <c r="K69" i="5" s="1"/>
  <c r="K70" i="5" s="1"/>
  <c r="K72" i="5" s="1"/>
  <c r="N65" i="5"/>
  <c r="N67" i="5" s="1"/>
  <c r="N69" i="5" s="1"/>
  <c r="N70" i="5" s="1"/>
  <c r="N72" i="5" s="1"/>
  <c r="F65" i="5"/>
  <c r="F67" i="5" s="1"/>
  <c r="F69" i="5" s="1"/>
  <c r="F70" i="5" s="1"/>
  <c r="F72" i="5" s="1"/>
  <c r="J65" i="5"/>
  <c r="J67" i="5" s="1"/>
  <c r="J69" i="5" s="1"/>
  <c r="J70" i="5" s="1"/>
  <c r="J72" i="5" s="1"/>
  <c r="M65" i="5"/>
  <c r="M67" i="5" s="1"/>
  <c r="M69" i="5" s="1"/>
  <c r="M70" i="5" s="1"/>
  <c r="M72" i="5" s="1"/>
  <c r="G65" i="5"/>
  <c r="G67" i="5" s="1"/>
  <c r="G69" i="5" s="1"/>
  <c r="H89" i="3" s="1"/>
  <c r="H90" i="3" s="1"/>
  <c r="H102" i="3" s="1"/>
  <c r="I89" i="3" l="1"/>
  <c r="I90" i="3" s="1"/>
  <c r="I102" i="3" s="1"/>
  <c r="E70" i="5"/>
  <c r="E72" i="5" s="1"/>
  <c r="G70" i="5"/>
  <c r="G72" i="5" s="1"/>
  <c r="G89" i="3"/>
  <c r="G90" i="3" s="1"/>
  <c r="G102" i="3" s="1"/>
  <c r="D103" i="3" l="1"/>
  <c r="D107" i="3" s="1"/>
  <c r="D109" i="3" s="1"/>
</calcChain>
</file>

<file path=xl/sharedStrings.xml><?xml version="1.0" encoding="utf-8"?>
<sst xmlns="http://schemas.openxmlformats.org/spreadsheetml/2006/main" count="340" uniqueCount="96">
  <si>
    <t>Variabilní náklady</t>
  </si>
  <si>
    <t>Kč/m3</t>
  </si>
  <si>
    <t>tis. Kč</t>
  </si>
  <si>
    <t>Cenové indexy</t>
  </si>
  <si>
    <t>Index spotřebitelských cen</t>
  </si>
  <si>
    <t>Index cen průmyslových výrobců</t>
  </si>
  <si>
    <t>Index cen elektrické energie</t>
  </si>
  <si>
    <t>Složený index cen energie</t>
  </si>
  <si>
    <t>Index cen stavebních děl - pitná voda</t>
  </si>
  <si>
    <t>Index cen stavebních děl - odpadní voda</t>
  </si>
  <si>
    <t>Mzdový index</t>
  </si>
  <si>
    <t>Indexy vztažené k výchozímu roku</t>
  </si>
  <si>
    <t>Index poplatků za vypouštění OV</t>
  </si>
  <si>
    <t>1.2 Pitná voda převzatá</t>
  </si>
  <si>
    <t>Vstupy - pitná voda</t>
  </si>
  <si>
    <t>I.</t>
  </si>
  <si>
    <t>Vstupy - odpadní voda</t>
  </si>
  <si>
    <t>II.</t>
  </si>
  <si>
    <t>Výstupy</t>
  </si>
  <si>
    <t>Výstupy - pitná voda</t>
  </si>
  <si>
    <t>III.1</t>
  </si>
  <si>
    <t>Diskontní sazba</t>
  </si>
  <si>
    <t>III.2</t>
  </si>
  <si>
    <t>Výstupy - odpadní voda</t>
  </si>
  <si>
    <t>Diskontní faktor</t>
  </si>
  <si>
    <t>Nájemné</t>
  </si>
  <si>
    <t>Objem</t>
  </si>
  <si>
    <t>Ex ante odhad, postupně nahrazený ex post skutečností</t>
  </si>
  <si>
    <t>Cena pro Vodné</t>
  </si>
  <si>
    <t>Požadovaný příjem provozovatele</t>
  </si>
  <si>
    <t>1.2 Odpadní voda předaná k čištění</t>
  </si>
  <si>
    <t>Objem pitné vody k realizaci</t>
  </si>
  <si>
    <t>Objem pitné vody dodané</t>
  </si>
  <si>
    <t>Soutěžní cena - pitná voda</t>
  </si>
  <si>
    <t>Soutěžní cena - odpadní voda</t>
  </si>
  <si>
    <t>CELKOVÁ SOUTĚŽNÍ CENA</t>
  </si>
  <si>
    <t xml:space="preserve">Objem pitné vody dodané </t>
  </si>
  <si>
    <t>Objem odpadní vody odváděné fakturovatelné</t>
  </si>
  <si>
    <t>Diskontovaný upravený pož. příjem prov. - PV - ročně</t>
  </si>
  <si>
    <t>Diskontovaný upravený pož. příjem prov. - PV - souhrn</t>
  </si>
  <si>
    <t>Diskontovaný objem pitné vody - ročně</t>
  </si>
  <si>
    <t>Diskontovaný objem pitné vody - souhrn</t>
  </si>
  <si>
    <t>Diskontovaný upravený pož. příjem prov. - OV - ročně</t>
  </si>
  <si>
    <t>Diskontovaný upravený pož. příjem prov. - OV - souhrn</t>
  </si>
  <si>
    <t>Diskontovaný objem odpadní vody - ročně</t>
  </si>
  <si>
    <t>Diskontovaný objem odpadní vody - souhrn</t>
  </si>
  <si>
    <t>Požadovaný příjem upravený o variabilní náklady a nájemné nevstupující do nabídkové ceny, navýšeno o smluvní služby</t>
  </si>
  <si>
    <t>Provozní náklady</t>
  </si>
  <si>
    <t>Úplné vlastní náklady</t>
  </si>
  <si>
    <t>Pitná voda (běžné ceny)</t>
  </si>
  <si>
    <t>Odpadní voda (běžné ceny)</t>
  </si>
  <si>
    <t>Úplné vlastní náklady  - ÚVN</t>
  </si>
  <si>
    <t>Celkem ÚVN + zisk</t>
  </si>
  <si>
    <t>DPH</t>
  </si>
  <si>
    <t>Cena pro Vodné s DPH</t>
  </si>
  <si>
    <t xml:space="preserve"> = PN ze soutěže</t>
  </si>
  <si>
    <t>Zisk</t>
  </si>
  <si>
    <t>Objem odpadní vody vyčištěné</t>
  </si>
  <si>
    <t xml:space="preserve"> = vstupy Zadavatele</t>
  </si>
  <si>
    <t xml:space="preserve"> = vstupy Dodavatele</t>
  </si>
  <si>
    <t>Objemy</t>
  </si>
  <si>
    <t xml:space="preserve"> = prognóza z roku na rok, vstup Zadavatele</t>
  </si>
  <si>
    <t>!!! Překročena maximální hodnota zisku</t>
  </si>
  <si>
    <t xml:space="preserve"> = prognóza z roku na rok, vstup Dodavatele/Provozovatele</t>
  </si>
  <si>
    <t>Kalkulační zisk (dle zadání Provozovatele)</t>
  </si>
  <si>
    <t>1. Materiál</t>
  </si>
  <si>
    <t>1.1 surová voda podzemní + povrchová</t>
  </si>
  <si>
    <t>1.2 pitná voda převzatá + odpadní voda předaná k vyčištění</t>
  </si>
  <si>
    <t>1.3 chemikálie</t>
  </si>
  <si>
    <t>1.4 ostatní materiál</t>
  </si>
  <si>
    <t>2. Energie</t>
  </si>
  <si>
    <t>2.1 elektrická energie</t>
  </si>
  <si>
    <t>2.2 ostatní energie</t>
  </si>
  <si>
    <t>3. Osobní náklady</t>
  </si>
  <si>
    <t>3.1 mzdové náklady</t>
  </si>
  <si>
    <t>3.2 osobní náklady další</t>
  </si>
  <si>
    <t>4. Ostatní přímé náklady</t>
  </si>
  <si>
    <t>4.1 odpisy infrastrukturního majetku</t>
  </si>
  <si>
    <t>4.2 obnovující opravy infrastrukturního majetku</t>
  </si>
  <si>
    <t>4.3 opravy infrastrukturního majetku</t>
  </si>
  <si>
    <t>4.4 Pachtovné / nájemné infrastrukturního majetku</t>
  </si>
  <si>
    <t xml:space="preserve"> 5. Jiné provozní náklady</t>
  </si>
  <si>
    <t>5.1 poplatky za vypouštění odpadních vod</t>
  </si>
  <si>
    <t>5.2 ostatní provozní náklady externí</t>
  </si>
  <si>
    <t>5.3 ostatní provozní náklady ve vlastní režii</t>
  </si>
  <si>
    <t>6. Finanční náklady</t>
  </si>
  <si>
    <t>7. Ostatní výnosy</t>
  </si>
  <si>
    <t>8. Výrobní režie</t>
  </si>
  <si>
    <t>9. Správní režie</t>
  </si>
  <si>
    <t>9.1 z ř. 9 osobní náklady režijní správní</t>
  </si>
  <si>
    <t>mil. Kč</t>
  </si>
  <si>
    <t>mil. m3/rok</t>
  </si>
  <si>
    <t xml:space="preserve">Zisk </t>
  </si>
  <si>
    <t>Soutěžní cena pro odpadní vodu (běžné ceny)</t>
  </si>
  <si>
    <t>Cena pro Stočné</t>
  </si>
  <si>
    <t>Cena pro Stočné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</si>
</sst>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38" x14ac:knownFonts="1">
    <font>
      <sz val="10"/>
      <name val="Arial"/>
    </font>
    <font>
      <sz val="10"/>
      <name val="Arial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u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2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9"/>
      <color theme="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4" fillId="0" borderId="1" applyNumberFormat="0" applyFill="0" applyAlignment="0" applyProtection="0"/>
    <xf numFmtId="0" fontId="5" fillId="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32" fillId="0" borderId="0"/>
    <xf numFmtId="0" fontId="25" fillId="0" borderId="0"/>
    <xf numFmtId="0" fontId="2" fillId="0" borderId="0"/>
    <xf numFmtId="0" fontId="2" fillId="8" borderId="6" applyNumberFormat="0" applyFont="0" applyAlignment="0" applyProtection="0"/>
    <xf numFmtId="9" fontId="1" fillId="0" borderId="0" applyFont="0" applyFill="0" applyBorder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</cellStyleXfs>
  <cellXfs count="146">
    <xf numFmtId="0" fontId="0" fillId="0" borderId="0" xfId="0"/>
    <xf numFmtId="0" fontId="0" fillId="14" borderId="10" xfId="0" applyFill="1" applyBorder="1" applyProtection="1"/>
    <xf numFmtId="0" fontId="21" fillId="14" borderId="0" xfId="0" applyFont="1" applyFill="1" applyBorder="1" applyProtection="1"/>
    <xf numFmtId="0" fontId="0" fillId="14" borderId="0" xfId="0" applyFill="1" applyBorder="1" applyProtection="1"/>
    <xf numFmtId="0" fontId="0" fillId="14" borderId="11" xfId="0" applyFill="1" applyBorder="1" applyProtection="1"/>
    <xf numFmtId="10" fontId="20" fillId="15" borderId="11" xfId="13" applyNumberFormat="1" applyFont="1" applyFill="1" applyBorder="1" applyProtection="1">
      <protection locked="0"/>
    </xf>
    <xf numFmtId="10" fontId="20" fillId="15" borderId="0" xfId="13" applyNumberFormat="1" applyFont="1" applyFill="1" applyBorder="1" applyProtection="1">
      <protection locked="0"/>
    </xf>
    <xf numFmtId="0" fontId="28" fillId="20" borderId="0" xfId="10" applyFont="1" applyFill="1" applyBorder="1" applyAlignment="1" applyProtection="1">
      <alignment horizontal="left" vertical="center" wrapText="1"/>
    </xf>
    <xf numFmtId="0" fontId="25" fillId="20" borderId="0" xfId="10" applyFont="1" applyFill="1" applyBorder="1" applyAlignment="1" applyProtection="1">
      <alignment horizontal="left" vertical="center" wrapText="1"/>
    </xf>
    <xf numFmtId="2" fontId="0" fillId="15" borderId="12" xfId="0" applyNumberFormat="1" applyFill="1" applyBorder="1" applyProtection="1">
      <protection locked="0"/>
    </xf>
    <xf numFmtId="0" fontId="18" fillId="14" borderId="12" xfId="0" applyFont="1" applyFill="1" applyBorder="1" applyAlignment="1" applyProtection="1">
      <alignment horizontal="center"/>
    </xf>
    <xf numFmtId="2" fontId="20" fillId="15" borderId="10" xfId="0" applyNumberFormat="1" applyFont="1" applyFill="1" applyBorder="1" applyProtection="1">
      <protection locked="0"/>
    </xf>
    <xf numFmtId="164" fontId="0" fillId="21" borderId="0" xfId="0" applyNumberFormat="1" applyFill="1" applyBorder="1" applyProtection="1">
      <protection locked="0"/>
    </xf>
    <xf numFmtId="10" fontId="25" fillId="15" borderId="0" xfId="0" applyNumberFormat="1" applyFont="1" applyFill="1" applyBorder="1" applyProtection="1">
      <protection locked="0"/>
    </xf>
    <xf numFmtId="2" fontId="25" fillId="15" borderId="11" xfId="0" applyNumberFormat="1" applyFont="1" applyFill="1" applyBorder="1" applyProtection="1">
      <protection locked="0"/>
    </xf>
    <xf numFmtId="0" fontId="0" fillId="20" borderId="0" xfId="0" applyFill="1" applyBorder="1" applyProtection="1"/>
    <xf numFmtId="0" fontId="0" fillId="20" borderId="11" xfId="0" applyFill="1" applyBorder="1" applyProtection="1"/>
    <xf numFmtId="0" fontId="0" fillId="20" borderId="0" xfId="0" applyFill="1" applyProtection="1"/>
    <xf numFmtId="0" fontId="0" fillId="21" borderId="0" xfId="0" applyFill="1" applyBorder="1" applyProtection="1"/>
    <xf numFmtId="0" fontId="25" fillId="20" borderId="0" xfId="0" applyFont="1" applyFill="1" applyBorder="1" applyAlignment="1" applyProtection="1">
      <alignment horizontal="center"/>
    </xf>
    <xf numFmtId="0" fontId="0" fillId="20" borderId="13" xfId="0" applyFill="1" applyBorder="1" applyProtection="1"/>
    <xf numFmtId="0" fontId="0" fillId="16" borderId="0" xfId="0" applyFill="1" applyProtection="1"/>
    <xf numFmtId="0" fontId="0" fillId="17" borderId="0" xfId="0" applyFill="1" applyProtection="1"/>
    <xf numFmtId="0" fontId="0" fillId="22" borderId="0" xfId="0" applyFill="1" applyBorder="1" applyProtection="1"/>
    <xf numFmtId="0" fontId="25" fillId="14" borderId="0" xfId="0" applyFont="1" applyFill="1" applyProtection="1"/>
    <xf numFmtId="0" fontId="27" fillId="14" borderId="0" xfId="0" applyFont="1" applyFill="1" applyAlignment="1" applyProtection="1">
      <alignment wrapText="1"/>
    </xf>
    <xf numFmtId="0" fontId="18" fillId="14" borderId="0" xfId="0" applyFont="1" applyFill="1" applyBorder="1" applyProtection="1"/>
    <xf numFmtId="0" fontId="0" fillId="16" borderId="0" xfId="0" applyFill="1" applyAlignment="1" applyProtection="1">
      <alignment horizontal="right"/>
    </xf>
    <xf numFmtId="0" fontId="18" fillId="16" borderId="0" xfId="0" applyFont="1" applyFill="1" applyBorder="1" applyProtection="1"/>
    <xf numFmtId="0" fontId="21" fillId="14" borderId="0" xfId="0" applyFont="1" applyFill="1" applyProtection="1"/>
    <xf numFmtId="0" fontId="25" fillId="14" borderId="11" xfId="0" applyFont="1" applyFill="1" applyBorder="1" applyProtection="1"/>
    <xf numFmtId="0" fontId="25" fillId="14" borderId="11" xfId="11" applyFont="1" applyFill="1" applyBorder="1" applyAlignment="1" applyProtection="1">
      <alignment horizontal="center"/>
    </xf>
    <xf numFmtId="164" fontId="0" fillId="22" borderId="11" xfId="0" applyNumberFormat="1" applyFill="1" applyBorder="1" applyProtection="1"/>
    <xf numFmtId="0" fontId="25" fillId="14" borderId="10" xfId="11" applyFont="1" applyFill="1" applyBorder="1" applyAlignment="1" applyProtection="1">
      <alignment horizontal="center"/>
    </xf>
    <xf numFmtId="164" fontId="0" fillId="22" borderId="10" xfId="0" applyNumberFormat="1" applyFill="1" applyBorder="1" applyProtection="1"/>
    <xf numFmtId="0" fontId="0" fillId="14" borderId="11" xfId="0" applyFill="1" applyBorder="1" applyAlignment="1" applyProtection="1">
      <alignment horizontal="center"/>
    </xf>
    <xf numFmtId="0" fontId="0" fillId="14" borderId="0" xfId="0" applyFill="1" applyBorder="1" applyAlignment="1" applyProtection="1">
      <alignment horizontal="center"/>
    </xf>
    <xf numFmtId="164" fontId="0" fillId="22" borderId="0" xfId="0" applyNumberFormat="1" applyFill="1" applyBorder="1" applyProtection="1"/>
    <xf numFmtId="164" fontId="0" fillId="20" borderId="0" xfId="0" applyNumberFormat="1" applyFill="1" applyBorder="1" applyProtection="1"/>
    <xf numFmtId="1" fontId="33" fillId="14" borderId="0" xfId="0" applyNumberFormat="1" applyFont="1" applyFill="1" applyProtection="1"/>
    <xf numFmtId="1" fontId="34" fillId="14" borderId="0" xfId="0" applyNumberFormat="1" applyFont="1" applyFill="1" applyProtection="1"/>
    <xf numFmtId="0" fontId="34" fillId="20" borderId="0" xfId="0" applyFont="1" applyFill="1" applyProtection="1"/>
    <xf numFmtId="0" fontId="0" fillId="17" borderId="0" xfId="0" applyFill="1" applyAlignment="1" applyProtection="1">
      <alignment horizontal="right"/>
    </xf>
    <xf numFmtId="0" fontId="35" fillId="14" borderId="0" xfId="0" applyFont="1" applyFill="1" applyProtection="1"/>
    <xf numFmtId="0" fontId="0" fillId="14" borderId="10" xfId="0" applyFill="1" applyBorder="1" applyAlignment="1" applyProtection="1">
      <alignment horizontal="center"/>
    </xf>
    <xf numFmtId="0" fontId="0" fillId="18" borderId="0" xfId="0" applyFill="1" applyAlignment="1" applyProtection="1">
      <alignment horizontal="right"/>
    </xf>
    <xf numFmtId="0" fontId="0" fillId="18" borderId="0" xfId="0" applyFill="1" applyProtection="1"/>
    <xf numFmtId="0" fontId="0" fillId="14" borderId="0" xfId="0" applyFill="1" applyAlignment="1" applyProtection="1">
      <alignment horizontal="right"/>
    </xf>
    <xf numFmtId="165" fontId="0" fillId="14" borderId="11" xfId="0" applyNumberFormat="1" applyFill="1" applyBorder="1" applyProtection="1"/>
    <xf numFmtId="2" fontId="0" fillId="14" borderId="10" xfId="0" applyNumberFormat="1" applyFill="1" applyBorder="1" applyAlignment="1" applyProtection="1">
      <alignment horizontal="justify" wrapText="1"/>
    </xf>
    <xf numFmtId="165" fontId="0" fillId="14" borderId="10" xfId="0" applyNumberFormat="1" applyFill="1" applyBorder="1" applyProtection="1"/>
    <xf numFmtId="0" fontId="26" fillId="19" borderId="0" xfId="0" applyFont="1" applyFill="1" applyProtection="1"/>
    <xf numFmtId="10" fontId="26" fillId="19" borderId="0" xfId="0" applyNumberFormat="1" applyFont="1" applyFill="1" applyProtection="1"/>
    <xf numFmtId="0" fontId="0" fillId="19" borderId="0" xfId="0" applyFill="1" applyProtection="1"/>
    <xf numFmtId="0" fontId="0" fillId="14" borderId="12" xfId="0" applyFill="1" applyBorder="1" applyProtection="1"/>
    <xf numFmtId="2" fontId="0" fillId="14" borderId="12" xfId="0" applyNumberFormat="1" applyFill="1" applyBorder="1" applyProtection="1"/>
    <xf numFmtId="0" fontId="18" fillId="14" borderId="13" xfId="0" applyFont="1" applyFill="1" applyBorder="1" applyProtection="1"/>
    <xf numFmtId="0" fontId="18" fillId="14" borderId="13" xfId="0" applyFont="1" applyFill="1" applyBorder="1" applyAlignment="1" applyProtection="1">
      <alignment horizontal="center"/>
    </xf>
    <xf numFmtId="165" fontId="18" fillId="14" borderId="13" xfId="0" applyNumberFormat="1" applyFont="1" applyFill="1" applyBorder="1" applyAlignment="1" applyProtection="1">
      <alignment horizontal="center"/>
    </xf>
    <xf numFmtId="0" fontId="18" fillId="14" borderId="13" xfId="0" applyFont="1" applyFill="1" applyBorder="1" applyAlignment="1" applyProtection="1">
      <alignment horizontal="justify"/>
    </xf>
    <xf numFmtId="165" fontId="18" fillId="14" borderId="0" xfId="0" applyNumberFormat="1" applyFont="1" applyFill="1" applyBorder="1" applyAlignment="1" applyProtection="1">
      <alignment horizontal="right"/>
    </xf>
    <xf numFmtId="0" fontId="0" fillId="14" borderId="0" xfId="0" applyFill="1" applyAlignment="1" applyProtection="1">
      <alignment horizontal="justify"/>
    </xf>
    <xf numFmtId="0" fontId="0" fillId="14" borderId="0" xfId="0" applyFill="1" applyBorder="1" applyAlignment="1" applyProtection="1">
      <alignment horizontal="justify"/>
    </xf>
    <xf numFmtId="0" fontId="25" fillId="14" borderId="14" xfId="0" applyFont="1" applyFill="1" applyBorder="1" applyAlignment="1" applyProtection="1">
      <alignment horizontal="center"/>
    </xf>
    <xf numFmtId="165" fontId="18" fillId="14" borderId="14" xfId="0" applyNumberFormat="1" applyFont="1" applyFill="1" applyBorder="1" applyAlignment="1" applyProtection="1">
      <alignment horizontal="center"/>
    </xf>
    <xf numFmtId="2" fontId="25" fillId="14" borderId="14" xfId="0" applyNumberFormat="1" applyFont="1" applyFill="1" applyBorder="1" applyAlignment="1" applyProtection="1">
      <alignment horizontal="right"/>
    </xf>
    <xf numFmtId="10" fontId="0" fillId="14" borderId="0" xfId="0" applyNumberFormat="1" applyFill="1" applyAlignment="1" applyProtection="1">
      <alignment horizontal="justify"/>
    </xf>
    <xf numFmtId="165" fontId="18" fillId="14" borderId="0" xfId="0" applyNumberFormat="1" applyFont="1" applyFill="1" applyBorder="1" applyAlignment="1" applyProtection="1">
      <alignment horizontal="center"/>
    </xf>
    <xf numFmtId="2" fontId="25" fillId="14" borderId="0" xfId="0" applyNumberFormat="1" applyFont="1" applyFill="1" applyBorder="1" applyAlignment="1" applyProtection="1">
      <alignment horizontal="right"/>
    </xf>
    <xf numFmtId="0" fontId="18" fillId="18" borderId="13" xfId="0" applyFont="1" applyFill="1" applyBorder="1" applyAlignment="1" applyProtection="1">
      <alignment horizontal="justify" wrapText="1"/>
    </xf>
    <xf numFmtId="0" fontId="18" fillId="18" borderId="13" xfId="0" applyFont="1" applyFill="1" applyBorder="1" applyAlignment="1" applyProtection="1">
      <alignment horizontal="center"/>
    </xf>
    <xf numFmtId="0" fontId="18" fillId="18" borderId="13" xfId="0" applyFont="1" applyFill="1" applyBorder="1" applyAlignment="1" applyProtection="1">
      <alignment horizontal="justify"/>
    </xf>
    <xf numFmtId="165" fontId="18" fillId="14" borderId="0" xfId="0" applyNumberFormat="1" applyFont="1" applyFill="1" applyBorder="1" applyProtection="1"/>
    <xf numFmtId="2" fontId="0" fillId="14" borderId="14" xfId="0" applyNumberFormat="1" applyFill="1" applyBorder="1" applyProtection="1"/>
    <xf numFmtId="2" fontId="0" fillId="14" borderId="0" xfId="0" applyNumberFormat="1" applyFill="1" applyBorder="1" applyProtection="1"/>
    <xf numFmtId="0" fontId="0" fillId="18" borderId="13" xfId="0" applyFill="1" applyBorder="1" applyProtection="1"/>
    <xf numFmtId="0" fontId="18" fillId="18" borderId="15" xfId="0" applyFont="1" applyFill="1" applyBorder="1" applyProtection="1"/>
    <xf numFmtId="0" fontId="18" fillId="18" borderId="15" xfId="0" applyFont="1" applyFill="1" applyBorder="1" applyAlignment="1" applyProtection="1">
      <alignment horizontal="center"/>
    </xf>
    <xf numFmtId="165" fontId="18" fillId="14" borderId="0" xfId="0" applyNumberFormat="1" applyFont="1" applyFill="1" applyProtection="1"/>
    <xf numFmtId="0" fontId="0" fillId="15" borderId="0" xfId="0" applyFill="1" applyProtection="1"/>
    <xf numFmtId="0" fontId="0" fillId="23" borderId="0" xfId="0" applyFill="1" applyProtection="1"/>
    <xf numFmtId="0" fontId="0" fillId="24" borderId="0" xfId="0" applyFill="1" applyProtection="1"/>
    <xf numFmtId="0" fontId="25" fillId="20" borderId="0" xfId="0" applyFont="1" applyFill="1" applyProtection="1"/>
    <xf numFmtId="0" fontId="19" fillId="14" borderId="0" xfId="0" applyFont="1" applyFill="1" applyBorder="1" applyProtection="1"/>
    <xf numFmtId="0" fontId="22" fillId="14" borderId="0" xfId="0" applyFont="1" applyFill="1" applyProtection="1"/>
    <xf numFmtId="10" fontId="20" fillId="14" borderId="11" xfId="13" applyNumberFormat="1" applyFont="1" applyFill="1" applyBorder="1" applyProtection="1"/>
    <xf numFmtId="10" fontId="20" fillId="14" borderId="0" xfId="13" applyNumberFormat="1" applyFont="1" applyFill="1" applyBorder="1" applyProtection="1"/>
    <xf numFmtId="10" fontId="0" fillId="14" borderId="0" xfId="0" applyNumberFormat="1" applyFill="1" applyBorder="1" applyProtection="1"/>
    <xf numFmtId="10" fontId="0" fillId="20" borderId="11" xfId="0" applyNumberFormat="1" applyFill="1" applyBorder="1" applyProtection="1"/>
    <xf numFmtId="10" fontId="25" fillId="20" borderId="11" xfId="0" applyNumberFormat="1" applyFont="1" applyFill="1" applyBorder="1" applyProtection="1"/>
    <xf numFmtId="0" fontId="22" fillId="14" borderId="0" xfId="0" applyFont="1" applyFill="1" applyBorder="1" applyProtection="1"/>
    <xf numFmtId="2" fontId="0" fillId="14" borderId="11" xfId="0" applyNumberFormat="1" applyFill="1" applyBorder="1" applyProtection="1"/>
    <xf numFmtId="2" fontId="0" fillId="20" borderId="11" xfId="0" applyNumberFormat="1" applyFill="1" applyBorder="1" applyProtection="1"/>
    <xf numFmtId="2" fontId="0" fillId="14" borderId="0" xfId="0" applyNumberFormat="1" applyFill="1" applyProtection="1"/>
    <xf numFmtId="0" fontId="18" fillId="14" borderId="12" xfId="0" applyFont="1" applyFill="1" applyBorder="1" applyProtection="1"/>
    <xf numFmtId="0" fontId="25" fillId="14" borderId="0" xfId="11" applyFont="1" applyFill="1" applyBorder="1" applyAlignment="1" applyProtection="1">
      <alignment horizontal="center"/>
    </xf>
    <xf numFmtId="2" fontId="24" fillId="14" borderId="0" xfId="0" applyNumberFormat="1" applyFont="1" applyFill="1" applyBorder="1" applyProtection="1"/>
    <xf numFmtId="0" fontId="20" fillId="0" borderId="11" xfId="11" applyFont="1" applyBorder="1" applyAlignment="1" applyProtection="1">
      <alignment horizontal="center"/>
    </xf>
    <xf numFmtId="0" fontId="20" fillId="20" borderId="11" xfId="11" applyFont="1" applyFill="1" applyBorder="1" applyAlignment="1" applyProtection="1">
      <alignment horizontal="center"/>
    </xf>
    <xf numFmtId="2" fontId="20" fillId="20" borderId="11" xfId="0" applyNumberFormat="1" applyFont="1" applyFill="1" applyBorder="1" applyProtection="1"/>
    <xf numFmtId="0" fontId="20" fillId="14" borderId="0" xfId="11" applyFont="1" applyFill="1" applyBorder="1" applyAlignment="1" applyProtection="1">
      <alignment horizontal="center"/>
    </xf>
    <xf numFmtId="2" fontId="20" fillId="20" borderId="0" xfId="0" applyNumberFormat="1" applyFont="1" applyFill="1" applyBorder="1" applyProtection="1"/>
    <xf numFmtId="165" fontId="20" fillId="25" borderId="11" xfId="0" applyNumberFormat="1" applyFont="1" applyFill="1" applyBorder="1" applyProtection="1"/>
    <xf numFmtId="164" fontId="20" fillId="20" borderId="0" xfId="0" applyNumberFormat="1" applyFont="1" applyFill="1" applyBorder="1" applyProtection="1"/>
    <xf numFmtId="164" fontId="0" fillId="23" borderId="0" xfId="0" applyNumberFormat="1" applyFill="1" applyBorder="1" applyProtection="1"/>
    <xf numFmtId="164" fontId="20" fillId="23" borderId="0" xfId="0" applyNumberFormat="1" applyFont="1" applyFill="1" applyBorder="1" applyProtection="1"/>
    <xf numFmtId="164" fontId="0" fillId="25" borderId="0" xfId="0" applyNumberFormat="1" applyFill="1" applyBorder="1" applyProtection="1"/>
    <xf numFmtId="164" fontId="20" fillId="25" borderId="0" xfId="0" applyNumberFormat="1" applyFont="1" applyFill="1" applyBorder="1" applyProtection="1"/>
    <xf numFmtId="164" fontId="36" fillId="25" borderId="0" xfId="0" applyNumberFormat="1" applyFont="1" applyFill="1" applyProtection="1"/>
    <xf numFmtId="165" fontId="0" fillId="14" borderId="0" xfId="0" applyNumberFormat="1" applyFill="1" applyProtection="1"/>
    <xf numFmtId="0" fontId="20" fillId="14" borderId="12" xfId="11" applyFont="1" applyFill="1" applyBorder="1" applyAlignment="1" applyProtection="1">
      <alignment horizontal="center"/>
    </xf>
    <xf numFmtId="164" fontId="0" fillId="14" borderId="12" xfId="0" applyNumberFormat="1" applyFill="1" applyBorder="1" applyProtection="1"/>
    <xf numFmtId="164" fontId="18" fillId="20" borderId="12" xfId="0" applyNumberFormat="1" applyFont="1" applyFill="1" applyBorder="1" applyProtection="1"/>
    <xf numFmtId="0" fontId="18" fillId="14" borderId="0" xfId="0" applyFont="1" applyFill="1" applyProtection="1"/>
    <xf numFmtId="9" fontId="0" fillId="26" borderId="12" xfId="0" applyNumberFormat="1" applyFill="1" applyBorder="1" applyProtection="1">
      <protection locked="0"/>
    </xf>
    <xf numFmtId="2" fontId="25" fillId="20" borderId="11" xfId="0" applyNumberFormat="1" applyFont="1" applyFill="1" applyBorder="1" applyProtection="1"/>
    <xf numFmtId="0" fontId="20" fillId="20" borderId="0" xfId="11" applyFont="1" applyFill="1" applyBorder="1" applyAlignment="1" applyProtection="1">
      <alignment horizontal="center"/>
    </xf>
    <xf numFmtId="2" fontId="25" fillId="20" borderId="0" xfId="0" applyNumberFormat="1" applyFont="1" applyFill="1" applyBorder="1" applyProtection="1"/>
    <xf numFmtId="2" fontId="18" fillId="14" borderId="12" xfId="0" applyNumberFormat="1" applyFont="1" applyFill="1" applyBorder="1" applyProtection="1"/>
    <xf numFmtId="0" fontId="25" fillId="24" borderId="12" xfId="0" applyFont="1" applyFill="1" applyBorder="1" applyProtection="1"/>
    <xf numFmtId="0" fontId="20" fillId="24" borderId="12" xfId="11" applyFont="1" applyFill="1" applyBorder="1" applyAlignment="1" applyProtection="1">
      <alignment horizontal="center"/>
    </xf>
    <xf numFmtId="164" fontId="18" fillId="24" borderId="12" xfId="0" applyNumberFormat="1" applyFont="1" applyFill="1" applyBorder="1" applyProtection="1">
      <protection locked="0"/>
    </xf>
    <xf numFmtId="0" fontId="0" fillId="20" borderId="12" xfId="0" applyFill="1" applyBorder="1" applyProtection="1"/>
    <xf numFmtId="164" fontId="22" fillId="27" borderId="12" xfId="0" applyNumberFormat="1" applyFont="1" applyFill="1" applyBorder="1" applyAlignment="1" applyProtection="1">
      <alignment vertical="center"/>
    </xf>
    <xf numFmtId="0" fontId="0" fillId="20" borderId="10" xfId="0" applyFill="1" applyBorder="1" applyProtection="1"/>
    <xf numFmtId="2" fontId="18" fillId="18" borderId="13" xfId="0" applyNumberFormat="1" applyFont="1" applyFill="1" applyBorder="1" applyAlignment="1" applyProtection="1">
      <alignment horizontal="center" vertical="center"/>
    </xf>
    <xf numFmtId="2" fontId="30" fillId="18" borderId="16" xfId="0" applyNumberFormat="1" applyFont="1" applyFill="1" applyBorder="1" applyAlignment="1" applyProtection="1">
      <alignment horizontal="center" vertical="center"/>
    </xf>
    <xf numFmtId="164" fontId="0" fillId="22" borderId="0" xfId="0" applyNumberFormat="1" applyFill="1" applyBorder="1" applyProtection="1">
      <protection locked="0"/>
    </xf>
    <xf numFmtId="164" fontId="25" fillId="15" borderId="11" xfId="0" applyNumberFormat="1" applyFont="1" applyFill="1" applyBorder="1" applyProtection="1">
      <protection locked="0"/>
    </xf>
    <xf numFmtId="164" fontId="20" fillId="15" borderId="10" xfId="0" applyNumberFormat="1" applyFont="1" applyFill="1" applyBorder="1" applyProtection="1">
      <protection locked="0"/>
    </xf>
    <xf numFmtId="0" fontId="0" fillId="20" borderId="0" xfId="0" applyFill="1" applyAlignment="1" applyProtection="1">
      <alignment horizontal="right"/>
    </xf>
    <xf numFmtId="166" fontId="0" fillId="20" borderId="0" xfId="0" applyNumberFormat="1" applyFill="1" applyProtection="1"/>
    <xf numFmtId="166" fontId="31" fillId="20" borderId="0" xfId="13" applyNumberFormat="1" applyFont="1" applyFill="1" applyProtection="1"/>
    <xf numFmtId="164" fontId="37" fillId="0" borderId="0" xfId="0" applyNumberFormat="1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22" fillId="26" borderId="12" xfId="0" applyFont="1" applyFill="1" applyBorder="1" applyAlignment="1" applyProtection="1">
      <alignment vertical="center"/>
    </xf>
    <xf numFmtId="0" fontId="29" fillId="26" borderId="12" xfId="11" applyFont="1" applyFill="1" applyBorder="1" applyAlignment="1" applyProtection="1">
      <alignment horizontal="center" vertical="center"/>
    </xf>
    <xf numFmtId="164" fontId="20" fillId="26" borderId="0" xfId="0" applyNumberFormat="1" applyFont="1" applyFill="1" applyBorder="1" applyProtection="1">
      <protection locked="0"/>
    </xf>
    <xf numFmtId="164" fontId="0" fillId="26" borderId="0" xfId="0" applyNumberFormat="1" applyFill="1" applyBorder="1" applyProtection="1">
      <protection locked="0"/>
    </xf>
    <xf numFmtId="164" fontId="22" fillId="26" borderId="12" xfId="0" applyNumberFormat="1" applyFont="1" applyFill="1" applyBorder="1" applyAlignment="1" applyProtection="1">
      <alignment vertical="center"/>
      <protection locked="0"/>
    </xf>
    <xf numFmtId="164" fontId="22" fillId="26" borderId="10" xfId="0" applyNumberFormat="1" applyFont="1" applyFill="1" applyBorder="1" applyAlignment="1" applyProtection="1">
      <alignment vertical="center"/>
      <protection locked="0"/>
    </xf>
    <xf numFmtId="10" fontId="25" fillId="20" borderId="0" xfId="0" applyNumberFormat="1" applyFont="1" applyFill="1" applyBorder="1" applyProtection="1"/>
    <xf numFmtId="0" fontId="19" fillId="14" borderId="10" xfId="0" applyFont="1" applyFill="1" applyBorder="1" applyProtection="1"/>
    <xf numFmtId="10" fontId="0" fillId="20" borderId="0" xfId="0" applyNumberFormat="1" applyFill="1" applyBorder="1" applyProtection="1"/>
    <xf numFmtId="10" fontId="0" fillId="14" borderId="10" xfId="0" applyNumberFormat="1" applyFill="1" applyBorder="1" applyProtection="1"/>
    <xf numFmtId="10" fontId="20" fillId="15" borderId="10" xfId="13" applyNumberFormat="1" applyFont="1" applyFill="1" applyBorder="1" applyProtection="1">
      <protection locked="0"/>
    </xf>
  </cellXfs>
  <cellStyles count="27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al" xfId="9" xr:uid="{00000000-0005-0000-0000-000008000000}"/>
    <cellStyle name="Normal_Summary data needs_vodohosp_zf" xfId="10" xr:uid="{00000000-0005-0000-0000-000009000000}"/>
    <cellStyle name="Normální" xfId="0" builtinId="0"/>
    <cellStyle name="normální_PV" xfId="11" xr:uid="{00000000-0005-0000-0000-00000B000000}"/>
    <cellStyle name="Poznámka" xfId="12" builtinId="10" customBuiltin="1"/>
    <cellStyle name="Procenta" xfId="13" builtinId="5"/>
    <cellStyle name="Propojená buňka" xfId="14" builtinId="24" customBuiltin="1"/>
    <cellStyle name="Správně" xfId="15" builtinId="26" customBuiltin="1"/>
    <cellStyle name="Text upozornění" xfId="16" builtinId="11" customBuiltin="1"/>
    <cellStyle name="Vstup" xfId="17" builtinId="20" customBuiltin="1"/>
    <cellStyle name="Výpočet" xfId="18" builtinId="22" customBuiltin="1"/>
    <cellStyle name="Výstup" xfId="19" builtinId="21" customBuiltin="1"/>
    <cellStyle name="Vysvětlující text" xfId="20" builtinId="53" customBuiltin="1"/>
    <cellStyle name="Zvýraznění 1" xfId="21" builtinId="29" customBuiltin="1"/>
    <cellStyle name="Zvýraznění 2" xfId="22" builtinId="33" customBuiltin="1"/>
    <cellStyle name="Zvýraznění 3" xfId="23" builtinId="37" customBuiltin="1"/>
    <cellStyle name="Zvýraznění 4" xfId="24" builtinId="41" customBuiltin="1"/>
    <cellStyle name="Zvýraznění 5" xfId="25" builtinId="45" customBuiltin="1"/>
    <cellStyle name="Zvýraznění 6" xfId="26" builtinId="49" customBuiltin="1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79A6FF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8D69"/>
      <rgbColor rgb="004F79FF"/>
      <rgbColor rgb="00969696"/>
      <rgbColor rgb="00003366"/>
      <rgbColor rgb="00339966"/>
      <rgbColor rgb="00003300"/>
      <rgbColor rgb="00333300"/>
      <rgbColor rgb="00CC6600"/>
      <rgbColor rgb="00993366"/>
      <rgbColor rgb="00FF660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ok58738\My%20Documents\02_Vzory\verze%2009\12564-financni_nastroje_opzp_vii_0_9_sf1_1\Vyrovnavaci_nastroj_vII.0.9_SF1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Info"/>
      <sheetName val="Vstupy ex ante"/>
      <sheetName val="Vstupy ex post"/>
      <sheetName val="Investiční náklady"/>
      <sheetName val="PV ex ante"/>
      <sheetName val="PV ex post"/>
      <sheetName val="PV výpočty"/>
      <sheetName val="PV Cena"/>
      <sheetName val="OV ex ante"/>
      <sheetName val="OV ex post"/>
      <sheetName val="OV výpočty"/>
      <sheetName val="OV Cena"/>
      <sheetName val="Analýza"/>
      <sheetName val="Souhrn"/>
      <sheetName val="Stručný souhrn"/>
      <sheetName val="Kalkulace"/>
      <sheetName val="Kalkulace výpočty"/>
      <sheetName val="Slovní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C1">
            <v>1</v>
          </cell>
        </row>
        <row r="4">
          <cell r="C4" t="str">
            <v>rok</v>
          </cell>
          <cell r="D4" t="str">
            <v>year</v>
          </cell>
        </row>
        <row r="5">
          <cell r="C5" t="str">
            <v>Cenové indexy</v>
          </cell>
          <cell r="D5" t="str">
            <v>Price indices</v>
          </cell>
        </row>
        <row r="6">
          <cell r="C6" t="str">
            <v>VSTUPY</v>
          </cell>
          <cell r="D6" t="str">
            <v>INPUTS</v>
          </cell>
        </row>
        <row r="7">
          <cell r="C7" t="str">
            <v>Současný rok</v>
          </cell>
          <cell r="D7" t="str">
            <v>Current Year</v>
          </cell>
        </row>
        <row r="8">
          <cell r="C8" t="str">
            <v>Délka trvání cenové fixace</v>
          </cell>
          <cell r="D8" t="str">
            <v>Duration of Price Control Period</v>
          </cell>
        </row>
        <row r="9">
          <cell r="C9" t="str">
            <v>Zbývající délka smlouvy</v>
          </cell>
          <cell r="D9" t="str">
            <v>Remaining contract life</v>
          </cell>
        </row>
        <row r="10">
          <cell r="C10" t="str">
            <v>Požadované VaPNaK</v>
          </cell>
          <cell r="D10" t="str">
            <v>Required WACC</v>
          </cell>
        </row>
        <row r="11">
          <cell r="C11" t="str">
            <v>Základní hodnota</v>
          </cell>
          <cell r="D11" t="str">
            <v>Base Value</v>
          </cell>
        </row>
        <row r="12">
          <cell r="C12" t="str">
            <v>Upravená hodnota (pro provozní společnost)</v>
          </cell>
          <cell r="D12" t="str">
            <v>Adjusted value of WACC (for Operator)</v>
          </cell>
        </row>
        <row r="13">
          <cell r="C13" t="str">
            <v>Odhad roční inflace</v>
          </cell>
          <cell r="D13" t="str">
            <v>Forecast inflation</v>
          </cell>
        </row>
        <row r="14">
          <cell r="C14" t="str">
            <v>Cenový index</v>
          </cell>
          <cell r="D14" t="str">
            <v>Inflation index</v>
          </cell>
        </row>
        <row r="15">
          <cell r="C15" t="str">
            <v>Výchozí rok</v>
          </cell>
          <cell r="D15" t="str">
            <v>Base Year</v>
          </cell>
        </row>
        <row r="16">
          <cell r="C16" t="str">
            <v>První období cenové fixace</v>
          </cell>
          <cell r="D16" t="str">
            <v>1st price control period</v>
          </cell>
        </row>
        <row r="17">
          <cell r="C17" t="str">
            <v>Druhé období cenové fixace</v>
          </cell>
          <cell r="D17" t="str">
            <v>2nd price control period</v>
          </cell>
        </row>
        <row r="18">
          <cell r="C18" t="str">
            <v>Vstupy z externích modulů</v>
          </cell>
          <cell r="D18" t="str">
            <v>Inputs from off model modules</v>
          </cell>
        </row>
        <row r="19">
          <cell r="C19" t="str">
            <v>Přímé uživatelské vstupy</v>
          </cell>
          <cell r="D19" t="str">
            <v>Direct inputs</v>
          </cell>
        </row>
        <row r="20">
          <cell r="C20" t="str">
            <v>Uživatelské vstupy - přepis předvolených hodnot</v>
          </cell>
          <cell r="D20" t="str">
            <v>User input - overriding default approach</v>
          </cell>
        </row>
        <row r="21">
          <cell r="C21" t="str">
            <v>Údaje mimo modelované období</v>
          </cell>
          <cell r="D21" t="str">
            <v>Data outside time period of relevance</v>
          </cell>
        </row>
        <row r="22">
          <cell r="C22" t="str">
            <v>Takto označené řádky vyžadují některé Přímé uživatelské vstupy</v>
          </cell>
          <cell r="D22" t="str">
            <v>The rows introduced by this sign require some Direct inputs</v>
          </cell>
        </row>
        <row r="23">
          <cell r="C23" t="str">
            <v>Nájemné</v>
          </cell>
          <cell r="D23" t="str">
            <v>Rent</v>
          </cell>
        </row>
        <row r="24">
          <cell r="C24" t="str">
            <v>Výroba</v>
          </cell>
          <cell r="D24" t="str">
            <v>Production</v>
          </cell>
        </row>
        <row r="25">
          <cell r="C25" t="str">
            <v>Voda vyčištěná (vlastní ČOV)</v>
          </cell>
          <cell r="D25" t="str">
            <v>Volume treated by own WWTP</v>
          </cell>
        </row>
        <row r="26">
          <cell r="C26" t="str">
            <v>Voda vyčištěná (jiná ČOV)</v>
          </cell>
          <cell r="D26" t="str">
            <v>Volume treated by other WWTP</v>
          </cell>
        </row>
        <row r="27">
          <cell r="C27" t="str">
            <v>Objem vody vyčištěné</v>
          </cell>
          <cell r="D27" t="str">
            <v>Total volume treated</v>
          </cell>
        </row>
        <row r="28">
          <cell r="C28" t="str">
            <v xml:space="preserve"> - objem vody vyrobené</v>
          </cell>
          <cell r="D28" t="str">
            <v xml:space="preserve"> - volume produced</v>
          </cell>
        </row>
        <row r="29">
          <cell r="C29" t="str">
            <v xml:space="preserve"> - objem vody převzaté</v>
          </cell>
          <cell r="D29" t="str">
            <v xml:space="preserve"> - volume purchased in bulk</v>
          </cell>
        </row>
        <row r="30">
          <cell r="C30" t="str">
            <v xml:space="preserve"> - objem vody předané</v>
          </cell>
          <cell r="D30" t="str">
            <v xml:space="preserve"> - volume sold in bulk</v>
          </cell>
        </row>
        <row r="31">
          <cell r="C31" t="str">
            <v>Voda k realizaci</v>
          </cell>
          <cell r="D31" t="str">
            <v>Total input water</v>
          </cell>
        </row>
        <row r="32">
          <cell r="C32" t="str">
            <v>Objem vody dodané</v>
          </cell>
          <cell r="D32" t="str">
            <v>Volumes supplied</v>
          </cell>
        </row>
        <row r="33">
          <cell r="C33" t="str">
            <v xml:space="preserve"> - domácnosti</v>
          </cell>
          <cell r="D33" t="str">
            <v xml:space="preserve"> - households</v>
          </cell>
        </row>
        <row r="34">
          <cell r="C34" t="str">
            <v xml:space="preserve"> - ostatní</v>
          </cell>
          <cell r="D34" t="str">
            <v xml:space="preserve"> - non-households</v>
          </cell>
        </row>
        <row r="35">
          <cell r="C35" t="str">
            <v>(včetně dešťové)</v>
          </cell>
          <cell r="D35" t="str">
            <v>(rainwater included)</v>
          </cell>
        </row>
        <row r="36">
          <cell r="C36" t="str">
            <v>Objem vody dodané - celkem</v>
          </cell>
          <cell r="D36" t="str">
            <v>Total volume supplied</v>
          </cell>
        </row>
        <row r="37">
          <cell r="C37" t="str">
            <v>Objem vody odvedené</v>
          </cell>
          <cell r="D37" t="str">
            <v>Volume collected</v>
          </cell>
        </row>
        <row r="38">
          <cell r="C38" t="str">
            <v>Voda odpadní odváděná fakturovatelná</v>
          </cell>
          <cell r="D38" t="str">
            <v>Wastewater collected and billed</v>
          </cell>
        </row>
        <row r="39">
          <cell r="C39" t="str">
            <v>Úspěšnost výběru pohledávek</v>
          </cell>
          <cell r="D39" t="str">
            <v>Collection Rate</v>
          </cell>
        </row>
        <row r="40">
          <cell r="C40" t="str">
            <v>Vstupní ReHoM</v>
          </cell>
          <cell r="D40" t="str">
            <v>Initial RAB</v>
          </cell>
        </row>
        <row r="41">
          <cell r="C41" t="str">
            <v>Infrastrukturní majetek</v>
          </cell>
          <cell r="D41" t="str">
            <v>Infrastructure assets</v>
          </cell>
        </row>
        <row r="42">
          <cell r="C42" t="str">
            <v>Provozní majetek</v>
          </cell>
          <cell r="D42" t="str">
            <v>Operational assets</v>
          </cell>
        </row>
        <row r="43">
          <cell r="C43" t="str">
            <v>Účetní odpisy stávajícího majetku</v>
          </cell>
          <cell r="D43" t="str">
            <v>Accounting depreciation for existing assets</v>
          </cell>
        </row>
        <row r="44">
          <cell r="C44" t="str">
            <v>Odpisy infrastrukturního majetku</v>
          </cell>
          <cell r="D44" t="str">
            <v>Depreciation of infrastructure assets</v>
          </cell>
        </row>
        <row r="45">
          <cell r="C45" t="str">
            <v>Odpisy provozního majetku</v>
          </cell>
          <cell r="D45" t="str">
            <v>Depreciation of operartional assets</v>
          </cell>
        </row>
        <row r="46">
          <cell r="C46" t="str">
            <v>Regulatorní odpisy stávajícího majetku</v>
          </cell>
          <cell r="D46" t="str">
            <v>Regulatory depreciation for existing assets</v>
          </cell>
        </row>
        <row r="47">
          <cell r="C47" t="str">
            <v>Investiční náklady</v>
          </cell>
          <cell r="D47" t="str">
            <v>Capex</v>
          </cell>
        </row>
        <row r="48">
          <cell r="C48" t="str">
            <v>Odpisy plánovaných investic</v>
          </cell>
          <cell r="D48" t="str">
            <v>Depreciation for planned capex</v>
          </cell>
        </row>
        <row r="49">
          <cell r="C49" t="str">
            <v>(za celou společnost)</v>
          </cell>
          <cell r="D49" t="str">
            <v>(whole company)</v>
          </cell>
        </row>
        <row r="50">
          <cell r="C50" t="str">
            <v xml:space="preserve"> jako % vstupní ceny</v>
          </cell>
          <cell r="D50" t="str">
            <v xml:space="preserve"> as % of original Capex</v>
          </cell>
        </row>
        <row r="51">
          <cell r="C51" t="str">
            <v>Přidělení provozního majetku na danou službu</v>
          </cell>
          <cell r="D51" t="str">
            <v>Apportionment of operational assets to contract</v>
          </cell>
        </row>
        <row r="52">
          <cell r="C52" t="str">
            <v>Odprodej majetku</v>
          </cell>
          <cell r="D52" t="str">
            <v>Asset disposals</v>
          </cell>
        </row>
        <row r="53">
          <cell r="C53" t="str">
            <v>Zásoby</v>
          </cell>
          <cell r="D53" t="str">
            <v>Inventory</v>
          </cell>
        </row>
        <row r="54">
          <cell r="C54" t="str">
            <v>Zbývající předplacené nájemné</v>
          </cell>
          <cell r="D54" t="str">
            <v>Outstanding pre-paid rent and loans</v>
          </cell>
        </row>
        <row r="55">
          <cell r="C55" t="str">
            <v>Zbývající Očekávání</v>
          </cell>
          <cell r="D55" t="str">
            <v>Outstanding Expectations</v>
          </cell>
        </row>
        <row r="56">
          <cell r="C56" t="str">
            <v>Provozní náklady</v>
          </cell>
          <cell r="D56" t="str">
            <v>Opex</v>
          </cell>
        </row>
        <row r="57">
          <cell r="C57" t="str">
            <v>1. Materiál</v>
          </cell>
          <cell r="D57" t="str">
            <v>1. Material</v>
          </cell>
        </row>
        <row r="58">
          <cell r="C58" t="str">
            <v>1.1 surová voda podzemní + povrchová</v>
          </cell>
          <cell r="D58" t="str">
            <v>1.1 raw water - surface and groundwater</v>
          </cell>
        </row>
        <row r="59">
          <cell r="C59" t="str">
            <v>1.2 pitná voda převzatá + odpadní voda předaná k čištění</v>
          </cell>
          <cell r="D59" t="str">
            <v xml:space="preserve">1.2 drinking water purchased in bulk and wastewater </v>
          </cell>
        </row>
        <row r="60">
          <cell r="C60" t="str">
            <v>1.3 chemikálie</v>
          </cell>
          <cell r="D60" t="str">
            <v>1.3 chemicals</v>
          </cell>
        </row>
        <row r="61">
          <cell r="C61" t="str">
            <v>1.4 ostatní materiál</v>
          </cell>
          <cell r="D61" t="str">
            <v>1.4 other material</v>
          </cell>
        </row>
        <row r="62">
          <cell r="C62" t="str">
            <v>2. Energie</v>
          </cell>
          <cell r="D62" t="str">
            <v>2. Energy</v>
          </cell>
        </row>
        <row r="63">
          <cell r="C63" t="str">
            <v>2.1 elektrická energie</v>
          </cell>
          <cell r="D63" t="str">
            <v>2.1 electrical energy</v>
          </cell>
        </row>
        <row r="64">
          <cell r="C64" t="str">
            <v>2.2 ostatní energie (plyn, pevná a kapalná paliva)</v>
          </cell>
          <cell r="D64" t="str">
            <v>2.2 other energy (gaseous, solid and liquid fuels)</v>
          </cell>
        </row>
        <row r="65">
          <cell r="C65" t="str">
            <v>3. Mzdy</v>
          </cell>
          <cell r="D65" t="str">
            <v>3. Wages</v>
          </cell>
        </row>
        <row r="66">
          <cell r="C66" t="str">
            <v>3.1 přímé mzdy</v>
          </cell>
          <cell r="D66" t="str">
            <v>3.1 direct wages</v>
          </cell>
        </row>
        <row r="67">
          <cell r="C67" t="str">
            <v>3.2 ostatní osobní náklady</v>
          </cell>
          <cell r="D67" t="str">
            <v>3.2 other staff costs</v>
          </cell>
        </row>
        <row r="68">
          <cell r="C68" t="str">
            <v>4. Ostatní přímé náklady</v>
          </cell>
          <cell r="D68" t="str">
            <v>4. Other direct costs</v>
          </cell>
        </row>
        <row r="69">
          <cell r="C69" t="str">
            <v>4.1 odpisy a prostředky obnovy infrastrukturního majetku - pouze historické údaje!</v>
          </cell>
          <cell r="D69" t="str">
            <v>4.1 depreciation charges and funds for the renewal of infrastructural assets - historical data only!</v>
          </cell>
        </row>
        <row r="70">
          <cell r="C70" t="str">
            <v>4.2a opravy infrastrukturního majetku - havarijní</v>
          </cell>
          <cell r="D70" t="str">
            <v>4.2a repairs to infrastructural assets - emergency</v>
          </cell>
        </row>
        <row r="71">
          <cell r="C71" t="str">
            <v>4.2b opravy infrastrukturního majetku - obnovující</v>
          </cell>
          <cell r="D71" t="str">
            <v>4.2b repairs to infrastructural assets - renewal</v>
          </cell>
        </row>
        <row r="72">
          <cell r="C72" t="str">
            <v>4.3 nájem infrastrukturního majetku - pouze historické údaje!</v>
          </cell>
          <cell r="D72" t="str">
            <v>4.3 rental of infrastructural assets - historical data only!</v>
          </cell>
        </row>
        <row r="73">
          <cell r="C73" t="str">
            <v>4.4 poplatky za vypouštění odpadních vod</v>
          </cell>
          <cell r="D73" t="str">
            <v>4.4 wastewater discharge fees</v>
          </cell>
        </row>
        <row r="74">
          <cell r="C74" t="str">
            <v>4.5 ostatní provozní náklady externí</v>
          </cell>
          <cell r="D74" t="str">
            <v>4.5 other operating costs - external</v>
          </cell>
        </row>
        <row r="75">
          <cell r="C75" t="str">
            <v>4.6 ostatní provozní náklady ve vlastní režii</v>
          </cell>
          <cell r="D75" t="str">
            <v>4.6 other own operating costs</v>
          </cell>
        </row>
        <row r="76">
          <cell r="C76" t="str">
            <v>5. Finanční náklady</v>
          </cell>
          <cell r="D76" t="str">
            <v>5. Financial costs - historical data only!</v>
          </cell>
        </row>
        <row r="77">
          <cell r="C77" t="str">
            <v>6. Výrobní režie</v>
          </cell>
          <cell r="D77" t="str">
            <v>6. Production overheads</v>
          </cell>
        </row>
        <row r="78">
          <cell r="C78" t="str">
            <v>z toho odpisy</v>
          </cell>
          <cell r="D78" t="str">
            <v>of which depreciation</v>
          </cell>
        </row>
        <row r="79">
          <cell r="C79" t="str">
            <v>7. Správní režie</v>
          </cell>
          <cell r="D79" t="str">
            <v>7. Administrative overheads</v>
          </cell>
        </row>
        <row r="80">
          <cell r="C80" t="str">
            <v>Celkové vlastní náklady dle kalkulace</v>
          </cell>
          <cell r="D80" t="str">
            <v>Total own costs following calculation</v>
          </cell>
        </row>
        <row r="81">
          <cell r="C81" t="str">
            <v>Celkové vlastní náklady kromě odpisů, nájemného a finančních nákladů</v>
          </cell>
          <cell r="D81" t="str">
            <v>Total own costs excluding depreciation, rent paid to asset owner and financial costs</v>
          </cell>
        </row>
        <row r="82">
          <cell r="C82" t="str">
            <v>Daň z příjmu právnických osob</v>
          </cell>
          <cell r="D82" t="str">
            <v>Corporation tax</v>
          </cell>
        </row>
        <row r="83">
          <cell r="C83" t="str">
            <v>tis. Kč</v>
          </cell>
          <cell r="D83" t="str">
            <v>thou. CZK</v>
          </cell>
        </row>
        <row r="84">
          <cell r="C84" t="str">
            <v>tis. m3/rok</v>
          </cell>
          <cell r="D84" t="str">
            <v>thou. m3/yr</v>
          </cell>
        </row>
        <row r="85">
          <cell r="C85" t="str">
            <v>roky</v>
          </cell>
          <cell r="D85" t="str">
            <v>yr.</v>
          </cell>
        </row>
        <row r="86">
          <cell r="C86" t="str">
            <v>Pracovní kapitál</v>
          </cell>
          <cell r="D86" t="str">
            <v>Working capital</v>
          </cell>
        </row>
        <row r="87">
          <cell r="C87" t="str">
            <v>Očekávání</v>
          </cell>
          <cell r="D87" t="str">
            <v>Expectations</v>
          </cell>
        </row>
        <row r="88">
          <cell r="C88" t="str">
            <v>ReHoK celkem</v>
          </cell>
          <cell r="D88" t="str">
            <v>Total RCV</v>
          </cell>
        </row>
        <row r="89">
          <cell r="C89" t="str">
            <v xml:space="preserve">Požadovaný příjem </v>
          </cell>
          <cell r="D89" t="str">
            <v>Required revenue</v>
          </cell>
        </row>
        <row r="90">
          <cell r="C90" t="str">
            <v>Odpisy - nominální</v>
          </cell>
          <cell r="D90" t="str">
            <v>Depreciation - nominal</v>
          </cell>
        </row>
        <row r="91">
          <cell r="C91" t="str">
            <v>Úprava odpisů o inflaci</v>
          </cell>
          <cell r="D91" t="str">
            <v>Depreciation adjustment for real</v>
          </cell>
        </row>
        <row r="92">
          <cell r="C92" t="str">
            <v>Výnos z ReHoK bez Očekávání</v>
          </cell>
          <cell r="D92" t="str">
            <v>Return on RCV w/o Expectations</v>
          </cell>
        </row>
        <row r="93">
          <cell r="C93" t="str">
            <v>Návratnost Očekávání</v>
          </cell>
          <cell r="D93" t="str">
            <v>Return of Expectations</v>
          </cell>
        </row>
        <row r="94">
          <cell r="C94" t="str">
            <v>Výnos z Očekávání</v>
          </cell>
          <cell r="D94" t="str">
            <v>Return on Expectations</v>
          </cell>
        </row>
        <row r="95">
          <cell r="C95" t="str">
            <v>Celkový Požadovaný příjem</v>
          </cell>
          <cell r="D95" t="str">
            <v>Total required revenue</v>
          </cell>
        </row>
        <row r="96">
          <cell r="C96" t="str">
            <v>Průměrná reálná cena založená na Požadovaném příjmu</v>
          </cell>
          <cell r="D96" t="str">
            <v>Average real price based on required revenue</v>
          </cell>
        </row>
        <row r="97">
          <cell r="C97" t="str">
            <v>Průměrná nomin. cena založená na Požadovaném příjmu</v>
          </cell>
          <cell r="D97" t="str">
            <v>Average nominal price based on required revenue</v>
          </cell>
        </row>
        <row r="98">
          <cell r="C98" t="str">
            <v>POVOLENÝ PŘÍJEM (pokud je relevantní)</v>
          </cell>
          <cell r="D98" t="str">
            <v>ALLOWED REVENUE (if relevant)</v>
          </cell>
        </row>
        <row r="99">
          <cell r="C99" t="str">
            <v>Průměrná reálná cena založená na Povoleném příjmu</v>
          </cell>
          <cell r="D99" t="str">
            <v>Average real price based on allowed revenue</v>
          </cell>
        </row>
        <row r="100">
          <cell r="C100" t="str">
            <v>Průměrná nominální cena založená na Povoleném příjmu</v>
          </cell>
          <cell r="D100" t="str">
            <v>Average nominal price based on allowed revenue</v>
          </cell>
        </row>
        <row r="101">
          <cell r="C101" t="str">
            <v>Kč/m3</v>
          </cell>
          <cell r="D101" t="str">
            <v>CZK/m3</v>
          </cell>
        </row>
        <row r="102">
          <cell r="C102" t="str">
            <v>Počáteční hodnota</v>
          </cell>
          <cell r="D102" t="str">
            <v>Opening value</v>
          </cell>
        </row>
        <row r="103">
          <cell r="C103" t="str">
            <v>Odpisy</v>
          </cell>
          <cell r="D103" t="str">
            <v>Depreciation</v>
          </cell>
        </row>
        <row r="104">
          <cell r="C104" t="str">
            <v>Odprodej</v>
          </cell>
          <cell r="D104" t="str">
            <v>Disposals</v>
          </cell>
        </row>
        <row r="105">
          <cell r="C105" t="str">
            <v>Investice</v>
          </cell>
          <cell r="D105" t="str">
            <v>New Investments</v>
          </cell>
        </row>
        <row r="106">
          <cell r="C106" t="str">
            <v>Odpisy investic</v>
          </cell>
          <cell r="D106" t="str">
            <v>Depriciation of investments</v>
          </cell>
        </row>
        <row r="107">
          <cell r="C107" t="str">
            <v>Konečná hodnota</v>
          </cell>
          <cell r="D107" t="str">
            <v>Closing value</v>
          </cell>
        </row>
        <row r="108">
          <cell r="C108" t="str">
            <v>Pracovní kapitál do budoucna</v>
          </cell>
          <cell r="D108" t="str">
            <v>Forecast Working Capital</v>
          </cell>
        </row>
        <row r="109">
          <cell r="C109" t="str">
            <v>Odhad obratu pro danou službu</v>
          </cell>
          <cell r="D109" t="str">
            <v>Forecast turnover for given contract</v>
          </cell>
        </row>
        <row r="110">
          <cell r="C110" t="str">
            <v>Odhad provozních nákladů pro danou službu</v>
          </cell>
          <cell r="D110" t="str">
            <v>Forecast operating costs for given contract</v>
          </cell>
        </row>
        <row r="111">
          <cell r="C111" t="str">
            <v>Zásoby vztahující se k dané službě</v>
          </cell>
          <cell r="D111" t="str">
            <v>Inventory employed for given service</v>
          </cell>
        </row>
        <row r="112">
          <cell r="C112" t="str">
            <v>Částečná potřeba Pracovního kapitálu</v>
          </cell>
          <cell r="D112" t="str">
            <v>Part of Working capital needs</v>
          </cell>
        </row>
        <row r="113">
          <cell r="C113" t="str">
            <v>Provozní - účetní odpisy v reálných cenách</v>
          </cell>
          <cell r="D113" t="str">
            <v>Operational - accounting depreciation in real prices</v>
          </cell>
        </row>
        <row r="114">
          <cell r="C114" t="str">
            <v>Infrastrukturní - účetní odpisy v reálných cenách</v>
          </cell>
          <cell r="D114" t="str">
            <v>Infrastructure - accounting depreciation in real prices</v>
          </cell>
        </row>
        <row r="115">
          <cell r="C115" t="str">
            <v>Reálné odpisy</v>
          </cell>
          <cell r="D115" t="str">
            <v>Real depreciation</v>
          </cell>
        </row>
        <row r="116">
          <cell r="C116" t="str">
            <v>Úprava o inflaci</v>
          </cell>
          <cell r="D116" t="str">
            <v>Adjustment for real</v>
          </cell>
        </row>
        <row r="117">
          <cell r="C117" t="str">
            <v xml:space="preserve"> - výnos z Očekávání</v>
          </cell>
          <cell r="D117" t="str">
            <v xml:space="preserve"> - return on Expectations</v>
          </cell>
        </row>
        <row r="118">
          <cell r="C118" t="str">
            <v xml:space="preserve"> - návratnost Očekávání</v>
          </cell>
          <cell r="D118" t="str">
            <v xml:space="preserve"> - return of Expectations</v>
          </cell>
        </row>
        <row r="119">
          <cell r="C119" t="str">
            <v xml:space="preserve"> - výnos a návratnost z Očekávání</v>
          </cell>
          <cell r="D119" t="str">
            <v xml:space="preserve"> - return on and of Expectations</v>
          </cell>
        </row>
        <row r="120">
          <cell r="C120" t="str">
            <v>výpočty</v>
          </cell>
          <cell r="D120" t="str">
            <v>calculation</v>
          </cell>
        </row>
        <row r="121">
          <cell r="C121" t="str">
            <v>Index růstu cen</v>
          </cell>
          <cell r="D121" t="str">
            <v>Index for tariff increas</v>
          </cell>
        </row>
        <row r="122">
          <cell r="C122" t="str">
            <v>Diskontovaný objem produkce indexovaný cenovým růstem</v>
          </cell>
          <cell r="D122" t="str">
            <v>Indexed discounted receivable production</v>
          </cell>
        </row>
        <row r="123">
          <cell r="C123" t="str">
            <v>Cena</v>
          </cell>
          <cell r="D123" t="str">
            <v>Annual water tariff</v>
          </cell>
        </row>
        <row r="124">
          <cell r="C124" t="str">
            <v>Přepínače</v>
          </cell>
          <cell r="D124" t="str">
            <v>Switches</v>
          </cell>
        </row>
        <row r="125">
          <cell r="C125" t="str">
            <v>Nájemné</v>
          </cell>
          <cell r="D125" t="str">
            <v>Rent</v>
          </cell>
        </row>
        <row r="126">
          <cell r="C126" t="str">
            <v>Vodné</v>
          </cell>
          <cell r="D126" t="str">
            <v>Drinking water</v>
          </cell>
        </row>
        <row r="127">
          <cell r="C127" t="str">
            <v>Stočné</v>
          </cell>
          <cell r="D127" t="str">
            <v>Wastewater</v>
          </cell>
        </row>
        <row r="128">
          <cell r="C128" t="str">
            <v>Investiční výdaje dle Plánu financování obnovy</v>
          </cell>
          <cell r="D128" t="str">
            <v>Investments from Asset Renewal Plan</v>
          </cell>
        </row>
        <row r="129">
          <cell r="C129" t="str">
            <v>Finanční potřeba vlastníka</v>
          </cell>
          <cell r="D129" t="str">
            <v>Owner's financial needs</v>
          </cell>
        </row>
        <row r="130">
          <cell r="C130" t="str">
            <v>Provozní náklady vlastníka</v>
          </cell>
          <cell r="D130" t="str">
            <v>Owner's opex</v>
          </cell>
        </row>
        <row r="131">
          <cell r="C131" t="str">
            <v>Celková dluhová služba vlastníka</v>
          </cell>
          <cell r="D131" t="str">
            <v>Owner's total debt service payments</v>
          </cell>
        </row>
        <row r="132">
          <cell r="C132" t="str">
            <v xml:space="preserve"> z toho jistina</v>
          </cell>
          <cell r="D132" t="str">
            <v xml:space="preserve"> of which principal</v>
          </cell>
        </row>
        <row r="133">
          <cell r="C133" t="str">
            <v xml:space="preserve"> z toho úroky</v>
          </cell>
          <cell r="D133" t="str">
            <v xml:space="preserve"> of which interest</v>
          </cell>
        </row>
        <row r="134">
          <cell r="C134" t="str">
            <v>Očekávané daňové povinnosti vlastníka</v>
          </cell>
          <cell r="D134" t="str">
            <v>Owner's expected tax obligations</v>
          </cell>
        </row>
        <row r="135">
          <cell r="C135" t="str">
            <v>Smluvní investice ze strany provozovatele</v>
          </cell>
          <cell r="D135" t="str">
            <v>Operator's investment in infrastructure assets</v>
          </cell>
        </row>
        <row r="136">
          <cell r="C136" t="str">
            <v>Financováno z dotací</v>
          </cell>
          <cell r="D136" t="str">
            <v>Grant finance</v>
          </cell>
        </row>
        <row r="137">
          <cell r="C137" t="str">
            <v>Financováno z úvěru</v>
          </cell>
          <cell r="D137" t="str">
            <v>Debt finance</v>
          </cell>
        </row>
        <row r="138">
          <cell r="C138" t="str">
            <v>Potřeba vlastních zdrojů na obnovu a rozšíření</v>
          </cell>
          <cell r="D138" t="str">
            <v>Financed from own sources</v>
          </cell>
        </row>
        <row r="139">
          <cell r="C139" t="str">
            <v>Investiční výdaje na nové investice nad obnovu</v>
          </cell>
          <cell r="D139" t="str">
            <v>Investments over renewal plan</v>
          </cell>
        </row>
        <row r="140">
          <cell r="C140" t="str">
            <v>Celková roční potřeba vlastních zdrojů</v>
          </cell>
          <cell r="D140" t="str">
            <v>Total annual need of own sources</v>
          </cell>
        </row>
        <row r="141">
          <cell r="C141" t="str">
            <v>Příjem vlastníka</v>
          </cell>
          <cell r="D141" t="str">
            <v>Owner's revenue</v>
          </cell>
        </row>
        <row r="142">
          <cell r="C142" t="str">
            <v>Nájem z vodného</v>
          </cell>
          <cell r="D142" t="str">
            <v xml:space="preserve">Drinking water rent </v>
          </cell>
        </row>
        <row r="143">
          <cell r="C143" t="str">
            <v>Nájem ze stočného</v>
          </cell>
          <cell r="D143" t="str">
            <v xml:space="preserve">Wastewater rent </v>
          </cell>
        </row>
        <row r="144">
          <cell r="C144" t="str">
            <v>Celkem</v>
          </cell>
          <cell r="D144" t="str">
            <v>Total</v>
          </cell>
        </row>
        <row r="145">
          <cell r="C145" t="str">
            <v>Roční potřeba vlastních zdrojů na vodné</v>
          </cell>
          <cell r="D145" t="str">
            <v>Annual requirement for own sources - DW</v>
          </cell>
        </row>
        <row r="146">
          <cell r="C146" t="str">
            <v>Roční potřeba vlastních zdrojů na stočné</v>
          </cell>
          <cell r="D146" t="str">
            <v>Annual requirement for own sources - WW</v>
          </cell>
        </row>
        <row r="147">
          <cell r="C147" t="str">
            <v>Příspěvek vlastníka</v>
          </cell>
          <cell r="D147" t="str">
            <v>Owner's contribution</v>
          </cell>
        </row>
        <row r="148">
          <cell r="C148" t="str">
            <v>Stav účtu hotovosti vlastníka ke konci roku</v>
          </cell>
          <cell r="D148" t="str">
            <v>State of owner's cash balance at start of year</v>
          </cell>
        </row>
        <row r="149">
          <cell r="C149" t="str">
            <v>ÚČET HOTOVOSTI VLASTNÍKA</v>
          </cell>
          <cell r="D149" t="str">
            <v>OWNER'S CASH BALANCE</v>
          </cell>
        </row>
        <row r="150">
          <cell r="C150" t="str">
            <v>Nájemné plus příspěvek vlastníka mínus výdaje</v>
          </cell>
          <cell r="D150" t="str">
            <v>Rent plus owner's contribution minus expenditure</v>
          </cell>
        </row>
        <row r="151">
          <cell r="C151" t="str">
            <v>(vybraná varianta)</v>
          </cell>
          <cell r="D151" t="str">
            <v>(chosen alternative)</v>
          </cell>
        </row>
        <row r="152">
          <cell r="C152" t="str">
            <v>Zbývající prvky ReHoK</v>
          </cell>
          <cell r="D152" t="str">
            <v>The rest of RCV elements</v>
          </cell>
        </row>
        <row r="153">
          <cell r="C153" t="str">
            <v>sazba</v>
          </cell>
          <cell r="D153" t="str">
            <v>rate</v>
          </cell>
        </row>
        <row r="154">
          <cell r="C154" t="str">
            <v>Základ</v>
          </cell>
          <cell r="D154" t="str">
            <v>Base</v>
          </cell>
        </row>
        <row r="155">
          <cell r="C155" t="str">
            <v>VÝSTUPY ZA OBĚ SLOŽKY DOHROMADY</v>
          </cell>
          <cell r="D155" t="str">
            <v>TOTAL OUTPUTS</v>
          </cell>
        </row>
        <row r="156">
          <cell r="C156" t="str">
            <v xml:space="preserve"> celkem</v>
          </cell>
          <cell r="D156" t="str">
            <v xml:space="preserve"> total</v>
          </cell>
        </row>
        <row r="157">
          <cell r="C157" t="str">
            <v>Bílý text v buňkách těchto barev naznačuje vstupní údaj</v>
          </cell>
          <cell r="D157" t="str">
            <v>White text in cells of these colours indicates input data</v>
          </cell>
        </row>
        <row r="158">
          <cell r="C158" t="str">
            <v>Jakýkoliv text v buňkách těchto barev je vstupní údaj</v>
          </cell>
          <cell r="D158" t="str">
            <v>Any text in cells of these colours indicates input data</v>
          </cell>
        </row>
        <row r="159">
          <cell r="C159" t="str">
            <v>bez PK</v>
          </cell>
          <cell r="D159" t="str">
            <v>w/o WC</v>
          </cell>
        </row>
        <row r="160">
          <cell r="C160" t="str">
            <v>Úprava Pož. příjmu o PK</v>
          </cell>
          <cell r="D160" t="str">
            <v>Modified Req. revenue by WC</v>
          </cell>
        </row>
        <row r="161">
          <cell r="C161" t="str">
            <v>příjmová část PK</v>
          </cell>
          <cell r="D161" t="str">
            <v>active WC</v>
          </cell>
        </row>
        <row r="162">
          <cell r="C162" t="str">
            <v>bez příjmové části</v>
          </cell>
          <cell r="D162" t="str">
            <v>w/o active part</v>
          </cell>
        </row>
        <row r="163">
          <cell r="C163" t="str">
            <v>a</v>
          </cell>
          <cell r="D163" t="str">
            <v>and</v>
          </cell>
        </row>
        <row r="164">
          <cell r="C164" t="str">
            <v>PK</v>
          </cell>
          <cell r="D164" t="str">
            <v>WC</v>
          </cell>
        </row>
        <row r="165">
          <cell r="C165" t="str">
            <v>uskutečněných v roce</v>
          </cell>
          <cell r="D165" t="str">
            <v>originating in</v>
          </cell>
        </row>
        <row r="166">
          <cell r="C166" t="str">
            <v>spočítaná</v>
          </cell>
          <cell r="D166" t="str">
            <v>calculated</v>
          </cell>
        </row>
        <row r="167">
          <cell r="C167" t="str">
            <v>uživatelský vstup</v>
          </cell>
          <cell r="D167" t="str">
            <v>user input</v>
          </cell>
        </row>
        <row r="168">
          <cell r="C168" t="str">
            <v>Výše požadovaných cen</v>
          </cell>
          <cell r="D168" t="str">
            <v>Predetermined tariff</v>
          </cell>
        </row>
        <row r="169">
          <cell r="C169" t="str">
            <v>stálé ceny</v>
          </cell>
          <cell r="D169" t="str">
            <v>constant prices</v>
          </cell>
        </row>
        <row r="170">
          <cell r="C170" t="str">
            <v>běžné ceny</v>
          </cell>
          <cell r="D170" t="str">
            <v>current prices</v>
          </cell>
        </row>
        <row r="171">
          <cell r="C171" t="str">
            <v>Nájemné dle stanovené ceny</v>
          </cell>
          <cell r="D171" t="str">
            <v>Rental payment required for desired tariff</v>
          </cell>
        </row>
        <row r="172">
          <cell r="C172" t="str">
            <v>Možnost vzdát se zisku</v>
          </cell>
          <cell r="D172" t="str">
            <v>Voluntary giving up of profit</v>
          </cell>
        </row>
        <row r="173">
          <cell r="C173" t="str">
            <v>Horní hranice odpočtu</v>
          </cell>
          <cell r="D173" t="str">
            <v>Maximum of giving up</v>
          </cell>
        </row>
        <row r="174">
          <cell r="C174" t="str">
            <v>Vzdát se zisku ve výši:</v>
          </cell>
          <cell r="D174" t="str">
            <v>Give up of profit:</v>
          </cell>
        </row>
        <row r="175">
          <cell r="C175" t="str">
            <v>SOUHRN</v>
          </cell>
          <cell r="D175" t="str">
            <v>SUMMARY</v>
          </cell>
        </row>
        <row r="176">
          <cell r="C176" t="str">
            <v>po vzdání se zisku</v>
          </cell>
          <cell r="D176" t="str">
            <v>after giving up of profit</v>
          </cell>
        </row>
        <row r="177">
          <cell r="C177" t="str">
            <v>Nájemné koresponduje s cenami</v>
          </cell>
          <cell r="D177" t="str">
            <v>Rent calculated by desired tariff - OK</v>
          </cell>
        </row>
        <row r="178">
          <cell r="C178" t="str">
            <v>Nutný přepočet nájemného</v>
          </cell>
          <cell r="D178" t="str">
            <v>New calculation of rent needed</v>
          </cell>
        </row>
        <row r="179">
          <cell r="C179" t="str">
            <v>Výpočet nájemného dle zadané ceny</v>
          </cell>
          <cell r="D179" t="str">
            <v>Calculation of rent by desired tariff</v>
          </cell>
        </row>
        <row r="180">
          <cell r="C180" t="str">
            <v>Nájemné - přímý uživatelský vstup</v>
          </cell>
          <cell r="D180" t="str">
            <v>Rent - direct user input</v>
          </cell>
        </row>
        <row r="181">
          <cell r="C181" t="str">
            <v>bez DPH</v>
          </cell>
          <cell r="D181" t="str">
            <v>w/o VAT</v>
          </cell>
        </row>
        <row r="182">
          <cell r="C182" t="str">
            <v>Název vlastníka</v>
          </cell>
          <cell r="D182" t="str">
            <v>Name of Owner</v>
          </cell>
        </row>
        <row r="183">
          <cell r="C183" t="str">
            <v>Název provozovatele</v>
          </cell>
          <cell r="D183" t="str">
            <v>Name of Operator</v>
          </cell>
        </row>
        <row r="184">
          <cell r="C184" t="str">
            <v>ve výchozím roce</v>
          </cell>
          <cell r="D184" t="str">
            <v>in base year</v>
          </cell>
        </row>
        <row r="185">
          <cell r="C185" t="str">
            <v>Kč / osobu</v>
          </cell>
          <cell r="D185" t="str">
            <v>CZK/person</v>
          </cell>
        </row>
        <row r="186">
          <cell r="C186" t="str">
            <v>DPH z vodného a stočného</v>
          </cell>
          <cell r="D186" t="str">
            <v>VAT on water services</v>
          </cell>
        </row>
        <row r="187">
          <cell r="C187" t="str">
            <v>l/os/den</v>
          </cell>
          <cell r="D187" t="str">
            <v>l/p/d</v>
          </cell>
        </row>
        <row r="188">
          <cell r="C188" t="str">
            <v>Fyzické ukazatele</v>
          </cell>
          <cell r="D188" t="str">
            <v>Physical indicators</v>
          </cell>
        </row>
        <row r="189">
          <cell r="C189" t="str">
            <v>Objem vody dodané - domácnosti</v>
          </cell>
          <cell r="D189" t="str">
            <v>Volume supplied - households</v>
          </cell>
        </row>
        <row r="190">
          <cell r="C190" t="str">
            <v>Objem vody dodané - ostatní</v>
          </cell>
          <cell r="D190" t="str">
            <v>Volume supplied - non-households</v>
          </cell>
        </row>
        <row r="191">
          <cell r="C191" t="str">
            <v>Voda odpadní odváděná - domácnosti</v>
          </cell>
          <cell r="D191" t="str">
            <v>Wastewater collected - households</v>
          </cell>
        </row>
        <row r="192">
          <cell r="C192" t="str">
            <v>Voda odpadní odváděná - ostatní (včetně dešťové)</v>
          </cell>
          <cell r="D192" t="str">
            <v>Wastewater collected - non-households (rainwater included)</v>
          </cell>
        </row>
        <row r="193">
          <cell r="C193" t="str">
            <v>Cena pro vodné (ve stálých cenách, vč. DPH)</v>
          </cell>
          <cell r="D193" t="str">
            <v>Water tariff (in constant prices, incl. VAT)</v>
          </cell>
        </row>
        <row r="194">
          <cell r="C194" t="str">
            <v>Cena pro stočné (ve stálých cenách, vč. DPH)</v>
          </cell>
          <cell r="D194" t="str">
            <v>Wastewater tariff (in constant prices, incl. VAT)</v>
          </cell>
        </row>
        <row r="195">
          <cell r="C195" t="str">
            <v>budoucnost</v>
          </cell>
          <cell r="D195" t="str">
            <v>future</v>
          </cell>
        </row>
        <row r="196">
          <cell r="C196" t="str">
            <v xml:space="preserve">Požadovaný příjem </v>
          </cell>
          <cell r="D196" t="str">
            <v>Required revenue</v>
          </cell>
        </row>
        <row r="197">
          <cell r="C197" t="str">
            <v>Kč</v>
          </cell>
          <cell r="D197" t="str">
            <v>CZK</v>
          </cell>
        </row>
        <row r="198">
          <cell r="C198" t="str">
            <v>Dlouhodobý deficit v nájemném této složky!</v>
          </cell>
          <cell r="D198" t="str">
            <v>Longterm deficit in rent to Owner!</v>
          </cell>
        </row>
        <row r="199">
          <cell r="C199" t="str">
            <v>Finanční náklady</v>
          </cell>
          <cell r="D199" t="str">
            <v>Financial costs</v>
          </cell>
        </row>
        <row r="200">
          <cell r="C200" t="str">
            <v>Odpisy zahrnuté do výrobní režie</v>
          </cell>
          <cell r="D200" t="str">
            <v>Depreciation included into Production overheads</v>
          </cell>
        </row>
        <row r="201">
          <cell r="C201" t="str">
            <v>Odpisy zahrnuté do správní režie</v>
          </cell>
          <cell r="D201" t="str">
            <v>Depreciation included into Administrative overheads</v>
          </cell>
        </row>
        <row r="202">
          <cell r="C202" t="str">
            <v>Hodnota infrastrukturního majetku podle VÚME</v>
          </cell>
          <cell r="D202" t="str">
            <v>Ifrastructural assets - valued by MoAg methodology</v>
          </cell>
        </row>
        <row r="203">
          <cell r="C203" t="str">
            <v>Pořizovací cena provozního majetku</v>
          </cell>
          <cell r="D203" t="str">
            <v>Purchase value of Operational assets</v>
          </cell>
        </row>
        <row r="204">
          <cell r="C204" t="str">
            <v>Počet pracovníků</v>
          </cell>
          <cell r="D204" t="str">
            <v>Number of employees</v>
          </cell>
        </row>
        <row r="205">
          <cell r="C205" t="str">
            <v>Nominální odpisy investic do provozního majetku v reálných cenách</v>
          </cell>
          <cell r="D205" t="str">
            <v>Nominal depreciation of Operational assets in real prices</v>
          </cell>
        </row>
        <row r="206">
          <cell r="C206" t="str">
            <v>Nominální odpisy investic do infra. majetku v reálných cenách</v>
          </cell>
          <cell r="D206" t="str">
            <v>Nominal depreciation of Infrastructural assets in real prices</v>
          </cell>
        </row>
        <row r="207">
          <cell r="C207" t="str">
            <v>Zisk před zdaněním, z toho</v>
          </cell>
          <cell r="D207" t="str">
            <v>Profit before taxes, including:</v>
          </cell>
        </row>
        <row r="208">
          <cell r="C208" t="str">
            <v>Přiměřený zisk jako % ÚVN</v>
          </cell>
          <cell r="D208" t="str">
            <v>Reasonable profit as % of Total costs</v>
          </cell>
        </row>
        <row r="209">
          <cell r="C209" t="str">
            <v>Dobrovolně snížený zisk jako % ÚVN</v>
          </cell>
          <cell r="D209" t="str">
            <v>Voluntarily decreased profit as  % of Total costs</v>
          </cell>
        </row>
        <row r="210">
          <cell r="C210" t="str">
            <v>Zisk ve vztahu ke Kalkulaci</v>
          </cell>
          <cell r="D210" t="str">
            <v>Profit related to Official MoAg Report</v>
          </cell>
        </row>
        <row r="211">
          <cell r="C211" t="str">
            <v>Přiměřený zisk po snížení před zdaněním</v>
          </cell>
          <cell r="D211" t="str">
            <v>Reasonable profit before tax after voluntary decrease</v>
          </cell>
        </row>
        <row r="212">
          <cell r="C212" t="str">
            <v>Potencionální zisk z titulu nikdy nevybraných pohledávek</v>
          </cell>
          <cell r="D212" t="str">
            <v>Potentional profit at 100% Collection rate</v>
          </cell>
        </row>
        <row r="213">
          <cell r="C213" t="str">
            <v>Kalkulační zisk</v>
          </cell>
          <cell r="D213" t="str">
            <v>Profit for Official MoAg Report</v>
          </cell>
        </row>
        <row r="214">
          <cell r="C214" t="str">
            <v>Kalkulační zisk jako % ÚVN</v>
          </cell>
          <cell r="D214" t="str">
            <v>Profit for Official MoAg Report as % of Totatl costs</v>
          </cell>
        </row>
        <row r="215">
          <cell r="C215" t="str">
            <v>Skutečně uhrazená produkce</v>
          </cell>
          <cell r="D215" t="str">
            <v>Receivable production</v>
          </cell>
        </row>
        <row r="216">
          <cell r="C216" t="str">
            <v>Provozní majetek - přidělený</v>
          </cell>
          <cell r="D216" t="str">
            <v>Operational assets - apportioned</v>
          </cell>
        </row>
        <row r="217">
          <cell r="C217" t="str">
            <v>% změna v ceně</v>
          </cell>
          <cell r="D217" t="str">
            <v>% change in annual tariff</v>
          </cell>
        </row>
        <row r="218">
          <cell r="C218" t="str">
            <v>v běžných cenách</v>
          </cell>
          <cell r="D218" t="str">
            <v>current prices</v>
          </cell>
        </row>
        <row r="219">
          <cell r="C219" t="str">
            <v>provozovatele</v>
          </cell>
          <cell r="D219" t="str">
            <v>of Operator</v>
          </cell>
        </row>
        <row r="220">
          <cell r="C220" t="str">
            <v>bez odpisů</v>
          </cell>
          <cell r="D220" t="str">
            <v>w/o depreciation</v>
          </cell>
        </row>
        <row r="221">
          <cell r="C221" t="str">
            <v>včetně odpisů</v>
          </cell>
          <cell r="D221" t="str">
            <v>depreciation included</v>
          </cell>
        </row>
        <row r="222">
          <cell r="C222" t="str">
            <v>k tomu odpisy</v>
          </cell>
          <cell r="D222" t="str">
            <v>plus depreciation</v>
          </cell>
        </row>
        <row r="223">
          <cell r="C223" t="str">
            <v>odhad</v>
          </cell>
          <cell r="D223" t="str">
            <v>forecast</v>
          </cell>
        </row>
        <row r="224">
          <cell r="C224" t="str">
            <v>skutečnost</v>
          </cell>
          <cell r="D224" t="str">
            <v>actual</v>
          </cell>
        </row>
        <row r="225">
          <cell r="C225" t="str">
            <v>Ex ante odhad</v>
          </cell>
          <cell r="D225" t="str">
            <v>Ex ante estimate</v>
          </cell>
        </row>
        <row r="226">
          <cell r="C226" t="str">
            <v>Index spotřebitelských cen</v>
          </cell>
          <cell r="D226" t="str">
            <v>Consumer Price Index</v>
          </cell>
        </row>
        <row r="227">
          <cell r="C227" t="str">
            <v>Index cen průmyslových výrobců</v>
          </cell>
          <cell r="D227" t="str">
            <v>Industrial Producer Price Index</v>
          </cell>
        </row>
        <row r="228">
          <cell r="C228" t="str">
            <v>Index cen elektrické energie</v>
          </cell>
          <cell r="D228" t="str">
            <v>Electricity Price Index</v>
          </cell>
        </row>
        <row r="229">
          <cell r="C229" t="str">
            <v>Složený index cen energie</v>
          </cell>
          <cell r="D229" t="str">
            <v>Composite Energy Price Index</v>
          </cell>
        </row>
        <row r="230">
          <cell r="C230" t="str">
            <v>Index cen stavebních děl - pitná voda</v>
          </cell>
          <cell r="D230" t="str">
            <v>Water sector civil works price index - DW</v>
          </cell>
        </row>
        <row r="231">
          <cell r="C231" t="str">
            <v>Index cen stavebních děl - odpadní voda</v>
          </cell>
          <cell r="D231" t="str">
            <v>Water sector civil works price index - WW</v>
          </cell>
        </row>
        <row r="232">
          <cell r="C232" t="str">
            <v>Určeno uživatelem</v>
          </cell>
          <cell r="D232" t="str">
            <v>User-defined</v>
          </cell>
        </row>
        <row r="233">
          <cell r="C233" t="str">
            <v>Indexy vztažené k výchozímu roku</v>
          </cell>
          <cell r="D233" t="str">
            <v>Indices rebased to base year</v>
          </cell>
        </row>
        <row r="234">
          <cell r="C234" t="str">
            <v>Změna stálých cen ve srovnání k úrovni výchozího roku</v>
          </cell>
          <cell r="D234" t="str">
            <v>Change in real prices compared to base year</v>
          </cell>
        </row>
        <row r="235">
          <cell r="C235" t="str">
            <v>Pásmo</v>
          </cell>
          <cell r="D235" t="str">
            <v>Band</v>
          </cell>
        </row>
        <row r="236">
          <cell r="C236" t="str">
            <v>První pásmo</v>
          </cell>
          <cell r="D236" t="str">
            <v>First band</v>
          </cell>
        </row>
        <row r="237">
          <cell r="C237" t="str">
            <v>Druhé pásmo</v>
          </cell>
          <cell r="D237" t="str">
            <v>Second band</v>
          </cell>
        </row>
        <row r="238">
          <cell r="C238" t="str">
            <v>Třetí pásmo</v>
          </cell>
          <cell r="D238" t="str">
            <v>Third band</v>
          </cell>
        </row>
        <row r="239">
          <cell r="C239" t="str">
            <v>Od</v>
          </cell>
          <cell r="D239" t="str">
            <v>Greater than</v>
          </cell>
        </row>
        <row r="240">
          <cell r="C240" t="str">
            <v>Do (včetně)</v>
          </cell>
          <cell r="D240" t="str">
            <v>Up to and including</v>
          </cell>
        </row>
        <row r="241">
          <cell r="C241" t="str">
            <v>Podíl úspor odběrateli</v>
          </cell>
          <cell r="D241" t="str">
            <v>Share of savings to Customer</v>
          </cell>
        </row>
        <row r="242">
          <cell r="C242" t="str">
            <v>Průměrný 1-roční PRIBOR</v>
          </cell>
          <cell r="D242" t="str">
            <v>Average 1-year PRIBOR</v>
          </cell>
        </row>
        <row r="243">
          <cell r="C243" t="str">
            <v>Práh použití penále</v>
          </cell>
          <cell r="D243" t="str">
            <v>Threshold for application of punitive carrying charge</v>
          </cell>
        </row>
        <row r="244">
          <cell r="C244" t="str">
            <v>Nárůst v PRIBOR základní úrokové sazby</v>
          </cell>
          <cell r="D244" t="str">
            <v>Increase in PRIBOR for basic interest rate</v>
          </cell>
        </row>
        <row r="245">
          <cell r="C245" t="str">
            <v>Zvýšení základní úrokové sazby úroků z dlužné částky</v>
          </cell>
          <cell r="D245" t="str">
            <v>Increase in basic interest rate for punitive carrying charge</v>
          </cell>
        </row>
        <row r="246">
          <cell r="C246" t="str">
            <v>Úrokové sazby</v>
          </cell>
          <cell r="D246" t="str">
            <v>Interest rates</v>
          </cell>
        </row>
        <row r="247">
          <cell r="C247" t="str">
            <v>Výběr odpovídajícího indexu</v>
          </cell>
          <cell r="D247" t="str">
            <v>Choosing of relevant index</v>
          </cell>
        </row>
        <row r="248">
          <cell r="C248" t="str">
            <v>Přiřazené indexy</v>
          </cell>
          <cell r="D248" t="str">
            <v>Relevant indices</v>
          </cell>
        </row>
        <row r="249">
          <cell r="C249" t="str">
            <v>3.1+3.2 osobní náklady</v>
          </cell>
          <cell r="D249" t="str">
            <v>3.1+3.2 staff costs</v>
          </cell>
        </row>
        <row r="250">
          <cell r="C250" t="str">
            <v>Nerelevantní</v>
          </cell>
          <cell r="D250" t="str">
            <v>Not relevant</v>
          </cell>
        </row>
        <row r="251">
          <cell r="C251" t="str">
            <v>Použitý index</v>
          </cell>
          <cell r="D251" t="str">
            <v>Index to be used (if any)</v>
          </cell>
        </row>
        <row r="252">
          <cell r="C252" t="str">
            <v>Hodnoty ex post</v>
          </cell>
          <cell r="D252" t="str">
            <v>Ex post values</v>
          </cell>
        </row>
        <row r="253">
          <cell r="C253" t="str">
            <v>'Odhad'</v>
          </cell>
          <cell r="D253" t="str">
            <v>Forecast</v>
          </cell>
        </row>
        <row r="254">
          <cell r="C254" t="str">
            <v>'Skutečnost'</v>
          </cell>
          <cell r="D254" t="str">
            <v>Actual</v>
          </cell>
        </row>
        <row r="255">
          <cell r="C255" t="str">
            <v>Investice v roce</v>
          </cell>
          <cell r="D255" t="str">
            <v>Investment in the year</v>
          </cell>
        </row>
        <row r="256">
          <cell r="C256" t="str">
            <v>Odprodej majetku v roce</v>
          </cell>
          <cell r="D256" t="str">
            <v>Disposals in the year</v>
          </cell>
        </row>
        <row r="257">
          <cell r="C257" t="str">
            <v>Odpisy investice z roku</v>
          </cell>
          <cell r="D257" t="str">
            <v>Depreciation of investment from the year</v>
          </cell>
        </row>
        <row r="258">
          <cell r="C258" t="str">
            <v>Přidělení provozního majetku na danou službu</v>
          </cell>
          <cell r="D258" t="str">
            <v>Apportionment of operational assets to contract</v>
          </cell>
        </row>
        <row r="259">
          <cell r="C259" t="str">
            <v>PITNÁ VODA</v>
          </cell>
          <cell r="D259" t="str">
            <v>DRINKING WATER</v>
          </cell>
        </row>
        <row r="260">
          <cell r="C260" t="str">
            <v>ODPADNÍ VODA</v>
          </cell>
          <cell r="D260" t="str">
            <v>WASTEWATER</v>
          </cell>
        </row>
        <row r="261">
          <cell r="C261" t="str">
            <v>Hodnota ex ante</v>
          </cell>
          <cell r="D261" t="str">
            <v>Ex ante value</v>
          </cell>
        </row>
        <row r="262">
          <cell r="C262" t="str">
            <v>Finanční model</v>
          </cell>
          <cell r="D262" t="str">
            <v>Financial model</v>
          </cell>
        </row>
        <row r="263">
          <cell r="C263" t="str">
            <v>Investice do provozního majetku</v>
          </cell>
          <cell r="D263" t="str">
            <v>Operational capex</v>
          </cell>
        </row>
        <row r="264">
          <cell r="C264" t="str">
            <v xml:space="preserve"> - odpisy</v>
          </cell>
          <cell r="D264" t="str">
            <v xml:space="preserve"> - depreciation</v>
          </cell>
        </row>
        <row r="265">
          <cell r="C265" t="str">
            <v xml:space="preserve"> - odprodej majetku</v>
          </cell>
          <cell r="D265" t="str">
            <v xml:space="preserve"> - assets sales</v>
          </cell>
        </row>
        <row r="266">
          <cell r="C266" t="str">
            <v>Investice do infrastrukturního majetku</v>
          </cell>
          <cell r="D266" t="str">
            <v>Infrastructural capex</v>
          </cell>
        </row>
        <row r="267">
          <cell r="C267" t="str">
            <v>ReHoK</v>
          </cell>
          <cell r="D267" t="str">
            <v>RCV</v>
          </cell>
        </row>
        <row r="268">
          <cell r="C268" t="str">
            <v>Předplacené nájemné</v>
          </cell>
          <cell r="D268" t="str">
            <v>Pre-paid rent</v>
          </cell>
        </row>
        <row r="269">
          <cell r="C269" t="str">
            <v>ReHoK (ke konci roku)</v>
          </cell>
          <cell r="D269" t="str">
            <v>RCV (at year end)</v>
          </cell>
        </row>
        <row r="270">
          <cell r="C270" t="str">
            <v>Odpisy - nominální</v>
          </cell>
          <cell r="D270" t="str">
            <v>Depreciation - nominal</v>
          </cell>
        </row>
        <row r="271">
          <cell r="C271" t="str">
            <v>Zisk před zdaněním, z toho</v>
          </cell>
          <cell r="D271" t="str">
            <v>Profit before taxes, including:</v>
          </cell>
        </row>
        <row r="272">
          <cell r="C272" t="str">
            <v>Úprava odpisů o inflaci</v>
          </cell>
          <cell r="D272" t="str">
            <v>Depreciation adjustment for real</v>
          </cell>
        </row>
        <row r="273">
          <cell r="C273" t="str">
            <v>Výnos z ReHoK bez Očekávání</v>
          </cell>
          <cell r="D273" t="str">
            <v>Return on RCV w/o Expectations</v>
          </cell>
        </row>
        <row r="274">
          <cell r="C274" t="str">
            <v>Návratnost Očekávání</v>
          </cell>
          <cell r="D274" t="str">
            <v>Return of Expectations</v>
          </cell>
        </row>
        <row r="275">
          <cell r="C275" t="str">
            <v>Výnos z Očekávání</v>
          </cell>
          <cell r="D275" t="str">
            <v>Return on Expectations</v>
          </cell>
        </row>
        <row r="276">
          <cell r="C276" t="str">
            <v>Daň z příjmu právnických osob</v>
          </cell>
          <cell r="D276" t="str">
            <v>Corporation tax</v>
          </cell>
        </row>
        <row r="277">
          <cell r="C277" t="str">
            <v>Průměrná reálná cena založená na Požadovaném příjmu</v>
          </cell>
          <cell r="D277" t="str">
            <v>Average real price based on required revenue</v>
          </cell>
        </row>
        <row r="278">
          <cell r="C278" t="str">
            <v>Úspěšnost výběru pohledávek</v>
          </cell>
          <cell r="D278" t="str">
            <v>Collection rate</v>
          </cell>
        </row>
        <row r="279">
          <cell r="C279" t="str">
            <v>Fixní náklady</v>
          </cell>
          <cell r="D279" t="str">
            <v>Fixed costs</v>
          </cell>
        </row>
        <row r="280">
          <cell r="C280" t="str">
            <v>Objem vody dodané</v>
          </cell>
          <cell r="D280" t="str">
            <v>Volume supplied</v>
          </cell>
        </row>
        <row r="281">
          <cell r="C281" t="str">
            <v>Hodnota psí</v>
          </cell>
          <cell r="D281" t="str">
            <v>Value of psi</v>
          </cell>
        </row>
        <row r="282">
          <cell r="C282" t="str">
            <v>Náklady dle objemu</v>
          </cell>
          <cell r="D282" t="str">
            <v>Volume related Costs</v>
          </cell>
        </row>
        <row r="283">
          <cell r="C283" t="str">
            <v>Náklady dle objemu s promítnutím  - na m3 čerpané, čištěné, vyrobené vody</v>
          </cell>
          <cell r="D283" t="str">
            <v>True pass through   - per m3 pumped, treated, produced</v>
          </cell>
        </row>
        <row r="284">
          <cell r="C284" t="str">
            <v>Náklady dle objemu indexované  - na m3 čerpané, čištěné, vyrobené vody</v>
          </cell>
          <cell r="D284" t="str">
            <v>Indexed   - per m3 pumped, treated, produced</v>
          </cell>
        </row>
        <row r="285">
          <cell r="C285" t="str">
            <v>Nová infrastruktura</v>
          </cell>
          <cell r="D285" t="str">
            <v>New infrastructure</v>
          </cell>
        </row>
        <row r="286">
          <cell r="C286" t="str">
            <v>Celkové provozní náklady</v>
          </cell>
          <cell r="D286" t="str">
            <v>Total opex</v>
          </cell>
        </row>
        <row r="287">
          <cell r="C287" t="str">
            <v>Harmonogram realizace</v>
          </cell>
          <cell r="D287" t="str">
            <v>Timeline for implementation</v>
          </cell>
        </row>
        <row r="288">
          <cell r="C288" t="str">
            <v>První - rozšíření sítě</v>
          </cell>
          <cell r="D288" t="str">
            <v>First - extension of network</v>
          </cell>
        </row>
        <row r="289">
          <cell r="C289" t="str">
            <v>nové zařízení (a odstranění starého)</v>
          </cell>
          <cell r="D289" t="str">
            <v>new object (and removal of old)</v>
          </cell>
        </row>
        <row r="290">
          <cell r="C290" t="str">
            <v>Druhý</v>
          </cell>
          <cell r="D290" t="str">
            <v>Second</v>
          </cell>
        </row>
        <row r="291">
          <cell r="C291" t="str">
            <v>Třetí</v>
          </cell>
          <cell r="D291" t="str">
            <v>Third</v>
          </cell>
        </row>
        <row r="292">
          <cell r="C292" t="str">
            <v>Čtvrtý</v>
          </cell>
          <cell r="D292" t="str">
            <v>Fourth</v>
          </cell>
        </row>
        <row r="293">
          <cell r="C293" t="str">
            <v>Rozšíření sítě</v>
          </cell>
          <cell r="D293" t="str">
            <v>Extension of network</v>
          </cell>
        </row>
        <row r="294">
          <cell r="C294" t="str">
            <v>První investiční program</v>
          </cell>
          <cell r="D294" t="str">
            <v>First Programme</v>
          </cell>
        </row>
        <row r="295">
          <cell r="C295" t="str">
            <v>Druhý investiční program</v>
          </cell>
          <cell r="D295" t="str">
            <v>Second Programme</v>
          </cell>
        </row>
        <row r="296">
          <cell r="C296" t="str">
            <v>Třetí investiční program</v>
          </cell>
          <cell r="D296" t="str">
            <v>Third Programme</v>
          </cell>
        </row>
        <row r="297">
          <cell r="C297" t="str">
            <v>Čtvrtý investiční program</v>
          </cell>
          <cell r="D297" t="str">
            <v>Fourth Programme</v>
          </cell>
        </row>
        <row r="298">
          <cell r="C298" t="str">
            <v>Počet přípojek</v>
          </cell>
          <cell r="D298" t="str">
            <v>Number of connections</v>
          </cell>
        </row>
        <row r="299">
          <cell r="C299" t="str">
            <v>současné</v>
          </cell>
          <cell r="D299" t="str">
            <v>now</v>
          </cell>
        </row>
        <row r="300">
          <cell r="C300" t="str">
            <v>nové</v>
          </cell>
          <cell r="D300" t="str">
            <v>new</v>
          </cell>
        </row>
        <row r="301">
          <cell r="C301" t="str">
            <v>Další investiční programy</v>
          </cell>
          <cell r="D301" t="str">
            <v>Other programmes</v>
          </cell>
        </row>
        <row r="302">
          <cell r="C302" t="str">
            <v>Rok zavedení ex ante přístupu</v>
          </cell>
          <cell r="D302" t="str">
            <v>First year of ex ante</v>
          </cell>
        </row>
        <row r="303">
          <cell r="C303" t="str">
            <v>Fixní náklady s počátečním vyrovnáním (dle skutečnosti)</v>
          </cell>
          <cell r="D303" t="str">
            <v>Fixed cost initial period true up</v>
          </cell>
        </row>
        <row r="304">
          <cell r="C304" t="str">
            <v>Náklady dle počtu přípojek</v>
          </cell>
          <cell r="D304" t="str">
            <v>Customer number related</v>
          </cell>
        </row>
        <row r="305">
          <cell r="C305" t="str">
            <v>na jednu přípojku</v>
          </cell>
          <cell r="D305" t="str">
            <v>per customer connection</v>
          </cell>
        </row>
        <row r="306">
          <cell r="C306" t="str">
            <v>původní</v>
          </cell>
          <cell r="D306" t="str">
            <v>old</v>
          </cell>
        </row>
        <row r="307">
          <cell r="C307" t="str">
            <v>Objem</v>
          </cell>
          <cell r="D307" t="str">
            <v>Volume</v>
          </cell>
        </row>
        <row r="308">
          <cell r="C308" t="str">
            <v>Náklady dle objemu s promítnutím  - celkem</v>
          </cell>
          <cell r="D308" t="str">
            <v>True pass through   - total</v>
          </cell>
        </row>
        <row r="309">
          <cell r="C309" t="str">
            <v>Náklady dle objemu indexované  - celkem</v>
          </cell>
          <cell r="D309" t="str">
            <v>Indexed   - total</v>
          </cell>
        </row>
        <row r="310">
          <cell r="C310" t="str">
            <v>Počet nových přípojek celkem</v>
          </cell>
          <cell r="D310" t="str">
            <v>Number of new connections total</v>
          </cell>
        </row>
        <row r="311">
          <cell r="C311" t="str">
            <v>původní infrastruktura</v>
          </cell>
          <cell r="D311" t="str">
            <v>original infrastructure</v>
          </cell>
        </row>
        <row r="312">
          <cell r="C312" t="str">
            <v>Odstranění původní infrastruktury</v>
          </cell>
          <cell r="D312" t="str">
            <v>Removal of old infrastructure</v>
          </cell>
        </row>
        <row r="313">
          <cell r="C313" t="str">
            <v>ReHoK x VaPNaK</v>
          </cell>
          <cell r="D313" t="str">
            <v>RCV x WACC</v>
          </cell>
        </row>
        <row r="314">
          <cell r="C314" t="str">
            <v>Použitá úroková míra</v>
          </cell>
          <cell r="D314" t="str">
            <v>Applicable interest rate</v>
          </cell>
        </row>
        <row r="315">
          <cell r="C315" t="str">
            <v>AR - Nájemné (1)</v>
          </cell>
          <cell r="D315" t="str">
            <v>AR - Rent (1)</v>
          </cell>
        </row>
        <row r="316">
          <cell r="C316" t="str">
            <v>(Wt-1) / (AR - Nájemné) (2/1)</v>
          </cell>
          <cell r="D316" t="str">
            <v>(Wt-1) / (AR - Rent) (2/1)</v>
          </cell>
        </row>
        <row r="317">
          <cell r="C317" t="str">
            <v>Častka měnící roční příjem</v>
          </cell>
          <cell r="D317" t="str">
            <v>Amount changing annual revenue</v>
          </cell>
        </row>
        <row r="318">
          <cell r="C318" t="str">
            <v>Hodnota bez úroků z dlužné částky</v>
          </cell>
          <cell r="D318" t="str">
            <v>Amount before carrying charge</v>
          </cell>
        </row>
        <row r="319">
          <cell r="C319" t="str">
            <v>Úroky z dlužné částky</v>
          </cell>
          <cell r="D319" t="str">
            <v>Carrying charge</v>
          </cell>
        </row>
        <row r="320">
          <cell r="C320" t="str">
            <v>Část dělených úspor fixních nákladů plynoucích Odběrateli</v>
          </cell>
          <cell r="D320" t="str">
            <v>Shared savings to be paid to Customer at 'wash up'</v>
          </cell>
        </row>
        <row r="321">
          <cell r="C321" t="str">
            <v>Celková částka měnící roční příjem v roce t+1</v>
          </cell>
          <cell r="D321" t="str">
            <v>Total change of annual revenue for year t+1</v>
          </cell>
        </row>
        <row r="322">
          <cell r="C322" t="str">
            <v>Výpočet ceny pro daný rok</v>
          </cell>
          <cell r="D322" t="str">
            <v>Tariff calculation for given year</v>
          </cell>
        </row>
        <row r="323">
          <cell r="C323" t="str">
            <v>Požadovaný příjem ex ante</v>
          </cell>
          <cell r="D323" t="str">
            <v>Ex ante revenue requirement</v>
          </cell>
        </row>
        <row r="324">
          <cell r="C324" t="str">
            <v>Nově požadovaný příjem</v>
          </cell>
          <cell r="D324" t="str">
            <v>New revenue requirement</v>
          </cell>
        </row>
        <row r="325">
          <cell r="C325" t="str">
            <v>Položka</v>
          </cell>
          <cell r="D325" t="str">
            <v>Item</v>
          </cell>
        </row>
        <row r="326">
          <cell r="C326" t="str">
            <v>Analýza</v>
          </cell>
          <cell r="D326" t="str">
            <v>Analysis</v>
          </cell>
        </row>
        <row r="327">
          <cell r="C327" t="str">
            <v>Ve stálých cenách</v>
          </cell>
          <cell r="D327" t="str">
            <v>In real terms</v>
          </cell>
        </row>
        <row r="328">
          <cell r="C328" t="str">
            <v xml:space="preserve">V běžných cenách </v>
          </cell>
          <cell r="D328" t="str">
            <v>In nominal terms</v>
          </cell>
        </row>
        <row r="329">
          <cell r="C329" t="str">
            <v>Konečné provozní náklady použité při tvorbě cen</v>
          </cell>
          <cell r="D329" t="str">
            <v>Opex finally used for price setting</v>
          </cell>
        </row>
        <row r="330">
          <cell r="C330" t="str">
            <v>Ex post kalkulace požadovaný příjem</v>
          </cell>
          <cell r="D330" t="str">
            <v>Revenue requirement for ex post calculations</v>
          </cell>
        </row>
        <row r="331">
          <cell r="C331" t="str">
            <v>'Vyrovnání dle skutečných hodnot'</v>
          </cell>
          <cell r="D331" t="str">
            <v>'Correction based on audited values (wash up)'</v>
          </cell>
        </row>
        <row r="332">
          <cell r="C332" t="str">
            <v>'Vyrovnání dle odhadu'</v>
          </cell>
          <cell r="D332" t="str">
            <v>'Correction based on re-forecast values'</v>
          </cell>
        </row>
        <row r="333">
          <cell r="C333" t="str">
            <v>Ceny</v>
          </cell>
          <cell r="D333" t="str">
            <v>Tariffs</v>
          </cell>
        </row>
        <row r="334">
          <cell r="C334" t="str">
            <v>Cena ex ante</v>
          </cell>
          <cell r="D334" t="str">
            <v>Ex ante tariff</v>
          </cell>
        </row>
        <row r="335">
          <cell r="C335" t="str">
            <v>Skutečná cena</v>
          </cell>
          <cell r="D335" t="str">
            <v>Actual tariff</v>
          </cell>
        </row>
        <row r="336">
          <cell r="C336" t="str">
            <v>STRUČNÝ SOUHRN</v>
          </cell>
          <cell r="D336" t="str">
            <v>BRIEF SUMMARY</v>
          </cell>
        </row>
        <row r="337">
          <cell r="C337" t="str">
            <v>Kalkulace úspor provozních nákladů (pouze fixní náklady)</v>
          </cell>
          <cell r="D337" t="str">
            <v>Calculation of opex savings (for fixed cost items)</v>
          </cell>
        </row>
        <row r="338">
          <cell r="C338" t="str">
            <v>Dělení užitků z úspor v nákladech</v>
          </cell>
          <cell r="D338" t="str">
            <v>Sharing of cost savings</v>
          </cell>
        </row>
        <row r="339">
          <cell r="C339" t="str">
            <v>Rok zahájení výstavby</v>
          </cell>
          <cell r="D339" t="str">
            <v>First year of implementation</v>
          </cell>
        </row>
        <row r="340">
          <cell r="C340" t="str">
            <v>Skutečné hodnoty při přezkoumání 'Skutečnost'</v>
          </cell>
          <cell r="D340" t="str">
            <v>Actual values as at 'Actual'</v>
          </cell>
        </row>
        <row r="341">
          <cell r="C341" t="str">
            <v>Fixní náklady ve výši zahrnuté do ceny</v>
          </cell>
          <cell r="D341" t="str">
            <v>Fixed costs at value generating price</v>
          </cell>
        </row>
        <row r="342">
          <cell r="C342" t="str">
            <v>Skutečné fixní provozní náklady</v>
          </cell>
          <cell r="D342" t="str">
            <v>Actual fixed costs</v>
          </cell>
        </row>
        <row r="343">
          <cell r="C343" t="str">
            <v>Celkové úspory</v>
          </cell>
          <cell r="D343" t="str">
            <v>Total savings</v>
          </cell>
        </row>
        <row r="344">
          <cell r="C344" t="str">
            <v>Celkové úspory jako % fixních nákladů</v>
          </cell>
          <cell r="D344" t="str">
            <v>Total savings as % of fixed costs</v>
          </cell>
        </row>
        <row r="345">
          <cell r="C345" t="str">
            <v>Hranice mezi prvním a druhým pásmem</v>
          </cell>
          <cell r="D345" t="str">
            <v>Border between first and second band</v>
          </cell>
        </row>
        <row r="346">
          <cell r="C346" t="str">
            <v>Hranice mezi druhým a třetím pásmem</v>
          </cell>
          <cell r="D346" t="str">
            <v>Border between second and third band</v>
          </cell>
        </row>
        <row r="347">
          <cell r="C347" t="str">
            <v>Platba Odběratelům</v>
          </cell>
          <cell r="D347" t="str">
            <v>Payment to Customers</v>
          </cell>
        </row>
        <row r="348">
          <cell r="C348" t="str">
            <v>Stávající majetek</v>
          </cell>
          <cell r="D348" t="str">
            <v>Existing assets</v>
          </cell>
        </row>
        <row r="349">
          <cell r="C349" t="str">
            <v>Regulatorní odpisy (stálé ceny výchozího roku)</v>
          </cell>
          <cell r="D349" t="str">
            <v>Regulatory depreciation (constant prices from base year)</v>
          </cell>
        </row>
        <row r="350">
          <cell r="C350" t="str">
            <v>Účetní odpisy</v>
          </cell>
          <cell r="D350" t="str">
            <v>Accounting depreciation</v>
          </cell>
        </row>
        <row r="351">
          <cell r="C351" t="str">
            <v>Nominální</v>
          </cell>
          <cell r="D351" t="str">
            <v>Nominal</v>
          </cell>
        </row>
        <row r="352">
          <cell r="C352" t="str">
            <v>Upravená hodnota VaPNaK</v>
          </cell>
          <cell r="D352" t="str">
            <v>Adjusted value of WACC</v>
          </cell>
        </row>
        <row r="353">
          <cell r="C353" t="str">
            <v>Pro rok</v>
          </cell>
          <cell r="D353" t="str">
            <v>For year</v>
          </cell>
        </row>
        <row r="354">
          <cell r="C354" t="str">
            <v>Skutečné provozní náklady</v>
          </cell>
          <cell r="D354" t="str">
            <v>Actual opex</v>
          </cell>
        </row>
        <row r="355">
          <cell r="C355" t="str">
            <v>Vyrovnávací platba</v>
          </cell>
          <cell r="D355" t="str">
            <v>Compensation payment</v>
          </cell>
        </row>
        <row r="356">
          <cell r="C356" t="str">
            <v>Ex ante hodnoty po zavedení přístupu ex ante v roce</v>
          </cell>
          <cell r="D356" t="str">
            <v>Ex ante values after ex ante approach applied in year</v>
          </cell>
        </row>
        <row r="357">
          <cell r="C357" t="str">
            <v>Zbytek systému</v>
          </cell>
          <cell r="D357" t="str">
            <v>Rest of system</v>
          </cell>
        </row>
        <row r="358">
          <cell r="C358" t="str">
            <v>Pevná složka ceny</v>
          </cell>
          <cell r="D358" t="str">
            <v>Fixed part tariff</v>
          </cell>
        </row>
        <row r="359">
          <cell r="C359" t="str">
            <v>Kategorie</v>
          </cell>
          <cell r="D359" t="str">
            <v>Categories</v>
          </cell>
        </row>
        <row r="360">
          <cell r="C360" t="str">
            <v>Pevná složka jako % příjmu</v>
          </cell>
          <cell r="D360" t="str">
            <v>Fixed part in %</v>
          </cell>
        </row>
        <row r="361">
          <cell r="C361" t="str">
            <v>Konstanty pevné složky</v>
          </cell>
          <cell r="D361" t="str">
            <v>Invariables of fixed part</v>
          </cell>
        </row>
        <row r="362">
          <cell r="C362" t="str">
            <v>Počet proměnných v kategorii</v>
          </cell>
          <cell r="D362" t="str">
            <v>Volume of variables in category</v>
          </cell>
        </row>
        <row r="363">
          <cell r="C363" t="str">
            <v>Dvousložková cena?</v>
          </cell>
          <cell r="D363" t="str">
            <v>Fixed part tariff?</v>
          </cell>
        </row>
        <row r="364">
          <cell r="C364" t="str">
            <v>Kč/rok</v>
          </cell>
          <cell r="D364" t="str">
            <v>CZK/year</v>
          </cell>
        </row>
        <row r="365">
          <cell r="C365" t="str">
            <v>Variabilní složka ceny</v>
          </cell>
          <cell r="D365" t="str">
            <v>Variable part tariff</v>
          </cell>
        </row>
        <row r="366">
          <cell r="C366" t="str">
            <v>Voda srážková fakturovaná</v>
          </cell>
          <cell r="D366" t="str">
            <v>Rainwater billed</v>
          </cell>
        </row>
        <row r="367">
          <cell r="C367" t="str">
            <v>Pitná nebo odpadní voda převzatá</v>
          </cell>
          <cell r="D367" t="str">
            <v>Drinking water and wastewater puchased in bulk</v>
          </cell>
        </row>
        <row r="368">
          <cell r="C368" t="str">
            <v>Kalkulace</v>
          </cell>
          <cell r="D368" t="str">
            <v>Submission</v>
          </cell>
        </row>
        <row r="369">
          <cell r="C369" t="str">
            <v>Procentuelní rozdělení odpisů mezi výrobní a správní režii</v>
          </cell>
          <cell r="D369" t="str">
            <v>% allocation of depreciation between Production and Administrative overheads</v>
          </cell>
        </row>
        <row r="370">
          <cell r="C370" t="str">
            <v>Pitná nebo odpadní voda předaná</v>
          </cell>
          <cell r="D370" t="str">
            <v>Drinking water and wastewater sold in bulk</v>
          </cell>
        </row>
        <row r="371">
          <cell r="C371" t="str">
            <v>Sazba DPH</v>
          </cell>
          <cell r="D371" t="str">
            <v>VAT rate</v>
          </cell>
        </row>
        <row r="372">
          <cell r="C372" t="str">
            <v>Provozní odpisy přidělené do Výrobní režie</v>
          </cell>
          <cell r="D372" t="str">
            <v>Depreciation allocated to Production overheads</v>
          </cell>
        </row>
        <row r="373">
          <cell r="C373" t="str">
            <v>Provozní odpisy přidělené do Správní režie</v>
          </cell>
          <cell r="D373" t="str">
            <v>Depreciation allocated to Administrative overheads</v>
          </cell>
        </row>
        <row r="374">
          <cell r="C374" t="str">
            <v>Hodnota infrastruktur.m.podle VÚME</v>
          </cell>
          <cell r="D374" t="str">
            <v>Infrastructural assets valued by MoAg methodology</v>
          </cell>
        </row>
        <row r="375">
          <cell r="C375" t="str">
            <v>Pořizovací cena provozního maj.</v>
          </cell>
          <cell r="D375" t="str">
            <v>Purchase price of Operational assets</v>
          </cell>
        </row>
        <row r="376">
          <cell r="C376" t="str">
            <v>Příjem z pevné složky</v>
          </cell>
          <cell r="D376" t="str">
            <v>Fixed part tariff revenue</v>
          </cell>
        </row>
        <row r="377">
          <cell r="C377" t="str">
            <v>Požadovaná cena</v>
          </cell>
          <cell r="D377" t="str">
            <v>Desired tariff</v>
          </cell>
        </row>
        <row r="378">
          <cell r="C378" t="str">
            <v>Záloha na vyrovnávací platbu</v>
          </cell>
          <cell r="D378" t="str">
            <v>Advance compensation payment</v>
          </cell>
        </row>
        <row r="379">
          <cell r="C379" t="str">
            <v>Konečná vyrovnávací platba</v>
          </cell>
          <cell r="D379" t="str">
            <v>Final compensation payment</v>
          </cell>
        </row>
        <row r="380">
          <cell r="C380" t="str">
            <v>Upravené nájemné</v>
          </cell>
          <cell r="D380" t="str">
            <v>Modified rent</v>
          </cell>
        </row>
        <row r="381">
          <cell r="C381" t="str">
            <v>faktor 'z'</v>
          </cell>
          <cell r="D381" t="str">
            <v>factor 'z'</v>
          </cell>
        </row>
        <row r="382">
          <cell r="C382" t="str">
            <v>Odpadní vody z jiných zdrojů</v>
          </cell>
          <cell r="D382" t="str">
            <v>Sewage from other sources</v>
          </cell>
        </row>
        <row r="383">
          <cell r="C383" t="str">
            <v>Příjem z odpadních vod z jiných zdrojů</v>
          </cell>
          <cell r="D383" t="str">
            <v>Revenue on sewage from other sources</v>
          </cell>
        </row>
        <row r="384">
          <cell r="C384" t="str">
            <v>aktualizovaný</v>
          </cell>
          <cell r="D384" t="str">
            <v>actualized</v>
          </cell>
        </row>
        <row r="385">
          <cell r="C385" t="str">
            <v>Faktor dělby úspor inv. nákladů</v>
          </cell>
          <cell r="D385" t="str">
            <v>Sharing of Capex saving factor</v>
          </cell>
        </row>
        <row r="386">
          <cell r="C386" t="str">
            <v>Zbývající délka smlouvy</v>
          </cell>
          <cell r="D386" t="str">
            <v>Remaining contract life</v>
          </cell>
        </row>
        <row r="387">
          <cell r="C387" t="str">
            <v>Změna PNHMM</v>
          </cell>
          <cell r="D387" t="str">
            <v>Change in ANGMW</v>
          </cell>
        </row>
        <row r="388">
          <cell r="C388" t="str">
            <v>* Průměrné nominální hrubé měsíční mzdy</v>
          </cell>
          <cell r="D388" t="str">
            <v>* Average Nominal Gross Monthly Wage</v>
          </cell>
        </row>
        <row r="389">
          <cell r="C389" t="str">
            <v>Mzdový index</v>
          </cell>
          <cell r="D389" t="str">
            <v>Wage Index</v>
          </cell>
        </row>
        <row r="390">
          <cell r="C390" t="str">
            <v>výchozího roku</v>
          </cell>
          <cell r="D390" t="str">
            <v>from base year</v>
          </cell>
        </row>
        <row r="391">
          <cell r="C391" t="str">
            <v>Aktualizace ISC</v>
          </cell>
          <cell r="D391" t="str">
            <v>Actualization of CPI</v>
          </cell>
        </row>
        <row r="392">
          <cell r="C392" t="str">
            <v>Investice v oblasti Pitné Vody</v>
          </cell>
          <cell r="D392" t="str">
            <v>Investments to Drinking water</v>
          </cell>
        </row>
        <row r="393">
          <cell r="C393" t="str">
            <v>Investice v oblasti Odpadní Vody</v>
          </cell>
          <cell r="D393" t="str">
            <v>Investments to Wastewater</v>
          </cell>
        </row>
        <row r="394">
          <cell r="C394" t="str">
            <v>Zadat skutečnost</v>
          </cell>
          <cell r="D394" t="str">
            <v>To fill in Audited values of</v>
          </cell>
        </row>
        <row r="395">
          <cell r="C395" t="str">
            <v>Zadat odhad za 3/4 roku</v>
          </cell>
          <cell r="D395" t="str">
            <v>To fill in Reforecast for 3/4 of year</v>
          </cell>
        </row>
        <row r="396">
          <cell r="C396" t="str">
            <v>Odhad za</v>
          </cell>
          <cell r="D396" t="str">
            <v>Reforecast for the year</v>
          </cell>
        </row>
        <row r="397">
          <cell r="C397" t="str">
            <v>již vyplněn</v>
          </cell>
          <cell r="D397" t="str">
            <v>already done</v>
          </cell>
        </row>
        <row r="398">
          <cell r="C398" t="str">
            <v>Aktualizace ISC</v>
          </cell>
          <cell r="D398" t="str">
            <v>Actualization of CPI</v>
          </cell>
        </row>
        <row r="399">
          <cell r="C399" t="str">
            <v>Původní nájemné</v>
          </cell>
          <cell r="D399" t="str">
            <v>Original rent</v>
          </cell>
        </row>
        <row r="400">
          <cell r="C400" t="str">
            <v>Celková pevná platba (vč. Vyrovnávací - stálé ceny)</v>
          </cell>
          <cell r="D400" t="str">
            <v>Total fixed payment (incl. copmpensation - constant prices)</v>
          </cell>
        </row>
        <row r="401">
          <cell r="C401" t="str">
            <v>vstupující do vyrovnání</v>
          </cell>
          <cell r="D401" t="str">
            <v>entering the reconciliation</v>
          </cell>
        </row>
        <row r="402">
          <cell r="C402" t="str">
            <v>Index změny původních obnovujících oprav infra. majetku</v>
          </cell>
          <cell r="D402" t="str">
            <v>Index of change of original renewal repairs of ifra. assets</v>
          </cell>
        </row>
        <row r="403">
          <cell r="C403" t="str">
            <v>Míra naplnění realizace obnovujících oprav</v>
          </cell>
          <cell r="D403" t="str">
            <v>Fulfilment of renewal repairs plan</v>
          </cell>
        </row>
        <row r="404">
          <cell r="C404" t="str">
            <v>Vstup odpisů Provozního majetku do ceny</v>
          </cell>
          <cell r="D404" t="str">
            <v>Influence of Operational assets depreciation on price</v>
          </cell>
        </row>
        <row r="405">
          <cell r="C405" t="str">
            <v>v rámci zadání provozních nákladů uživatelem</v>
          </cell>
          <cell r="D405" t="str">
            <v>within the OPEX users input</v>
          </cell>
        </row>
        <row r="406">
          <cell r="C406" t="str">
            <v>automatickým výpočtem modelu</v>
          </cell>
          <cell r="D406" t="str">
            <v>by automatic Model calculation</v>
          </cell>
        </row>
        <row r="407">
          <cell r="C407" t="str">
            <v>bez odpisů</v>
          </cell>
          <cell r="D407" t="str">
            <v>w/o depreciation</v>
          </cell>
        </row>
        <row r="408">
          <cell r="C408" t="str">
            <v>včetně odpisů</v>
          </cell>
          <cell r="D408" t="str">
            <v>depreciation included</v>
          </cell>
        </row>
        <row r="409">
          <cell r="C409" t="str">
            <v>Smluvní minimální výše oprav s charakterem obnovy</v>
          </cell>
          <cell r="D409" t="str">
            <v>The agreed minimal renewal repairs</v>
          </cell>
        </row>
        <row r="410">
          <cell r="C410" t="str">
            <v>Promítání míry realizace obnovujících oprav</v>
          </cell>
          <cell r="D410" t="str">
            <v>True pass through of the renewal repairs plan fulfilment ratio</v>
          </cell>
        </row>
        <row r="411">
          <cell r="C411" t="str">
            <v>Maximální přípustná míra realizace obnovujících oprav</v>
          </cell>
          <cell r="D411" t="str">
            <v>Maximal allowed renewal repairs plan fulfilment ratio</v>
          </cell>
        </row>
        <row r="412">
          <cell r="C412" t="str">
            <v>Minimální přípustná míra realizace obnovujících oprav</v>
          </cell>
          <cell r="D412" t="str">
            <v>Minimal allowed renewal repairs plan fulfilment ratio</v>
          </cell>
        </row>
        <row r="413">
          <cell r="C413" t="str">
            <v>Sankční znevýhodnění promítnutí míry realizace obnovujících oprav</v>
          </cell>
          <cell r="D413" t="str">
            <v>Penal devaluation of renewal repairs plan fulfilment ratio</v>
          </cell>
        </row>
        <row r="414">
          <cell r="C414" t="str">
            <v xml:space="preserve"> (nová i původní infrastruktura)</v>
          </cell>
          <cell r="D414" t="str">
            <v xml:space="preserve"> (both new and original infrastructure)</v>
          </cell>
        </row>
        <row r="415">
          <cell r="C415" t="str">
            <v>Index poplatků za vypouštění OV</v>
          </cell>
          <cell r="D415" t="str">
            <v>WW discharge fees index</v>
          </cell>
        </row>
        <row r="416">
          <cell r="C416" t="str">
            <v>s původními indexy pro výpočet Ex ante hodnot a se skutečnými indexy pro 'Odhad' a 'Skutečnost'</v>
          </cell>
          <cell r="D416" t="str">
            <v>multiplied by original indices for Ex ante values and by actual indices at 'Forecast' or 'Actual'</v>
          </cell>
        </row>
        <row r="419">
          <cell r="C419" t="str">
            <v>English</v>
          </cell>
          <cell r="D419" t="str">
            <v>Czech</v>
          </cell>
        </row>
        <row r="420">
          <cell r="C420" t="str">
            <v>Name of Owner</v>
          </cell>
          <cell r="D420" t="str">
            <v>Název vlastníka</v>
          </cell>
        </row>
        <row r="421">
          <cell r="C421" t="str">
            <v>Person in charge</v>
          </cell>
          <cell r="D421" t="str">
            <v>Zodpovědná osoba</v>
          </cell>
        </row>
        <row r="422">
          <cell r="C422" t="str">
            <v>Name of Operator</v>
          </cell>
          <cell r="D422" t="str">
            <v>Název provozovatele</v>
          </cell>
        </row>
        <row r="423">
          <cell r="C423" t="str">
            <v>Person in charge</v>
          </cell>
          <cell r="D423" t="str">
            <v>Zodpovědná osoba</v>
          </cell>
        </row>
        <row r="424">
          <cell r="C424" t="str">
            <v>Contact address</v>
          </cell>
          <cell r="D424" t="str">
            <v>Kontaktní adresa</v>
          </cell>
        </row>
        <row r="425">
          <cell r="C425" t="str">
            <v>Telephone number</v>
          </cell>
          <cell r="D425" t="str">
            <v>Telefonní číslo</v>
          </cell>
        </row>
        <row r="426">
          <cell r="C426" t="str">
            <v>Fax number</v>
          </cell>
          <cell r="D426" t="str">
            <v>Fax</v>
          </cell>
        </row>
        <row r="427">
          <cell r="C427" t="str">
            <v>E-mail</v>
          </cell>
          <cell r="D427" t="str">
            <v>E-mail</v>
          </cell>
        </row>
        <row r="428">
          <cell r="C428" t="str">
            <v>Completed by</v>
          </cell>
          <cell r="D428" t="str">
            <v>Vyplnil</v>
          </cell>
        </row>
        <row r="429">
          <cell r="C429" t="str">
            <v>Financial Model for Water Sector Owners and Operators</v>
          </cell>
          <cell r="D429" t="str">
            <v>Finanční model pro vlastníky a provozovatele vodohospodářské infrastruktury</v>
          </cell>
        </row>
        <row r="430">
          <cell r="C430" t="str">
            <v>This project is co-financed by the European Union</v>
          </cell>
          <cell r="D430" t="str">
            <v>Tento projekt je spolufinancován Evropskou unií</v>
          </cell>
        </row>
        <row r="431">
          <cell r="C431" t="str">
            <v>Project Reference Data</v>
          </cell>
          <cell r="D431" t="str">
            <v>Identifikační údaje</v>
          </cell>
        </row>
        <row r="432">
          <cell r="C432" t="str">
            <v>Infrastructure Owner</v>
          </cell>
          <cell r="D432" t="str">
            <v>Vlastník infrastruktury</v>
          </cell>
        </row>
        <row r="433">
          <cell r="C433" t="str">
            <v>Infrastructure Operator</v>
          </cell>
          <cell r="D433" t="str">
            <v>Provozovatel infrastruktury</v>
          </cell>
        </row>
        <row r="434">
          <cell r="C434" t="str">
            <v>Version</v>
          </cell>
          <cell r="D434" t="str">
            <v>Verze</v>
          </cell>
        </row>
        <row r="435">
          <cell r="C435" t="str">
            <v>Date</v>
          </cell>
          <cell r="D435" t="str">
            <v>Datum</v>
          </cell>
        </row>
        <row r="436">
          <cell r="C436" t="str">
            <v>developed under contract for the project 'Financial and technical consultancy for SEF CR and MoE in the implementation of Annex 7 OPE'</v>
          </cell>
          <cell r="D436" t="str">
            <v>vypracován v rámci zakázky "Zajišťování finančně-technického poradenství pro SFŽP ČR a MŽP při implementaci přílohy č.7 OP ŽP"</v>
          </cell>
        </row>
        <row r="437">
          <cell r="C437" t="str">
            <v>Reconciliation tool for setting water and wastewater tariffs</v>
          </cell>
          <cell r="D437" t="str">
            <v>Vyrovnávací nástroj pro tvorbu cen pro vodné a stočné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09"/>
  <sheetViews>
    <sheetView tabSelected="1" zoomScale="80" zoomScaleNormal="80" workbookViewId="0">
      <pane xSplit="9" ySplit="5" topLeftCell="J6" activePane="bottomRight" state="frozen"/>
      <selection pane="topRight" activeCell="O1" sqref="O1"/>
      <selection pane="bottomLeft" activeCell="A2" sqref="A2"/>
      <selection pane="bottomRight" activeCell="E52" sqref="E52"/>
    </sheetView>
  </sheetViews>
  <sheetFormatPr defaultRowHeight="12.75" x14ac:dyDescent="0.2"/>
  <cols>
    <col min="1" max="1" width="9.140625" style="17"/>
    <col min="2" max="2" width="51.5703125" style="17" bestFit="1" customWidth="1"/>
    <col min="3" max="4" width="9.140625" style="17"/>
    <col min="5" max="5" width="11.42578125" style="17" bestFit="1" customWidth="1"/>
    <col min="6" max="9" width="9.140625" style="17"/>
    <col min="10" max="10" width="11.5703125" style="17" bestFit="1" customWidth="1"/>
    <col min="11" max="16384" width="9.140625" style="17"/>
  </cols>
  <sheetData>
    <row r="2" spans="1:16" x14ac:dyDescent="0.2">
      <c r="F2" s="23"/>
      <c r="G2" s="17" t="s">
        <v>58</v>
      </c>
      <c r="P2" s="24"/>
    </row>
    <row r="3" spans="1:16" x14ac:dyDescent="0.2">
      <c r="F3" s="18"/>
      <c r="G3" s="17" t="s">
        <v>59</v>
      </c>
    </row>
    <row r="4" spans="1:16" ht="31.5" x14ac:dyDescent="0.25">
      <c r="B4" s="25" t="s">
        <v>93</v>
      </c>
    </row>
    <row r="5" spans="1:16" x14ac:dyDescent="0.2">
      <c r="E5" s="26">
        <v>2025</v>
      </c>
      <c r="F5" s="26">
        <f>E5+1</f>
        <v>2026</v>
      </c>
      <c r="G5" s="26">
        <f>F5+1</f>
        <v>2027</v>
      </c>
      <c r="H5" s="26">
        <f>G5+1</f>
        <v>2028</v>
      </c>
      <c r="I5" s="26">
        <f>H5+1</f>
        <v>2029</v>
      </c>
    </row>
    <row r="6" spans="1:16" x14ac:dyDescent="0.2">
      <c r="E6" s="26"/>
      <c r="F6" s="26"/>
      <c r="G6" s="26"/>
      <c r="H6" s="26"/>
      <c r="I6" s="26"/>
    </row>
    <row r="7" spans="1:16" hidden="1" x14ac:dyDescent="0.2">
      <c r="A7" s="27" t="s">
        <v>15</v>
      </c>
      <c r="B7" s="21" t="s">
        <v>14</v>
      </c>
      <c r="C7" s="21"/>
      <c r="D7" s="21"/>
      <c r="E7" s="28"/>
      <c r="F7" s="26"/>
      <c r="G7" s="26"/>
      <c r="H7" s="26"/>
      <c r="I7" s="26"/>
    </row>
    <row r="8" spans="1:16" hidden="1" x14ac:dyDescent="0.2"/>
    <row r="9" spans="1:16" hidden="1" x14ac:dyDescent="0.2">
      <c r="B9" s="29" t="s">
        <v>60</v>
      </c>
    </row>
    <row r="10" spans="1:16" hidden="1" x14ac:dyDescent="0.2">
      <c r="B10" s="30" t="s">
        <v>36</v>
      </c>
      <c r="C10" s="31" t="s">
        <v>91</v>
      </c>
      <c r="D10" s="4"/>
      <c r="E10" s="32">
        <v>4.4999999999999998E-2</v>
      </c>
    </row>
    <row r="11" spans="1:16" hidden="1" x14ac:dyDescent="0.2">
      <c r="B11" s="1" t="s">
        <v>31</v>
      </c>
      <c r="C11" s="33" t="s">
        <v>91</v>
      </c>
      <c r="D11" s="1"/>
      <c r="E11" s="34">
        <v>5.6000000000000001E-2</v>
      </c>
      <c r="F11" s="131"/>
    </row>
    <row r="12" spans="1:16" hidden="1" x14ac:dyDescent="0.2"/>
    <row r="13" spans="1:16" hidden="1" x14ac:dyDescent="0.2">
      <c r="B13" s="29" t="s">
        <v>47</v>
      </c>
      <c r="C13" s="29"/>
      <c r="D13" s="29"/>
    </row>
    <row r="14" spans="1:16" hidden="1" x14ac:dyDescent="0.2"/>
    <row r="15" spans="1:16" hidden="1" x14ac:dyDescent="0.2">
      <c r="B15" s="7" t="s">
        <v>65</v>
      </c>
      <c r="C15" s="35"/>
      <c r="D15" s="35"/>
      <c r="E15" s="16"/>
    </row>
    <row r="16" spans="1:16" hidden="1" x14ac:dyDescent="0.2">
      <c r="B16" s="8" t="s">
        <v>66</v>
      </c>
      <c r="C16" s="36" t="s">
        <v>90</v>
      </c>
      <c r="D16" s="36"/>
      <c r="E16" s="37">
        <v>7.0000000000000001E-3</v>
      </c>
    </row>
    <row r="17" spans="2:6" hidden="1" x14ac:dyDescent="0.2">
      <c r="B17" s="8" t="s">
        <v>67</v>
      </c>
      <c r="C17" s="36" t="s">
        <v>90</v>
      </c>
      <c r="D17" s="36"/>
      <c r="E17" s="37">
        <f>SUM(E10*23.85*1.1)</f>
        <v>1.1805750000000002</v>
      </c>
      <c r="F17" s="130"/>
    </row>
    <row r="18" spans="2:6" hidden="1" x14ac:dyDescent="0.2">
      <c r="B18" s="8" t="s">
        <v>68</v>
      </c>
      <c r="C18" s="36" t="s">
        <v>90</v>
      </c>
      <c r="D18" s="36"/>
      <c r="E18" s="12">
        <v>0</v>
      </c>
    </row>
    <row r="19" spans="2:6" hidden="1" x14ac:dyDescent="0.2">
      <c r="B19" s="8" t="s">
        <v>69</v>
      </c>
      <c r="C19" s="36" t="s">
        <v>90</v>
      </c>
      <c r="D19" s="36"/>
      <c r="E19" s="12">
        <v>0</v>
      </c>
    </row>
    <row r="20" spans="2:6" hidden="1" x14ac:dyDescent="0.2">
      <c r="B20" s="7" t="s">
        <v>70</v>
      </c>
      <c r="C20" s="36"/>
      <c r="D20" s="36"/>
      <c r="E20" s="38"/>
    </row>
    <row r="21" spans="2:6" hidden="1" x14ac:dyDescent="0.2">
      <c r="B21" s="8" t="s">
        <v>71</v>
      </c>
      <c r="C21" s="36" t="s">
        <v>90</v>
      </c>
      <c r="D21" s="36"/>
      <c r="E21" s="12">
        <v>0</v>
      </c>
    </row>
    <row r="22" spans="2:6" hidden="1" x14ac:dyDescent="0.2">
      <c r="B22" s="8" t="s">
        <v>72</v>
      </c>
      <c r="C22" s="36" t="s">
        <v>90</v>
      </c>
      <c r="D22" s="36"/>
      <c r="E22" s="12">
        <v>0</v>
      </c>
    </row>
    <row r="23" spans="2:6" hidden="1" x14ac:dyDescent="0.2">
      <c r="B23" s="7" t="s">
        <v>73</v>
      </c>
      <c r="C23" s="36" t="s">
        <v>90</v>
      </c>
      <c r="D23" s="36"/>
      <c r="E23" s="38"/>
    </row>
    <row r="24" spans="2:6" hidden="1" x14ac:dyDescent="0.2">
      <c r="B24" s="8" t="s">
        <v>74</v>
      </c>
      <c r="C24" s="36" t="s">
        <v>90</v>
      </c>
      <c r="D24" s="36"/>
      <c r="E24" s="12">
        <v>0</v>
      </c>
    </row>
    <row r="25" spans="2:6" hidden="1" x14ac:dyDescent="0.2">
      <c r="B25" s="8" t="s">
        <v>75</v>
      </c>
      <c r="C25" s="36" t="s">
        <v>90</v>
      </c>
      <c r="D25" s="36"/>
      <c r="E25" s="12">
        <v>0</v>
      </c>
    </row>
    <row r="26" spans="2:6" hidden="1" x14ac:dyDescent="0.2">
      <c r="B26" s="7" t="s">
        <v>76</v>
      </c>
      <c r="C26" s="36"/>
      <c r="D26" s="36"/>
      <c r="E26" s="38"/>
    </row>
    <row r="27" spans="2:6" hidden="1" x14ac:dyDescent="0.2">
      <c r="B27" s="8" t="s">
        <v>77</v>
      </c>
      <c r="C27" s="36" t="s">
        <v>90</v>
      </c>
      <c r="D27" s="36"/>
      <c r="E27" s="12">
        <v>0</v>
      </c>
    </row>
    <row r="28" spans="2:6" hidden="1" x14ac:dyDescent="0.2">
      <c r="B28" s="8" t="s">
        <v>78</v>
      </c>
      <c r="C28" s="36" t="s">
        <v>90</v>
      </c>
      <c r="D28" s="36"/>
      <c r="E28" s="12">
        <v>0</v>
      </c>
    </row>
    <row r="29" spans="2:6" hidden="1" x14ac:dyDescent="0.2">
      <c r="B29" s="8" t="s">
        <v>79</v>
      </c>
      <c r="C29" s="36" t="s">
        <v>90</v>
      </c>
      <c r="D29" s="36"/>
      <c r="E29" s="12">
        <v>0</v>
      </c>
    </row>
    <row r="30" spans="2:6" hidden="1" x14ac:dyDescent="0.2">
      <c r="B30" s="8" t="s">
        <v>80</v>
      </c>
      <c r="C30" s="36" t="s">
        <v>90</v>
      </c>
      <c r="D30" s="36"/>
      <c r="E30" s="127">
        <v>0.1</v>
      </c>
    </row>
    <row r="31" spans="2:6" hidden="1" x14ac:dyDescent="0.2">
      <c r="B31" s="7" t="s">
        <v>81</v>
      </c>
      <c r="C31" s="36"/>
      <c r="D31" s="36"/>
      <c r="E31" s="38"/>
    </row>
    <row r="32" spans="2:6" hidden="1" x14ac:dyDescent="0.2">
      <c r="B32" s="8" t="s">
        <v>82</v>
      </c>
      <c r="C32" s="36" t="s">
        <v>90</v>
      </c>
      <c r="D32" s="36"/>
      <c r="E32" s="12">
        <v>0</v>
      </c>
    </row>
    <row r="33" spans="1:6" hidden="1" x14ac:dyDescent="0.2">
      <c r="B33" s="8" t="s">
        <v>83</v>
      </c>
      <c r="C33" s="36" t="s">
        <v>90</v>
      </c>
      <c r="D33" s="36"/>
      <c r="E33" s="12">
        <v>0</v>
      </c>
    </row>
    <row r="34" spans="1:6" hidden="1" x14ac:dyDescent="0.2">
      <c r="B34" s="8" t="s">
        <v>84</v>
      </c>
      <c r="C34" s="36" t="s">
        <v>90</v>
      </c>
      <c r="D34" s="36"/>
      <c r="E34" s="12">
        <v>0</v>
      </c>
    </row>
    <row r="35" spans="1:6" hidden="1" x14ac:dyDescent="0.2">
      <c r="B35" s="7" t="s">
        <v>85</v>
      </c>
      <c r="C35" s="36" t="s">
        <v>90</v>
      </c>
      <c r="D35" s="36"/>
      <c r="E35" s="12">
        <v>0</v>
      </c>
    </row>
    <row r="36" spans="1:6" hidden="1" x14ac:dyDescent="0.2">
      <c r="B36" s="7" t="s">
        <v>86</v>
      </c>
      <c r="C36" s="36" t="s">
        <v>90</v>
      </c>
      <c r="D36" s="36"/>
      <c r="E36" s="12">
        <v>0</v>
      </c>
    </row>
    <row r="37" spans="1:6" hidden="1" x14ac:dyDescent="0.2">
      <c r="B37" s="7" t="s">
        <v>87</v>
      </c>
      <c r="C37" s="36" t="s">
        <v>90</v>
      </c>
      <c r="D37" s="36"/>
      <c r="E37" s="12">
        <v>0</v>
      </c>
    </row>
    <row r="38" spans="1:6" hidden="1" x14ac:dyDescent="0.2">
      <c r="B38" s="7" t="s">
        <v>88</v>
      </c>
      <c r="C38" s="36" t="s">
        <v>90</v>
      </c>
      <c r="D38" s="36"/>
      <c r="E38" s="12">
        <v>0</v>
      </c>
    </row>
    <row r="39" spans="1:6" hidden="1" x14ac:dyDescent="0.2">
      <c r="B39" s="8" t="s">
        <v>89</v>
      </c>
      <c r="C39" s="36" t="s">
        <v>90</v>
      </c>
      <c r="D39" s="36"/>
      <c r="E39" s="12">
        <v>0</v>
      </c>
    </row>
    <row r="40" spans="1:6" hidden="1" x14ac:dyDescent="0.2">
      <c r="A40" s="39" t="e">
        <f>#REF!</f>
        <v>#REF!</v>
      </c>
      <c r="B40" s="7" t="s">
        <v>56</v>
      </c>
      <c r="C40" s="36" t="s">
        <v>90</v>
      </c>
      <c r="D40" s="133"/>
      <c r="E40" s="12">
        <v>0</v>
      </c>
      <c r="F40" s="40"/>
    </row>
    <row r="41" spans="1:6" x14ac:dyDescent="0.2">
      <c r="B41" s="3"/>
      <c r="C41" s="36"/>
      <c r="D41" s="134"/>
      <c r="E41" s="41" t="s">
        <v>62</v>
      </c>
    </row>
    <row r="42" spans="1:6" x14ac:dyDescent="0.2">
      <c r="A42" s="42" t="s">
        <v>15</v>
      </c>
      <c r="B42" s="22" t="s">
        <v>16</v>
      </c>
      <c r="C42" s="22"/>
      <c r="D42" s="22"/>
      <c r="E42" s="22"/>
    </row>
    <row r="44" spans="1:6" x14ac:dyDescent="0.2">
      <c r="B44" s="29" t="s">
        <v>60</v>
      </c>
    </row>
    <row r="45" spans="1:6" x14ac:dyDescent="0.2">
      <c r="B45" s="30" t="s">
        <v>37</v>
      </c>
      <c r="C45" s="31" t="s">
        <v>91</v>
      </c>
      <c r="D45" s="4"/>
      <c r="E45" s="32">
        <v>6.5000000000000002E-2</v>
      </c>
    </row>
    <row r="46" spans="1:6" x14ac:dyDescent="0.2">
      <c r="B46" s="1" t="s">
        <v>57</v>
      </c>
      <c r="C46" s="33" t="s">
        <v>91</v>
      </c>
      <c r="D46" s="1"/>
      <c r="E46" s="34">
        <v>0.14199999999999999</v>
      </c>
      <c r="F46" s="132"/>
    </row>
    <row r="48" spans="1:6" x14ac:dyDescent="0.2">
      <c r="B48" s="2" t="s">
        <v>47</v>
      </c>
      <c r="C48" s="2"/>
      <c r="D48" s="2"/>
    </row>
    <row r="50" spans="2:6" x14ac:dyDescent="0.2">
      <c r="B50" s="7" t="s">
        <v>65</v>
      </c>
      <c r="C50" s="35"/>
      <c r="D50" s="35"/>
      <c r="E50" s="16"/>
    </row>
    <row r="51" spans="2:6" x14ac:dyDescent="0.2">
      <c r="B51" s="8" t="s">
        <v>66</v>
      </c>
      <c r="C51" s="36" t="s">
        <v>90</v>
      </c>
      <c r="D51" s="36"/>
      <c r="E51" s="37">
        <v>0</v>
      </c>
    </row>
    <row r="52" spans="2:6" x14ac:dyDescent="0.2">
      <c r="B52" s="8" t="s">
        <v>67</v>
      </c>
      <c r="C52" s="36" t="s">
        <v>90</v>
      </c>
      <c r="D52" s="36"/>
      <c r="E52" s="37">
        <v>1.1020000000000001</v>
      </c>
      <c r="F52" s="130"/>
    </row>
    <row r="53" spans="2:6" x14ac:dyDescent="0.2">
      <c r="B53" s="8" t="s">
        <v>68</v>
      </c>
      <c r="C53" s="36" t="s">
        <v>90</v>
      </c>
      <c r="D53" s="36"/>
      <c r="E53" s="12">
        <v>0</v>
      </c>
    </row>
    <row r="54" spans="2:6" x14ac:dyDescent="0.2">
      <c r="B54" s="8" t="s">
        <v>69</v>
      </c>
      <c r="C54" s="36" t="s">
        <v>90</v>
      </c>
      <c r="D54" s="36"/>
      <c r="E54" s="12">
        <v>2.0500000000000001E-2</v>
      </c>
    </row>
    <row r="55" spans="2:6" x14ac:dyDescent="0.2">
      <c r="B55" s="7" t="s">
        <v>70</v>
      </c>
      <c r="C55" s="36"/>
      <c r="D55" s="36"/>
      <c r="E55" s="38"/>
    </row>
    <row r="56" spans="2:6" x14ac:dyDescent="0.2">
      <c r="B56" s="8" t="s">
        <v>71</v>
      </c>
      <c r="C56" s="36" t="s">
        <v>90</v>
      </c>
      <c r="D56" s="36"/>
      <c r="E56" s="12">
        <v>0.42</v>
      </c>
    </row>
    <row r="57" spans="2:6" x14ac:dyDescent="0.2">
      <c r="B57" s="8" t="s">
        <v>72</v>
      </c>
      <c r="C57" s="36" t="s">
        <v>90</v>
      </c>
      <c r="D57" s="36"/>
      <c r="E57" s="12">
        <v>0</v>
      </c>
    </row>
    <row r="58" spans="2:6" x14ac:dyDescent="0.2">
      <c r="B58" s="7" t="s">
        <v>73</v>
      </c>
      <c r="C58" s="36"/>
      <c r="D58" s="36"/>
      <c r="E58" s="38"/>
    </row>
    <row r="59" spans="2:6" x14ac:dyDescent="0.2">
      <c r="B59" s="8" t="s">
        <v>74</v>
      </c>
      <c r="C59" s="36" t="s">
        <v>90</v>
      </c>
      <c r="D59" s="36"/>
      <c r="E59" s="12">
        <v>8.8061E-2</v>
      </c>
    </row>
    <row r="60" spans="2:6" x14ac:dyDescent="0.2">
      <c r="B60" s="8" t="s">
        <v>75</v>
      </c>
      <c r="C60" s="36" t="s">
        <v>90</v>
      </c>
      <c r="D60" s="36"/>
      <c r="E60" s="12">
        <v>4.4921000000000003E-2</v>
      </c>
    </row>
    <row r="61" spans="2:6" x14ac:dyDescent="0.2">
      <c r="B61" s="7" t="s">
        <v>76</v>
      </c>
      <c r="C61" s="36"/>
      <c r="D61" s="36"/>
      <c r="E61" s="38"/>
    </row>
    <row r="62" spans="2:6" x14ac:dyDescent="0.2">
      <c r="B62" s="8" t="s">
        <v>77</v>
      </c>
      <c r="C62" s="36" t="s">
        <v>90</v>
      </c>
      <c r="D62" s="36"/>
      <c r="E62" s="12">
        <v>0</v>
      </c>
    </row>
    <row r="63" spans="2:6" x14ac:dyDescent="0.2">
      <c r="B63" s="8" t="s">
        <v>78</v>
      </c>
      <c r="C63" s="36" t="s">
        <v>90</v>
      </c>
      <c r="D63" s="36"/>
      <c r="E63" s="12">
        <v>0</v>
      </c>
    </row>
    <row r="64" spans="2:6" x14ac:dyDescent="0.2">
      <c r="B64" s="8" t="s">
        <v>79</v>
      </c>
      <c r="C64" s="36" t="s">
        <v>90</v>
      </c>
      <c r="D64" s="36"/>
      <c r="E64" s="12">
        <v>0.12</v>
      </c>
    </row>
    <row r="65" spans="1:7" x14ac:dyDescent="0.2">
      <c r="B65" s="8" t="s">
        <v>80</v>
      </c>
      <c r="C65" s="36" t="s">
        <v>90</v>
      </c>
      <c r="D65" s="36"/>
      <c r="E65" s="127">
        <v>0.6</v>
      </c>
    </row>
    <row r="66" spans="1:7" x14ac:dyDescent="0.2">
      <c r="B66" s="7" t="s">
        <v>81</v>
      </c>
      <c r="C66" s="36"/>
      <c r="D66" s="36"/>
      <c r="E66" s="38"/>
    </row>
    <row r="67" spans="1:7" x14ac:dyDescent="0.2">
      <c r="B67" s="8" t="s">
        <v>82</v>
      </c>
      <c r="C67" s="36" t="s">
        <v>90</v>
      </c>
      <c r="D67" s="36"/>
      <c r="E67" s="12">
        <v>0</v>
      </c>
    </row>
    <row r="68" spans="1:7" x14ac:dyDescent="0.2">
      <c r="B68" s="8" t="s">
        <v>83</v>
      </c>
      <c r="C68" s="36" t="s">
        <v>90</v>
      </c>
      <c r="D68" s="36"/>
      <c r="E68" s="12">
        <v>0.15</v>
      </c>
    </row>
    <row r="69" spans="1:7" x14ac:dyDescent="0.2">
      <c r="B69" s="8" t="s">
        <v>84</v>
      </c>
      <c r="C69" s="36" t="s">
        <v>90</v>
      </c>
      <c r="D69" s="36"/>
      <c r="E69" s="12">
        <v>0.55000000000000004</v>
      </c>
    </row>
    <row r="70" spans="1:7" x14ac:dyDescent="0.2">
      <c r="B70" s="7" t="s">
        <v>85</v>
      </c>
      <c r="C70" s="36" t="s">
        <v>90</v>
      </c>
      <c r="D70" s="36"/>
      <c r="E70" s="12">
        <v>0</v>
      </c>
    </row>
    <row r="71" spans="1:7" x14ac:dyDescent="0.2">
      <c r="B71" s="7" t="s">
        <v>86</v>
      </c>
      <c r="C71" s="36" t="s">
        <v>90</v>
      </c>
      <c r="D71" s="36"/>
      <c r="E71" s="12">
        <v>0</v>
      </c>
    </row>
    <row r="72" spans="1:7" x14ac:dyDescent="0.2">
      <c r="B72" s="7" t="s">
        <v>87</v>
      </c>
      <c r="C72" s="36" t="s">
        <v>90</v>
      </c>
      <c r="D72" s="36"/>
      <c r="E72" s="12">
        <v>0.1845</v>
      </c>
    </row>
    <row r="73" spans="1:7" x14ac:dyDescent="0.2">
      <c r="B73" s="7" t="s">
        <v>88</v>
      </c>
      <c r="C73" s="36" t="s">
        <v>90</v>
      </c>
      <c r="D73" s="36"/>
      <c r="E73" s="12">
        <v>0.23200000000000001</v>
      </c>
    </row>
    <row r="74" spans="1:7" x14ac:dyDescent="0.2">
      <c r="B74" s="8" t="s">
        <v>89</v>
      </c>
      <c r="C74" s="36" t="s">
        <v>90</v>
      </c>
      <c r="D74" s="36"/>
      <c r="E74" s="12">
        <v>0</v>
      </c>
    </row>
    <row r="75" spans="1:7" x14ac:dyDescent="0.2">
      <c r="A75" s="39" t="e">
        <f>#REF!</f>
        <v>#REF!</v>
      </c>
      <c r="B75" s="7" t="s">
        <v>56</v>
      </c>
      <c r="C75" s="36" t="s">
        <v>90</v>
      </c>
      <c r="D75" s="133"/>
      <c r="E75" s="12">
        <v>0.32</v>
      </c>
      <c r="G75" s="43"/>
    </row>
    <row r="76" spans="1:7" x14ac:dyDescent="0.2">
      <c r="B76" s="3"/>
      <c r="C76" s="36"/>
      <c r="D76" s="134"/>
      <c r="E76" s="41" t="s">
        <v>62</v>
      </c>
    </row>
    <row r="77" spans="1:7" x14ac:dyDescent="0.2">
      <c r="B77" s="3"/>
      <c r="C77" s="36"/>
      <c r="D77" s="36"/>
      <c r="E77" s="3"/>
    </row>
    <row r="78" spans="1:7" x14ac:dyDescent="0.2">
      <c r="A78" s="45" t="s">
        <v>17</v>
      </c>
      <c r="B78" s="46" t="s">
        <v>18</v>
      </c>
      <c r="C78" s="46"/>
      <c r="D78" s="46"/>
      <c r="E78" s="46"/>
    </row>
    <row r="80" spans="1:7" hidden="1" x14ac:dyDescent="0.2">
      <c r="A80" s="47" t="s">
        <v>20</v>
      </c>
      <c r="B80" s="21" t="s">
        <v>19</v>
      </c>
    </row>
    <row r="81" spans="1:11" hidden="1" x14ac:dyDescent="0.2"/>
    <row r="82" spans="1:11" hidden="1" x14ac:dyDescent="0.2">
      <c r="B82" s="4" t="s">
        <v>29</v>
      </c>
      <c r="C82" s="35" t="s">
        <v>90</v>
      </c>
      <c r="D82" s="35"/>
      <c r="E82" s="48">
        <f>'Pitná voda'!D69</f>
        <v>1.2875750000000001</v>
      </c>
      <c r="F82" s="48">
        <f>'Pitná voda'!E69</f>
        <v>1.5077503250000002</v>
      </c>
      <c r="G82" s="48">
        <f>'Pitná voda'!F69</f>
        <v>1.7655756305750006</v>
      </c>
      <c r="H82" s="48">
        <f>'Pitná voda'!G69</f>
        <v>2.0674890634033254</v>
      </c>
      <c r="I82" s="48">
        <f>'Pitná voda'!H69</f>
        <v>2.4210296932452944</v>
      </c>
    </row>
    <row r="83" spans="1:11" ht="36" hidden="1" customHeight="1" x14ac:dyDescent="0.2">
      <c r="B83" s="49" t="s">
        <v>46</v>
      </c>
      <c r="C83" s="44" t="s">
        <v>90</v>
      </c>
      <c r="D83" s="44"/>
      <c r="E83" s="50">
        <f>E82-'Pitná voda'!D42-'Pitná voda'!D43-'Pitná voda'!D44-'Pitná voda'!D47-'Pitná voda'!D56</f>
        <v>0</v>
      </c>
      <c r="F83" s="50">
        <f>F82-'Pitná voda'!E42-'Pitná voda'!E43-'Pitná voda'!E44-'Pitná voda'!E47-'Pitná voda'!E56</f>
        <v>0</v>
      </c>
      <c r="G83" s="50">
        <f>G82-'Pitná voda'!F42-'Pitná voda'!F43-'Pitná voda'!F44-'Pitná voda'!F47-'Pitná voda'!F56</f>
        <v>0</v>
      </c>
      <c r="H83" s="50">
        <f>H82-'Pitná voda'!G42-'Pitná voda'!G43-'Pitná voda'!G44-'Pitná voda'!G47-'Pitná voda'!G56</f>
        <v>0</v>
      </c>
      <c r="I83" s="50">
        <f>I82-'Pitná voda'!H42-'Pitná voda'!H43-'Pitná voda'!H44-'Pitná voda'!H47-'Pitná voda'!H56</f>
        <v>0</v>
      </c>
    </row>
    <row r="84" spans="1:11" ht="22.5" hidden="1" customHeight="1" x14ac:dyDescent="0.2">
      <c r="B84" s="51" t="s">
        <v>21</v>
      </c>
      <c r="C84" s="51"/>
      <c r="D84" s="52">
        <v>0.05</v>
      </c>
      <c r="E84" s="53"/>
      <c r="F84" s="53"/>
      <c r="G84" s="53"/>
      <c r="H84" s="53"/>
      <c r="I84" s="53"/>
    </row>
    <row r="85" spans="1:11" hidden="1" x14ac:dyDescent="0.2">
      <c r="B85" s="54" t="s">
        <v>24</v>
      </c>
      <c r="C85" s="54"/>
      <c r="D85" s="54"/>
      <c r="E85" s="55">
        <f>1+D84</f>
        <v>1.05</v>
      </c>
      <c r="F85" s="55">
        <f>E85*(1+$D$84)</f>
        <v>1.1025</v>
      </c>
      <c r="G85" s="55">
        <f>F85*(1+$D$84)</f>
        <v>1.1576250000000001</v>
      </c>
      <c r="H85" s="55">
        <f>G85*(1+$D$84)</f>
        <v>1.2155062500000002</v>
      </c>
      <c r="I85" s="55">
        <f>H85*(1+$D$84)</f>
        <v>1.2762815625000004</v>
      </c>
    </row>
    <row r="87" spans="1:11" x14ac:dyDescent="0.2">
      <c r="A87" s="47" t="s">
        <v>22</v>
      </c>
      <c r="B87" s="22" t="s">
        <v>23</v>
      </c>
    </row>
    <row r="89" spans="1:11" x14ac:dyDescent="0.2">
      <c r="B89" s="4" t="s">
        <v>29</v>
      </c>
      <c r="C89" s="35" t="s">
        <v>90</v>
      </c>
      <c r="D89" s="35"/>
      <c r="E89" s="48">
        <f>'Odpadní voda'!D69</f>
        <v>3.8319819999999996</v>
      </c>
      <c r="F89" s="48">
        <f>'Odpadní voda'!E69</f>
        <v>4.1624331000000012</v>
      </c>
      <c r="G89" s="48">
        <f>'Odpadní voda'!F69</f>
        <v>4.5284989050000011</v>
      </c>
      <c r="H89" s="48">
        <f>'Odpadní voda'!G69</f>
        <v>4.7549238502500009</v>
      </c>
      <c r="I89" s="48">
        <f>'Odpadní voda'!H69</f>
        <v>4.9926700427625015</v>
      </c>
    </row>
    <row r="90" spans="1:11" ht="36" customHeight="1" x14ac:dyDescent="0.2">
      <c r="B90" s="49" t="s">
        <v>46</v>
      </c>
      <c r="C90" s="44" t="s">
        <v>90</v>
      </c>
      <c r="D90" s="44"/>
      <c r="E90" s="50">
        <f>E89-'Odpadní voda'!D42-'Odpadní voda'!D43-'Odpadní voda'!D44-'Odpadní voda'!D47-'Odpadní voda'!D56</f>
        <v>1.7099819999999997</v>
      </c>
      <c r="F90" s="50">
        <f>F89-'Odpadní voda'!E42-'Odpadní voda'!E43-'Odpadní voda'!E44-'Odpadní voda'!E47-'Odpadní voda'!E56</f>
        <v>1.7954811000000008</v>
      </c>
      <c r="G90" s="50">
        <f>G89-'Odpadní voda'!F42-'Odpadní voda'!F43-'Odpadní voda'!F44-'Odpadní voda'!F47-'Odpadní voda'!F56</f>
        <v>1.8852551550000007</v>
      </c>
      <c r="H90" s="50">
        <f>H89-'Odpadní voda'!G42-'Odpadní voda'!G43-'Odpadní voda'!G44-'Odpadní voda'!G47-'Odpadní voda'!G56</f>
        <v>1.9795179127500002</v>
      </c>
      <c r="I90" s="50">
        <f>I89-'Odpadní voda'!H42-'Odpadní voda'!H43-'Odpadní voda'!H44-'Odpadní voda'!H47-'Odpadní voda'!H56</f>
        <v>2.0784938083875009</v>
      </c>
    </row>
    <row r="91" spans="1:11" ht="22.5" customHeight="1" x14ac:dyDescent="0.2">
      <c r="B91" s="51" t="s">
        <v>21</v>
      </c>
      <c r="C91" s="51"/>
      <c r="D91" s="52">
        <v>0.05</v>
      </c>
      <c r="E91" s="53"/>
      <c r="F91" s="53"/>
      <c r="G91" s="53"/>
      <c r="H91" s="53"/>
      <c r="I91" s="53"/>
    </row>
    <row r="92" spans="1:11" x14ac:dyDescent="0.2">
      <c r="B92" s="54" t="s">
        <v>24</v>
      </c>
      <c r="C92" s="54"/>
      <c r="D92" s="54"/>
      <c r="E92" s="55">
        <f>1+D91</f>
        <v>1.05</v>
      </c>
      <c r="F92" s="55">
        <f>E92*(1+$D$91)</f>
        <v>1.1025</v>
      </c>
      <c r="G92" s="55">
        <f>F92*(1+$D$91)</f>
        <v>1.1576250000000001</v>
      </c>
      <c r="H92" s="55">
        <f>G92*(1+$D$91)</f>
        <v>1.2155062500000002</v>
      </c>
      <c r="I92" s="55">
        <f>H92*(1+$D$91)</f>
        <v>1.2762815625000004</v>
      </c>
    </row>
    <row r="95" spans="1:11" hidden="1" x14ac:dyDescent="0.2">
      <c r="B95" s="4" t="s">
        <v>38</v>
      </c>
      <c r="C95" s="35" t="s">
        <v>90</v>
      </c>
      <c r="D95" s="35"/>
      <c r="E95" s="48">
        <f>E83/E85</f>
        <v>0</v>
      </c>
      <c r="F95" s="48">
        <f>F83/F85</f>
        <v>0</v>
      </c>
      <c r="G95" s="48">
        <f>G83/G85</f>
        <v>0</v>
      </c>
      <c r="H95" s="48">
        <f>H83/H85</f>
        <v>0</v>
      </c>
      <c r="I95" s="48">
        <f>I83/I85</f>
        <v>0</v>
      </c>
      <c r="J95" s="3"/>
      <c r="K95" s="3"/>
    </row>
    <row r="96" spans="1:11" s="61" customFormat="1" ht="12.75" hidden="1" customHeight="1" thickBot="1" x14ac:dyDescent="0.25">
      <c r="B96" s="56" t="s">
        <v>39</v>
      </c>
      <c r="C96" s="57" t="s">
        <v>90</v>
      </c>
      <c r="D96" s="58">
        <f>SUM(E95:I95)</f>
        <v>0</v>
      </c>
      <c r="E96" s="59"/>
      <c r="F96" s="59"/>
      <c r="G96" s="59"/>
      <c r="H96" s="59"/>
      <c r="I96" s="59"/>
      <c r="J96" s="60"/>
    </row>
    <row r="97" spans="2:12" s="61" customFormat="1" hidden="1" x14ac:dyDescent="0.2">
      <c r="B97" s="62" t="s">
        <v>32</v>
      </c>
      <c r="C97" s="63" t="s">
        <v>91</v>
      </c>
      <c r="D97" s="64"/>
      <c r="E97" s="65">
        <f>'Pitná voda'!D32</f>
        <v>4.4999999999999998E-2</v>
      </c>
      <c r="F97" s="65">
        <f>'Pitná voda'!E32</f>
        <v>4.4999999999999998E-2</v>
      </c>
      <c r="G97" s="65">
        <f>'Pitná voda'!F32</f>
        <v>4.4999999999999998E-2</v>
      </c>
      <c r="H97" s="65">
        <f>'Pitná voda'!G32</f>
        <v>4.4999999999999998E-2</v>
      </c>
      <c r="I97" s="65">
        <f>'Pitná voda'!H32</f>
        <v>4.4999999999999998E-2</v>
      </c>
      <c r="J97" s="60"/>
      <c r="L97" s="66"/>
    </row>
    <row r="98" spans="2:12" s="61" customFormat="1" hidden="1" x14ac:dyDescent="0.2">
      <c r="B98" s="62" t="s">
        <v>40</v>
      </c>
      <c r="C98" s="19" t="s">
        <v>91</v>
      </c>
      <c r="D98" s="67"/>
      <c r="E98" s="68">
        <f>E97/E85</f>
        <v>4.2857142857142851E-2</v>
      </c>
      <c r="F98" s="68">
        <f>F97/F85</f>
        <v>4.0816326530612242E-2</v>
      </c>
      <c r="G98" s="68">
        <f>G97/G85</f>
        <v>3.8872691933916417E-2</v>
      </c>
      <c r="H98" s="68">
        <f>H97/H85</f>
        <v>3.7021611365634678E-2</v>
      </c>
      <c r="I98" s="68">
        <f>I97/I85</f>
        <v>3.5258677491080644E-2</v>
      </c>
      <c r="J98" s="60"/>
      <c r="L98" s="66"/>
    </row>
    <row r="99" spans="2:12" s="61" customFormat="1" ht="13.5" hidden="1" thickBot="1" x14ac:dyDescent="0.25">
      <c r="B99" s="59" t="s">
        <v>41</v>
      </c>
      <c r="C99" s="57" t="s">
        <v>91</v>
      </c>
      <c r="D99" s="58">
        <f>SUM(E98:I98)</f>
        <v>0.19482645017838682</v>
      </c>
      <c r="E99" s="59"/>
      <c r="F99" s="59"/>
      <c r="G99" s="59"/>
      <c r="H99" s="59"/>
      <c r="I99" s="59"/>
      <c r="J99" s="60"/>
    </row>
    <row r="100" spans="2:12" s="61" customFormat="1" ht="22.5" hidden="1" customHeight="1" thickBot="1" x14ac:dyDescent="0.25">
      <c r="B100" s="69" t="s">
        <v>33</v>
      </c>
      <c r="C100" s="70" t="s">
        <v>1</v>
      </c>
      <c r="D100" s="125">
        <f>IF(D99=0,0,ROUND(D96/D99,2))</f>
        <v>0</v>
      </c>
      <c r="E100" s="71"/>
      <c r="F100" s="71"/>
      <c r="G100" s="71"/>
      <c r="H100" s="71"/>
      <c r="I100" s="71"/>
      <c r="J100" s="60"/>
    </row>
    <row r="101" spans="2:12" x14ac:dyDescent="0.2">
      <c r="J101" s="3"/>
      <c r="K101" s="3"/>
    </row>
    <row r="102" spans="2:12" x14ac:dyDescent="0.2">
      <c r="B102" s="4" t="s">
        <v>42</v>
      </c>
      <c r="C102" s="35" t="s">
        <v>90</v>
      </c>
      <c r="D102" s="35"/>
      <c r="E102" s="48">
        <f>E90/E92</f>
        <v>1.6285542857142854</v>
      </c>
      <c r="F102" s="48">
        <f>F90/F92</f>
        <v>1.6285542857142865</v>
      </c>
      <c r="G102" s="48">
        <f>G90/G92</f>
        <v>1.6285542857142861</v>
      </c>
      <c r="H102" s="48">
        <f>H90/H92</f>
        <v>1.6285542857142856</v>
      </c>
      <c r="I102" s="48">
        <f>I90/I92</f>
        <v>1.6285542857142858</v>
      </c>
      <c r="J102" s="3"/>
      <c r="K102" s="3"/>
    </row>
    <row r="103" spans="2:12" ht="13.5" thickBot="1" x14ac:dyDescent="0.25">
      <c r="B103" s="56" t="s">
        <v>43</v>
      </c>
      <c r="C103" s="57" t="s">
        <v>90</v>
      </c>
      <c r="D103" s="58">
        <f>SUM(E102:I102)</f>
        <v>8.1427714285714288</v>
      </c>
      <c r="E103" s="20"/>
      <c r="F103" s="20"/>
      <c r="G103" s="20"/>
      <c r="H103" s="20"/>
      <c r="I103" s="20"/>
      <c r="J103" s="72"/>
    </row>
    <row r="104" spans="2:12" x14ac:dyDescent="0.2">
      <c r="B104" s="3" t="s">
        <v>37</v>
      </c>
      <c r="C104" s="63" t="s">
        <v>91</v>
      </c>
      <c r="D104" s="64"/>
      <c r="E104" s="73">
        <f>'Odpadní voda'!D32</f>
        <v>6.5000000000000002E-2</v>
      </c>
      <c r="F104" s="73">
        <f>'Odpadní voda'!E32</f>
        <v>7.0000000000000007E-2</v>
      </c>
      <c r="G104" s="73">
        <f>'Odpadní voda'!F32</f>
        <v>7.7799999999999994E-2</v>
      </c>
      <c r="H104" s="73">
        <f>'Odpadní voda'!G32</f>
        <v>7.7799999999999994E-2</v>
      </c>
      <c r="I104" s="73">
        <f>'Odpadní voda'!H32</f>
        <v>7.7799999999999994E-2</v>
      </c>
      <c r="J104" s="72"/>
    </row>
    <row r="105" spans="2:12" x14ac:dyDescent="0.2">
      <c r="B105" s="3" t="s">
        <v>44</v>
      </c>
      <c r="C105" s="19" t="s">
        <v>91</v>
      </c>
      <c r="D105" s="67"/>
      <c r="E105" s="74">
        <f>E104/E92</f>
        <v>6.1904761904761907E-2</v>
      </c>
      <c r="F105" s="74">
        <f>F104/F92</f>
        <v>6.3492063492063502E-2</v>
      </c>
      <c r="G105" s="74">
        <f>G104/G92</f>
        <v>6.7206565165748827E-2</v>
      </c>
      <c r="H105" s="74">
        <f>H104/H92</f>
        <v>6.40062525388084E-2</v>
      </c>
      <c r="I105" s="74">
        <f>I104/I92</f>
        <v>6.0958335751246089E-2</v>
      </c>
      <c r="J105" s="72"/>
    </row>
    <row r="106" spans="2:12" ht="13.5" thickBot="1" x14ac:dyDescent="0.25">
      <c r="B106" s="56" t="s">
        <v>45</v>
      </c>
      <c r="C106" s="57" t="s">
        <v>91</v>
      </c>
      <c r="D106" s="58">
        <f>SUM(E105:I105)</f>
        <v>0.31756797885262872</v>
      </c>
      <c r="E106" s="20"/>
      <c r="F106" s="20"/>
      <c r="G106" s="20"/>
      <c r="H106" s="20"/>
      <c r="I106" s="20"/>
      <c r="J106" s="72"/>
    </row>
    <row r="107" spans="2:12" ht="22.5" customHeight="1" thickBot="1" x14ac:dyDescent="0.25">
      <c r="B107" s="69" t="s">
        <v>34</v>
      </c>
      <c r="C107" s="70" t="s">
        <v>1</v>
      </c>
      <c r="D107" s="125">
        <f>IF(D106=0,0,ROUND(D103/D106,2))</f>
        <v>25.64</v>
      </c>
      <c r="E107" s="75"/>
      <c r="F107" s="75"/>
      <c r="G107" s="75"/>
      <c r="H107" s="75"/>
      <c r="I107" s="75"/>
      <c r="J107" s="72"/>
    </row>
    <row r="109" spans="2:12" ht="19.5" hidden="1" customHeight="1" thickBot="1" x14ac:dyDescent="0.25">
      <c r="B109" s="76" t="s">
        <v>35</v>
      </c>
      <c r="C109" s="77" t="s">
        <v>1</v>
      </c>
      <c r="D109" s="126">
        <f>D100+D107</f>
        <v>25.64</v>
      </c>
      <c r="J109" s="78"/>
    </row>
  </sheetData>
  <phoneticPr fontId="23" type="noConversion"/>
  <conditionalFormatting sqref="E41">
    <cfRule type="expression" dxfId="1" priority="3" stopIfTrue="1">
      <formula>$E$40&gt;$A$40</formula>
    </cfRule>
  </conditionalFormatting>
  <conditionalFormatting sqref="E76">
    <cfRule type="expression" dxfId="0" priority="1" stopIfTrue="1">
      <formula>$E$75&gt;$A$75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  <rowBreaks count="2" manualBreakCount="2">
    <brk id="41" max="8" man="1"/>
    <brk id="7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74"/>
  <sheetViews>
    <sheetView zoomScale="90" zoomScaleNormal="90" workbookViewId="0">
      <pane xSplit="3" ySplit="6" topLeftCell="D40" activePane="bottomRight" state="frozen"/>
      <selection activeCell="O12" sqref="O12"/>
      <selection pane="topRight" activeCell="O12" sqref="O12"/>
      <selection pane="bottomLeft" activeCell="O12" sqref="O12"/>
      <selection pane="bottomRight" activeCell="D56" sqref="D56"/>
    </sheetView>
  </sheetViews>
  <sheetFormatPr defaultRowHeight="12.75" outlineLevelRow="1" x14ac:dyDescent="0.2"/>
  <cols>
    <col min="1" max="1" width="1.7109375" style="17" customWidth="1"/>
    <col min="2" max="2" width="54.7109375" style="17" customWidth="1"/>
    <col min="3" max="3" width="9.85546875" style="17" bestFit="1" customWidth="1"/>
    <col min="4" max="11" width="10.140625" style="17" customWidth="1"/>
    <col min="12" max="13" width="9.140625" style="17" customWidth="1"/>
    <col min="14" max="14" width="9.140625" style="17" hidden="1" customWidth="1"/>
    <col min="15" max="16384" width="9.140625" style="17"/>
  </cols>
  <sheetData>
    <row r="2" spans="2:14" x14ac:dyDescent="0.2">
      <c r="F2" s="79"/>
      <c r="G2" s="24" t="s">
        <v>61</v>
      </c>
    </row>
    <row r="3" spans="2:14" x14ac:dyDescent="0.2">
      <c r="F3" s="80"/>
      <c r="G3" s="24" t="s">
        <v>55</v>
      </c>
    </row>
    <row r="4" spans="2:14" x14ac:dyDescent="0.2">
      <c r="F4" s="81"/>
      <c r="G4" s="82" t="s">
        <v>63</v>
      </c>
    </row>
    <row r="5" spans="2:14" ht="15.75" x14ac:dyDescent="0.25">
      <c r="B5" s="25" t="s">
        <v>49</v>
      </c>
    </row>
    <row r="6" spans="2:14" x14ac:dyDescent="0.2">
      <c r="D6" s="83">
        <v>2024</v>
      </c>
      <c r="E6" s="83">
        <f>D6+1</f>
        <v>2025</v>
      </c>
      <c r="F6" s="83">
        <f t="shared" ref="F6:L6" si="0">E6+1</f>
        <v>2026</v>
      </c>
      <c r="G6" s="83">
        <f t="shared" si="0"/>
        <v>2027</v>
      </c>
      <c r="H6" s="83">
        <f t="shared" si="0"/>
        <v>2028</v>
      </c>
      <c r="I6" s="83">
        <f t="shared" si="0"/>
        <v>2029</v>
      </c>
      <c r="J6" s="83">
        <f t="shared" si="0"/>
        <v>2030</v>
      </c>
      <c r="K6" s="83">
        <f t="shared" si="0"/>
        <v>2031</v>
      </c>
      <c r="L6" s="83">
        <f t="shared" si="0"/>
        <v>2032</v>
      </c>
      <c r="M6" s="83">
        <f>L6+1</f>
        <v>2033</v>
      </c>
      <c r="N6" s="83">
        <f>M6+1</f>
        <v>2034</v>
      </c>
    </row>
    <row r="7" spans="2:14" x14ac:dyDescent="0.2">
      <c r="B7" s="29" t="s">
        <v>3</v>
      </c>
      <c r="C7" s="29"/>
    </row>
    <row r="8" spans="2:14" x14ac:dyDescent="0.2">
      <c r="B8" s="84" t="s">
        <v>27</v>
      </c>
      <c r="C8" s="84"/>
      <c r="D8" s="83"/>
      <c r="E8" s="83"/>
      <c r="F8" s="83"/>
      <c r="G8" s="83"/>
      <c r="H8" s="83"/>
      <c r="I8" s="83"/>
      <c r="J8" s="83"/>
      <c r="K8" s="83"/>
    </row>
    <row r="9" spans="2:14" x14ac:dyDescent="0.2">
      <c r="B9" s="4" t="s">
        <v>4</v>
      </c>
      <c r="C9" s="4"/>
      <c r="D9" s="85"/>
      <c r="E9" s="5">
        <v>0.17100000000000001</v>
      </c>
      <c r="F9" s="5">
        <v>0.17100000000000001</v>
      </c>
      <c r="G9" s="5">
        <v>0.17100000000000001</v>
      </c>
      <c r="H9" s="5">
        <v>0.17100000000000001</v>
      </c>
      <c r="I9" s="5">
        <v>0.17100000000000001</v>
      </c>
      <c r="J9" s="5">
        <v>0.17100000000000001</v>
      </c>
      <c r="K9" s="5">
        <v>0.17100000000000001</v>
      </c>
      <c r="L9" s="5">
        <v>0.17100000000000001</v>
      </c>
      <c r="M9" s="5">
        <v>0.17100000000000001</v>
      </c>
      <c r="N9" s="5">
        <v>0.17100000000000001</v>
      </c>
    </row>
    <row r="10" spans="2:14" x14ac:dyDescent="0.2">
      <c r="B10" s="3" t="s">
        <v>5</v>
      </c>
      <c r="C10" s="3"/>
      <c r="D10" s="86"/>
      <c r="E10" s="6">
        <v>0.161</v>
      </c>
      <c r="F10" s="6">
        <v>0.161</v>
      </c>
      <c r="G10" s="6">
        <v>0.161</v>
      </c>
      <c r="H10" s="6">
        <v>0.161</v>
      </c>
      <c r="I10" s="6">
        <v>0.161</v>
      </c>
      <c r="J10" s="6">
        <v>0.161</v>
      </c>
      <c r="K10" s="6">
        <v>0.161</v>
      </c>
      <c r="L10" s="6">
        <v>0.161</v>
      </c>
      <c r="M10" s="6">
        <v>0.161</v>
      </c>
      <c r="N10" s="6">
        <v>0.161</v>
      </c>
    </row>
    <row r="11" spans="2:14" x14ac:dyDescent="0.2">
      <c r="B11" s="3" t="s">
        <v>6</v>
      </c>
      <c r="C11" s="3"/>
      <c r="D11" s="86"/>
      <c r="E11" s="6">
        <v>0.27650000000000002</v>
      </c>
      <c r="F11" s="6">
        <v>0.27650000000000002</v>
      </c>
      <c r="G11" s="6">
        <v>0.27650000000000002</v>
      </c>
      <c r="H11" s="6">
        <v>0.27650000000000002</v>
      </c>
      <c r="I11" s="6">
        <v>0.27650000000000002</v>
      </c>
      <c r="J11" s="6">
        <v>0.27650000000000002</v>
      </c>
      <c r="K11" s="6">
        <v>0.27650000000000002</v>
      </c>
      <c r="L11" s="6">
        <v>0.27650000000000002</v>
      </c>
      <c r="M11" s="6">
        <v>0.27650000000000002</v>
      </c>
      <c r="N11" s="6">
        <v>0.27650000000000002</v>
      </c>
    </row>
    <row r="12" spans="2:14" x14ac:dyDescent="0.2">
      <c r="B12" s="3" t="s">
        <v>7</v>
      </c>
      <c r="C12" s="3"/>
      <c r="D12" s="86"/>
      <c r="E12" s="6">
        <v>0.25969999999999999</v>
      </c>
      <c r="F12" s="6">
        <v>0.25969999999999999</v>
      </c>
      <c r="G12" s="6">
        <v>0.25969999999999999</v>
      </c>
      <c r="H12" s="6">
        <v>0.25969999999999999</v>
      </c>
      <c r="I12" s="6">
        <v>0.25969999999999999</v>
      </c>
      <c r="J12" s="6">
        <v>0.25969999999999999</v>
      </c>
      <c r="K12" s="6">
        <v>0.25969999999999999</v>
      </c>
      <c r="L12" s="6">
        <v>0.25969999999999999</v>
      </c>
      <c r="M12" s="6">
        <v>0.25969999999999999</v>
      </c>
      <c r="N12" s="6">
        <v>0.25969999999999999</v>
      </c>
    </row>
    <row r="13" spans="2:14" x14ac:dyDescent="0.2">
      <c r="B13" s="3" t="s">
        <v>8</v>
      </c>
      <c r="C13" s="3"/>
      <c r="D13" s="86"/>
      <c r="E13" s="6">
        <v>0.16270000000000001</v>
      </c>
      <c r="F13" s="6">
        <v>0.16270000000000001</v>
      </c>
      <c r="G13" s="6">
        <v>0.16270000000000001</v>
      </c>
      <c r="H13" s="6">
        <v>0.16270000000000001</v>
      </c>
      <c r="I13" s="6">
        <v>0.16270000000000001</v>
      </c>
      <c r="J13" s="6">
        <v>0.16270000000000001</v>
      </c>
      <c r="K13" s="6">
        <v>0.16270000000000001</v>
      </c>
      <c r="L13" s="6">
        <v>0.16270000000000001</v>
      </c>
      <c r="M13" s="6">
        <v>0.16270000000000001</v>
      </c>
      <c r="N13" s="6">
        <v>0.16270000000000001</v>
      </c>
    </row>
    <row r="14" spans="2:14" x14ac:dyDescent="0.2">
      <c r="B14" s="3" t="s">
        <v>10</v>
      </c>
      <c r="C14" s="3"/>
      <c r="D14" s="87"/>
      <c r="E14" s="13">
        <v>0.17100000000000001</v>
      </c>
      <c r="F14" s="13">
        <v>0.17100000000000001</v>
      </c>
      <c r="G14" s="13">
        <v>0.17100000000000001</v>
      </c>
      <c r="H14" s="13">
        <v>0.17100000000000001</v>
      </c>
      <c r="I14" s="13">
        <v>0.17100000000000001</v>
      </c>
      <c r="J14" s="13">
        <v>0.17100000000000001</v>
      </c>
      <c r="K14" s="13">
        <v>0.17100000000000001</v>
      </c>
      <c r="L14" s="13">
        <v>0.17100000000000001</v>
      </c>
      <c r="M14" s="13">
        <v>0.17100000000000001</v>
      </c>
      <c r="N14" s="13">
        <v>0.17100000000000001</v>
      </c>
    </row>
    <row r="15" spans="2:14" x14ac:dyDescent="0.2">
      <c r="B15" s="3" t="s">
        <v>12</v>
      </c>
      <c r="C15" s="3"/>
      <c r="D15" s="87"/>
      <c r="E15" s="13">
        <v>0.17100000000000001</v>
      </c>
      <c r="F15" s="13">
        <v>0.17100000000000001</v>
      </c>
      <c r="G15" s="13">
        <v>0.17100000000000001</v>
      </c>
      <c r="H15" s="13">
        <v>0.17100000000000001</v>
      </c>
      <c r="I15" s="13">
        <v>0.17100000000000001</v>
      </c>
      <c r="J15" s="13">
        <v>0.17100000000000001</v>
      </c>
      <c r="K15" s="13">
        <v>0.17100000000000001</v>
      </c>
      <c r="L15" s="13">
        <v>0.17100000000000001</v>
      </c>
      <c r="M15" s="13">
        <v>0.17100000000000001</v>
      </c>
      <c r="N15" s="13">
        <v>0.17100000000000001</v>
      </c>
    </row>
    <row r="16" spans="2:14" x14ac:dyDescent="0.2">
      <c r="B16" s="16"/>
      <c r="C16" s="16"/>
      <c r="D16" s="88"/>
      <c r="E16" s="89"/>
      <c r="F16" s="89"/>
      <c r="G16" s="89"/>
      <c r="H16" s="89"/>
      <c r="I16" s="89"/>
      <c r="J16" s="89"/>
      <c r="K16" s="89"/>
      <c r="L16" s="89"/>
      <c r="M16" s="89"/>
      <c r="N16" s="89"/>
    </row>
    <row r="17" spans="2:14" x14ac:dyDescent="0.2">
      <c r="B17" s="84"/>
      <c r="C17" s="3"/>
      <c r="D17" s="83"/>
      <c r="E17" s="83"/>
      <c r="F17" s="83"/>
      <c r="G17" s="83"/>
      <c r="H17" s="83"/>
      <c r="I17" s="83"/>
      <c r="J17" s="83"/>
      <c r="K17" s="83"/>
    </row>
    <row r="18" spans="2:14" outlineLevel="1" x14ac:dyDescent="0.2">
      <c r="B18" s="90" t="s">
        <v>11</v>
      </c>
      <c r="C18" s="3"/>
      <c r="D18" s="83"/>
      <c r="E18" s="83"/>
      <c r="F18" s="83"/>
      <c r="G18" s="83"/>
      <c r="H18" s="83"/>
      <c r="I18" s="83"/>
      <c r="J18" s="83"/>
      <c r="K18" s="83"/>
    </row>
    <row r="19" spans="2:14" outlineLevel="1" x14ac:dyDescent="0.2">
      <c r="B19" s="4" t="s">
        <v>4</v>
      </c>
      <c r="C19" s="4"/>
      <c r="D19" s="91">
        <v>1</v>
      </c>
      <c r="E19" s="91">
        <f t="shared" ref="E19:J19" si="1">D19*(1+E9)</f>
        <v>1.171</v>
      </c>
      <c r="F19" s="91">
        <f>E19*(1+F9)</f>
        <v>1.3712410000000002</v>
      </c>
      <c r="G19" s="91">
        <f t="shared" si="1"/>
        <v>1.6057232110000002</v>
      </c>
      <c r="H19" s="91">
        <f t="shared" si="1"/>
        <v>1.8803018800810003</v>
      </c>
      <c r="I19" s="91">
        <f t="shared" si="1"/>
        <v>2.2018335015748516</v>
      </c>
      <c r="J19" s="91">
        <f t="shared" si="1"/>
        <v>2.5783470303441511</v>
      </c>
      <c r="K19" s="91">
        <f t="shared" ref="K19:K25" si="2">J19*(1+K9)</f>
        <v>3.0192443725330009</v>
      </c>
      <c r="L19" s="91">
        <f t="shared" ref="L19:L25" si="3">K19*(1+L9)</f>
        <v>3.5355351602361442</v>
      </c>
      <c r="M19" s="91">
        <f t="shared" ref="M19:M25" si="4">L19*(1+M9)</f>
        <v>4.1401116726365252</v>
      </c>
      <c r="N19" s="91">
        <f t="shared" ref="N19:N25" si="5">M19*(1+N9)</f>
        <v>4.8480707686573714</v>
      </c>
    </row>
    <row r="20" spans="2:14" outlineLevel="1" x14ac:dyDescent="0.2">
      <c r="B20" s="3" t="s">
        <v>5</v>
      </c>
      <c r="C20" s="3"/>
      <c r="D20" s="74">
        <v>1</v>
      </c>
      <c r="E20" s="74">
        <f t="shared" ref="E20:J25" si="6">D20*(1+E10)</f>
        <v>1.161</v>
      </c>
      <c r="F20" s="74">
        <f t="shared" si="6"/>
        <v>1.3479210000000001</v>
      </c>
      <c r="G20" s="74">
        <f t="shared" si="6"/>
        <v>1.5649362810000003</v>
      </c>
      <c r="H20" s="74">
        <f t="shared" si="6"/>
        <v>1.8168910222410004</v>
      </c>
      <c r="I20" s="74">
        <f t="shared" si="6"/>
        <v>2.1094104768218016</v>
      </c>
      <c r="J20" s="74">
        <f t="shared" si="6"/>
        <v>2.4490255635901117</v>
      </c>
      <c r="K20" s="74">
        <f t="shared" si="2"/>
        <v>2.8433186793281195</v>
      </c>
      <c r="L20" s="74">
        <f t="shared" si="3"/>
        <v>3.3010929866999468</v>
      </c>
      <c r="M20" s="74">
        <f t="shared" si="4"/>
        <v>3.8325689575586384</v>
      </c>
      <c r="N20" s="74">
        <f t="shared" si="5"/>
        <v>4.4496125597255789</v>
      </c>
    </row>
    <row r="21" spans="2:14" outlineLevel="1" x14ac:dyDescent="0.2">
      <c r="B21" s="3" t="s">
        <v>6</v>
      </c>
      <c r="C21" s="3"/>
      <c r="D21" s="74">
        <v>1</v>
      </c>
      <c r="E21" s="74">
        <f t="shared" si="6"/>
        <v>1.2765</v>
      </c>
      <c r="F21" s="74">
        <f t="shared" si="6"/>
        <v>1.6294522499999999</v>
      </c>
      <c r="G21" s="74">
        <f t="shared" si="6"/>
        <v>2.079995797125</v>
      </c>
      <c r="H21" s="74">
        <f t="shared" si="6"/>
        <v>2.6551146350300625</v>
      </c>
      <c r="I21" s="74">
        <f t="shared" si="6"/>
        <v>3.3892538316158749</v>
      </c>
      <c r="J21" s="74">
        <f t="shared" si="6"/>
        <v>4.3263825160576639</v>
      </c>
      <c r="K21" s="74">
        <f t="shared" si="2"/>
        <v>5.5226272817476074</v>
      </c>
      <c r="L21" s="74">
        <f t="shared" si="3"/>
        <v>7.0496337251508203</v>
      </c>
      <c r="M21" s="74">
        <f t="shared" si="4"/>
        <v>8.9988574501550218</v>
      </c>
      <c r="N21" s="74">
        <f t="shared" si="5"/>
        <v>11.487041535122884</v>
      </c>
    </row>
    <row r="22" spans="2:14" outlineLevel="1" x14ac:dyDescent="0.2">
      <c r="B22" s="3" t="s">
        <v>7</v>
      </c>
      <c r="C22" s="3"/>
      <c r="D22" s="74">
        <v>1</v>
      </c>
      <c r="E22" s="74">
        <f t="shared" si="6"/>
        <v>1.2597</v>
      </c>
      <c r="F22" s="74">
        <f t="shared" si="6"/>
        <v>1.58684409</v>
      </c>
      <c r="G22" s="74">
        <f t="shared" si="6"/>
        <v>1.9989475001730002</v>
      </c>
      <c r="H22" s="74">
        <f t="shared" si="6"/>
        <v>2.5180741659679282</v>
      </c>
      <c r="I22" s="74">
        <f t="shared" si="6"/>
        <v>3.1720180268697993</v>
      </c>
      <c r="J22" s="74">
        <f t="shared" si="6"/>
        <v>3.9957911084478863</v>
      </c>
      <c r="K22" s="74">
        <f t="shared" si="2"/>
        <v>5.0334980593118024</v>
      </c>
      <c r="L22" s="74">
        <f t="shared" si="3"/>
        <v>6.3406975053150774</v>
      </c>
      <c r="M22" s="74">
        <f t="shared" si="4"/>
        <v>7.9873766474454033</v>
      </c>
      <c r="N22" s="74">
        <f t="shared" si="5"/>
        <v>10.061698362786975</v>
      </c>
    </row>
    <row r="23" spans="2:14" outlineLevel="1" x14ac:dyDescent="0.2">
      <c r="B23" s="3" t="s">
        <v>8</v>
      </c>
      <c r="C23" s="3"/>
      <c r="D23" s="74">
        <v>1</v>
      </c>
      <c r="E23" s="74">
        <f t="shared" si="6"/>
        <v>1.1627000000000001</v>
      </c>
      <c r="F23" s="74">
        <f t="shared" si="6"/>
        <v>1.3518712900000001</v>
      </c>
      <c r="G23" s="74">
        <f t="shared" si="6"/>
        <v>1.5718207488830001</v>
      </c>
      <c r="H23" s="74">
        <f t="shared" si="6"/>
        <v>1.8275559847262643</v>
      </c>
      <c r="I23" s="74">
        <f t="shared" si="6"/>
        <v>2.1248993434412276</v>
      </c>
      <c r="J23" s="74">
        <f t="shared" si="6"/>
        <v>2.4706204666191156</v>
      </c>
      <c r="K23" s="74">
        <f t="shared" si="2"/>
        <v>2.872590416538046</v>
      </c>
      <c r="L23" s="74">
        <f t="shared" si="3"/>
        <v>3.3399608773087861</v>
      </c>
      <c r="M23" s="74">
        <f t="shared" si="4"/>
        <v>3.8833725120469258</v>
      </c>
      <c r="N23" s="74">
        <f t="shared" si="5"/>
        <v>4.5151972197569608</v>
      </c>
    </row>
    <row r="24" spans="2:14" outlineLevel="1" x14ac:dyDescent="0.2">
      <c r="B24" s="3" t="s">
        <v>10</v>
      </c>
      <c r="C24" s="3"/>
      <c r="D24" s="74">
        <v>1</v>
      </c>
      <c r="E24" s="74">
        <f t="shared" si="6"/>
        <v>1.171</v>
      </c>
      <c r="F24" s="74">
        <f t="shared" si="6"/>
        <v>1.3712410000000002</v>
      </c>
      <c r="G24" s="74">
        <f t="shared" si="6"/>
        <v>1.6057232110000002</v>
      </c>
      <c r="H24" s="74">
        <f t="shared" si="6"/>
        <v>1.8803018800810003</v>
      </c>
      <c r="I24" s="74">
        <f t="shared" si="6"/>
        <v>2.2018335015748516</v>
      </c>
      <c r="J24" s="74">
        <f t="shared" si="6"/>
        <v>2.5783470303441511</v>
      </c>
      <c r="K24" s="74">
        <f t="shared" si="2"/>
        <v>3.0192443725330009</v>
      </c>
      <c r="L24" s="74">
        <f t="shared" si="3"/>
        <v>3.5355351602361442</v>
      </c>
      <c r="M24" s="74">
        <f t="shared" si="4"/>
        <v>4.1401116726365252</v>
      </c>
      <c r="N24" s="74">
        <f t="shared" si="5"/>
        <v>4.8480707686573714</v>
      </c>
    </row>
    <row r="25" spans="2:14" outlineLevel="1" x14ac:dyDescent="0.2">
      <c r="B25" s="3" t="s">
        <v>12</v>
      </c>
      <c r="C25" s="3"/>
      <c r="D25" s="74">
        <v>1</v>
      </c>
      <c r="E25" s="74">
        <f t="shared" si="6"/>
        <v>1.171</v>
      </c>
      <c r="F25" s="74">
        <f t="shared" si="6"/>
        <v>1.3712410000000002</v>
      </c>
      <c r="G25" s="74">
        <f t="shared" si="6"/>
        <v>1.6057232110000002</v>
      </c>
      <c r="H25" s="74">
        <f t="shared" si="6"/>
        <v>1.8803018800810003</v>
      </c>
      <c r="I25" s="74">
        <f t="shared" si="6"/>
        <v>2.2018335015748516</v>
      </c>
      <c r="J25" s="74">
        <f t="shared" si="6"/>
        <v>2.5783470303441511</v>
      </c>
      <c r="K25" s="74">
        <f t="shared" si="2"/>
        <v>3.0192443725330009</v>
      </c>
      <c r="L25" s="74">
        <f t="shared" si="3"/>
        <v>3.5355351602361442</v>
      </c>
      <c r="M25" s="74">
        <f t="shared" si="4"/>
        <v>4.1401116726365252</v>
      </c>
      <c r="N25" s="74">
        <f t="shared" si="5"/>
        <v>4.8480707686573714</v>
      </c>
    </row>
    <row r="26" spans="2:14" outlineLevel="1" x14ac:dyDescent="0.2">
      <c r="B26" s="16"/>
      <c r="C26" s="16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</row>
    <row r="27" spans="2:14" outlineLevel="1" x14ac:dyDescent="0.2">
      <c r="D27" s="93"/>
      <c r="E27" s="93"/>
      <c r="F27" s="93"/>
      <c r="G27" s="93"/>
      <c r="H27" s="93"/>
      <c r="I27" s="93"/>
      <c r="J27" s="93"/>
      <c r="K27" s="93"/>
      <c r="L27" s="93"/>
    </row>
    <row r="28" spans="2:14" x14ac:dyDescent="0.2">
      <c r="C28" s="2"/>
      <c r="D28" s="93"/>
      <c r="E28" s="93"/>
      <c r="F28" s="93"/>
      <c r="G28" s="93"/>
      <c r="H28" s="93"/>
      <c r="I28" s="93"/>
      <c r="J28" s="93"/>
      <c r="K28" s="93"/>
      <c r="L28" s="93"/>
    </row>
    <row r="29" spans="2:14" x14ac:dyDescent="0.2">
      <c r="B29" s="94" t="s">
        <v>25</v>
      </c>
      <c r="C29" s="10" t="s">
        <v>90</v>
      </c>
      <c r="D29" s="9">
        <f>'Soutěžní cena'!E30</f>
        <v>0.1</v>
      </c>
      <c r="E29" s="9">
        <f>D29*E19</f>
        <v>0.11710000000000001</v>
      </c>
      <c r="F29" s="9">
        <f>D29*F19</f>
        <v>0.13712410000000003</v>
      </c>
      <c r="G29" s="9">
        <f>D29*G19</f>
        <v>0.16057232110000003</v>
      </c>
      <c r="H29" s="9">
        <f>D29*H19</f>
        <v>0.18803018800810004</v>
      </c>
      <c r="I29" s="9">
        <f>D29*I19</f>
        <v>0.22018335015748516</v>
      </c>
      <c r="J29" s="9">
        <f>D29*J19</f>
        <v>0.25783470303441514</v>
      </c>
      <c r="K29" s="9">
        <f>D29*K19</f>
        <v>0.30192443725330009</v>
      </c>
      <c r="L29" s="9">
        <f>D29*L19</f>
        <v>0.35355351602361446</v>
      </c>
      <c r="M29" s="9">
        <f>D29*M19</f>
        <v>0.41401116726365256</v>
      </c>
      <c r="N29" s="9">
        <f>M29*(1+N9)</f>
        <v>0.48480707686573715</v>
      </c>
    </row>
    <row r="30" spans="2:14" x14ac:dyDescent="0.2">
      <c r="C30" s="2"/>
      <c r="D30" s="93"/>
      <c r="E30" s="93"/>
      <c r="F30" s="93"/>
      <c r="G30" s="93"/>
      <c r="H30" s="93"/>
      <c r="I30" s="93"/>
      <c r="J30" s="93"/>
      <c r="K30" s="93"/>
      <c r="L30" s="93"/>
    </row>
    <row r="31" spans="2:14" x14ac:dyDescent="0.2">
      <c r="B31" s="29" t="s">
        <v>26</v>
      </c>
      <c r="D31" s="93"/>
      <c r="E31" s="93"/>
      <c r="F31" s="93"/>
      <c r="G31" s="93"/>
      <c r="H31" s="93"/>
      <c r="I31" s="93"/>
      <c r="J31" s="93"/>
      <c r="K31" s="93"/>
      <c r="L31" s="93"/>
    </row>
    <row r="32" spans="2:14" x14ac:dyDescent="0.2">
      <c r="B32" s="30" t="s">
        <v>36</v>
      </c>
      <c r="C32" s="31" t="s">
        <v>91</v>
      </c>
      <c r="D32" s="128">
        <f>'Soutěžní cena'!E10</f>
        <v>4.4999999999999998E-2</v>
      </c>
      <c r="E32" s="128">
        <f>D32</f>
        <v>4.4999999999999998E-2</v>
      </c>
      <c r="F32" s="128">
        <f t="shared" ref="F32:N32" si="7">E32</f>
        <v>4.4999999999999998E-2</v>
      </c>
      <c r="G32" s="128">
        <f t="shared" si="7"/>
        <v>4.4999999999999998E-2</v>
      </c>
      <c r="H32" s="128">
        <f t="shared" si="7"/>
        <v>4.4999999999999998E-2</v>
      </c>
      <c r="I32" s="128">
        <f t="shared" ref="I32:M33" si="8">H32</f>
        <v>4.4999999999999998E-2</v>
      </c>
      <c r="J32" s="128">
        <f t="shared" si="8"/>
        <v>4.4999999999999998E-2</v>
      </c>
      <c r="K32" s="128">
        <f t="shared" si="8"/>
        <v>4.4999999999999998E-2</v>
      </c>
      <c r="L32" s="128">
        <f t="shared" si="8"/>
        <v>4.4999999999999998E-2</v>
      </c>
      <c r="M32" s="128">
        <f t="shared" si="8"/>
        <v>4.4999999999999998E-2</v>
      </c>
      <c r="N32" s="14">
        <f t="shared" si="7"/>
        <v>4.4999999999999998E-2</v>
      </c>
    </row>
    <row r="33" spans="2:14" x14ac:dyDescent="0.2">
      <c r="B33" s="1" t="s">
        <v>31</v>
      </c>
      <c r="C33" s="33" t="s">
        <v>91</v>
      </c>
      <c r="D33" s="129">
        <f>'Soutěžní cena'!E11</f>
        <v>5.6000000000000001E-2</v>
      </c>
      <c r="E33" s="129">
        <f>D33</f>
        <v>5.6000000000000001E-2</v>
      </c>
      <c r="F33" s="129">
        <f t="shared" ref="F33:N33" si="9">E33</f>
        <v>5.6000000000000001E-2</v>
      </c>
      <c r="G33" s="129">
        <f t="shared" si="9"/>
        <v>5.6000000000000001E-2</v>
      </c>
      <c r="H33" s="129">
        <f t="shared" si="9"/>
        <v>5.6000000000000001E-2</v>
      </c>
      <c r="I33" s="129">
        <f t="shared" si="8"/>
        <v>5.6000000000000001E-2</v>
      </c>
      <c r="J33" s="129">
        <f t="shared" si="8"/>
        <v>5.6000000000000001E-2</v>
      </c>
      <c r="K33" s="129">
        <f t="shared" si="8"/>
        <v>5.6000000000000001E-2</v>
      </c>
      <c r="L33" s="129">
        <f t="shared" si="8"/>
        <v>5.6000000000000001E-2</v>
      </c>
      <c r="M33" s="129">
        <f t="shared" si="8"/>
        <v>5.6000000000000001E-2</v>
      </c>
      <c r="N33" s="11">
        <f t="shared" si="9"/>
        <v>5.6000000000000001E-2</v>
      </c>
    </row>
    <row r="34" spans="2:14" x14ac:dyDescent="0.2">
      <c r="B34" s="2"/>
      <c r="C34" s="2"/>
      <c r="D34" s="93"/>
      <c r="E34" s="93"/>
      <c r="F34" s="93"/>
      <c r="G34" s="93"/>
      <c r="H34" s="93"/>
      <c r="I34" s="93"/>
      <c r="J34" s="93"/>
      <c r="K34" s="93"/>
      <c r="L34" s="93"/>
    </row>
    <row r="35" spans="2:14" hidden="1" x14ac:dyDescent="0.2">
      <c r="B35" s="29" t="s">
        <v>0</v>
      </c>
      <c r="C35" s="95"/>
      <c r="D35" s="96"/>
      <c r="E35" s="96"/>
      <c r="F35" s="96"/>
      <c r="G35" s="96"/>
      <c r="H35" s="96"/>
      <c r="I35" s="96"/>
      <c r="J35" s="96"/>
      <c r="K35" s="96"/>
      <c r="L35" s="93"/>
    </row>
    <row r="36" spans="2:14" hidden="1" x14ac:dyDescent="0.2">
      <c r="B36" s="4" t="s">
        <v>13</v>
      </c>
      <c r="C36" s="97" t="s">
        <v>1</v>
      </c>
      <c r="D36" s="14">
        <f>'Soutěžní cena'!E17/D33</f>
        <v>21.08169642857143</v>
      </c>
      <c r="E36" s="14">
        <f>D36*(1+E9)</f>
        <v>24.686666517857144</v>
      </c>
      <c r="F36" s="14">
        <f t="shared" ref="F36:N36" si="10">E36*(1+F9)</f>
        <v>28.908086492410717</v>
      </c>
      <c r="G36" s="14">
        <f t="shared" si="10"/>
        <v>33.85136928261295</v>
      </c>
      <c r="H36" s="14">
        <f t="shared" si="10"/>
        <v>39.639953429939766</v>
      </c>
      <c r="I36" s="14">
        <f t="shared" si="10"/>
        <v>46.418385466459469</v>
      </c>
      <c r="J36" s="14">
        <f t="shared" si="10"/>
        <v>54.355929381224037</v>
      </c>
      <c r="K36" s="14">
        <f t="shared" si="10"/>
        <v>63.650793305413352</v>
      </c>
      <c r="L36" s="14">
        <f t="shared" si="10"/>
        <v>74.535078960639041</v>
      </c>
      <c r="M36" s="14">
        <f t="shared" si="10"/>
        <v>87.280577462908326</v>
      </c>
      <c r="N36" s="14">
        <f t="shared" si="10"/>
        <v>102.20555620906565</v>
      </c>
    </row>
    <row r="37" spans="2:14" x14ac:dyDescent="0.2">
      <c r="B37" s="16"/>
      <c r="C37" s="98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</row>
    <row r="38" spans="2:14" x14ac:dyDescent="0.2">
      <c r="B38" s="3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spans="2:14" x14ac:dyDescent="0.2">
      <c r="B39" s="2"/>
      <c r="C39" s="2"/>
      <c r="D39" s="93"/>
      <c r="E39" s="93"/>
      <c r="F39" s="93"/>
      <c r="G39" s="93"/>
      <c r="H39" s="93"/>
      <c r="I39" s="93"/>
      <c r="J39" s="93"/>
      <c r="K39" s="93"/>
      <c r="L39" s="93"/>
    </row>
    <row r="40" spans="2:14" x14ac:dyDescent="0.2">
      <c r="B40" s="2" t="s">
        <v>47</v>
      </c>
      <c r="D40" s="93"/>
      <c r="E40" s="93"/>
      <c r="F40" s="93"/>
      <c r="G40" s="93"/>
      <c r="H40" s="93"/>
      <c r="I40" s="93"/>
      <c r="J40" s="93"/>
      <c r="K40" s="93"/>
      <c r="L40" s="93"/>
    </row>
    <row r="41" spans="2:14" x14ac:dyDescent="0.2">
      <c r="B41" s="7" t="s">
        <v>65</v>
      </c>
      <c r="C41" s="35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</row>
    <row r="42" spans="2:14" x14ac:dyDescent="0.2">
      <c r="B42" s="8" t="s">
        <v>66</v>
      </c>
      <c r="C42" s="36" t="s">
        <v>90</v>
      </c>
      <c r="D42" s="138">
        <f>'Soutěžní cena'!E16</f>
        <v>7.0000000000000001E-3</v>
      </c>
      <c r="E42" s="138">
        <f>D42*E19</f>
        <v>8.1970000000000012E-3</v>
      </c>
      <c r="F42" s="138">
        <f>D42*F19</f>
        <v>9.5986870000000016E-3</v>
      </c>
      <c r="G42" s="138">
        <f>D42*G19</f>
        <v>1.1240062477000001E-2</v>
      </c>
      <c r="H42" s="138">
        <f>D42*H19</f>
        <v>1.3162113160567002E-2</v>
      </c>
      <c r="I42" s="138">
        <f>D42*I19</f>
        <v>1.5412834511023961E-2</v>
      </c>
      <c r="J42" s="138">
        <f>D42*J19</f>
        <v>1.8048429212409057E-2</v>
      </c>
      <c r="K42" s="138">
        <f>D42*K19</f>
        <v>2.1134710607731005E-2</v>
      </c>
      <c r="L42" s="138">
        <f>D42*L19</f>
        <v>2.4748746121653009E-2</v>
      </c>
      <c r="M42" s="138">
        <f>D42*M19</f>
        <v>2.8980781708455677E-2</v>
      </c>
      <c r="N42" s="103">
        <v>0</v>
      </c>
    </row>
    <row r="43" spans="2:14" x14ac:dyDescent="0.2">
      <c r="B43" s="8" t="s">
        <v>67</v>
      </c>
      <c r="C43" s="36" t="s">
        <v>90</v>
      </c>
      <c r="D43" s="138">
        <f>'Soutěžní cena'!E17</f>
        <v>1.1805750000000002</v>
      </c>
      <c r="E43" s="138">
        <f>D43*E19</f>
        <v>1.3824533250000002</v>
      </c>
      <c r="F43" s="138">
        <f>D43*F19</f>
        <v>1.6188528435750005</v>
      </c>
      <c r="G43" s="138">
        <f>D43*G19</f>
        <v>1.8956766798263254</v>
      </c>
      <c r="H43" s="138">
        <f>D43*H19</f>
        <v>2.2198373920766272</v>
      </c>
      <c r="I43" s="138">
        <f>D43*I19</f>
        <v>2.5994295861217309</v>
      </c>
      <c r="J43" s="138">
        <f>D43*J19</f>
        <v>3.0439320453485466</v>
      </c>
      <c r="K43" s="138">
        <f>D43*K19</f>
        <v>3.5644444251031482</v>
      </c>
      <c r="L43" s="138">
        <f>D43*L19</f>
        <v>4.1739644217957865</v>
      </c>
      <c r="M43" s="138">
        <f>D43*M19</f>
        <v>4.8877123379228662</v>
      </c>
      <c r="N43" s="38">
        <f>N33*N36</f>
        <v>5.7235111477076765</v>
      </c>
    </row>
    <row r="44" spans="2:14" x14ac:dyDescent="0.2">
      <c r="B44" s="8" t="s">
        <v>68</v>
      </c>
      <c r="C44" s="36" t="s">
        <v>90</v>
      </c>
      <c r="D44" s="104">
        <f>'Soutěžní cena'!E18</f>
        <v>0</v>
      </c>
      <c r="E44" s="105">
        <f>$D44*E19</f>
        <v>0</v>
      </c>
      <c r="F44" s="105">
        <f t="shared" ref="F44:N44" si="11">$D44*F19</f>
        <v>0</v>
      </c>
      <c r="G44" s="105">
        <f t="shared" si="11"/>
        <v>0</v>
      </c>
      <c r="H44" s="105">
        <f t="shared" si="11"/>
        <v>0</v>
      </c>
      <c r="I44" s="105">
        <f t="shared" si="11"/>
        <v>0</v>
      </c>
      <c r="J44" s="105">
        <f t="shared" si="11"/>
        <v>0</v>
      </c>
      <c r="K44" s="105">
        <f t="shared" si="11"/>
        <v>0</v>
      </c>
      <c r="L44" s="105">
        <f t="shared" si="11"/>
        <v>0</v>
      </c>
      <c r="M44" s="105">
        <f t="shared" si="11"/>
        <v>0</v>
      </c>
      <c r="N44" s="105">
        <f t="shared" si="11"/>
        <v>0</v>
      </c>
    </row>
    <row r="45" spans="2:14" x14ac:dyDescent="0.2">
      <c r="B45" s="8" t="s">
        <v>69</v>
      </c>
      <c r="C45" s="36" t="s">
        <v>90</v>
      </c>
      <c r="D45" s="104">
        <f>'Soutěžní cena'!E19</f>
        <v>0</v>
      </c>
      <c r="E45" s="105">
        <f t="shared" ref="E45:N45" si="12">$D45*E20</f>
        <v>0</v>
      </c>
      <c r="F45" s="105">
        <f t="shared" si="12"/>
        <v>0</v>
      </c>
      <c r="G45" s="105">
        <f t="shared" si="12"/>
        <v>0</v>
      </c>
      <c r="H45" s="105">
        <f t="shared" si="12"/>
        <v>0</v>
      </c>
      <c r="I45" s="105">
        <f t="shared" si="12"/>
        <v>0</v>
      </c>
      <c r="J45" s="105">
        <f t="shared" si="12"/>
        <v>0</v>
      </c>
      <c r="K45" s="105">
        <f t="shared" si="12"/>
        <v>0</v>
      </c>
      <c r="L45" s="105">
        <f t="shared" si="12"/>
        <v>0</v>
      </c>
      <c r="M45" s="105">
        <f t="shared" si="12"/>
        <v>0</v>
      </c>
      <c r="N45" s="105">
        <f t="shared" si="12"/>
        <v>0</v>
      </c>
    </row>
    <row r="46" spans="2:14" x14ac:dyDescent="0.2">
      <c r="B46" s="7" t="s">
        <v>70</v>
      </c>
      <c r="C46" s="36"/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</row>
    <row r="47" spans="2:14" x14ac:dyDescent="0.2">
      <c r="B47" s="8" t="s">
        <v>71</v>
      </c>
      <c r="C47" s="36" t="s">
        <v>90</v>
      </c>
      <c r="D47" s="104">
        <f>'Soutěžní cena'!E21</f>
        <v>0</v>
      </c>
      <c r="E47" s="104">
        <f>$D47*E21</f>
        <v>0</v>
      </c>
      <c r="F47" s="104">
        <f t="shared" ref="F47:N47" si="13">$D47*F21</f>
        <v>0</v>
      </c>
      <c r="G47" s="104">
        <f t="shared" si="13"/>
        <v>0</v>
      </c>
      <c r="H47" s="104">
        <f t="shared" si="13"/>
        <v>0</v>
      </c>
      <c r="I47" s="104">
        <f t="shared" si="13"/>
        <v>0</v>
      </c>
      <c r="J47" s="104">
        <f t="shared" si="13"/>
        <v>0</v>
      </c>
      <c r="K47" s="104">
        <f t="shared" si="13"/>
        <v>0</v>
      </c>
      <c r="L47" s="104">
        <f t="shared" si="13"/>
        <v>0</v>
      </c>
      <c r="M47" s="104">
        <f t="shared" si="13"/>
        <v>0</v>
      </c>
      <c r="N47" s="104">
        <f t="shared" si="13"/>
        <v>0</v>
      </c>
    </row>
    <row r="48" spans="2:14" x14ac:dyDescent="0.2">
      <c r="B48" s="8" t="s">
        <v>72</v>
      </c>
      <c r="C48" s="36" t="s">
        <v>90</v>
      </c>
      <c r="D48" s="104">
        <f>'Soutěžní cena'!E22</f>
        <v>0</v>
      </c>
      <c r="E48" s="105">
        <f t="shared" ref="E48:N48" si="14">$D48*E22</f>
        <v>0</v>
      </c>
      <c r="F48" s="105">
        <f t="shared" si="14"/>
        <v>0</v>
      </c>
      <c r="G48" s="105">
        <f t="shared" si="14"/>
        <v>0</v>
      </c>
      <c r="H48" s="105">
        <f t="shared" si="14"/>
        <v>0</v>
      </c>
      <c r="I48" s="105">
        <f t="shared" si="14"/>
        <v>0</v>
      </c>
      <c r="J48" s="105">
        <f t="shared" si="14"/>
        <v>0</v>
      </c>
      <c r="K48" s="105">
        <f t="shared" si="14"/>
        <v>0</v>
      </c>
      <c r="L48" s="105">
        <f t="shared" si="14"/>
        <v>0</v>
      </c>
      <c r="M48" s="105">
        <f t="shared" si="14"/>
        <v>0</v>
      </c>
      <c r="N48" s="105">
        <f t="shared" si="14"/>
        <v>0</v>
      </c>
    </row>
    <row r="49" spans="2:14" x14ac:dyDescent="0.2">
      <c r="B49" s="7" t="s">
        <v>73</v>
      </c>
      <c r="C49" s="36"/>
      <c r="D49" s="106"/>
      <c r="E49" s="107"/>
      <c r="F49" s="107"/>
      <c r="G49" s="107"/>
      <c r="H49" s="107"/>
      <c r="I49" s="107"/>
      <c r="J49" s="107"/>
      <c r="K49" s="107"/>
      <c r="L49" s="107"/>
      <c r="M49" s="107"/>
      <c r="N49" s="107"/>
    </row>
    <row r="50" spans="2:14" x14ac:dyDescent="0.2">
      <c r="B50" s="8" t="s">
        <v>74</v>
      </c>
      <c r="C50" s="36" t="s">
        <v>90</v>
      </c>
      <c r="D50" s="104">
        <f>'Soutěžní cena'!E24</f>
        <v>0</v>
      </c>
      <c r="E50" s="105">
        <f t="shared" ref="E50:N50" si="15">$D50*E24</f>
        <v>0</v>
      </c>
      <c r="F50" s="105">
        <f t="shared" si="15"/>
        <v>0</v>
      </c>
      <c r="G50" s="105">
        <f t="shared" si="15"/>
        <v>0</v>
      </c>
      <c r="H50" s="105">
        <f t="shared" si="15"/>
        <v>0</v>
      </c>
      <c r="I50" s="105">
        <f t="shared" si="15"/>
        <v>0</v>
      </c>
      <c r="J50" s="105">
        <f t="shared" si="15"/>
        <v>0</v>
      </c>
      <c r="K50" s="105">
        <f t="shared" si="15"/>
        <v>0</v>
      </c>
      <c r="L50" s="105">
        <f t="shared" si="15"/>
        <v>0</v>
      </c>
      <c r="M50" s="105">
        <f t="shared" si="15"/>
        <v>0</v>
      </c>
      <c r="N50" s="105">
        <f t="shared" si="15"/>
        <v>0</v>
      </c>
    </row>
    <row r="51" spans="2:14" x14ac:dyDescent="0.2">
      <c r="B51" s="8" t="s">
        <v>75</v>
      </c>
      <c r="C51" s="36" t="s">
        <v>90</v>
      </c>
      <c r="D51" s="104">
        <f>'Soutěžní cena'!E25</f>
        <v>0</v>
      </c>
      <c r="E51" s="105">
        <f t="shared" ref="E51:N51" si="16">$D51*E24</f>
        <v>0</v>
      </c>
      <c r="F51" s="105">
        <f t="shared" si="16"/>
        <v>0</v>
      </c>
      <c r="G51" s="105">
        <f t="shared" si="16"/>
        <v>0</v>
      </c>
      <c r="H51" s="105">
        <f t="shared" si="16"/>
        <v>0</v>
      </c>
      <c r="I51" s="105">
        <f t="shared" si="16"/>
        <v>0</v>
      </c>
      <c r="J51" s="105">
        <f t="shared" si="16"/>
        <v>0</v>
      </c>
      <c r="K51" s="105">
        <f t="shared" si="16"/>
        <v>0</v>
      </c>
      <c r="L51" s="105">
        <f t="shared" si="16"/>
        <v>0</v>
      </c>
      <c r="M51" s="105">
        <f t="shared" si="16"/>
        <v>0</v>
      </c>
      <c r="N51" s="105">
        <f t="shared" si="16"/>
        <v>0</v>
      </c>
    </row>
    <row r="52" spans="2:14" x14ac:dyDescent="0.2">
      <c r="B52" s="7" t="s">
        <v>76</v>
      </c>
      <c r="C52" s="36"/>
      <c r="D52" s="106"/>
      <c r="E52" s="107"/>
      <c r="F52" s="107"/>
      <c r="G52" s="107"/>
      <c r="H52" s="107"/>
      <c r="I52" s="107"/>
      <c r="J52" s="107"/>
      <c r="K52" s="107"/>
      <c r="L52" s="107"/>
      <c r="M52" s="107"/>
      <c r="N52" s="107"/>
    </row>
    <row r="53" spans="2:14" x14ac:dyDescent="0.2">
      <c r="B53" s="8" t="s">
        <v>77</v>
      </c>
      <c r="C53" s="36" t="s">
        <v>90</v>
      </c>
      <c r="D53" s="104">
        <f>'Soutěžní cena'!E27</f>
        <v>0</v>
      </c>
      <c r="E53" s="105">
        <f>$D53*E19</f>
        <v>0</v>
      </c>
      <c r="F53" s="105">
        <f t="shared" ref="F53:N53" si="17">$D53*F19</f>
        <v>0</v>
      </c>
      <c r="G53" s="105">
        <f t="shared" si="17"/>
        <v>0</v>
      </c>
      <c r="H53" s="105">
        <f t="shared" si="17"/>
        <v>0</v>
      </c>
      <c r="I53" s="105">
        <f t="shared" si="17"/>
        <v>0</v>
      </c>
      <c r="J53" s="105">
        <f t="shared" si="17"/>
        <v>0</v>
      </c>
      <c r="K53" s="105">
        <f t="shared" si="17"/>
        <v>0</v>
      </c>
      <c r="L53" s="105">
        <f t="shared" si="17"/>
        <v>0</v>
      </c>
      <c r="M53" s="105">
        <f t="shared" si="17"/>
        <v>0</v>
      </c>
      <c r="N53" s="105">
        <f t="shared" si="17"/>
        <v>0</v>
      </c>
    </row>
    <row r="54" spans="2:14" x14ac:dyDescent="0.2">
      <c r="B54" s="8" t="s">
        <v>78</v>
      </c>
      <c r="C54" s="36" t="s">
        <v>90</v>
      </c>
      <c r="D54" s="104">
        <f>'Soutěžní cena'!E28</f>
        <v>0</v>
      </c>
      <c r="E54" s="105">
        <f>$D54*E23</f>
        <v>0</v>
      </c>
      <c r="F54" s="105">
        <f>$D54*F23</f>
        <v>0</v>
      </c>
      <c r="G54" s="105">
        <f t="shared" ref="G54:N54" si="18">$D54*G23</f>
        <v>0</v>
      </c>
      <c r="H54" s="105">
        <f t="shared" si="18"/>
        <v>0</v>
      </c>
      <c r="I54" s="105">
        <f t="shared" si="18"/>
        <v>0</v>
      </c>
      <c r="J54" s="105">
        <f t="shared" si="18"/>
        <v>0</v>
      </c>
      <c r="K54" s="105">
        <f t="shared" si="18"/>
        <v>0</v>
      </c>
      <c r="L54" s="105">
        <f t="shared" si="18"/>
        <v>0</v>
      </c>
      <c r="M54" s="105">
        <f t="shared" si="18"/>
        <v>0</v>
      </c>
      <c r="N54" s="105">
        <f t="shared" si="18"/>
        <v>0</v>
      </c>
    </row>
    <row r="55" spans="2:14" x14ac:dyDescent="0.2">
      <c r="B55" s="8" t="s">
        <v>79</v>
      </c>
      <c r="C55" s="36" t="s">
        <v>90</v>
      </c>
      <c r="D55" s="104">
        <f>'Soutěžní cena'!E29</f>
        <v>0</v>
      </c>
      <c r="E55" s="105">
        <f t="shared" ref="E55:M55" si="19">$D55*E23</f>
        <v>0</v>
      </c>
      <c r="F55" s="105">
        <f t="shared" si="19"/>
        <v>0</v>
      </c>
      <c r="G55" s="105">
        <f t="shared" si="19"/>
        <v>0</v>
      </c>
      <c r="H55" s="105">
        <f t="shared" si="19"/>
        <v>0</v>
      </c>
      <c r="I55" s="105">
        <f t="shared" si="19"/>
        <v>0</v>
      </c>
      <c r="J55" s="105">
        <f t="shared" si="19"/>
        <v>0</v>
      </c>
      <c r="K55" s="105">
        <f t="shared" si="19"/>
        <v>0</v>
      </c>
      <c r="L55" s="105">
        <f t="shared" si="19"/>
        <v>0</v>
      </c>
      <c r="M55" s="105">
        <f t="shared" si="19"/>
        <v>0</v>
      </c>
      <c r="N55" s="38">
        <f>N29</f>
        <v>0.48480707686573715</v>
      </c>
    </row>
    <row r="56" spans="2:14" x14ac:dyDescent="0.2">
      <c r="B56" s="8" t="s">
        <v>80</v>
      </c>
      <c r="C56" s="36" t="s">
        <v>90</v>
      </c>
      <c r="D56" s="38">
        <f>D29</f>
        <v>0.1</v>
      </c>
      <c r="E56" s="38">
        <f t="shared" ref="E56:M56" si="20">E29</f>
        <v>0.11710000000000001</v>
      </c>
      <c r="F56" s="38">
        <f t="shared" si="20"/>
        <v>0.13712410000000003</v>
      </c>
      <c r="G56" s="38">
        <f t="shared" si="20"/>
        <v>0.16057232110000003</v>
      </c>
      <c r="H56" s="38">
        <f t="shared" si="20"/>
        <v>0.18803018800810004</v>
      </c>
      <c r="I56" s="38">
        <f t="shared" si="20"/>
        <v>0.22018335015748516</v>
      </c>
      <c r="J56" s="38">
        <f t="shared" si="20"/>
        <v>0.25783470303441514</v>
      </c>
      <c r="K56" s="38">
        <f t="shared" si="20"/>
        <v>0.30192443725330009</v>
      </c>
      <c r="L56" s="38">
        <f t="shared" si="20"/>
        <v>0.35355351602361446</v>
      </c>
      <c r="M56" s="38">
        <f t="shared" si="20"/>
        <v>0.41401116726365256</v>
      </c>
      <c r="N56" s="105">
        <f>$D56*N19</f>
        <v>0.48480707686573715</v>
      </c>
    </row>
    <row r="57" spans="2:14" x14ac:dyDescent="0.2">
      <c r="B57" s="7" t="s">
        <v>81</v>
      </c>
      <c r="C57" s="36"/>
      <c r="D57" s="106"/>
      <c r="E57" s="107"/>
      <c r="F57" s="107"/>
      <c r="G57" s="107"/>
      <c r="H57" s="107"/>
      <c r="I57" s="107"/>
      <c r="J57" s="107"/>
      <c r="K57" s="107"/>
      <c r="L57" s="107"/>
      <c r="M57" s="107"/>
      <c r="N57" s="107"/>
    </row>
    <row r="58" spans="2:14" x14ac:dyDescent="0.2">
      <c r="B58" s="8" t="s">
        <v>82</v>
      </c>
      <c r="C58" s="36" t="s">
        <v>90</v>
      </c>
      <c r="D58" s="104">
        <f>'Soutěžní cena'!E32</f>
        <v>0</v>
      </c>
      <c r="E58" s="105">
        <f>$D58*E25</f>
        <v>0</v>
      </c>
      <c r="F58" s="105">
        <f>$D58*F25</f>
        <v>0</v>
      </c>
      <c r="G58" s="105">
        <f>$D58*G25</f>
        <v>0</v>
      </c>
      <c r="H58" s="105">
        <f>$D58*H25</f>
        <v>0</v>
      </c>
      <c r="I58" s="105">
        <f t="shared" ref="I58:N58" si="21">$D58*I19</f>
        <v>0</v>
      </c>
      <c r="J58" s="105">
        <f t="shared" si="21"/>
        <v>0</v>
      </c>
      <c r="K58" s="105">
        <f t="shared" si="21"/>
        <v>0</v>
      </c>
      <c r="L58" s="105">
        <f t="shared" si="21"/>
        <v>0</v>
      </c>
      <c r="M58" s="105">
        <f t="shared" si="21"/>
        <v>0</v>
      </c>
      <c r="N58" s="105">
        <f t="shared" si="21"/>
        <v>0</v>
      </c>
    </row>
    <row r="59" spans="2:14" x14ac:dyDescent="0.2">
      <c r="B59" s="8" t="s">
        <v>83</v>
      </c>
      <c r="C59" s="36" t="s">
        <v>90</v>
      </c>
      <c r="D59" s="104">
        <f>'Soutěžní cena'!E33</f>
        <v>0</v>
      </c>
      <c r="E59" s="105">
        <f t="shared" ref="E59:N59" si="22">$D59*E20</f>
        <v>0</v>
      </c>
      <c r="F59" s="105">
        <f t="shared" si="22"/>
        <v>0</v>
      </c>
      <c r="G59" s="105">
        <f t="shared" si="22"/>
        <v>0</v>
      </c>
      <c r="H59" s="105">
        <f t="shared" si="22"/>
        <v>0</v>
      </c>
      <c r="I59" s="105">
        <f t="shared" si="22"/>
        <v>0</v>
      </c>
      <c r="J59" s="105">
        <f t="shared" si="22"/>
        <v>0</v>
      </c>
      <c r="K59" s="105">
        <f t="shared" si="22"/>
        <v>0</v>
      </c>
      <c r="L59" s="105">
        <f t="shared" si="22"/>
        <v>0</v>
      </c>
      <c r="M59" s="105">
        <f t="shared" si="22"/>
        <v>0</v>
      </c>
      <c r="N59" s="105">
        <f t="shared" si="22"/>
        <v>0</v>
      </c>
    </row>
    <row r="60" spans="2:14" x14ac:dyDescent="0.2">
      <c r="B60" s="8" t="s">
        <v>84</v>
      </c>
      <c r="C60" s="36" t="s">
        <v>90</v>
      </c>
      <c r="D60" s="104">
        <f>'Soutěžní cena'!E34</f>
        <v>0</v>
      </c>
      <c r="E60" s="105">
        <f t="shared" ref="E60:N60" si="23">$D60*E20</f>
        <v>0</v>
      </c>
      <c r="F60" s="105">
        <f t="shared" si="23"/>
        <v>0</v>
      </c>
      <c r="G60" s="105">
        <f t="shared" si="23"/>
        <v>0</v>
      </c>
      <c r="H60" s="105">
        <f t="shared" si="23"/>
        <v>0</v>
      </c>
      <c r="I60" s="105">
        <f t="shared" si="23"/>
        <v>0</v>
      </c>
      <c r="J60" s="105">
        <f t="shared" si="23"/>
        <v>0</v>
      </c>
      <c r="K60" s="105">
        <f t="shared" si="23"/>
        <v>0</v>
      </c>
      <c r="L60" s="105">
        <f t="shared" si="23"/>
        <v>0</v>
      </c>
      <c r="M60" s="105">
        <f t="shared" si="23"/>
        <v>0</v>
      </c>
      <c r="N60" s="105">
        <f t="shared" si="23"/>
        <v>0</v>
      </c>
    </row>
    <row r="61" spans="2:14" x14ac:dyDescent="0.2">
      <c r="B61" s="7" t="s">
        <v>85</v>
      </c>
      <c r="C61" s="36" t="s">
        <v>90</v>
      </c>
      <c r="D61" s="104">
        <f>'Soutěžní cena'!E35</f>
        <v>0</v>
      </c>
      <c r="E61" s="105">
        <f t="shared" ref="E61:N61" si="24">$D61*E19</f>
        <v>0</v>
      </c>
      <c r="F61" s="105">
        <f t="shared" si="24"/>
        <v>0</v>
      </c>
      <c r="G61" s="105">
        <f t="shared" si="24"/>
        <v>0</v>
      </c>
      <c r="H61" s="105">
        <f t="shared" si="24"/>
        <v>0</v>
      </c>
      <c r="I61" s="105">
        <f t="shared" si="24"/>
        <v>0</v>
      </c>
      <c r="J61" s="105">
        <f t="shared" si="24"/>
        <v>0</v>
      </c>
      <c r="K61" s="105">
        <f t="shared" si="24"/>
        <v>0</v>
      </c>
      <c r="L61" s="105">
        <f t="shared" si="24"/>
        <v>0</v>
      </c>
      <c r="M61" s="105">
        <f t="shared" si="24"/>
        <v>0</v>
      </c>
      <c r="N61" s="105">
        <f t="shared" si="24"/>
        <v>0</v>
      </c>
    </row>
    <row r="62" spans="2:14" x14ac:dyDescent="0.2">
      <c r="B62" s="7" t="s">
        <v>86</v>
      </c>
      <c r="C62" s="36" t="s">
        <v>90</v>
      </c>
      <c r="D62" s="104">
        <f>'Soutěžní cena'!E36</f>
        <v>0</v>
      </c>
      <c r="E62" s="105">
        <f t="shared" ref="E62:N62" si="25">$D62*E19</f>
        <v>0</v>
      </c>
      <c r="F62" s="105">
        <f t="shared" si="25"/>
        <v>0</v>
      </c>
      <c r="G62" s="105">
        <f t="shared" si="25"/>
        <v>0</v>
      </c>
      <c r="H62" s="105">
        <f t="shared" si="25"/>
        <v>0</v>
      </c>
      <c r="I62" s="105">
        <f t="shared" si="25"/>
        <v>0</v>
      </c>
      <c r="J62" s="105">
        <f t="shared" si="25"/>
        <v>0</v>
      </c>
      <c r="K62" s="105">
        <f t="shared" si="25"/>
        <v>0</v>
      </c>
      <c r="L62" s="105">
        <f t="shared" si="25"/>
        <v>0</v>
      </c>
      <c r="M62" s="105">
        <f t="shared" si="25"/>
        <v>0</v>
      </c>
      <c r="N62" s="105">
        <f t="shared" si="25"/>
        <v>0</v>
      </c>
    </row>
    <row r="63" spans="2:14" x14ac:dyDescent="0.2">
      <c r="B63" s="7" t="s">
        <v>87</v>
      </c>
      <c r="C63" s="36" t="s">
        <v>90</v>
      </c>
      <c r="D63" s="104">
        <f>'Soutěžní cena'!E37</f>
        <v>0</v>
      </c>
      <c r="E63" s="105">
        <f t="shared" ref="E63:N63" si="26">$D63*E19</f>
        <v>0</v>
      </c>
      <c r="F63" s="105">
        <f t="shared" si="26"/>
        <v>0</v>
      </c>
      <c r="G63" s="105">
        <f t="shared" si="26"/>
        <v>0</v>
      </c>
      <c r="H63" s="105">
        <f t="shared" si="26"/>
        <v>0</v>
      </c>
      <c r="I63" s="105">
        <f t="shared" si="26"/>
        <v>0</v>
      </c>
      <c r="J63" s="105">
        <f t="shared" si="26"/>
        <v>0</v>
      </c>
      <c r="K63" s="105">
        <f t="shared" si="26"/>
        <v>0</v>
      </c>
      <c r="L63" s="105">
        <f t="shared" si="26"/>
        <v>0</v>
      </c>
      <c r="M63" s="105">
        <f t="shared" si="26"/>
        <v>0</v>
      </c>
      <c r="N63" s="105">
        <f t="shared" si="26"/>
        <v>0</v>
      </c>
    </row>
    <row r="64" spans="2:14" x14ac:dyDescent="0.2">
      <c r="B64" s="7" t="s">
        <v>88</v>
      </c>
      <c r="C64" s="36" t="s">
        <v>90</v>
      </c>
      <c r="D64" s="104">
        <f>'Soutěžní cena'!E38</f>
        <v>0</v>
      </c>
      <c r="E64" s="105">
        <f t="shared" ref="E64:N64" si="27">$D64*E19</f>
        <v>0</v>
      </c>
      <c r="F64" s="105">
        <f t="shared" si="27"/>
        <v>0</v>
      </c>
      <c r="G64" s="105">
        <f t="shared" si="27"/>
        <v>0</v>
      </c>
      <c r="H64" s="105">
        <f t="shared" si="27"/>
        <v>0</v>
      </c>
      <c r="I64" s="105">
        <f t="shared" si="27"/>
        <v>0</v>
      </c>
      <c r="J64" s="105">
        <f t="shared" si="27"/>
        <v>0</v>
      </c>
      <c r="K64" s="105">
        <f t="shared" si="27"/>
        <v>0</v>
      </c>
      <c r="L64" s="105">
        <f t="shared" si="27"/>
        <v>0</v>
      </c>
      <c r="M64" s="105">
        <f t="shared" si="27"/>
        <v>0</v>
      </c>
      <c r="N64" s="105">
        <f t="shared" si="27"/>
        <v>0</v>
      </c>
    </row>
    <row r="65" spans="2:14" x14ac:dyDescent="0.2">
      <c r="B65" s="15" t="s">
        <v>48</v>
      </c>
      <c r="C65" s="36" t="s">
        <v>90</v>
      </c>
      <c r="D65" s="108">
        <f>SUM(D41:D64)</f>
        <v>1.2875750000000001</v>
      </c>
      <c r="E65" s="108">
        <f t="shared" ref="E65:N65" si="28">SUM(E41:E64)</f>
        <v>1.5077503250000002</v>
      </c>
      <c r="F65" s="108">
        <f t="shared" si="28"/>
        <v>1.7655756305750006</v>
      </c>
      <c r="G65" s="108">
        <f t="shared" si="28"/>
        <v>2.0674890634033254</v>
      </c>
      <c r="H65" s="108">
        <f t="shared" si="28"/>
        <v>2.4210296932452944</v>
      </c>
      <c r="I65" s="108">
        <f t="shared" si="28"/>
        <v>2.83502577079024</v>
      </c>
      <c r="J65" s="108">
        <f t="shared" si="28"/>
        <v>3.3198151775953706</v>
      </c>
      <c r="K65" s="108">
        <f t="shared" si="28"/>
        <v>3.8875035729641789</v>
      </c>
      <c r="L65" s="108">
        <f t="shared" si="28"/>
        <v>4.5522666839410544</v>
      </c>
      <c r="M65" s="108">
        <f t="shared" si="28"/>
        <v>5.3307042868949743</v>
      </c>
      <c r="N65" s="108">
        <f t="shared" si="28"/>
        <v>6.6931253014391503</v>
      </c>
    </row>
    <row r="66" spans="2:14" x14ac:dyDescent="0.2">
      <c r="B66" s="15"/>
      <c r="D66" s="109"/>
      <c r="E66" s="109"/>
      <c r="F66" s="109"/>
      <c r="G66" s="109"/>
      <c r="H66" s="109"/>
      <c r="I66" s="109"/>
      <c r="J66" s="109"/>
      <c r="K66" s="109"/>
      <c r="L66" s="93"/>
    </row>
    <row r="67" spans="2:14" x14ac:dyDescent="0.2">
      <c r="B67" s="54" t="s">
        <v>51</v>
      </c>
      <c r="C67" s="110" t="s">
        <v>90</v>
      </c>
      <c r="D67" s="111">
        <f>D65</f>
        <v>1.2875750000000001</v>
      </c>
      <c r="E67" s="111">
        <f t="shared" ref="E67:N67" si="29">E65</f>
        <v>1.5077503250000002</v>
      </c>
      <c r="F67" s="111">
        <f t="shared" si="29"/>
        <v>1.7655756305750006</v>
      </c>
      <c r="G67" s="111">
        <f t="shared" si="29"/>
        <v>2.0674890634033254</v>
      </c>
      <c r="H67" s="111">
        <f t="shared" si="29"/>
        <v>2.4210296932452944</v>
      </c>
      <c r="I67" s="111">
        <f t="shared" si="29"/>
        <v>2.83502577079024</v>
      </c>
      <c r="J67" s="111">
        <f t="shared" si="29"/>
        <v>3.3198151775953706</v>
      </c>
      <c r="K67" s="111">
        <f t="shared" si="29"/>
        <v>3.8875035729641789</v>
      </c>
      <c r="L67" s="111">
        <f t="shared" si="29"/>
        <v>4.5522666839410544</v>
      </c>
      <c r="M67" s="111">
        <f t="shared" si="29"/>
        <v>5.3307042868949743</v>
      </c>
      <c r="N67" s="111">
        <f t="shared" si="29"/>
        <v>6.6931253014391503</v>
      </c>
    </row>
    <row r="68" spans="2:14" x14ac:dyDescent="0.2">
      <c r="B68" s="119" t="s">
        <v>64</v>
      </c>
      <c r="C68" s="120" t="s">
        <v>90</v>
      </c>
      <c r="D68" s="121">
        <f>D74</f>
        <v>0</v>
      </c>
      <c r="E68" s="121">
        <f t="shared" ref="E68:N68" si="30">E74</f>
        <v>0</v>
      </c>
      <c r="F68" s="121">
        <f t="shared" si="30"/>
        <v>0</v>
      </c>
      <c r="G68" s="121">
        <f t="shared" si="30"/>
        <v>0</v>
      </c>
      <c r="H68" s="121">
        <f t="shared" si="30"/>
        <v>0</v>
      </c>
      <c r="I68" s="121">
        <f t="shared" si="30"/>
        <v>0</v>
      </c>
      <c r="J68" s="121">
        <f t="shared" si="30"/>
        <v>0</v>
      </c>
      <c r="K68" s="121">
        <f t="shared" si="30"/>
        <v>0</v>
      </c>
      <c r="L68" s="121">
        <f t="shared" si="30"/>
        <v>0</v>
      </c>
      <c r="M68" s="121">
        <f t="shared" si="30"/>
        <v>0</v>
      </c>
      <c r="N68" s="121">
        <f t="shared" si="30"/>
        <v>0</v>
      </c>
    </row>
    <row r="69" spans="2:14" s="113" customFormat="1" x14ac:dyDescent="0.2">
      <c r="B69" s="94" t="s">
        <v>52</v>
      </c>
      <c r="C69" s="10" t="s">
        <v>90</v>
      </c>
      <c r="D69" s="112">
        <f>D67+D68</f>
        <v>1.2875750000000001</v>
      </c>
      <c r="E69" s="112">
        <f t="shared" ref="E69:N69" si="31">E67+E68</f>
        <v>1.5077503250000002</v>
      </c>
      <c r="F69" s="112">
        <f t="shared" si="31"/>
        <v>1.7655756305750006</v>
      </c>
      <c r="G69" s="112">
        <f t="shared" si="31"/>
        <v>2.0674890634033254</v>
      </c>
      <c r="H69" s="112">
        <f t="shared" si="31"/>
        <v>2.4210296932452944</v>
      </c>
      <c r="I69" s="112">
        <f t="shared" si="31"/>
        <v>2.83502577079024</v>
      </c>
      <c r="J69" s="112">
        <f t="shared" si="31"/>
        <v>3.3198151775953706</v>
      </c>
      <c r="K69" s="112">
        <f t="shared" si="31"/>
        <v>3.8875035729641789</v>
      </c>
      <c r="L69" s="112">
        <f t="shared" si="31"/>
        <v>4.5522666839410544</v>
      </c>
      <c r="M69" s="112">
        <f t="shared" si="31"/>
        <v>5.3307042868949743</v>
      </c>
      <c r="N69" s="112">
        <f t="shared" si="31"/>
        <v>6.6931253014391503</v>
      </c>
    </row>
    <row r="70" spans="2:14" x14ac:dyDescent="0.2">
      <c r="B70" s="94" t="s">
        <v>28</v>
      </c>
      <c r="C70" s="10" t="s">
        <v>1</v>
      </c>
      <c r="D70" s="118">
        <f>D69/D32</f>
        <v>28.612777777777783</v>
      </c>
      <c r="E70" s="118">
        <f t="shared" ref="E70:N70" si="32">E69/E32</f>
        <v>33.505562777777783</v>
      </c>
      <c r="F70" s="118">
        <f t="shared" si="32"/>
        <v>39.235014012777789</v>
      </c>
      <c r="G70" s="118">
        <f t="shared" si="32"/>
        <v>45.94420140896279</v>
      </c>
      <c r="H70" s="118">
        <f t="shared" si="32"/>
        <v>53.800659849895432</v>
      </c>
      <c r="I70" s="118">
        <f t="shared" si="32"/>
        <v>63.000572684227556</v>
      </c>
      <c r="J70" s="118">
        <f t="shared" si="32"/>
        <v>73.773670613230465</v>
      </c>
      <c r="K70" s="118">
        <f t="shared" si="32"/>
        <v>86.388968288092869</v>
      </c>
      <c r="L70" s="118">
        <f t="shared" si="32"/>
        <v>101.16148186535676</v>
      </c>
      <c r="M70" s="118">
        <f t="shared" si="32"/>
        <v>118.46009526433276</v>
      </c>
      <c r="N70" s="118">
        <f t="shared" si="32"/>
        <v>148.73611780975889</v>
      </c>
    </row>
    <row r="71" spans="2:14" x14ac:dyDescent="0.2">
      <c r="B71" s="54" t="s">
        <v>53</v>
      </c>
      <c r="C71" s="114">
        <v>0.1</v>
      </c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</row>
    <row r="72" spans="2:14" x14ac:dyDescent="0.2">
      <c r="B72" s="94" t="s">
        <v>54</v>
      </c>
      <c r="C72" s="10" t="s">
        <v>1</v>
      </c>
      <c r="D72" s="118">
        <f>D70*(1+$C$71)</f>
        <v>31.474055555555562</v>
      </c>
      <c r="E72" s="118">
        <f t="shared" ref="E72:N72" si="33">E70*(1+$C$71)</f>
        <v>36.856119055555567</v>
      </c>
      <c r="F72" s="118">
        <f t="shared" si="33"/>
        <v>43.158515414055572</v>
      </c>
      <c r="G72" s="118">
        <f t="shared" si="33"/>
        <v>50.538621549859073</v>
      </c>
      <c r="H72" s="118">
        <f t="shared" si="33"/>
        <v>59.180725834884981</v>
      </c>
      <c r="I72" s="118">
        <f t="shared" si="33"/>
        <v>69.300629952650311</v>
      </c>
      <c r="J72" s="118">
        <f t="shared" si="33"/>
        <v>81.151037674553521</v>
      </c>
      <c r="K72" s="118">
        <f t="shared" si="33"/>
        <v>95.027865116902163</v>
      </c>
      <c r="L72" s="118">
        <f t="shared" si="33"/>
        <v>111.27763005189244</v>
      </c>
      <c r="M72" s="118">
        <f t="shared" si="33"/>
        <v>130.30610479076606</v>
      </c>
      <c r="N72" s="118">
        <f t="shared" si="33"/>
        <v>163.60972959073479</v>
      </c>
    </row>
    <row r="73" spans="2:14" x14ac:dyDescent="0.2"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</row>
    <row r="74" spans="2:14" x14ac:dyDescent="0.2">
      <c r="B74" s="135" t="s">
        <v>92</v>
      </c>
      <c r="C74" s="136" t="s">
        <v>90</v>
      </c>
      <c r="D74" s="139">
        <f>'Soutěžní cena'!E40</f>
        <v>0</v>
      </c>
      <c r="E74" s="139">
        <f>$D74*E19</f>
        <v>0</v>
      </c>
      <c r="F74" s="139">
        <f t="shared" ref="F74:N74" si="34">$D74*F19</f>
        <v>0</v>
      </c>
      <c r="G74" s="139">
        <f t="shared" si="34"/>
        <v>0</v>
      </c>
      <c r="H74" s="139">
        <f t="shared" si="34"/>
        <v>0</v>
      </c>
      <c r="I74" s="139">
        <f t="shared" si="34"/>
        <v>0</v>
      </c>
      <c r="J74" s="139">
        <f t="shared" si="34"/>
        <v>0</v>
      </c>
      <c r="K74" s="139">
        <f t="shared" si="34"/>
        <v>0</v>
      </c>
      <c r="L74" s="139">
        <f t="shared" si="34"/>
        <v>0</v>
      </c>
      <c r="M74" s="139">
        <f t="shared" si="34"/>
        <v>0</v>
      </c>
      <c r="N74" s="123">
        <f t="shared" si="34"/>
        <v>0</v>
      </c>
    </row>
  </sheetData>
  <sheetProtection formatColumns="0" formatRows="0"/>
  <phoneticPr fontId="2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74"/>
  <sheetViews>
    <sheetView zoomScale="80" zoomScaleNormal="80" workbookViewId="0">
      <pane xSplit="3" ySplit="6" topLeftCell="D7" activePane="bottomRight" state="frozen"/>
      <selection activeCell="X34" sqref="X34:Z34"/>
      <selection pane="topRight" activeCell="X34" sqref="X34:Z34"/>
      <selection pane="bottomLeft" activeCell="X34" sqref="X34:Z34"/>
      <selection pane="bottomRight" activeCell="S62" sqref="S62"/>
    </sheetView>
  </sheetViews>
  <sheetFormatPr defaultRowHeight="12.75" outlineLevelRow="1" x14ac:dyDescent="0.2"/>
  <cols>
    <col min="1" max="1" width="1.7109375" style="17" customWidth="1"/>
    <col min="2" max="2" width="57.140625" style="17" bestFit="1" customWidth="1"/>
    <col min="3" max="3" width="9.85546875" style="17" bestFit="1" customWidth="1"/>
    <col min="4" max="8" width="10.140625" style="17" customWidth="1"/>
    <col min="9" max="11" width="10.140625" style="17" hidden="1" customWidth="1"/>
    <col min="12" max="14" width="9.140625" style="17" hidden="1" customWidth="1"/>
    <col min="15" max="16384" width="9.140625" style="17"/>
  </cols>
  <sheetData>
    <row r="2" spans="2:14" x14ac:dyDescent="0.2">
      <c r="F2" s="79"/>
      <c r="G2" s="24" t="s">
        <v>61</v>
      </c>
    </row>
    <row r="3" spans="2:14" x14ac:dyDescent="0.2">
      <c r="F3" s="80"/>
      <c r="G3" s="24" t="s">
        <v>55</v>
      </c>
    </row>
    <row r="4" spans="2:14" x14ac:dyDescent="0.2">
      <c r="F4" s="81"/>
      <c r="G4" s="82" t="s">
        <v>63</v>
      </c>
    </row>
    <row r="5" spans="2:14" ht="15.75" x14ac:dyDescent="0.25">
      <c r="B5" s="25" t="s">
        <v>50</v>
      </c>
    </row>
    <row r="6" spans="2:14" x14ac:dyDescent="0.2">
      <c r="D6" s="83">
        <v>2025</v>
      </c>
      <c r="E6" s="83">
        <f>D6+1</f>
        <v>2026</v>
      </c>
      <c r="F6" s="83">
        <f t="shared" ref="F6:N6" si="0">E6+1</f>
        <v>2027</v>
      </c>
      <c r="G6" s="83">
        <f t="shared" si="0"/>
        <v>2028</v>
      </c>
      <c r="H6" s="83">
        <f t="shared" si="0"/>
        <v>2029</v>
      </c>
      <c r="I6" s="83">
        <f t="shared" si="0"/>
        <v>2030</v>
      </c>
      <c r="J6" s="83">
        <f t="shared" si="0"/>
        <v>2031</v>
      </c>
      <c r="K6" s="83">
        <f t="shared" si="0"/>
        <v>2032</v>
      </c>
      <c r="L6" s="83">
        <f t="shared" si="0"/>
        <v>2033</v>
      </c>
      <c r="M6" s="83">
        <f t="shared" si="0"/>
        <v>2034</v>
      </c>
      <c r="N6" s="83">
        <f t="shared" si="0"/>
        <v>2035</v>
      </c>
    </row>
    <row r="7" spans="2:14" x14ac:dyDescent="0.2">
      <c r="B7" s="29" t="s">
        <v>3</v>
      </c>
      <c r="C7" s="29"/>
    </row>
    <row r="8" spans="2:14" x14ac:dyDescent="0.2">
      <c r="B8" s="84" t="s">
        <v>27</v>
      </c>
      <c r="C8" s="84"/>
      <c r="D8" s="142"/>
      <c r="E8" s="142"/>
      <c r="F8" s="142"/>
      <c r="G8" s="142"/>
      <c r="H8" s="142"/>
      <c r="I8" s="83"/>
      <c r="J8" s="83"/>
      <c r="K8" s="83"/>
    </row>
    <row r="9" spans="2:14" x14ac:dyDescent="0.2">
      <c r="B9" s="4" t="s">
        <v>4</v>
      </c>
      <c r="C9" s="4"/>
      <c r="D9" s="86"/>
      <c r="E9" s="6">
        <v>0.05</v>
      </c>
      <c r="F9" s="6">
        <v>0.05</v>
      </c>
      <c r="G9" s="6">
        <v>0.05</v>
      </c>
      <c r="H9" s="6">
        <v>0.05</v>
      </c>
      <c r="I9" s="5">
        <v>0.17100000000000001</v>
      </c>
      <c r="J9" s="5">
        <v>0.17100000000000001</v>
      </c>
      <c r="K9" s="5">
        <v>0.17100000000000001</v>
      </c>
      <c r="L9" s="5">
        <v>0.17100000000000001</v>
      </c>
      <c r="M9" s="5">
        <v>0.17100000000000001</v>
      </c>
      <c r="N9" s="5">
        <v>0.17100000000000001</v>
      </c>
    </row>
    <row r="10" spans="2:14" x14ac:dyDescent="0.2">
      <c r="B10" s="3" t="s">
        <v>5</v>
      </c>
      <c r="C10" s="3"/>
      <c r="D10" s="86"/>
      <c r="E10" s="6">
        <v>0.05</v>
      </c>
      <c r="F10" s="6">
        <v>0.05</v>
      </c>
      <c r="G10" s="6">
        <v>0.05</v>
      </c>
      <c r="H10" s="6">
        <v>0.05</v>
      </c>
      <c r="I10" s="6">
        <v>0.161</v>
      </c>
      <c r="J10" s="6">
        <v>0.161</v>
      </c>
      <c r="K10" s="6">
        <v>0.161</v>
      </c>
      <c r="L10" s="6">
        <v>0.161</v>
      </c>
      <c r="M10" s="6">
        <v>0.161</v>
      </c>
      <c r="N10" s="6">
        <v>0.161</v>
      </c>
    </row>
    <row r="11" spans="2:14" x14ac:dyDescent="0.2">
      <c r="B11" s="3" t="s">
        <v>6</v>
      </c>
      <c r="C11" s="3"/>
      <c r="D11" s="86"/>
      <c r="E11" s="6">
        <v>0.05</v>
      </c>
      <c r="F11" s="6">
        <v>0.05</v>
      </c>
      <c r="G11" s="6">
        <v>0.05</v>
      </c>
      <c r="H11" s="6">
        <v>0.05</v>
      </c>
      <c r="I11" s="6">
        <v>0.27650000000000002</v>
      </c>
      <c r="J11" s="6">
        <v>0.27650000000000002</v>
      </c>
      <c r="K11" s="6">
        <v>0.27650000000000002</v>
      </c>
      <c r="L11" s="6">
        <v>0.27650000000000002</v>
      </c>
      <c r="M11" s="6">
        <v>0.27650000000000002</v>
      </c>
      <c r="N11" s="6">
        <v>0.27650000000000002</v>
      </c>
    </row>
    <row r="12" spans="2:14" x14ac:dyDescent="0.2">
      <c r="B12" s="3" t="s">
        <v>7</v>
      </c>
      <c r="C12" s="3"/>
      <c r="D12" s="86"/>
      <c r="E12" s="6">
        <v>0.05</v>
      </c>
      <c r="F12" s="6">
        <v>0.05</v>
      </c>
      <c r="G12" s="6">
        <v>0.05</v>
      </c>
      <c r="H12" s="6">
        <v>0.05</v>
      </c>
      <c r="I12" s="6">
        <v>0.25969999999999999</v>
      </c>
      <c r="J12" s="6">
        <v>0.25969999999999999</v>
      </c>
      <c r="K12" s="6">
        <v>0.25969999999999999</v>
      </c>
      <c r="L12" s="6">
        <v>0.25969999999999999</v>
      </c>
      <c r="M12" s="6">
        <v>0.25969999999999999</v>
      </c>
      <c r="N12" s="6">
        <v>0.25969999999999999</v>
      </c>
    </row>
    <row r="13" spans="2:14" x14ac:dyDescent="0.2">
      <c r="B13" s="3" t="s">
        <v>9</v>
      </c>
      <c r="C13" s="3"/>
      <c r="D13" s="86"/>
      <c r="E13" s="6">
        <v>0.05</v>
      </c>
      <c r="F13" s="6">
        <v>0.05</v>
      </c>
      <c r="G13" s="6">
        <v>0.05</v>
      </c>
      <c r="H13" s="6">
        <v>0.05</v>
      </c>
      <c r="I13" s="6">
        <v>0.16270000000000001</v>
      </c>
      <c r="J13" s="6">
        <v>0.16270000000000001</v>
      </c>
      <c r="K13" s="6">
        <v>0.16270000000000001</v>
      </c>
      <c r="L13" s="6">
        <v>0.16270000000000001</v>
      </c>
      <c r="M13" s="6">
        <v>0.16270000000000001</v>
      </c>
      <c r="N13" s="6">
        <v>0.16270000000000001</v>
      </c>
    </row>
    <row r="14" spans="2:14" x14ac:dyDescent="0.2">
      <c r="B14" s="3" t="s">
        <v>10</v>
      </c>
      <c r="C14" s="3"/>
      <c r="D14" s="87"/>
      <c r="E14" s="6">
        <v>0.05</v>
      </c>
      <c r="F14" s="6">
        <v>0.05</v>
      </c>
      <c r="G14" s="6">
        <v>0.05</v>
      </c>
      <c r="H14" s="6">
        <v>0.05</v>
      </c>
      <c r="I14" s="13">
        <v>0.17100000000000001</v>
      </c>
      <c r="J14" s="13">
        <v>0.17100000000000001</v>
      </c>
      <c r="K14" s="13">
        <v>0.17100000000000001</v>
      </c>
      <c r="L14" s="13">
        <v>0.17100000000000001</v>
      </c>
      <c r="M14" s="13">
        <v>0.17100000000000001</v>
      </c>
      <c r="N14" s="13">
        <v>0.17100000000000001</v>
      </c>
    </row>
    <row r="15" spans="2:14" x14ac:dyDescent="0.2">
      <c r="B15" s="3" t="s">
        <v>12</v>
      </c>
      <c r="C15" s="3"/>
      <c r="D15" s="144"/>
      <c r="E15" s="145">
        <v>0.05</v>
      </c>
      <c r="F15" s="145">
        <v>0.05</v>
      </c>
      <c r="G15" s="145">
        <v>0.05</v>
      </c>
      <c r="H15" s="145">
        <v>0.05</v>
      </c>
      <c r="I15" s="13">
        <v>0.17100000000000001</v>
      </c>
      <c r="J15" s="13">
        <v>0.17100000000000001</v>
      </c>
      <c r="K15" s="13">
        <v>0.17100000000000001</v>
      </c>
      <c r="L15" s="13">
        <v>0.17100000000000001</v>
      </c>
      <c r="M15" s="13">
        <v>0.17100000000000001</v>
      </c>
      <c r="N15" s="13">
        <v>0.17100000000000001</v>
      </c>
    </row>
    <row r="16" spans="2:14" x14ac:dyDescent="0.2">
      <c r="B16" s="16"/>
      <c r="C16" s="16"/>
      <c r="D16" s="143"/>
      <c r="E16" s="141"/>
      <c r="F16" s="141"/>
      <c r="G16" s="141"/>
      <c r="H16" s="141"/>
      <c r="I16" s="89"/>
      <c r="J16" s="89"/>
      <c r="K16" s="89"/>
      <c r="L16" s="89"/>
      <c r="M16" s="89"/>
      <c r="N16" s="89"/>
    </row>
    <row r="17" spans="2:14" x14ac:dyDescent="0.2">
      <c r="B17" s="84"/>
      <c r="C17" s="3"/>
      <c r="D17" s="83"/>
      <c r="E17" s="83"/>
      <c r="F17" s="83"/>
      <c r="G17" s="83"/>
      <c r="H17" s="83"/>
      <c r="I17" s="83"/>
      <c r="J17" s="83"/>
      <c r="K17" s="83"/>
    </row>
    <row r="18" spans="2:14" outlineLevel="1" x14ac:dyDescent="0.2">
      <c r="B18" s="90" t="s">
        <v>11</v>
      </c>
      <c r="C18" s="3"/>
      <c r="D18" s="83"/>
      <c r="E18" s="83"/>
      <c r="F18" s="83"/>
      <c r="G18" s="83"/>
      <c r="H18" s="83"/>
      <c r="I18" s="83"/>
      <c r="J18" s="83"/>
      <c r="K18" s="83"/>
    </row>
    <row r="19" spans="2:14" outlineLevel="1" x14ac:dyDescent="0.2">
      <c r="B19" s="4" t="s">
        <v>4</v>
      </c>
      <c r="C19" s="4"/>
      <c r="D19" s="91">
        <v>1</v>
      </c>
      <c r="E19" s="91">
        <f t="shared" ref="E19:N25" si="1">D19*(1+E9)</f>
        <v>1.05</v>
      </c>
      <c r="F19" s="91">
        <f t="shared" si="1"/>
        <v>1.1025</v>
      </c>
      <c r="G19" s="91">
        <f t="shared" si="1"/>
        <v>1.1576250000000001</v>
      </c>
      <c r="H19" s="91">
        <f t="shared" si="1"/>
        <v>1.2155062500000002</v>
      </c>
      <c r="I19" s="91">
        <f t="shared" si="1"/>
        <v>1.4233578187500002</v>
      </c>
      <c r="J19" s="91">
        <f t="shared" si="1"/>
        <v>1.6667520057562504</v>
      </c>
      <c r="K19" s="91">
        <f t="shared" si="1"/>
        <v>1.9517665987405692</v>
      </c>
      <c r="L19" s="91">
        <f t="shared" si="1"/>
        <v>2.2855186871252067</v>
      </c>
      <c r="M19" s="91">
        <f t="shared" si="1"/>
        <v>2.6763423826236172</v>
      </c>
      <c r="N19" s="91">
        <f t="shared" si="1"/>
        <v>3.1339969300522559</v>
      </c>
    </row>
    <row r="20" spans="2:14" outlineLevel="1" x14ac:dyDescent="0.2">
      <c r="B20" s="3" t="s">
        <v>5</v>
      </c>
      <c r="C20" s="3"/>
      <c r="D20" s="74">
        <v>1</v>
      </c>
      <c r="E20" s="74">
        <f>D20*(1+E10)</f>
        <v>1.05</v>
      </c>
      <c r="F20" s="74">
        <f t="shared" si="1"/>
        <v>1.1025</v>
      </c>
      <c r="G20" s="74">
        <f t="shared" si="1"/>
        <v>1.1576250000000001</v>
      </c>
      <c r="H20" s="74">
        <f t="shared" si="1"/>
        <v>1.2155062500000002</v>
      </c>
      <c r="I20" s="74">
        <f t="shared" si="1"/>
        <v>1.4112027562500002</v>
      </c>
      <c r="J20" s="74">
        <f t="shared" si="1"/>
        <v>1.6384064000062504</v>
      </c>
      <c r="K20" s="74">
        <f t="shared" si="1"/>
        <v>1.9021898304072566</v>
      </c>
      <c r="L20" s="74">
        <f t="shared" si="1"/>
        <v>2.2084423931028252</v>
      </c>
      <c r="M20" s="74">
        <f t="shared" si="1"/>
        <v>2.5640016183923802</v>
      </c>
      <c r="N20" s="74">
        <f t="shared" si="1"/>
        <v>2.9768058789535536</v>
      </c>
    </row>
    <row r="21" spans="2:14" outlineLevel="1" x14ac:dyDescent="0.2">
      <c r="B21" s="3" t="s">
        <v>6</v>
      </c>
      <c r="C21" s="3"/>
      <c r="D21" s="74">
        <v>1</v>
      </c>
      <c r="E21" s="74">
        <f t="shared" si="1"/>
        <v>1.05</v>
      </c>
      <c r="F21" s="74">
        <f t="shared" si="1"/>
        <v>1.1025</v>
      </c>
      <c r="G21" s="74">
        <f t="shared" si="1"/>
        <v>1.1576250000000001</v>
      </c>
      <c r="H21" s="74">
        <f t="shared" si="1"/>
        <v>1.2155062500000002</v>
      </c>
      <c r="I21" s="74">
        <f t="shared" si="1"/>
        <v>1.5515937281250003</v>
      </c>
      <c r="J21" s="74">
        <f t="shared" si="1"/>
        <v>1.9806093939515628</v>
      </c>
      <c r="K21" s="74">
        <f t="shared" si="1"/>
        <v>2.5282478913791699</v>
      </c>
      <c r="L21" s="74">
        <f t="shared" si="1"/>
        <v>3.2273084333455104</v>
      </c>
      <c r="M21" s="74">
        <f t="shared" si="1"/>
        <v>4.1196592151655436</v>
      </c>
      <c r="N21" s="74">
        <f t="shared" si="1"/>
        <v>5.2587449881588162</v>
      </c>
    </row>
    <row r="22" spans="2:14" outlineLevel="1" x14ac:dyDescent="0.2">
      <c r="B22" s="3" t="s">
        <v>7</v>
      </c>
      <c r="C22" s="3"/>
      <c r="D22" s="74">
        <v>1</v>
      </c>
      <c r="E22" s="74">
        <f t="shared" si="1"/>
        <v>1.05</v>
      </c>
      <c r="F22" s="74">
        <f t="shared" si="1"/>
        <v>1.1025</v>
      </c>
      <c r="G22" s="74">
        <f t="shared" si="1"/>
        <v>1.1576250000000001</v>
      </c>
      <c r="H22" s="74">
        <f t="shared" si="1"/>
        <v>1.2155062500000002</v>
      </c>
      <c r="I22" s="74">
        <f t="shared" si="1"/>
        <v>1.5311732231250004</v>
      </c>
      <c r="J22" s="74">
        <f t="shared" si="1"/>
        <v>1.928818909170563</v>
      </c>
      <c r="K22" s="74">
        <f t="shared" si="1"/>
        <v>2.4297331798821582</v>
      </c>
      <c r="L22" s="74">
        <f t="shared" si="1"/>
        <v>3.060734886697555</v>
      </c>
      <c r="M22" s="74">
        <f t="shared" si="1"/>
        <v>3.8556077367729102</v>
      </c>
      <c r="N22" s="74">
        <f t="shared" si="1"/>
        <v>4.8569090660128351</v>
      </c>
    </row>
    <row r="23" spans="2:14" outlineLevel="1" x14ac:dyDescent="0.2">
      <c r="B23" s="3" t="s">
        <v>9</v>
      </c>
      <c r="C23" s="3"/>
      <c r="D23" s="74">
        <v>1</v>
      </c>
      <c r="E23" s="74">
        <f t="shared" si="1"/>
        <v>1.05</v>
      </c>
      <c r="F23" s="74">
        <f t="shared" si="1"/>
        <v>1.1025</v>
      </c>
      <c r="G23" s="74">
        <f t="shared" si="1"/>
        <v>1.1576250000000001</v>
      </c>
      <c r="H23" s="74">
        <f t="shared" si="1"/>
        <v>1.2155062500000002</v>
      </c>
      <c r="I23" s="74">
        <f t="shared" si="1"/>
        <v>1.4132691168750005</v>
      </c>
      <c r="J23" s="74">
        <f t="shared" si="1"/>
        <v>1.6432080021905631</v>
      </c>
      <c r="K23" s="74">
        <f t="shared" si="1"/>
        <v>1.9105579441469678</v>
      </c>
      <c r="L23" s="74">
        <f t="shared" si="1"/>
        <v>2.2214057216596794</v>
      </c>
      <c r="M23" s="74">
        <f t="shared" si="1"/>
        <v>2.5828284325737094</v>
      </c>
      <c r="N23" s="74">
        <f t="shared" si="1"/>
        <v>3.0030546185534521</v>
      </c>
    </row>
    <row r="24" spans="2:14" outlineLevel="1" x14ac:dyDescent="0.2">
      <c r="B24" s="3" t="s">
        <v>10</v>
      </c>
      <c r="C24" s="3"/>
      <c r="D24" s="74">
        <v>1</v>
      </c>
      <c r="E24" s="74">
        <f t="shared" si="1"/>
        <v>1.05</v>
      </c>
      <c r="F24" s="74">
        <f t="shared" si="1"/>
        <v>1.1025</v>
      </c>
      <c r="G24" s="74">
        <f t="shared" si="1"/>
        <v>1.1576250000000001</v>
      </c>
      <c r="H24" s="74">
        <f t="shared" si="1"/>
        <v>1.2155062500000002</v>
      </c>
      <c r="I24" s="74">
        <f t="shared" si="1"/>
        <v>1.4233578187500002</v>
      </c>
      <c r="J24" s="74">
        <f t="shared" si="1"/>
        <v>1.6667520057562504</v>
      </c>
      <c r="K24" s="74">
        <f t="shared" si="1"/>
        <v>1.9517665987405692</v>
      </c>
      <c r="L24" s="74">
        <f t="shared" si="1"/>
        <v>2.2855186871252067</v>
      </c>
      <c r="M24" s="74">
        <f t="shared" si="1"/>
        <v>2.6763423826236172</v>
      </c>
      <c r="N24" s="74">
        <f t="shared" si="1"/>
        <v>3.1339969300522559</v>
      </c>
    </row>
    <row r="25" spans="2:14" outlineLevel="1" x14ac:dyDescent="0.2">
      <c r="B25" s="3" t="s">
        <v>12</v>
      </c>
      <c r="C25" s="3"/>
      <c r="D25" s="74">
        <v>1</v>
      </c>
      <c r="E25" s="74">
        <f t="shared" si="1"/>
        <v>1.05</v>
      </c>
      <c r="F25" s="74">
        <f t="shared" si="1"/>
        <v>1.1025</v>
      </c>
      <c r="G25" s="74">
        <f t="shared" si="1"/>
        <v>1.1576250000000001</v>
      </c>
      <c r="H25" s="74">
        <f t="shared" si="1"/>
        <v>1.2155062500000002</v>
      </c>
      <c r="I25" s="74">
        <f t="shared" si="1"/>
        <v>1.4233578187500002</v>
      </c>
      <c r="J25" s="74">
        <f t="shared" si="1"/>
        <v>1.6667520057562504</v>
      </c>
      <c r="K25" s="74">
        <f t="shared" si="1"/>
        <v>1.9517665987405692</v>
      </c>
      <c r="L25" s="74">
        <f t="shared" si="1"/>
        <v>2.2855186871252067</v>
      </c>
      <c r="M25" s="74">
        <f t="shared" si="1"/>
        <v>2.6763423826236172</v>
      </c>
      <c r="N25" s="74">
        <f t="shared" si="1"/>
        <v>3.1339969300522559</v>
      </c>
    </row>
    <row r="26" spans="2:14" outlineLevel="1" x14ac:dyDescent="0.2">
      <c r="B26" s="16"/>
      <c r="C26" s="16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</row>
    <row r="27" spans="2:14" outlineLevel="1" x14ac:dyDescent="0.2">
      <c r="D27" s="93"/>
      <c r="E27" s="93"/>
      <c r="F27" s="93"/>
      <c r="G27" s="93"/>
      <c r="H27" s="93"/>
      <c r="I27" s="93"/>
      <c r="J27" s="93"/>
      <c r="K27" s="93"/>
      <c r="L27" s="93"/>
    </row>
    <row r="28" spans="2:14" x14ac:dyDescent="0.2">
      <c r="C28" s="2"/>
      <c r="D28" s="93"/>
      <c r="E28" s="93"/>
      <c r="F28" s="93"/>
      <c r="G28" s="93"/>
      <c r="H28" s="93"/>
      <c r="I28" s="93"/>
      <c r="J28" s="93"/>
      <c r="K28" s="93"/>
      <c r="L28" s="93"/>
    </row>
    <row r="29" spans="2:14" x14ac:dyDescent="0.2">
      <c r="B29" s="94" t="s">
        <v>25</v>
      </c>
      <c r="C29" s="10" t="s">
        <v>90</v>
      </c>
      <c r="D29" s="9">
        <f>'Soutěžní cena'!E65</f>
        <v>0.6</v>
      </c>
      <c r="E29" s="9">
        <f>D29*(1+E9)</f>
        <v>0.63</v>
      </c>
      <c r="F29" s="9">
        <f t="shared" ref="F29:N29" si="2">E29*(1+F9)</f>
        <v>0.66150000000000009</v>
      </c>
      <c r="G29" s="9">
        <f t="shared" si="2"/>
        <v>0.69457500000000016</v>
      </c>
      <c r="H29" s="9">
        <f t="shared" si="2"/>
        <v>0.72930375000000025</v>
      </c>
      <c r="I29" s="9">
        <f t="shared" si="2"/>
        <v>0.85401469125000029</v>
      </c>
      <c r="J29" s="9">
        <f t="shared" si="2"/>
        <v>1.0000512034537503</v>
      </c>
      <c r="K29" s="9">
        <f t="shared" si="2"/>
        <v>1.1710599592443416</v>
      </c>
      <c r="L29" s="9">
        <f t="shared" si="2"/>
        <v>1.3713112122751241</v>
      </c>
      <c r="M29" s="9">
        <f t="shared" si="2"/>
        <v>1.6058054295741704</v>
      </c>
      <c r="N29" s="9">
        <f t="shared" si="2"/>
        <v>1.8803981580313536</v>
      </c>
    </row>
    <row r="30" spans="2:14" x14ac:dyDescent="0.2">
      <c r="B30" s="2"/>
      <c r="C30" s="2"/>
      <c r="D30" s="93"/>
      <c r="E30" s="93"/>
      <c r="F30" s="93"/>
      <c r="G30" s="93"/>
      <c r="H30" s="93"/>
      <c r="I30" s="93"/>
      <c r="J30" s="93"/>
      <c r="K30" s="93"/>
      <c r="L30" s="93"/>
    </row>
    <row r="31" spans="2:14" x14ac:dyDescent="0.2">
      <c r="B31" s="29" t="s">
        <v>26</v>
      </c>
      <c r="D31" s="93"/>
      <c r="E31" s="93"/>
      <c r="F31" s="93"/>
      <c r="G31" s="93"/>
      <c r="H31" s="93"/>
      <c r="I31" s="93"/>
      <c r="J31" s="93"/>
      <c r="K31" s="93"/>
      <c r="L31" s="93"/>
    </row>
    <row r="32" spans="2:14" x14ac:dyDescent="0.2">
      <c r="B32" s="30" t="s">
        <v>37</v>
      </c>
      <c r="C32" s="31" t="s">
        <v>91</v>
      </c>
      <c r="D32" s="14">
        <f>'Soutěžní cena'!E45</f>
        <v>6.5000000000000002E-2</v>
      </c>
      <c r="E32" s="14">
        <v>7.0000000000000007E-2</v>
      </c>
      <c r="F32" s="14">
        <v>7.7799999999999994E-2</v>
      </c>
      <c r="G32" s="14">
        <v>7.7799999999999994E-2</v>
      </c>
      <c r="H32" s="14">
        <v>7.7799999999999994E-2</v>
      </c>
      <c r="I32" s="14">
        <f t="shared" ref="I32:N32" si="3">H32</f>
        <v>7.7799999999999994E-2</v>
      </c>
      <c r="J32" s="14">
        <f t="shared" si="3"/>
        <v>7.7799999999999994E-2</v>
      </c>
      <c r="K32" s="14">
        <f t="shared" si="3"/>
        <v>7.7799999999999994E-2</v>
      </c>
      <c r="L32" s="14">
        <f t="shared" si="3"/>
        <v>7.7799999999999994E-2</v>
      </c>
      <c r="M32" s="14">
        <f t="shared" si="3"/>
        <v>7.7799999999999994E-2</v>
      </c>
      <c r="N32" s="14">
        <f t="shared" si="3"/>
        <v>7.7799999999999994E-2</v>
      </c>
    </row>
    <row r="33" spans="2:14" x14ac:dyDescent="0.2">
      <c r="B33" s="1" t="s">
        <v>57</v>
      </c>
      <c r="C33" s="33" t="s">
        <v>91</v>
      </c>
      <c r="D33" s="11">
        <f>'Soutěžní cena'!E46</f>
        <v>0.14199999999999999</v>
      </c>
      <c r="E33" s="11">
        <v>0.14799999999999999</v>
      </c>
      <c r="F33" s="11">
        <v>0.158</v>
      </c>
      <c r="G33" s="11">
        <v>0.158</v>
      </c>
      <c r="H33" s="11">
        <v>0.158</v>
      </c>
      <c r="I33" s="11">
        <f t="shared" ref="I33:N33" si="4">H33</f>
        <v>0.158</v>
      </c>
      <c r="J33" s="11">
        <f t="shared" si="4"/>
        <v>0.158</v>
      </c>
      <c r="K33" s="11">
        <f t="shared" si="4"/>
        <v>0.158</v>
      </c>
      <c r="L33" s="11">
        <f t="shared" si="4"/>
        <v>0.158</v>
      </c>
      <c r="M33" s="11">
        <f t="shared" si="4"/>
        <v>0.158</v>
      </c>
      <c r="N33" s="11">
        <f t="shared" si="4"/>
        <v>0.158</v>
      </c>
    </row>
    <row r="34" spans="2:14" x14ac:dyDescent="0.2">
      <c r="B34" s="2"/>
      <c r="C34" s="2"/>
      <c r="D34" s="93"/>
      <c r="E34" s="93"/>
      <c r="F34" s="93"/>
      <c r="G34" s="93"/>
      <c r="H34" s="93"/>
      <c r="I34" s="93"/>
      <c r="J34" s="93"/>
      <c r="K34" s="93"/>
      <c r="L34" s="93"/>
    </row>
    <row r="35" spans="2:14" hidden="1" x14ac:dyDescent="0.2">
      <c r="B35" s="29" t="s">
        <v>0</v>
      </c>
      <c r="C35" s="95"/>
      <c r="D35" s="96"/>
      <c r="E35" s="96"/>
      <c r="F35" s="96"/>
      <c r="G35" s="96"/>
      <c r="H35" s="96"/>
      <c r="I35" s="96"/>
      <c r="J35" s="96"/>
      <c r="K35" s="96"/>
      <c r="L35" s="93"/>
    </row>
    <row r="36" spans="2:14" hidden="1" x14ac:dyDescent="0.2">
      <c r="B36" s="4" t="s">
        <v>30</v>
      </c>
      <c r="C36" s="97" t="s">
        <v>1</v>
      </c>
      <c r="D36" s="14">
        <f>'Soutěžní cena'!E52/D33</f>
        <v>7.7605633802816918</v>
      </c>
      <c r="E36" s="14">
        <f>D36*(1+E9)</f>
        <v>8.1485915492957766</v>
      </c>
      <c r="F36" s="14">
        <f>E36*(1+F9)</f>
        <v>8.5560211267605659</v>
      </c>
      <c r="G36" s="14">
        <f t="shared" ref="G36:N36" si="5">F36*(1+G9)</f>
        <v>8.983822183098594</v>
      </c>
      <c r="H36" s="14">
        <f t="shared" si="5"/>
        <v>9.4330132922535235</v>
      </c>
      <c r="I36" s="14">
        <f t="shared" si="5"/>
        <v>11.046058565228876</v>
      </c>
      <c r="J36" s="14">
        <f t="shared" si="5"/>
        <v>12.934934579883015</v>
      </c>
      <c r="K36" s="14">
        <f t="shared" si="5"/>
        <v>15.146808393043012</v>
      </c>
      <c r="L36" s="14">
        <f t="shared" si="5"/>
        <v>17.736912628253368</v>
      </c>
      <c r="M36" s="14">
        <f t="shared" si="5"/>
        <v>20.769924687684693</v>
      </c>
      <c r="N36" s="14">
        <f t="shared" si="5"/>
        <v>24.321581809278776</v>
      </c>
    </row>
    <row r="37" spans="2:14" hidden="1" x14ac:dyDescent="0.2">
      <c r="B37" s="16"/>
      <c r="C37" s="98"/>
      <c r="D37" s="99"/>
      <c r="E37" s="115"/>
      <c r="F37" s="115"/>
      <c r="G37" s="115"/>
      <c r="H37" s="115"/>
      <c r="I37" s="115"/>
      <c r="J37" s="115"/>
      <c r="K37" s="115"/>
      <c r="L37" s="115"/>
      <c r="M37" s="115"/>
      <c r="N37" s="115"/>
    </row>
    <row r="38" spans="2:14" hidden="1" x14ac:dyDescent="0.2">
      <c r="B38" s="15"/>
      <c r="C38" s="116"/>
      <c r="D38" s="101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2:14" x14ac:dyDescent="0.2">
      <c r="B39" s="2"/>
      <c r="C39" s="2"/>
      <c r="D39" s="93"/>
      <c r="E39" s="93"/>
      <c r="F39" s="93"/>
      <c r="G39" s="93"/>
      <c r="H39" s="93"/>
      <c r="I39" s="93"/>
      <c r="J39" s="93"/>
      <c r="K39" s="93"/>
      <c r="L39" s="93"/>
    </row>
    <row r="40" spans="2:14" x14ac:dyDescent="0.2">
      <c r="B40" s="2" t="s">
        <v>47</v>
      </c>
      <c r="D40" s="93"/>
      <c r="E40" s="93"/>
      <c r="F40" s="93"/>
      <c r="G40" s="93"/>
      <c r="H40" s="93"/>
      <c r="I40" s="93"/>
      <c r="J40" s="93"/>
      <c r="K40" s="93"/>
      <c r="L40" s="93"/>
    </row>
    <row r="41" spans="2:14" x14ac:dyDescent="0.2">
      <c r="B41" s="7" t="s">
        <v>65</v>
      </c>
      <c r="C41" s="35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</row>
    <row r="42" spans="2:14" x14ac:dyDescent="0.2">
      <c r="B42" s="8" t="s">
        <v>66</v>
      </c>
      <c r="C42" s="36" t="s">
        <v>90</v>
      </c>
      <c r="D42" s="38">
        <f>'Soutěžní cena'!E51</f>
        <v>0</v>
      </c>
      <c r="E42" s="103">
        <f>$D42*E19</f>
        <v>0</v>
      </c>
      <c r="F42" s="103">
        <f>$D42*F19</f>
        <v>0</v>
      </c>
      <c r="G42" s="103">
        <f>$D42*G19</f>
        <v>0</v>
      </c>
      <c r="H42" s="103">
        <f>$D42*H19</f>
        <v>0</v>
      </c>
      <c r="I42" s="103">
        <f t="shared" ref="I42:N42" si="6">$D42*I19</f>
        <v>0</v>
      </c>
      <c r="J42" s="103">
        <f t="shared" si="6"/>
        <v>0</v>
      </c>
      <c r="K42" s="103">
        <f t="shared" si="6"/>
        <v>0</v>
      </c>
      <c r="L42" s="103">
        <f t="shared" si="6"/>
        <v>0</v>
      </c>
      <c r="M42" s="103">
        <f t="shared" si="6"/>
        <v>0</v>
      </c>
      <c r="N42" s="103">
        <f t="shared" si="6"/>
        <v>0</v>
      </c>
    </row>
    <row r="43" spans="2:14" x14ac:dyDescent="0.2">
      <c r="B43" s="8" t="s">
        <v>67</v>
      </c>
      <c r="C43" s="36" t="s">
        <v>90</v>
      </c>
      <c r="D43" s="138">
        <f>'Soutěžní cena'!E52</f>
        <v>1.1020000000000001</v>
      </c>
      <c r="E43" s="137">
        <f>$D43*E19*1.12</f>
        <v>1.2959520000000004</v>
      </c>
      <c r="F43" s="137">
        <f>$D43*F19*1.25</f>
        <v>1.5186937500000002</v>
      </c>
      <c r="G43" s="137">
        <f>$D43*G19*1.25</f>
        <v>1.5946284375000004</v>
      </c>
      <c r="H43" s="137">
        <f>$D43*H19*1.25</f>
        <v>1.6743598593750006</v>
      </c>
      <c r="I43" s="137">
        <f t="shared" ref="I43:N43" si="7">$D43*I19</f>
        <v>1.5685403162625005</v>
      </c>
      <c r="J43" s="137">
        <f t="shared" si="7"/>
        <v>1.8367607103433881</v>
      </c>
      <c r="K43" s="137">
        <f t="shared" si="7"/>
        <v>2.1508467918121075</v>
      </c>
      <c r="L43" s="137">
        <f t="shared" si="7"/>
        <v>2.5186415932119779</v>
      </c>
      <c r="M43" s="137">
        <f t="shared" si="7"/>
        <v>2.9493293056512266</v>
      </c>
      <c r="N43" s="137">
        <f t="shared" si="7"/>
        <v>3.4536646169175862</v>
      </c>
    </row>
    <row r="44" spans="2:14" x14ac:dyDescent="0.2">
      <c r="B44" s="8" t="s">
        <v>68</v>
      </c>
      <c r="C44" s="36" t="s">
        <v>90</v>
      </c>
      <c r="D44" s="104">
        <f>'Soutěžní cena'!E53</f>
        <v>0</v>
      </c>
      <c r="E44" s="105">
        <f>$D44*E19</f>
        <v>0</v>
      </c>
      <c r="F44" s="105">
        <f t="shared" ref="F44:N44" si="8">$D44*F19</f>
        <v>0</v>
      </c>
      <c r="G44" s="105">
        <f t="shared" si="8"/>
        <v>0</v>
      </c>
      <c r="H44" s="105">
        <f t="shared" si="8"/>
        <v>0</v>
      </c>
      <c r="I44" s="105">
        <f t="shared" si="8"/>
        <v>0</v>
      </c>
      <c r="J44" s="105">
        <f t="shared" si="8"/>
        <v>0</v>
      </c>
      <c r="K44" s="105">
        <f t="shared" si="8"/>
        <v>0</v>
      </c>
      <c r="L44" s="105">
        <f t="shared" si="8"/>
        <v>0</v>
      </c>
      <c r="M44" s="105">
        <f t="shared" si="8"/>
        <v>0</v>
      </c>
      <c r="N44" s="105">
        <f t="shared" si="8"/>
        <v>0</v>
      </c>
    </row>
    <row r="45" spans="2:14" x14ac:dyDescent="0.2">
      <c r="B45" s="8" t="s">
        <v>69</v>
      </c>
      <c r="C45" s="36" t="s">
        <v>90</v>
      </c>
      <c r="D45" s="104">
        <f>'Soutěžní cena'!E54</f>
        <v>2.0500000000000001E-2</v>
      </c>
      <c r="E45" s="105">
        <f>$D45*E20</f>
        <v>2.1525000000000002E-2</v>
      </c>
      <c r="F45" s="105">
        <f t="shared" ref="F45:N45" si="9">$D45*F20</f>
        <v>2.2601250000000003E-2</v>
      </c>
      <c r="G45" s="105">
        <f t="shared" si="9"/>
        <v>2.3731312500000004E-2</v>
      </c>
      <c r="H45" s="105">
        <f t="shared" si="9"/>
        <v>2.4917878125000004E-2</v>
      </c>
      <c r="I45" s="105">
        <f t="shared" si="9"/>
        <v>2.8929656503125005E-2</v>
      </c>
      <c r="J45" s="105">
        <f t="shared" si="9"/>
        <v>3.3587331200128134E-2</v>
      </c>
      <c r="K45" s="105">
        <f t="shared" si="9"/>
        <v>3.8994891523348764E-2</v>
      </c>
      <c r="L45" s="105">
        <f t="shared" si="9"/>
        <v>4.5273069058607916E-2</v>
      </c>
      <c r="M45" s="105">
        <f t="shared" si="9"/>
        <v>5.2562033177043797E-2</v>
      </c>
      <c r="N45" s="105">
        <f t="shared" si="9"/>
        <v>6.1024520518547849E-2</v>
      </c>
    </row>
    <row r="46" spans="2:14" x14ac:dyDescent="0.2">
      <c r="B46" s="7" t="s">
        <v>70</v>
      </c>
      <c r="C46" s="36"/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</row>
    <row r="47" spans="2:14" x14ac:dyDescent="0.2">
      <c r="B47" s="8" t="s">
        <v>71</v>
      </c>
      <c r="C47" s="36" t="s">
        <v>90</v>
      </c>
      <c r="D47" s="104">
        <f>'Soutěžní cena'!E56</f>
        <v>0.42</v>
      </c>
      <c r="E47" s="105">
        <f>$D47*E21</f>
        <v>0.441</v>
      </c>
      <c r="F47" s="105">
        <f t="shared" ref="F47:N47" si="10">$D47*F21</f>
        <v>0.46305000000000002</v>
      </c>
      <c r="G47" s="105">
        <f t="shared" si="10"/>
        <v>0.48620250000000004</v>
      </c>
      <c r="H47" s="105">
        <f t="shared" si="10"/>
        <v>0.51051262500000005</v>
      </c>
      <c r="I47" s="105">
        <f t="shared" si="10"/>
        <v>0.65166936581250012</v>
      </c>
      <c r="J47" s="105">
        <f t="shared" si="10"/>
        <v>0.83185594545965635</v>
      </c>
      <c r="K47" s="105">
        <f t="shared" si="10"/>
        <v>1.0618641143792513</v>
      </c>
      <c r="L47" s="105">
        <f t="shared" si="10"/>
        <v>1.3554695420051144</v>
      </c>
      <c r="M47" s="105">
        <f t="shared" si="10"/>
        <v>1.7302568703695282</v>
      </c>
      <c r="N47" s="105">
        <f t="shared" si="10"/>
        <v>2.2086728950267025</v>
      </c>
    </row>
    <row r="48" spans="2:14" x14ac:dyDescent="0.2">
      <c r="B48" s="8" t="s">
        <v>72</v>
      </c>
      <c r="C48" s="36" t="s">
        <v>90</v>
      </c>
      <c r="D48" s="104">
        <f>'Soutěžní cena'!E57</f>
        <v>0</v>
      </c>
      <c r="E48" s="105">
        <f t="shared" ref="E48:N48" si="11">$D48*E22</f>
        <v>0</v>
      </c>
      <c r="F48" s="105">
        <f t="shared" si="11"/>
        <v>0</v>
      </c>
      <c r="G48" s="105">
        <f t="shared" si="11"/>
        <v>0</v>
      </c>
      <c r="H48" s="105">
        <f t="shared" si="11"/>
        <v>0</v>
      </c>
      <c r="I48" s="105">
        <f t="shared" si="11"/>
        <v>0</v>
      </c>
      <c r="J48" s="105">
        <f t="shared" si="11"/>
        <v>0</v>
      </c>
      <c r="K48" s="105">
        <f t="shared" si="11"/>
        <v>0</v>
      </c>
      <c r="L48" s="105">
        <f t="shared" si="11"/>
        <v>0</v>
      </c>
      <c r="M48" s="105">
        <f t="shared" si="11"/>
        <v>0</v>
      </c>
      <c r="N48" s="105">
        <f t="shared" si="11"/>
        <v>0</v>
      </c>
    </row>
    <row r="49" spans="2:14" x14ac:dyDescent="0.2">
      <c r="B49" s="7" t="s">
        <v>73</v>
      </c>
      <c r="C49" s="36"/>
      <c r="D49" s="106"/>
      <c r="E49" s="107"/>
      <c r="F49" s="107"/>
      <c r="G49" s="107"/>
      <c r="H49" s="107"/>
      <c r="I49" s="107"/>
      <c r="J49" s="107"/>
      <c r="K49" s="107"/>
      <c r="L49" s="107"/>
      <c r="M49" s="107"/>
      <c r="N49" s="107"/>
    </row>
    <row r="50" spans="2:14" x14ac:dyDescent="0.2">
      <c r="B50" s="8" t="s">
        <v>74</v>
      </c>
      <c r="C50" s="36" t="s">
        <v>90</v>
      </c>
      <c r="D50" s="104">
        <f>'Soutěžní cena'!E59</f>
        <v>8.8061E-2</v>
      </c>
      <c r="E50" s="105">
        <f t="shared" ref="E50:N50" si="12">$D50*E24</f>
        <v>9.2464050000000006E-2</v>
      </c>
      <c r="F50" s="105">
        <f t="shared" si="12"/>
        <v>9.7087252499999999E-2</v>
      </c>
      <c r="G50" s="105">
        <f t="shared" si="12"/>
        <v>0.10194161512500001</v>
      </c>
      <c r="H50" s="105">
        <f t="shared" si="12"/>
        <v>0.10703869588125002</v>
      </c>
      <c r="I50" s="105">
        <f t="shared" si="12"/>
        <v>0.12534231287694378</v>
      </c>
      <c r="J50" s="105">
        <f t="shared" si="12"/>
        <v>0.14677584837890117</v>
      </c>
      <c r="K50" s="105">
        <f t="shared" si="12"/>
        <v>0.17187451845169327</v>
      </c>
      <c r="L50" s="105">
        <f t="shared" si="12"/>
        <v>0.20126506110693282</v>
      </c>
      <c r="M50" s="105">
        <f t="shared" si="12"/>
        <v>0.23568138655621837</v>
      </c>
      <c r="N50" s="105">
        <f t="shared" si="12"/>
        <v>0.27598290365733169</v>
      </c>
    </row>
    <row r="51" spans="2:14" x14ac:dyDescent="0.2">
      <c r="B51" s="8" t="s">
        <v>75</v>
      </c>
      <c r="C51" s="36" t="s">
        <v>90</v>
      </c>
      <c r="D51" s="104">
        <f>'Soutěžní cena'!E60</f>
        <v>4.4921000000000003E-2</v>
      </c>
      <c r="E51" s="105">
        <f t="shared" ref="E51:N51" si="13">$D51*E24</f>
        <v>4.7167050000000002E-2</v>
      </c>
      <c r="F51" s="105">
        <f t="shared" si="13"/>
        <v>4.9525402500000003E-2</v>
      </c>
      <c r="G51" s="105">
        <f t="shared" si="13"/>
        <v>5.2001672625000009E-2</v>
      </c>
      <c r="H51" s="105">
        <f t="shared" si="13"/>
        <v>5.4601756256250016E-2</v>
      </c>
      <c r="I51" s="105">
        <f t="shared" si="13"/>
        <v>6.3938656576068759E-2</v>
      </c>
      <c r="J51" s="105">
        <f t="shared" si="13"/>
        <v>7.487216685057653E-2</v>
      </c>
      <c r="K51" s="105">
        <f t="shared" si="13"/>
        <v>8.7675307382025114E-2</v>
      </c>
      <c r="L51" s="105">
        <f t="shared" si="13"/>
        <v>0.10266778494435141</v>
      </c>
      <c r="M51" s="105">
        <f t="shared" si="13"/>
        <v>0.12022397616983552</v>
      </c>
      <c r="N51" s="105">
        <f t="shared" si="13"/>
        <v>0.1407822760948774</v>
      </c>
    </row>
    <row r="52" spans="2:14" x14ac:dyDescent="0.2">
      <c r="B52" s="7" t="s">
        <v>76</v>
      </c>
      <c r="C52" s="36"/>
      <c r="D52" s="106"/>
      <c r="E52" s="107"/>
      <c r="F52" s="107"/>
      <c r="G52" s="107"/>
      <c r="H52" s="107"/>
      <c r="I52" s="107"/>
      <c r="J52" s="107"/>
      <c r="K52" s="107"/>
      <c r="L52" s="107"/>
      <c r="M52" s="107"/>
      <c r="N52" s="107"/>
    </row>
    <row r="53" spans="2:14" x14ac:dyDescent="0.2">
      <c r="B53" s="8" t="s">
        <v>77</v>
      </c>
      <c r="C53" s="36" t="s">
        <v>90</v>
      </c>
      <c r="D53" s="104">
        <f>'Soutěžní cena'!E62</f>
        <v>0</v>
      </c>
      <c r="E53" s="105">
        <f>$D53*E19</f>
        <v>0</v>
      </c>
      <c r="F53" s="105">
        <f t="shared" ref="F53:N53" si="14">$D53*F19</f>
        <v>0</v>
      </c>
      <c r="G53" s="105">
        <f t="shared" si="14"/>
        <v>0</v>
      </c>
      <c r="H53" s="105">
        <f t="shared" si="14"/>
        <v>0</v>
      </c>
      <c r="I53" s="105">
        <f t="shared" si="14"/>
        <v>0</v>
      </c>
      <c r="J53" s="105">
        <f t="shared" si="14"/>
        <v>0</v>
      </c>
      <c r="K53" s="105">
        <f t="shared" si="14"/>
        <v>0</v>
      </c>
      <c r="L53" s="105">
        <f t="shared" si="14"/>
        <v>0</v>
      </c>
      <c r="M53" s="105">
        <f t="shared" si="14"/>
        <v>0</v>
      </c>
      <c r="N53" s="105">
        <f t="shared" si="14"/>
        <v>0</v>
      </c>
    </row>
    <row r="54" spans="2:14" x14ac:dyDescent="0.2">
      <c r="B54" s="8" t="s">
        <v>78</v>
      </c>
      <c r="C54" s="36" t="s">
        <v>90</v>
      </c>
      <c r="D54" s="104">
        <f>'Soutěžní cena'!E63</f>
        <v>0</v>
      </c>
      <c r="E54" s="105">
        <f>$D54*E23</f>
        <v>0</v>
      </c>
      <c r="F54" s="105">
        <f t="shared" ref="F54:N54" si="15">$D54*F23</f>
        <v>0</v>
      </c>
      <c r="G54" s="105">
        <f t="shared" si="15"/>
        <v>0</v>
      </c>
      <c r="H54" s="105">
        <f t="shared" si="15"/>
        <v>0</v>
      </c>
      <c r="I54" s="105">
        <f t="shared" si="15"/>
        <v>0</v>
      </c>
      <c r="J54" s="105">
        <f t="shared" si="15"/>
        <v>0</v>
      </c>
      <c r="K54" s="105">
        <f t="shared" si="15"/>
        <v>0</v>
      </c>
      <c r="L54" s="105">
        <f t="shared" si="15"/>
        <v>0</v>
      </c>
      <c r="M54" s="105">
        <f t="shared" si="15"/>
        <v>0</v>
      </c>
      <c r="N54" s="105">
        <f t="shared" si="15"/>
        <v>0</v>
      </c>
    </row>
    <row r="55" spans="2:14" x14ac:dyDescent="0.2">
      <c r="B55" s="8" t="s">
        <v>79</v>
      </c>
      <c r="C55" s="36" t="s">
        <v>90</v>
      </c>
      <c r="D55" s="104">
        <f>'Soutěžní cena'!E64</f>
        <v>0.12</v>
      </c>
      <c r="E55" s="105">
        <f>$D55*E23</f>
        <v>0.126</v>
      </c>
      <c r="F55" s="105">
        <f>$D55*F23</f>
        <v>0.1323</v>
      </c>
      <c r="G55" s="105">
        <f>$D55*G23</f>
        <v>0.13891500000000001</v>
      </c>
      <c r="H55" s="105">
        <f>$D55*H23</f>
        <v>0.14586075000000001</v>
      </c>
      <c r="I55" s="105">
        <f t="shared" ref="I55:N55" si="16">$D55*I23</f>
        <v>0.16959229402500003</v>
      </c>
      <c r="J55" s="105">
        <f t="shared" si="16"/>
        <v>0.19718496026286755</v>
      </c>
      <c r="K55" s="105">
        <f t="shared" si="16"/>
        <v>0.22926695329763613</v>
      </c>
      <c r="L55" s="105">
        <f t="shared" si="16"/>
        <v>0.2665686865991615</v>
      </c>
      <c r="M55" s="105">
        <f t="shared" si="16"/>
        <v>0.30993941190884511</v>
      </c>
      <c r="N55" s="105">
        <f t="shared" si="16"/>
        <v>0.36036655422641423</v>
      </c>
    </row>
    <row r="56" spans="2:14" x14ac:dyDescent="0.2">
      <c r="B56" s="8" t="s">
        <v>80</v>
      </c>
      <c r="C56" s="36" t="s">
        <v>90</v>
      </c>
      <c r="D56" s="38">
        <f>D29</f>
        <v>0.6</v>
      </c>
      <c r="E56" s="38">
        <f t="shared" ref="E56:N56" si="17">E29</f>
        <v>0.63</v>
      </c>
      <c r="F56" s="38">
        <f t="shared" si="17"/>
        <v>0.66150000000000009</v>
      </c>
      <c r="G56" s="38">
        <f t="shared" si="17"/>
        <v>0.69457500000000016</v>
      </c>
      <c r="H56" s="38">
        <f t="shared" si="17"/>
        <v>0.72930375000000025</v>
      </c>
      <c r="I56" s="38">
        <f t="shared" si="17"/>
        <v>0.85401469125000029</v>
      </c>
      <c r="J56" s="38">
        <f t="shared" si="17"/>
        <v>1.0000512034537503</v>
      </c>
      <c r="K56" s="38">
        <f t="shared" si="17"/>
        <v>1.1710599592443416</v>
      </c>
      <c r="L56" s="38">
        <f t="shared" si="17"/>
        <v>1.3713112122751241</v>
      </c>
      <c r="M56" s="38">
        <f t="shared" si="17"/>
        <v>1.6058054295741704</v>
      </c>
      <c r="N56" s="38">
        <f t="shared" si="17"/>
        <v>1.8803981580313536</v>
      </c>
    </row>
    <row r="57" spans="2:14" x14ac:dyDescent="0.2">
      <c r="B57" s="7" t="s">
        <v>81</v>
      </c>
      <c r="C57" s="36"/>
      <c r="D57" s="106"/>
      <c r="E57" s="107"/>
      <c r="F57" s="107"/>
      <c r="G57" s="107"/>
      <c r="H57" s="107"/>
      <c r="I57" s="107"/>
      <c r="J57" s="107"/>
      <c r="K57" s="107"/>
      <c r="L57" s="107"/>
      <c r="M57" s="107"/>
      <c r="N57" s="107"/>
    </row>
    <row r="58" spans="2:14" x14ac:dyDescent="0.2">
      <c r="B58" s="8" t="s">
        <v>82</v>
      </c>
      <c r="C58" s="36" t="s">
        <v>90</v>
      </c>
      <c r="D58" s="104">
        <f>'Soutěžní cena'!E67</f>
        <v>0</v>
      </c>
      <c r="E58" s="105">
        <f>$D58*E25</f>
        <v>0</v>
      </c>
      <c r="F58" s="105">
        <f>$D58*F25</f>
        <v>0</v>
      </c>
      <c r="G58" s="105">
        <f>$D58*G25</f>
        <v>0</v>
      </c>
      <c r="H58" s="105">
        <f>$D58*H25</f>
        <v>0</v>
      </c>
      <c r="I58" s="105">
        <f t="shared" ref="I58:N58" si="18">$D58*I19</f>
        <v>0</v>
      </c>
      <c r="J58" s="105">
        <f t="shared" si="18"/>
        <v>0</v>
      </c>
      <c r="K58" s="105">
        <f t="shared" si="18"/>
        <v>0</v>
      </c>
      <c r="L58" s="105">
        <f t="shared" si="18"/>
        <v>0</v>
      </c>
      <c r="M58" s="105">
        <f t="shared" si="18"/>
        <v>0</v>
      </c>
      <c r="N58" s="105">
        <f t="shared" si="18"/>
        <v>0</v>
      </c>
    </row>
    <row r="59" spans="2:14" x14ac:dyDescent="0.2">
      <c r="B59" s="8" t="s">
        <v>83</v>
      </c>
      <c r="C59" s="36" t="s">
        <v>90</v>
      </c>
      <c r="D59" s="104">
        <f>'Soutěžní cena'!E68</f>
        <v>0.15</v>
      </c>
      <c r="E59" s="105">
        <f t="shared" ref="E59:N59" si="19">$D59*E20</f>
        <v>0.1575</v>
      </c>
      <c r="F59" s="105">
        <f t="shared" si="19"/>
        <v>0.16537499999999999</v>
      </c>
      <c r="G59" s="105">
        <f t="shared" si="19"/>
        <v>0.17364375000000001</v>
      </c>
      <c r="H59" s="105">
        <f t="shared" si="19"/>
        <v>0.18232593750000003</v>
      </c>
      <c r="I59" s="105">
        <f t="shared" si="19"/>
        <v>0.21168041343750002</v>
      </c>
      <c r="J59" s="105">
        <f t="shared" si="19"/>
        <v>0.24576096000093756</v>
      </c>
      <c r="K59" s="105">
        <f t="shared" si="19"/>
        <v>0.28532847456108851</v>
      </c>
      <c r="L59" s="105">
        <f t="shared" si="19"/>
        <v>0.33126635896542378</v>
      </c>
      <c r="M59" s="105">
        <f t="shared" si="19"/>
        <v>0.38460024275885701</v>
      </c>
      <c r="N59" s="105">
        <f t="shared" si="19"/>
        <v>0.44652088184303301</v>
      </c>
    </row>
    <row r="60" spans="2:14" x14ac:dyDescent="0.2">
      <c r="B60" s="8" t="s">
        <v>84</v>
      </c>
      <c r="C60" s="36" t="s">
        <v>90</v>
      </c>
      <c r="D60" s="104">
        <f>'Soutěžní cena'!E69</f>
        <v>0.55000000000000004</v>
      </c>
      <c r="E60" s="105">
        <f t="shared" ref="E60:N60" si="20">$D60*E20</f>
        <v>0.57750000000000012</v>
      </c>
      <c r="F60" s="105">
        <f t="shared" si="20"/>
        <v>0.60637500000000011</v>
      </c>
      <c r="G60" s="105">
        <f t="shared" si="20"/>
        <v>0.63669375000000017</v>
      </c>
      <c r="H60" s="105">
        <f t="shared" si="20"/>
        <v>0.66852843750000013</v>
      </c>
      <c r="I60" s="105">
        <f t="shared" si="20"/>
        <v>0.77616151593750016</v>
      </c>
      <c r="J60" s="105">
        <f t="shared" si="20"/>
        <v>0.90112352000343776</v>
      </c>
      <c r="K60" s="105">
        <f t="shared" si="20"/>
        <v>1.0462044067239913</v>
      </c>
      <c r="L60" s="105">
        <f t="shared" si="20"/>
        <v>1.214643316206554</v>
      </c>
      <c r="M60" s="105">
        <f t="shared" si="20"/>
        <v>1.4102008901158092</v>
      </c>
      <c r="N60" s="105">
        <f t="shared" si="20"/>
        <v>1.6372432334244547</v>
      </c>
    </row>
    <row r="61" spans="2:14" x14ac:dyDescent="0.2">
      <c r="B61" s="7" t="s">
        <v>85</v>
      </c>
      <c r="C61" s="36" t="s">
        <v>90</v>
      </c>
      <c r="D61" s="104">
        <f>'Soutěžní cena'!E70</f>
        <v>0</v>
      </c>
      <c r="E61" s="105">
        <f t="shared" ref="E61:N61" si="21">$D61*E19</f>
        <v>0</v>
      </c>
      <c r="F61" s="105">
        <f t="shared" si="21"/>
        <v>0</v>
      </c>
      <c r="G61" s="105">
        <f t="shared" si="21"/>
        <v>0</v>
      </c>
      <c r="H61" s="105">
        <f t="shared" si="21"/>
        <v>0</v>
      </c>
      <c r="I61" s="105">
        <f t="shared" si="21"/>
        <v>0</v>
      </c>
      <c r="J61" s="105">
        <f t="shared" si="21"/>
        <v>0</v>
      </c>
      <c r="K61" s="105">
        <f t="shared" si="21"/>
        <v>0</v>
      </c>
      <c r="L61" s="105">
        <f t="shared" si="21"/>
        <v>0</v>
      </c>
      <c r="M61" s="105">
        <f t="shared" si="21"/>
        <v>0</v>
      </c>
      <c r="N61" s="105">
        <f t="shared" si="21"/>
        <v>0</v>
      </c>
    </row>
    <row r="62" spans="2:14" x14ac:dyDescent="0.2">
      <c r="B62" s="7" t="s">
        <v>86</v>
      </c>
      <c r="C62" s="36" t="s">
        <v>90</v>
      </c>
      <c r="D62" s="104">
        <f>'Soutěžní cena'!E71</f>
        <v>0</v>
      </c>
      <c r="E62" s="105">
        <f t="shared" ref="E62:N62" si="22">$D62*E19</f>
        <v>0</v>
      </c>
      <c r="F62" s="105">
        <f t="shared" si="22"/>
        <v>0</v>
      </c>
      <c r="G62" s="105">
        <f t="shared" si="22"/>
        <v>0</v>
      </c>
      <c r="H62" s="105">
        <f t="shared" si="22"/>
        <v>0</v>
      </c>
      <c r="I62" s="105">
        <f t="shared" si="22"/>
        <v>0</v>
      </c>
      <c r="J62" s="105">
        <f t="shared" si="22"/>
        <v>0</v>
      </c>
      <c r="K62" s="105">
        <f t="shared" si="22"/>
        <v>0</v>
      </c>
      <c r="L62" s="105">
        <f t="shared" si="22"/>
        <v>0</v>
      </c>
      <c r="M62" s="105">
        <f t="shared" si="22"/>
        <v>0</v>
      </c>
      <c r="N62" s="105">
        <f t="shared" si="22"/>
        <v>0</v>
      </c>
    </row>
    <row r="63" spans="2:14" x14ac:dyDescent="0.2">
      <c r="B63" s="7" t="s">
        <v>87</v>
      </c>
      <c r="C63" s="36" t="s">
        <v>90</v>
      </c>
      <c r="D63" s="104">
        <f>'Soutěžní cena'!E72</f>
        <v>0.1845</v>
      </c>
      <c r="E63" s="105">
        <f t="shared" ref="E63:N63" si="23">$D63*E19</f>
        <v>0.19372500000000001</v>
      </c>
      <c r="F63" s="105">
        <f t="shared" si="23"/>
        <v>0.20341125000000002</v>
      </c>
      <c r="G63" s="105">
        <f t="shared" si="23"/>
        <v>0.21358181250000002</v>
      </c>
      <c r="H63" s="105">
        <f t="shared" si="23"/>
        <v>0.22426090312500005</v>
      </c>
      <c r="I63" s="105">
        <f t="shared" si="23"/>
        <v>0.26260951755937506</v>
      </c>
      <c r="J63" s="105">
        <f t="shared" si="23"/>
        <v>0.30751574506202817</v>
      </c>
      <c r="K63" s="105">
        <f t="shared" si="23"/>
        <v>0.360100937467635</v>
      </c>
      <c r="L63" s="105">
        <f t="shared" si="23"/>
        <v>0.42167819777460064</v>
      </c>
      <c r="M63" s="105">
        <f t="shared" si="23"/>
        <v>0.49378516959405738</v>
      </c>
      <c r="N63" s="105">
        <f t="shared" si="23"/>
        <v>0.57822243359464121</v>
      </c>
    </row>
    <row r="64" spans="2:14" x14ac:dyDescent="0.2">
      <c r="B64" s="7" t="s">
        <v>88</v>
      </c>
      <c r="C64" s="36" t="s">
        <v>90</v>
      </c>
      <c r="D64" s="104">
        <f>'Soutěžní cena'!E73</f>
        <v>0.23200000000000001</v>
      </c>
      <c r="E64" s="105">
        <f t="shared" ref="E64:N64" si="24">$D64*E19</f>
        <v>0.24360000000000001</v>
      </c>
      <c r="F64" s="105">
        <f t="shared" si="24"/>
        <v>0.25578000000000001</v>
      </c>
      <c r="G64" s="105">
        <f t="shared" si="24"/>
        <v>0.26856900000000006</v>
      </c>
      <c r="H64" s="105">
        <f t="shared" si="24"/>
        <v>0.28199745000000009</v>
      </c>
      <c r="I64" s="105">
        <f t="shared" si="24"/>
        <v>0.33021901395000008</v>
      </c>
      <c r="J64" s="105">
        <f t="shared" si="24"/>
        <v>0.38668646533545009</v>
      </c>
      <c r="K64" s="105">
        <f t="shared" si="24"/>
        <v>0.45280985090781206</v>
      </c>
      <c r="L64" s="105">
        <f t="shared" si="24"/>
        <v>0.53024033541304794</v>
      </c>
      <c r="M64" s="105">
        <f t="shared" si="24"/>
        <v>0.62091143276867922</v>
      </c>
      <c r="N64" s="105">
        <f t="shared" si="24"/>
        <v>0.72708728777212339</v>
      </c>
    </row>
    <row r="65" spans="2:14" x14ac:dyDescent="0.2">
      <c r="B65" s="15" t="s">
        <v>48</v>
      </c>
      <c r="C65" s="36" t="s">
        <v>90</v>
      </c>
      <c r="D65" s="108">
        <f t="shared" ref="D65:N65" si="25">SUM(D41:D64)</f>
        <v>3.5119819999999997</v>
      </c>
      <c r="E65" s="108">
        <f t="shared" si="25"/>
        <v>3.8264331000000009</v>
      </c>
      <c r="F65" s="108">
        <f t="shared" si="25"/>
        <v>4.1756989050000008</v>
      </c>
      <c r="G65" s="108">
        <f t="shared" si="25"/>
        <v>4.3844838502500005</v>
      </c>
      <c r="H65" s="108">
        <f t="shared" si="25"/>
        <v>4.6037080427625012</v>
      </c>
      <c r="I65" s="108">
        <f t="shared" si="25"/>
        <v>5.042697754190514</v>
      </c>
      <c r="J65" s="108">
        <f t="shared" si="25"/>
        <v>5.9621748563511217</v>
      </c>
      <c r="K65" s="108">
        <f t="shared" si="25"/>
        <v>7.0560262057509302</v>
      </c>
      <c r="L65" s="108">
        <f t="shared" si="25"/>
        <v>8.3590251575608967</v>
      </c>
      <c r="M65" s="108">
        <f t="shared" si="25"/>
        <v>9.913296148644271</v>
      </c>
      <c r="N65" s="108">
        <f t="shared" si="25"/>
        <v>11.769965761107066</v>
      </c>
    </row>
    <row r="66" spans="2:14" x14ac:dyDescent="0.2">
      <c r="B66" s="3"/>
      <c r="C66" s="100"/>
      <c r="D66" s="74"/>
      <c r="E66" s="74"/>
      <c r="F66" s="74"/>
      <c r="G66" s="74"/>
      <c r="H66" s="74"/>
      <c r="I66" s="74"/>
      <c r="J66" s="74"/>
      <c r="K66" s="74"/>
      <c r="L66" s="93"/>
    </row>
    <row r="67" spans="2:14" x14ac:dyDescent="0.2">
      <c r="B67" s="54" t="s">
        <v>51</v>
      </c>
      <c r="C67" s="110" t="s">
        <v>90</v>
      </c>
      <c r="D67" s="111">
        <f t="shared" ref="D67:N67" si="26">D65</f>
        <v>3.5119819999999997</v>
      </c>
      <c r="E67" s="111">
        <f t="shared" si="26"/>
        <v>3.8264331000000009</v>
      </c>
      <c r="F67" s="111">
        <f t="shared" si="26"/>
        <v>4.1756989050000008</v>
      </c>
      <c r="G67" s="111">
        <f t="shared" si="26"/>
        <v>4.3844838502500005</v>
      </c>
      <c r="H67" s="111">
        <f t="shared" si="26"/>
        <v>4.6037080427625012</v>
      </c>
      <c r="I67" s="111">
        <f t="shared" si="26"/>
        <v>5.042697754190514</v>
      </c>
      <c r="J67" s="111">
        <f t="shared" si="26"/>
        <v>5.9621748563511217</v>
      </c>
      <c r="K67" s="111">
        <f t="shared" si="26"/>
        <v>7.0560262057509302</v>
      </c>
      <c r="L67" s="111">
        <f t="shared" si="26"/>
        <v>8.3590251575608967</v>
      </c>
      <c r="M67" s="111">
        <f t="shared" si="26"/>
        <v>9.913296148644271</v>
      </c>
      <c r="N67" s="111">
        <f t="shared" si="26"/>
        <v>11.769965761107066</v>
      </c>
    </row>
    <row r="68" spans="2:14" x14ac:dyDescent="0.2">
      <c r="B68" s="119" t="s">
        <v>64</v>
      </c>
      <c r="C68" s="120" t="s">
        <v>90</v>
      </c>
      <c r="D68" s="121">
        <v>0.32</v>
      </c>
      <c r="E68" s="121">
        <f t="shared" ref="E68:N68" si="27">E74</f>
        <v>0.33600000000000002</v>
      </c>
      <c r="F68" s="121">
        <f t="shared" si="27"/>
        <v>0.3528</v>
      </c>
      <c r="G68" s="121">
        <f t="shared" si="27"/>
        <v>0.37044000000000005</v>
      </c>
      <c r="H68" s="121">
        <f t="shared" si="27"/>
        <v>0.38896200000000009</v>
      </c>
      <c r="I68" s="121">
        <f t="shared" si="27"/>
        <v>0.45547450200000006</v>
      </c>
      <c r="J68" s="121">
        <f t="shared" si="27"/>
        <v>0.53336064184200016</v>
      </c>
      <c r="K68" s="121">
        <f t="shared" si="27"/>
        <v>0.62456531159698214</v>
      </c>
      <c r="L68" s="121">
        <f t="shared" si="27"/>
        <v>0.73136597988006613</v>
      </c>
      <c r="M68" s="121">
        <f t="shared" si="27"/>
        <v>0.85642956243955748</v>
      </c>
      <c r="N68" s="121">
        <f t="shared" si="27"/>
        <v>1.0028790176167219</v>
      </c>
    </row>
    <row r="69" spans="2:14" s="113" customFormat="1" x14ac:dyDescent="0.2">
      <c r="B69" s="94" t="s">
        <v>52</v>
      </c>
      <c r="C69" s="10" t="s">
        <v>90</v>
      </c>
      <c r="D69" s="112">
        <f>D67+D68</f>
        <v>3.8319819999999996</v>
      </c>
      <c r="E69" s="112">
        <f t="shared" ref="E69:N69" si="28">E67+E68</f>
        <v>4.1624331000000012</v>
      </c>
      <c r="F69" s="112">
        <f t="shared" si="28"/>
        <v>4.5284989050000011</v>
      </c>
      <c r="G69" s="112">
        <f t="shared" si="28"/>
        <v>4.7549238502500009</v>
      </c>
      <c r="H69" s="112">
        <f t="shared" si="28"/>
        <v>4.9926700427625015</v>
      </c>
      <c r="I69" s="112">
        <f t="shared" si="28"/>
        <v>5.4981722561905144</v>
      </c>
      <c r="J69" s="112">
        <f t="shared" si="28"/>
        <v>6.4955354981931217</v>
      </c>
      <c r="K69" s="112">
        <f t="shared" si="28"/>
        <v>7.6805915173479127</v>
      </c>
      <c r="L69" s="112">
        <f t="shared" si="28"/>
        <v>9.0903911374409621</v>
      </c>
      <c r="M69" s="112">
        <f t="shared" si="28"/>
        <v>10.769725711083829</v>
      </c>
      <c r="N69" s="112">
        <f t="shared" si="28"/>
        <v>12.772844778723789</v>
      </c>
    </row>
    <row r="70" spans="2:14" x14ac:dyDescent="0.2">
      <c r="B70" s="94" t="s">
        <v>94</v>
      </c>
      <c r="C70" s="10" t="s">
        <v>1</v>
      </c>
      <c r="D70" s="118">
        <f t="shared" ref="D70:N70" si="29">D69/D32</f>
        <v>58.953569230769219</v>
      </c>
      <c r="E70" s="118">
        <f t="shared" si="29"/>
        <v>59.463330000000013</v>
      </c>
      <c r="F70" s="118">
        <f t="shared" si="29"/>
        <v>58.206926799485878</v>
      </c>
      <c r="G70" s="118">
        <f t="shared" si="29"/>
        <v>61.117273139460167</v>
      </c>
      <c r="H70" s="118">
        <f t="shared" si="29"/>
        <v>64.173136796433184</v>
      </c>
      <c r="I70" s="118">
        <f t="shared" si="29"/>
        <v>70.670594552577313</v>
      </c>
      <c r="J70" s="118">
        <f t="shared" si="29"/>
        <v>83.490173498626248</v>
      </c>
      <c r="K70" s="118">
        <f t="shared" si="29"/>
        <v>98.722256007042589</v>
      </c>
      <c r="L70" s="118">
        <f t="shared" si="29"/>
        <v>116.8430737460278</v>
      </c>
      <c r="M70" s="118">
        <f t="shared" si="29"/>
        <v>138.42835104220862</v>
      </c>
      <c r="N70" s="118">
        <f t="shared" si="29"/>
        <v>164.17538275994588</v>
      </c>
    </row>
    <row r="71" spans="2:14" x14ac:dyDescent="0.2">
      <c r="B71" s="54" t="s">
        <v>53</v>
      </c>
      <c r="C71" s="114">
        <v>0.12</v>
      </c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</row>
    <row r="72" spans="2:14" x14ac:dyDescent="0.2">
      <c r="B72" s="94" t="s">
        <v>95</v>
      </c>
      <c r="C72" s="10" t="s">
        <v>1</v>
      </c>
      <c r="D72" s="118">
        <f>D70*(1+$C$71)</f>
        <v>66.027997538461534</v>
      </c>
      <c r="E72" s="118">
        <f t="shared" ref="E72:N72" si="30">E70*(1+$C$71)</f>
        <v>66.598929600000019</v>
      </c>
      <c r="F72" s="118">
        <f t="shared" si="30"/>
        <v>65.191758015424185</v>
      </c>
      <c r="G72" s="118">
        <f t="shared" si="30"/>
        <v>68.451345916195393</v>
      </c>
      <c r="H72" s="118">
        <f t="shared" si="30"/>
        <v>71.873913212005178</v>
      </c>
      <c r="I72" s="118">
        <f t="shared" si="30"/>
        <v>79.1510658988866</v>
      </c>
      <c r="J72" s="118">
        <f t="shared" si="30"/>
        <v>93.508994318461404</v>
      </c>
      <c r="K72" s="118">
        <f t="shared" si="30"/>
        <v>110.56892672788771</v>
      </c>
      <c r="L72" s="118">
        <f t="shared" si="30"/>
        <v>130.86424259555113</v>
      </c>
      <c r="M72" s="118">
        <f t="shared" si="30"/>
        <v>155.03975316727366</v>
      </c>
      <c r="N72" s="118">
        <f t="shared" si="30"/>
        <v>183.87642869113941</v>
      </c>
    </row>
    <row r="73" spans="2:14" x14ac:dyDescent="0.2"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</row>
    <row r="74" spans="2:14" ht="14.25" customHeight="1" x14ac:dyDescent="0.2">
      <c r="B74" s="135" t="s">
        <v>92</v>
      </c>
      <c r="C74" s="136" t="s">
        <v>2</v>
      </c>
      <c r="D74" s="140">
        <f>'Soutěžní cena'!E75</f>
        <v>0.32</v>
      </c>
      <c r="E74" s="140">
        <f>$D74*E19</f>
        <v>0.33600000000000002</v>
      </c>
      <c r="F74" s="140">
        <f t="shared" ref="F74:N74" si="31">$D74*F19</f>
        <v>0.3528</v>
      </c>
      <c r="G74" s="140">
        <f t="shared" si="31"/>
        <v>0.37044000000000005</v>
      </c>
      <c r="H74" s="140">
        <f t="shared" si="31"/>
        <v>0.38896200000000009</v>
      </c>
      <c r="I74" s="140">
        <f t="shared" si="31"/>
        <v>0.45547450200000006</v>
      </c>
      <c r="J74" s="140">
        <f t="shared" si="31"/>
        <v>0.53336064184200016</v>
      </c>
      <c r="K74" s="140">
        <f t="shared" si="31"/>
        <v>0.62456531159698214</v>
      </c>
      <c r="L74" s="140">
        <f t="shared" si="31"/>
        <v>0.73136597988006613</v>
      </c>
      <c r="M74" s="140">
        <f t="shared" si="31"/>
        <v>0.85642956243955748</v>
      </c>
      <c r="N74" s="140">
        <f t="shared" si="31"/>
        <v>1.0028790176167219</v>
      </c>
    </row>
  </sheetData>
  <sheetProtection formatColumns="0" formatRows="0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2B27508FA10D034BAB1C2A0A96322594" ma:contentTypeVersion="8" ma:contentTypeDescription="" ma:contentTypeScope="" ma:versionID="8d31fb6ea7bfb0fab324a95ca701245b">
  <xsd:schema xmlns:xsd="http://www.w3.org/2001/XMLSchema" xmlns:xs="http://www.w3.org/2001/XMLSchema" xmlns:p="http://schemas.microsoft.com/office/2006/metadata/properties" xmlns:ns2="a4885761-c49a-4f36-84fd-819efe8c27e7" targetNamespace="http://schemas.microsoft.com/office/2006/metadata/properties" ma:root="true" ma:fieldsID="d26f170abde7db86f90ff4c8fa01efc5" ns2:_="">
    <xsd:import namespace="a4885761-c49a-4f36-84fd-819efe8c27e7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MimeType" minOccurs="0"/>
                <xsd:element ref="ns2:MimeTypeResult" minOccurs="0"/>
                <xsd:element ref="ns2:ZdrojID" minOccurs="0"/>
                <xsd:element ref="ns2:FinalniVerze" minOccurs="0"/>
                <xsd:element ref="ns2:FormatCheck" minOccurs="0"/>
                <xsd:element ref="ns2:FormatName" minOccurs="0"/>
                <xsd:element ref="ns2: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885761-c49a-4f36-84fd-819efe8c27e7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default="" ma:description="Zvolte hodnotu Neurčeno, pokud nemá být značka (Hlavní, Příloha) uvedena." ma:format="Dropdown" ma:internalName="Znacka">
      <xsd:simpleType>
        <xsd:restriction base="dms:Choice">
          <xsd:enumeration value="Hlavní"/>
          <xsd:enumeration value="Příloha"/>
          <xsd:enumeration value="Neurčeno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MimeType" ma:index="16" nillable="true" ma:displayName="Mime Type" ma:description="" ma:internalName="MimeType">
      <xsd:simpleType>
        <xsd:restriction base="dms:Text">
          <xsd:maxLength value="255"/>
        </xsd:restriction>
      </xsd:simpleType>
    </xsd:element>
    <xsd:element name="MimeTypeResult" ma:index="17" nillable="true" ma:displayName="Mime Type Result" ma:default="None" ma:description="" ma:format="Dropdown" ma:internalName="MimeTypeResult">
      <xsd:simpleType>
        <xsd:restriction base="dms:Text">
          <xsd:enumeration value="None"/>
          <xsd:enumeration value="Valid"/>
          <xsd:enumeration value="Invalid"/>
          <xsd:enumeration value="NoExtension"/>
          <xsd:enumeration value="NoContent"/>
          <xsd:enumeration value="Unknown"/>
        </xsd:restriction>
      </xsd:simpleType>
    </xsd:element>
    <xsd:element name="ZdrojID" ma:index="18" nillable="true" ma:displayName="Zdroj ID" ma:internalName="ZdrojID">
      <xsd:simpleType>
        <xsd:restriction base="dms:Text">
          <xsd:maxLength value="32"/>
        </xsd:restriction>
      </xsd:simpleType>
    </xsd:element>
    <xsd:element name="FinalniVerze" ma:index="19" nillable="true" ma:displayName="Finální verze" ma:internalName="FinalniVerze">
      <xsd:simpleType>
        <xsd:restriction base="dms:Boolean"/>
      </xsd:simpleType>
    </xsd:element>
    <xsd:element name="FormatCheck" ma:index="20" nillable="true" ma:displayName="Format Check" ma:description="InProgress, Valid, Invalid, Error" ma:indexed="true" ma:internalName="FormatCheck">
      <xsd:simpleType>
        <xsd:restriction base="dms:Text">
          <xsd:maxLength value="255"/>
        </xsd:restriction>
      </xsd:simpleType>
    </xsd:element>
    <xsd:element name="FormatName" ma:index="21" nillable="true" ma:displayName="Format Name" ma:description="" ma:internalName="FormatName">
      <xsd:simpleType>
        <xsd:restriction base="dms:Text">
          <xsd:maxLength value="255"/>
        </xsd:restriction>
      </xsd:simpleType>
    </xsd:element>
    <xsd:element name="OriginalFileName" ma:index="22" nillable="true" ma:displayName="Původní název souboru" ma:description="" ma:internalName="OriginalFileNam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meType xmlns="a4885761-c49a-4f36-84fd-819efe8c27e7" xsi:nil="true"/>
    <CarovyKod xmlns="a4885761-c49a-4f36-84fd-819efe8c27e7" xsi:nil="true"/>
    <FormatName xmlns="a4885761-c49a-4f36-84fd-819efe8c27e7" xsi:nil="true"/>
    <Znacka xmlns="a4885761-c49a-4f36-84fd-819efe8c27e7">Příloha</Znacka>
    <HashValue xmlns="a4885761-c49a-4f36-84fd-819efe8c27e7" xsi:nil="true"/>
    <FormatCheck xmlns="a4885761-c49a-4f36-84fd-819efe8c27e7" xsi:nil="true"/>
    <MimeTypeResult xmlns="a4885761-c49a-4f36-84fd-819efe8c27e7">None</MimeTypeResult>
    <ZdrojID xmlns="a4885761-c49a-4f36-84fd-819efe8c27e7" xsi:nil="true"/>
    <IDExt xmlns="a4885761-c49a-4f36-84fd-819efe8c27e7" xsi:nil="true"/>
    <SIPFileSec xmlns="a4885761-c49a-4f36-84fd-819efe8c27e7">Input</SIPFileSec>
    <HashAlgorithm xmlns="a4885761-c49a-4f36-84fd-819efe8c27e7" xsi:nil="true"/>
    <FinalniVerze xmlns="a4885761-c49a-4f36-84fd-819efe8c27e7">false</FinalniVerze>
    <OriginalFileName xmlns="a4885761-c49a-4f36-84fd-819efe8c27e7">B2_Priloha_c_5_Smlouva_priloha_4a_model_05122024.xlsx</OriginalFileName>
    <Podrobnosti xmlns="a4885761-c49a-4f36-84fd-819efe8c27e7" xsi:nil="true"/>
    <HashInit xmlns="a4885761-c49a-4f36-84fd-819efe8c27e7" xsi:nil="true"/>
  </documentManagement>
</p:properties>
</file>

<file path=customXml/itemProps1.xml><?xml version="1.0" encoding="utf-8"?>
<ds:datastoreItem xmlns:ds="http://schemas.openxmlformats.org/officeDocument/2006/customXml" ds:itemID="{26D62725-B9D9-49DD-A122-43748F63313B}"/>
</file>

<file path=customXml/itemProps2.xml><?xml version="1.0" encoding="utf-8"?>
<ds:datastoreItem xmlns:ds="http://schemas.openxmlformats.org/officeDocument/2006/customXml" ds:itemID="{FC0A9BCC-06F2-4DDD-9EEC-0DD29C84B487}"/>
</file>

<file path=customXml/itemProps3.xml><?xml version="1.0" encoding="utf-8"?>
<ds:datastoreItem xmlns:ds="http://schemas.openxmlformats.org/officeDocument/2006/customXml" ds:itemID="{2DD3529A-D9EE-46FF-943E-2A6E77D545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Soutěžní cena</vt:lpstr>
      <vt:lpstr>Pitná voda</vt:lpstr>
      <vt:lpstr>Odpadní voda</vt:lpstr>
      <vt:lpstr>'Soutěžní cena'!Oblast_tisku</vt:lpstr>
    </vt:vector>
  </TitlesOfParts>
  <Company>Mott MacDonald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MM</dc:creator>
  <cp:lastModifiedBy>Červek, Marek</cp:lastModifiedBy>
  <cp:lastPrinted>2024-11-14T06:58:03Z</cp:lastPrinted>
  <dcterms:created xsi:type="dcterms:W3CDTF">2011-09-19T12:37:33Z</dcterms:created>
  <dcterms:modified xsi:type="dcterms:W3CDTF">2024-12-05T06:14:05Z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0x010100617DA10A36FE5747AD151C4F74B1AC96002B27508FA10D034BAB1C2A0A96322594</vt:lpwstr>
  </property>
</Properties>
</file>