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Stažené\"/>
    </mc:Choice>
  </mc:AlternateContent>
  <xr:revisionPtr revIDLastSave="0" documentId="13_ncr:1_{D0E98836-4D17-4AA9-B5C2-963DAB8B5C4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kapitulace stavby" sheetId="1" r:id="rId1"/>
    <sheet name="01 - Bourací práce byt č.5" sheetId="2" r:id="rId2"/>
    <sheet name="02 - Architektonicko stav..." sheetId="3" r:id="rId3"/>
    <sheet name="031 - Zdravotechnika byt č.5" sheetId="4" r:id="rId4"/>
    <sheet name="032 - Vytápění a vzduchot..." sheetId="5" r:id="rId5"/>
    <sheet name="033 - Elektroinstalace" sheetId="6" r:id="rId6"/>
    <sheet name="04 - Ostatní náklady" sheetId="7" r:id="rId7"/>
    <sheet name="Pokyny pro vyplnění" sheetId="8" r:id="rId8"/>
  </sheets>
  <definedNames>
    <definedName name="_xlnm._FilterDatabase" localSheetId="1" hidden="1">'01 - Bourací práce byt č.5'!$C$90:$K$376</definedName>
    <definedName name="_xlnm._FilterDatabase" localSheetId="2" hidden="1">'02 - Architektonicko stav...'!$C$96:$K$1146</definedName>
    <definedName name="_xlnm._FilterDatabase" localSheetId="3" hidden="1">'031 - Zdravotechnika byt č.5'!$C$88:$K$239</definedName>
    <definedName name="_xlnm._FilterDatabase" localSheetId="4" hidden="1">'032 - Vytápění a vzduchot...'!$C$90:$K$127</definedName>
    <definedName name="_xlnm._FilterDatabase" localSheetId="5" hidden="1">'033 - Elektroinstalace'!$C$97:$K$236</definedName>
    <definedName name="_xlnm._FilterDatabase" localSheetId="6" hidden="1">'04 - Ostatní náklady'!$C$79:$K$84</definedName>
    <definedName name="_xlnm.Print_Titles" localSheetId="1">'01 - Bourací práce byt č.5'!$90:$90</definedName>
    <definedName name="_xlnm.Print_Titles" localSheetId="2">'02 - Architektonicko stav...'!$96:$96</definedName>
    <definedName name="_xlnm.Print_Titles" localSheetId="3">'031 - Zdravotechnika byt č.5'!$88:$88</definedName>
    <definedName name="_xlnm.Print_Titles" localSheetId="4">'032 - Vytápění a vzduchot...'!$90:$90</definedName>
    <definedName name="_xlnm.Print_Titles" localSheetId="5">'033 - Elektroinstalace'!$97:$97</definedName>
    <definedName name="_xlnm.Print_Titles" localSheetId="6">'04 - Ostatní náklady'!$79:$79</definedName>
    <definedName name="_xlnm.Print_Titles" localSheetId="0">'Rekapitulace stavby'!$52:$52</definedName>
    <definedName name="_xlnm.Print_Area" localSheetId="1">'01 - Bourací práce byt č.5'!$C$4:$J$39,'01 - Bourací práce byt č.5'!$C$45:$J$72,'01 - Bourací práce byt č.5'!$C$78:$K$376</definedName>
    <definedName name="_xlnm.Print_Area" localSheetId="2">'02 - Architektonicko stav...'!$C$4:$J$39,'02 - Architektonicko stav...'!$C$45:$J$78,'02 - Architektonicko stav...'!$C$84:$K$1146</definedName>
    <definedName name="_xlnm.Print_Area" localSheetId="3">'031 - Zdravotechnika byt č.5'!$C$4:$J$41,'031 - Zdravotechnika byt č.5'!$C$47:$J$68,'031 - Zdravotechnika byt č.5'!$C$74:$K$239</definedName>
    <definedName name="_xlnm.Print_Area" localSheetId="4">'032 - Vytápění a vzduchot...'!$C$4:$J$41,'032 - Vytápění a vzduchot...'!$C$47:$J$70,'032 - Vytápění a vzduchot...'!$C$76:$K$127</definedName>
    <definedName name="_xlnm.Print_Area" localSheetId="5">'033 - Elektroinstalace'!$C$4:$J$41,'033 - Elektroinstalace'!$C$47:$J$77,'033 - Elektroinstalace'!$C$83:$K$236</definedName>
    <definedName name="_xlnm.Print_Area" localSheetId="6">'04 - Ostatní náklady'!$C$4:$J$39,'04 - Ostatní náklady'!$C$45:$J$61,'04 - Ostatní náklady'!$C$67:$K$84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61" i="1"/>
  <c r="J35" i="7"/>
  <c r="AX61" i="1" s="1"/>
  <c r="BI84" i="7"/>
  <c r="BH84" i="7"/>
  <c r="BG84" i="7"/>
  <c r="BE84" i="7"/>
  <c r="T84" i="7"/>
  <c r="R84" i="7"/>
  <c r="P84" i="7"/>
  <c r="BI83" i="7"/>
  <c r="BH83" i="7"/>
  <c r="BG83" i="7"/>
  <c r="BE83" i="7"/>
  <c r="T83" i="7"/>
  <c r="R83" i="7"/>
  <c r="P83" i="7"/>
  <c r="BI82" i="7"/>
  <c r="BH82" i="7"/>
  <c r="BG82" i="7"/>
  <c r="BE82" i="7"/>
  <c r="T82" i="7"/>
  <c r="R82" i="7"/>
  <c r="P82" i="7"/>
  <c r="J76" i="7"/>
  <c r="F76" i="7"/>
  <c r="F74" i="7"/>
  <c r="E72" i="7"/>
  <c r="J54" i="7"/>
  <c r="F54" i="7"/>
  <c r="F52" i="7"/>
  <c r="E50" i="7"/>
  <c r="J24" i="7"/>
  <c r="E24" i="7"/>
  <c r="J77" i="7" s="1"/>
  <c r="J23" i="7"/>
  <c r="J18" i="7"/>
  <c r="E18" i="7"/>
  <c r="F77" i="7" s="1"/>
  <c r="J17" i="7"/>
  <c r="J12" i="7"/>
  <c r="J74" i="7"/>
  <c r="E7" i="7"/>
  <c r="E70" i="7"/>
  <c r="J39" i="6"/>
  <c r="J38" i="6"/>
  <c r="AY60" i="1" s="1"/>
  <c r="J37" i="6"/>
  <c r="AX60" i="1" s="1"/>
  <c r="BI235" i="6"/>
  <c r="BH235" i="6"/>
  <c r="BG235" i="6"/>
  <c r="BE235" i="6"/>
  <c r="T235" i="6"/>
  <c r="T234" i="6"/>
  <c r="R235" i="6"/>
  <c r="R234" i="6" s="1"/>
  <c r="P235" i="6"/>
  <c r="P234" i="6"/>
  <c r="BI232" i="6"/>
  <c r="BH232" i="6"/>
  <c r="BG232" i="6"/>
  <c r="BE232" i="6"/>
  <c r="T232" i="6"/>
  <c r="T231" i="6" s="1"/>
  <c r="R232" i="6"/>
  <c r="R231" i="6"/>
  <c r="P232" i="6"/>
  <c r="P231" i="6" s="1"/>
  <c r="BI227" i="6"/>
  <c r="BH227" i="6"/>
  <c r="BG227" i="6"/>
  <c r="BE227" i="6"/>
  <c r="T227" i="6"/>
  <c r="T226" i="6"/>
  <c r="R227" i="6"/>
  <c r="R226" i="6" s="1"/>
  <c r="P227" i="6"/>
  <c r="P226" i="6"/>
  <c r="BI225" i="6"/>
  <c r="BH225" i="6"/>
  <c r="BG225" i="6"/>
  <c r="BE225" i="6"/>
  <c r="T225" i="6"/>
  <c r="R225" i="6"/>
  <c r="P225" i="6"/>
  <c r="BI223" i="6"/>
  <c r="BH223" i="6"/>
  <c r="BG223" i="6"/>
  <c r="BE223" i="6"/>
  <c r="T223" i="6"/>
  <c r="R223" i="6"/>
  <c r="P223" i="6"/>
  <c r="BI221" i="6"/>
  <c r="BH221" i="6"/>
  <c r="BG221" i="6"/>
  <c r="BE221" i="6"/>
  <c r="T221" i="6"/>
  <c r="R221" i="6"/>
  <c r="P221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R217" i="6"/>
  <c r="P217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3" i="6"/>
  <c r="BH193" i="6"/>
  <c r="BG193" i="6"/>
  <c r="BE193" i="6"/>
  <c r="T193" i="6"/>
  <c r="R193" i="6"/>
  <c r="P193" i="6"/>
  <c r="BI191" i="6"/>
  <c r="BH191" i="6"/>
  <c r="BG191" i="6"/>
  <c r="BE191" i="6"/>
  <c r="T191" i="6"/>
  <c r="R191" i="6"/>
  <c r="P191" i="6"/>
  <c r="BI189" i="6"/>
  <c r="BH189" i="6"/>
  <c r="BG189" i="6"/>
  <c r="BE189" i="6"/>
  <c r="T189" i="6"/>
  <c r="R189" i="6"/>
  <c r="P189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3" i="6"/>
  <c r="BH123" i="6"/>
  <c r="BG123" i="6"/>
  <c r="BE123" i="6"/>
  <c r="T123" i="6"/>
  <c r="R123" i="6"/>
  <c r="P123" i="6"/>
  <c r="BI121" i="6"/>
  <c r="BH121" i="6"/>
  <c r="BG121" i="6"/>
  <c r="BE121" i="6"/>
  <c r="T121" i="6"/>
  <c r="R121" i="6"/>
  <c r="P121" i="6"/>
  <c r="BI119" i="6"/>
  <c r="BH119" i="6"/>
  <c r="BG119" i="6"/>
  <c r="BE119" i="6"/>
  <c r="T119" i="6"/>
  <c r="R119" i="6"/>
  <c r="P119" i="6"/>
  <c r="BI117" i="6"/>
  <c r="BH117" i="6"/>
  <c r="BG117" i="6"/>
  <c r="BE117" i="6"/>
  <c r="T117" i="6"/>
  <c r="R117" i="6"/>
  <c r="P117" i="6"/>
  <c r="BI115" i="6"/>
  <c r="BH115" i="6"/>
  <c r="BG115" i="6"/>
  <c r="BE115" i="6"/>
  <c r="T115" i="6"/>
  <c r="R115" i="6"/>
  <c r="P115" i="6"/>
  <c r="BI113" i="6"/>
  <c r="BH113" i="6"/>
  <c r="BG113" i="6"/>
  <c r="BE113" i="6"/>
  <c r="T113" i="6"/>
  <c r="R113" i="6"/>
  <c r="P113" i="6"/>
  <c r="BI112" i="6"/>
  <c r="BH112" i="6"/>
  <c r="BG112" i="6"/>
  <c r="BE112" i="6"/>
  <c r="T112" i="6"/>
  <c r="R112" i="6"/>
  <c r="P112" i="6"/>
  <c r="BI110" i="6"/>
  <c r="BH110" i="6"/>
  <c r="BG110" i="6"/>
  <c r="BE110" i="6"/>
  <c r="T110" i="6"/>
  <c r="R110" i="6"/>
  <c r="P110" i="6"/>
  <c r="BI108" i="6"/>
  <c r="BH108" i="6"/>
  <c r="BG108" i="6"/>
  <c r="BE108" i="6"/>
  <c r="T108" i="6"/>
  <c r="R108" i="6"/>
  <c r="P108" i="6"/>
  <c r="BI107" i="6"/>
  <c r="BH107" i="6"/>
  <c r="BG107" i="6"/>
  <c r="BE107" i="6"/>
  <c r="T107" i="6"/>
  <c r="R107" i="6"/>
  <c r="P107" i="6"/>
  <c r="BI105" i="6"/>
  <c r="BH105" i="6"/>
  <c r="BG105" i="6"/>
  <c r="BE105" i="6"/>
  <c r="T105" i="6"/>
  <c r="R105" i="6"/>
  <c r="P105" i="6"/>
  <c r="BI103" i="6"/>
  <c r="BH103" i="6"/>
  <c r="BG103" i="6"/>
  <c r="BE103" i="6"/>
  <c r="T103" i="6"/>
  <c r="R103" i="6"/>
  <c r="P103" i="6"/>
  <c r="BI101" i="6"/>
  <c r="BH101" i="6"/>
  <c r="BG101" i="6"/>
  <c r="BE101" i="6"/>
  <c r="T101" i="6"/>
  <c r="R101" i="6"/>
  <c r="P101" i="6"/>
  <c r="F92" i="6"/>
  <c r="E90" i="6"/>
  <c r="F56" i="6"/>
  <c r="E54" i="6"/>
  <c r="J26" i="6"/>
  <c r="E26" i="6"/>
  <c r="J59" i="6" s="1"/>
  <c r="J25" i="6"/>
  <c r="J23" i="6"/>
  <c r="E23" i="6"/>
  <c r="J58" i="6" s="1"/>
  <c r="J22" i="6"/>
  <c r="J20" i="6"/>
  <c r="E20" i="6"/>
  <c r="F59" i="6" s="1"/>
  <c r="J19" i="6"/>
  <c r="J17" i="6"/>
  <c r="E17" i="6"/>
  <c r="F58" i="6" s="1"/>
  <c r="J16" i="6"/>
  <c r="J14" i="6"/>
  <c r="J92" i="6"/>
  <c r="E7" i="6"/>
  <c r="E50" i="6"/>
  <c r="J39" i="5"/>
  <c r="J38" i="5"/>
  <c r="AY59" i="1" s="1"/>
  <c r="J37" i="5"/>
  <c r="AX59" i="1" s="1"/>
  <c r="BI127" i="5"/>
  <c r="BH127" i="5"/>
  <c r="BG127" i="5"/>
  <c r="BE127" i="5"/>
  <c r="T127" i="5"/>
  <c r="T126" i="5" s="1"/>
  <c r="R127" i="5"/>
  <c r="R126" i="5" s="1"/>
  <c r="P127" i="5"/>
  <c r="P126" i="5" s="1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20" i="5"/>
  <c r="BH120" i="5"/>
  <c r="BG120" i="5"/>
  <c r="BE120" i="5"/>
  <c r="T120" i="5"/>
  <c r="R120" i="5"/>
  <c r="P120" i="5"/>
  <c r="BI119" i="5"/>
  <c r="BH119" i="5"/>
  <c r="BG119" i="5"/>
  <c r="BE119" i="5"/>
  <c r="T119" i="5"/>
  <c r="R119" i="5"/>
  <c r="P119" i="5"/>
  <c r="BI118" i="5"/>
  <c r="BH118" i="5"/>
  <c r="BG118" i="5"/>
  <c r="BE118" i="5"/>
  <c r="T118" i="5"/>
  <c r="R118" i="5"/>
  <c r="P118" i="5"/>
  <c r="BI117" i="5"/>
  <c r="BH117" i="5"/>
  <c r="BG117" i="5"/>
  <c r="BE117" i="5"/>
  <c r="T117" i="5"/>
  <c r="R117" i="5"/>
  <c r="P117" i="5"/>
  <c r="BI116" i="5"/>
  <c r="BH116" i="5"/>
  <c r="BG116" i="5"/>
  <c r="BE116" i="5"/>
  <c r="T116" i="5"/>
  <c r="R116" i="5"/>
  <c r="P116" i="5"/>
  <c r="BI115" i="5"/>
  <c r="BH115" i="5"/>
  <c r="BG115" i="5"/>
  <c r="BE115" i="5"/>
  <c r="T115" i="5"/>
  <c r="R115" i="5"/>
  <c r="P115" i="5"/>
  <c r="BI114" i="5"/>
  <c r="BH114" i="5"/>
  <c r="BG114" i="5"/>
  <c r="BE114" i="5"/>
  <c r="T114" i="5"/>
  <c r="R114" i="5"/>
  <c r="P114" i="5"/>
  <c r="BI113" i="5"/>
  <c r="BH113" i="5"/>
  <c r="BG113" i="5"/>
  <c r="BE113" i="5"/>
  <c r="T113" i="5"/>
  <c r="R113" i="5"/>
  <c r="P113" i="5"/>
  <c r="BI111" i="5"/>
  <c r="BH111" i="5"/>
  <c r="BG111" i="5"/>
  <c r="BE111" i="5"/>
  <c r="T111" i="5"/>
  <c r="R111" i="5"/>
  <c r="P111" i="5"/>
  <c r="BI110" i="5"/>
  <c r="BH110" i="5"/>
  <c r="BG110" i="5"/>
  <c r="BE110" i="5"/>
  <c r="T110" i="5"/>
  <c r="R110" i="5"/>
  <c r="P110" i="5"/>
  <c r="BI109" i="5"/>
  <c r="BH109" i="5"/>
  <c r="BG109" i="5"/>
  <c r="BE109" i="5"/>
  <c r="T109" i="5"/>
  <c r="R109" i="5"/>
  <c r="P109" i="5"/>
  <c r="BI107" i="5"/>
  <c r="BH107" i="5"/>
  <c r="BG107" i="5"/>
  <c r="BE107" i="5"/>
  <c r="T107" i="5"/>
  <c r="R107" i="5"/>
  <c r="P107" i="5"/>
  <c r="BI106" i="5"/>
  <c r="BH106" i="5"/>
  <c r="BG106" i="5"/>
  <c r="BE106" i="5"/>
  <c r="T106" i="5"/>
  <c r="R106" i="5"/>
  <c r="P106" i="5"/>
  <c r="BI105" i="5"/>
  <c r="BH105" i="5"/>
  <c r="BG105" i="5"/>
  <c r="BE105" i="5"/>
  <c r="T105" i="5"/>
  <c r="R105" i="5"/>
  <c r="P105" i="5"/>
  <c r="BI104" i="5"/>
  <c r="BH104" i="5"/>
  <c r="BG104" i="5"/>
  <c r="BE104" i="5"/>
  <c r="T104" i="5"/>
  <c r="R104" i="5"/>
  <c r="P104" i="5"/>
  <c r="BI103" i="5"/>
  <c r="BH103" i="5"/>
  <c r="BG103" i="5"/>
  <c r="BE103" i="5"/>
  <c r="T103" i="5"/>
  <c r="R103" i="5"/>
  <c r="P103" i="5"/>
  <c r="BI102" i="5"/>
  <c r="BH102" i="5"/>
  <c r="BG102" i="5"/>
  <c r="BE102" i="5"/>
  <c r="T102" i="5"/>
  <c r="R102" i="5"/>
  <c r="P102" i="5"/>
  <c r="BI101" i="5"/>
  <c r="BH101" i="5"/>
  <c r="BG101" i="5"/>
  <c r="BE101" i="5"/>
  <c r="T101" i="5"/>
  <c r="R101" i="5"/>
  <c r="P101" i="5"/>
  <c r="BI100" i="5"/>
  <c r="BH100" i="5"/>
  <c r="BG100" i="5"/>
  <c r="BE100" i="5"/>
  <c r="T100" i="5"/>
  <c r="R100" i="5"/>
  <c r="P100" i="5"/>
  <c r="BI99" i="5"/>
  <c r="BH99" i="5"/>
  <c r="BG99" i="5"/>
  <c r="BE99" i="5"/>
  <c r="T99" i="5"/>
  <c r="R99" i="5"/>
  <c r="P99" i="5"/>
  <c r="BI98" i="5"/>
  <c r="BH98" i="5"/>
  <c r="BG98" i="5"/>
  <c r="BE98" i="5"/>
  <c r="T98" i="5"/>
  <c r="R98" i="5"/>
  <c r="P98" i="5"/>
  <c r="BI96" i="5"/>
  <c r="BH96" i="5"/>
  <c r="BG96" i="5"/>
  <c r="BE96" i="5"/>
  <c r="T96" i="5"/>
  <c r="T95" i="5" s="1"/>
  <c r="R96" i="5"/>
  <c r="R95" i="5" s="1"/>
  <c r="P96" i="5"/>
  <c r="P95" i="5" s="1"/>
  <c r="BI94" i="5"/>
  <c r="BH94" i="5"/>
  <c r="BG94" i="5"/>
  <c r="BE94" i="5"/>
  <c r="T94" i="5"/>
  <c r="R94" i="5"/>
  <c r="P94" i="5"/>
  <c r="BI93" i="5"/>
  <c r="BH93" i="5"/>
  <c r="BG93" i="5"/>
  <c r="BE93" i="5"/>
  <c r="T93" i="5"/>
  <c r="R93" i="5"/>
  <c r="P93" i="5"/>
  <c r="F85" i="5"/>
  <c r="E83" i="5"/>
  <c r="F56" i="5"/>
  <c r="E54" i="5"/>
  <c r="J26" i="5"/>
  <c r="E26" i="5"/>
  <c r="J88" i="5" s="1"/>
  <c r="J25" i="5"/>
  <c r="J23" i="5"/>
  <c r="E23" i="5"/>
  <c r="J58" i="5" s="1"/>
  <c r="J22" i="5"/>
  <c r="J20" i="5"/>
  <c r="E20" i="5"/>
  <c r="F88" i="5" s="1"/>
  <c r="J19" i="5"/>
  <c r="J17" i="5"/>
  <c r="E17" i="5"/>
  <c r="F87" i="5" s="1"/>
  <c r="J16" i="5"/>
  <c r="J14" i="5"/>
  <c r="J85" i="5" s="1"/>
  <c r="E7" i="5"/>
  <c r="E50" i="5"/>
  <c r="J39" i="4"/>
  <c r="J38" i="4"/>
  <c r="AY58" i="1" s="1"/>
  <c r="J37" i="4"/>
  <c r="AX58" i="1"/>
  <c r="BI238" i="4"/>
  <c r="BH238" i="4"/>
  <c r="BG238" i="4"/>
  <c r="BE238" i="4"/>
  <c r="T238" i="4"/>
  <c r="R238" i="4"/>
  <c r="P238" i="4"/>
  <c r="BI234" i="4"/>
  <c r="BH234" i="4"/>
  <c r="BG234" i="4"/>
  <c r="BE234" i="4"/>
  <c r="T234" i="4"/>
  <c r="R234" i="4"/>
  <c r="P234" i="4"/>
  <c r="BI230" i="4"/>
  <c r="BH230" i="4"/>
  <c r="BG230" i="4"/>
  <c r="BE230" i="4"/>
  <c r="T230" i="4"/>
  <c r="R230" i="4"/>
  <c r="P230" i="4"/>
  <c r="BI226" i="4"/>
  <c r="BH226" i="4"/>
  <c r="BG226" i="4"/>
  <c r="BE226" i="4"/>
  <c r="T226" i="4"/>
  <c r="R226" i="4"/>
  <c r="P226" i="4"/>
  <c r="BI222" i="4"/>
  <c r="BH222" i="4"/>
  <c r="BG222" i="4"/>
  <c r="BE222" i="4"/>
  <c r="T222" i="4"/>
  <c r="R222" i="4"/>
  <c r="P222" i="4"/>
  <c r="BI218" i="4"/>
  <c r="BH218" i="4"/>
  <c r="BG218" i="4"/>
  <c r="BE218" i="4"/>
  <c r="T218" i="4"/>
  <c r="R218" i="4"/>
  <c r="P218" i="4"/>
  <c r="BI214" i="4"/>
  <c r="BH214" i="4"/>
  <c r="BG214" i="4"/>
  <c r="BE214" i="4"/>
  <c r="T214" i="4"/>
  <c r="R214" i="4"/>
  <c r="P214" i="4"/>
  <c r="BI210" i="4"/>
  <c r="BH210" i="4"/>
  <c r="BG210" i="4"/>
  <c r="BE210" i="4"/>
  <c r="T210" i="4"/>
  <c r="R210" i="4"/>
  <c r="P210" i="4"/>
  <c r="BI206" i="4"/>
  <c r="BH206" i="4"/>
  <c r="BG206" i="4"/>
  <c r="BE206" i="4"/>
  <c r="T206" i="4"/>
  <c r="R206" i="4"/>
  <c r="P206" i="4"/>
  <c r="BI202" i="4"/>
  <c r="BH202" i="4"/>
  <c r="BG202" i="4"/>
  <c r="BE202" i="4"/>
  <c r="T202" i="4"/>
  <c r="R202" i="4"/>
  <c r="P202" i="4"/>
  <c r="BI197" i="4"/>
  <c r="BH197" i="4"/>
  <c r="BG197" i="4"/>
  <c r="BE197" i="4"/>
  <c r="T197" i="4"/>
  <c r="R197" i="4"/>
  <c r="P197" i="4"/>
  <c r="BI193" i="4"/>
  <c r="BH193" i="4"/>
  <c r="BG193" i="4"/>
  <c r="BE193" i="4"/>
  <c r="T193" i="4"/>
  <c r="R193" i="4"/>
  <c r="P193" i="4"/>
  <c r="BI190" i="4"/>
  <c r="BH190" i="4"/>
  <c r="BG190" i="4"/>
  <c r="BE190" i="4"/>
  <c r="T190" i="4"/>
  <c r="R190" i="4"/>
  <c r="P190" i="4"/>
  <c r="BI186" i="4"/>
  <c r="BH186" i="4"/>
  <c r="BG186" i="4"/>
  <c r="BE186" i="4"/>
  <c r="T186" i="4"/>
  <c r="R186" i="4"/>
  <c r="P186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1" i="4"/>
  <c r="BH171" i="4"/>
  <c r="BG171" i="4"/>
  <c r="BE171" i="4"/>
  <c r="T171" i="4"/>
  <c r="R171" i="4"/>
  <c r="P171" i="4"/>
  <c r="BI163" i="4"/>
  <c r="BH163" i="4"/>
  <c r="BG163" i="4"/>
  <c r="BE163" i="4"/>
  <c r="T163" i="4"/>
  <c r="R163" i="4"/>
  <c r="P163" i="4"/>
  <c r="BI159" i="4"/>
  <c r="BH159" i="4"/>
  <c r="BG159" i="4"/>
  <c r="BE159" i="4"/>
  <c r="T159" i="4"/>
  <c r="R159" i="4"/>
  <c r="P159" i="4"/>
  <c r="BI155" i="4"/>
  <c r="BH155" i="4"/>
  <c r="BG155" i="4"/>
  <c r="BE155" i="4"/>
  <c r="T155" i="4"/>
  <c r="R155" i="4"/>
  <c r="P155" i="4"/>
  <c r="BI151" i="4"/>
  <c r="BH151" i="4"/>
  <c r="BG151" i="4"/>
  <c r="BE151" i="4"/>
  <c r="T151" i="4"/>
  <c r="R151" i="4"/>
  <c r="P151" i="4"/>
  <c r="BI148" i="4"/>
  <c r="BH148" i="4"/>
  <c r="BG148" i="4"/>
  <c r="BE148" i="4"/>
  <c r="T148" i="4"/>
  <c r="R148" i="4"/>
  <c r="P148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R141" i="4"/>
  <c r="P141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30" i="4"/>
  <c r="BH130" i="4"/>
  <c r="BG130" i="4"/>
  <c r="BE130" i="4"/>
  <c r="T130" i="4"/>
  <c r="R130" i="4"/>
  <c r="P130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3" i="4"/>
  <c r="BH123" i="4"/>
  <c r="BG123" i="4"/>
  <c r="BE123" i="4"/>
  <c r="T123" i="4"/>
  <c r="R123" i="4"/>
  <c r="P123" i="4"/>
  <c r="BI120" i="4"/>
  <c r="BH120" i="4"/>
  <c r="BG120" i="4"/>
  <c r="BE120" i="4"/>
  <c r="T120" i="4"/>
  <c r="R120" i="4"/>
  <c r="P120" i="4"/>
  <c r="BI117" i="4"/>
  <c r="BH117" i="4"/>
  <c r="BG117" i="4"/>
  <c r="BE117" i="4"/>
  <c r="T117" i="4"/>
  <c r="R117" i="4"/>
  <c r="P117" i="4"/>
  <c r="BI114" i="4"/>
  <c r="BH114" i="4"/>
  <c r="BG114" i="4"/>
  <c r="BE114" i="4"/>
  <c r="T114" i="4"/>
  <c r="R114" i="4"/>
  <c r="P114" i="4"/>
  <c r="BI111" i="4"/>
  <c r="BH111" i="4"/>
  <c r="BG111" i="4"/>
  <c r="BE111" i="4"/>
  <c r="T111" i="4"/>
  <c r="R111" i="4"/>
  <c r="P111" i="4"/>
  <c r="BI108" i="4"/>
  <c r="BH108" i="4"/>
  <c r="BG108" i="4"/>
  <c r="BE108" i="4"/>
  <c r="T108" i="4"/>
  <c r="R108" i="4"/>
  <c r="P108" i="4"/>
  <c r="BI105" i="4"/>
  <c r="BH105" i="4"/>
  <c r="BG105" i="4"/>
  <c r="BE105" i="4"/>
  <c r="T105" i="4"/>
  <c r="R105" i="4"/>
  <c r="P105" i="4"/>
  <c r="BI102" i="4"/>
  <c r="BH102" i="4"/>
  <c r="BG102" i="4"/>
  <c r="BE102" i="4"/>
  <c r="T102" i="4"/>
  <c r="R102" i="4"/>
  <c r="P102" i="4"/>
  <c r="BI99" i="4"/>
  <c r="BH99" i="4"/>
  <c r="BG99" i="4"/>
  <c r="BE99" i="4"/>
  <c r="T99" i="4"/>
  <c r="R99" i="4"/>
  <c r="P99" i="4"/>
  <c r="BI96" i="4"/>
  <c r="BH96" i="4"/>
  <c r="BG96" i="4"/>
  <c r="BE96" i="4"/>
  <c r="T96" i="4"/>
  <c r="R96" i="4"/>
  <c r="P96" i="4"/>
  <c r="BI92" i="4"/>
  <c r="BH92" i="4"/>
  <c r="BG92" i="4"/>
  <c r="BE92" i="4"/>
  <c r="T92" i="4"/>
  <c r="R92" i="4"/>
  <c r="P92" i="4"/>
  <c r="J85" i="4"/>
  <c r="F85" i="4"/>
  <c r="F83" i="4"/>
  <c r="E81" i="4"/>
  <c r="J58" i="4"/>
  <c r="F58" i="4"/>
  <c r="F56" i="4"/>
  <c r="E54" i="4"/>
  <c r="J26" i="4"/>
  <c r="E26" i="4"/>
  <c r="J86" i="4" s="1"/>
  <c r="J25" i="4"/>
  <c r="J20" i="4"/>
  <c r="E20" i="4"/>
  <c r="F86" i="4" s="1"/>
  <c r="J19" i="4"/>
  <c r="J14" i="4"/>
  <c r="J56" i="4" s="1"/>
  <c r="E7" i="4"/>
  <c r="E50" i="4"/>
  <c r="J37" i="3"/>
  <c r="J36" i="3"/>
  <c r="AY56" i="1" s="1"/>
  <c r="J35" i="3"/>
  <c r="AX56" i="1" s="1"/>
  <c r="BI1145" i="3"/>
  <c r="BH1145" i="3"/>
  <c r="BG1145" i="3"/>
  <c r="BE1145" i="3"/>
  <c r="T1145" i="3"/>
  <c r="R1145" i="3"/>
  <c r="P1145" i="3"/>
  <c r="BI1138" i="3"/>
  <c r="BH1138" i="3"/>
  <c r="BG1138" i="3"/>
  <c r="BE1138" i="3"/>
  <c r="T1138" i="3"/>
  <c r="R1138" i="3"/>
  <c r="P1138" i="3"/>
  <c r="BI1130" i="3"/>
  <c r="BH1130" i="3"/>
  <c r="BG1130" i="3"/>
  <c r="BE1130" i="3"/>
  <c r="T1130" i="3"/>
  <c r="R1130" i="3"/>
  <c r="P1130" i="3"/>
  <c r="BI1098" i="3"/>
  <c r="BH1098" i="3"/>
  <c r="BG1098" i="3"/>
  <c r="BE1098" i="3"/>
  <c r="T1098" i="3"/>
  <c r="T1097" i="3" s="1"/>
  <c r="R1098" i="3"/>
  <c r="R1097" i="3" s="1"/>
  <c r="P1098" i="3"/>
  <c r="P1097" i="3" s="1"/>
  <c r="BI1089" i="3"/>
  <c r="BH1089" i="3"/>
  <c r="BG1089" i="3"/>
  <c r="BE1089" i="3"/>
  <c r="T1089" i="3"/>
  <c r="R1089" i="3"/>
  <c r="P1089" i="3"/>
  <c r="BI1081" i="3"/>
  <c r="BH1081" i="3"/>
  <c r="BG1081" i="3"/>
  <c r="BE1081" i="3"/>
  <c r="T1081" i="3"/>
  <c r="R1081" i="3"/>
  <c r="P1081" i="3"/>
  <c r="BI1073" i="3"/>
  <c r="BH1073" i="3"/>
  <c r="BG1073" i="3"/>
  <c r="BE1073" i="3"/>
  <c r="T1073" i="3"/>
  <c r="R1073" i="3"/>
  <c r="P1073" i="3"/>
  <c r="BI1070" i="3"/>
  <c r="BH1070" i="3"/>
  <c r="BG1070" i="3"/>
  <c r="BE1070" i="3"/>
  <c r="T1070" i="3"/>
  <c r="R1070" i="3"/>
  <c r="P1070" i="3"/>
  <c r="BI1064" i="3"/>
  <c r="BH1064" i="3"/>
  <c r="BG1064" i="3"/>
  <c r="BE1064" i="3"/>
  <c r="T1064" i="3"/>
  <c r="R1064" i="3"/>
  <c r="P1064" i="3"/>
  <c r="BI1058" i="3"/>
  <c r="BH1058" i="3"/>
  <c r="BG1058" i="3"/>
  <c r="BE1058" i="3"/>
  <c r="T1058" i="3"/>
  <c r="R1058" i="3"/>
  <c r="P1058" i="3"/>
  <c r="BI1050" i="3"/>
  <c r="BH1050" i="3"/>
  <c r="BG1050" i="3"/>
  <c r="BE1050" i="3"/>
  <c r="T1050" i="3"/>
  <c r="R1050" i="3"/>
  <c r="P1050" i="3"/>
  <c r="BI1042" i="3"/>
  <c r="BH1042" i="3"/>
  <c r="BG1042" i="3"/>
  <c r="BE1042" i="3"/>
  <c r="T1042" i="3"/>
  <c r="R1042" i="3"/>
  <c r="P1042" i="3"/>
  <c r="BI1035" i="3"/>
  <c r="BH1035" i="3"/>
  <c r="BG1035" i="3"/>
  <c r="BE1035" i="3"/>
  <c r="T1035" i="3"/>
  <c r="R1035" i="3"/>
  <c r="P1035" i="3"/>
  <c r="BI1028" i="3"/>
  <c r="BH1028" i="3"/>
  <c r="BG1028" i="3"/>
  <c r="BE1028" i="3"/>
  <c r="T1028" i="3"/>
  <c r="R1028" i="3"/>
  <c r="P1028" i="3"/>
  <c r="BI1021" i="3"/>
  <c r="BH1021" i="3"/>
  <c r="BG1021" i="3"/>
  <c r="BE1021" i="3"/>
  <c r="T1021" i="3"/>
  <c r="R1021" i="3"/>
  <c r="P1021" i="3"/>
  <c r="BI1014" i="3"/>
  <c r="BH1014" i="3"/>
  <c r="BG1014" i="3"/>
  <c r="BE1014" i="3"/>
  <c r="T1014" i="3"/>
  <c r="R1014" i="3"/>
  <c r="P1014" i="3"/>
  <c r="BI1008" i="3"/>
  <c r="BH1008" i="3"/>
  <c r="BG1008" i="3"/>
  <c r="BE1008" i="3"/>
  <c r="T1008" i="3"/>
  <c r="R1008" i="3"/>
  <c r="P1008" i="3"/>
  <c r="BI996" i="3"/>
  <c r="BH996" i="3"/>
  <c r="BG996" i="3"/>
  <c r="BE996" i="3"/>
  <c r="T996" i="3"/>
  <c r="R996" i="3"/>
  <c r="P996" i="3"/>
  <c r="BI989" i="3"/>
  <c r="BH989" i="3"/>
  <c r="BG989" i="3"/>
  <c r="BE989" i="3"/>
  <c r="T989" i="3"/>
  <c r="R989" i="3"/>
  <c r="P989" i="3"/>
  <c r="BI981" i="3"/>
  <c r="BH981" i="3"/>
  <c r="BG981" i="3"/>
  <c r="BE981" i="3"/>
  <c r="T981" i="3"/>
  <c r="R981" i="3"/>
  <c r="P981" i="3"/>
  <c r="BI978" i="3"/>
  <c r="BH978" i="3"/>
  <c r="BG978" i="3"/>
  <c r="BE978" i="3"/>
  <c r="T978" i="3"/>
  <c r="R978" i="3"/>
  <c r="P978" i="3"/>
  <c r="BI967" i="3"/>
  <c r="BH967" i="3"/>
  <c r="BG967" i="3"/>
  <c r="BE967" i="3"/>
  <c r="T967" i="3"/>
  <c r="R967" i="3"/>
  <c r="P967" i="3"/>
  <c r="BI956" i="3"/>
  <c r="BH956" i="3"/>
  <c r="BG956" i="3"/>
  <c r="BE956" i="3"/>
  <c r="T956" i="3"/>
  <c r="R956" i="3"/>
  <c r="P956" i="3"/>
  <c r="BI947" i="3"/>
  <c r="BH947" i="3"/>
  <c r="BG947" i="3"/>
  <c r="BE947" i="3"/>
  <c r="T947" i="3"/>
  <c r="R947" i="3"/>
  <c r="P947" i="3"/>
  <c r="BI938" i="3"/>
  <c r="BH938" i="3"/>
  <c r="BG938" i="3"/>
  <c r="BE938" i="3"/>
  <c r="T938" i="3"/>
  <c r="R938" i="3"/>
  <c r="P938" i="3"/>
  <c r="BI929" i="3"/>
  <c r="BH929" i="3"/>
  <c r="BG929" i="3"/>
  <c r="BE929" i="3"/>
  <c r="T929" i="3"/>
  <c r="R929" i="3"/>
  <c r="P929" i="3"/>
  <c r="BI920" i="3"/>
  <c r="BH920" i="3"/>
  <c r="BG920" i="3"/>
  <c r="BE920" i="3"/>
  <c r="T920" i="3"/>
  <c r="R920" i="3"/>
  <c r="P920" i="3"/>
  <c r="BI911" i="3"/>
  <c r="BH911" i="3"/>
  <c r="BG911" i="3"/>
  <c r="BE911" i="3"/>
  <c r="T911" i="3"/>
  <c r="R911" i="3"/>
  <c r="P911" i="3"/>
  <c r="BI908" i="3"/>
  <c r="BH908" i="3"/>
  <c r="BG908" i="3"/>
  <c r="BE908" i="3"/>
  <c r="T908" i="3"/>
  <c r="R908" i="3"/>
  <c r="P908" i="3"/>
  <c r="BI901" i="3"/>
  <c r="BH901" i="3"/>
  <c r="BG901" i="3"/>
  <c r="BE901" i="3"/>
  <c r="T901" i="3"/>
  <c r="R901" i="3"/>
  <c r="P901" i="3"/>
  <c r="BI895" i="3"/>
  <c r="BH895" i="3"/>
  <c r="BG895" i="3"/>
  <c r="BE895" i="3"/>
  <c r="T895" i="3"/>
  <c r="R895" i="3"/>
  <c r="P895" i="3"/>
  <c r="BI889" i="3"/>
  <c r="BH889" i="3"/>
  <c r="BG889" i="3"/>
  <c r="BE889" i="3"/>
  <c r="T889" i="3"/>
  <c r="R889" i="3"/>
  <c r="P889" i="3"/>
  <c r="BI882" i="3"/>
  <c r="BH882" i="3"/>
  <c r="BG882" i="3"/>
  <c r="BE882" i="3"/>
  <c r="T882" i="3"/>
  <c r="R882" i="3"/>
  <c r="P882" i="3"/>
  <c r="BI873" i="3"/>
  <c r="BH873" i="3"/>
  <c r="BG873" i="3"/>
  <c r="BE873" i="3"/>
  <c r="T873" i="3"/>
  <c r="R873" i="3"/>
  <c r="P873" i="3"/>
  <c r="BI864" i="3"/>
  <c r="BH864" i="3"/>
  <c r="BG864" i="3"/>
  <c r="BE864" i="3"/>
  <c r="T864" i="3"/>
  <c r="R864" i="3"/>
  <c r="P864" i="3"/>
  <c r="BI856" i="3"/>
  <c r="BH856" i="3"/>
  <c r="BG856" i="3"/>
  <c r="BE856" i="3"/>
  <c r="T856" i="3"/>
  <c r="R856" i="3"/>
  <c r="P856" i="3"/>
  <c r="BI848" i="3"/>
  <c r="BH848" i="3"/>
  <c r="BG848" i="3"/>
  <c r="BE848" i="3"/>
  <c r="T848" i="3"/>
  <c r="R848" i="3"/>
  <c r="P848" i="3"/>
  <c r="BI841" i="3"/>
  <c r="BH841" i="3"/>
  <c r="BG841" i="3"/>
  <c r="BE841" i="3"/>
  <c r="T841" i="3"/>
  <c r="R841" i="3"/>
  <c r="P841" i="3"/>
  <c r="BI834" i="3"/>
  <c r="BH834" i="3"/>
  <c r="BG834" i="3"/>
  <c r="BE834" i="3"/>
  <c r="T834" i="3"/>
  <c r="R834" i="3"/>
  <c r="P834" i="3"/>
  <c r="BI825" i="3"/>
  <c r="BH825" i="3"/>
  <c r="BG825" i="3"/>
  <c r="BE825" i="3"/>
  <c r="T825" i="3"/>
  <c r="R825" i="3"/>
  <c r="P825" i="3"/>
  <c r="BI816" i="3"/>
  <c r="BH816" i="3"/>
  <c r="BG816" i="3"/>
  <c r="BE816" i="3"/>
  <c r="T816" i="3"/>
  <c r="R816" i="3"/>
  <c r="P816" i="3"/>
  <c r="BI807" i="3"/>
  <c r="BH807" i="3"/>
  <c r="BG807" i="3"/>
  <c r="BE807" i="3"/>
  <c r="T807" i="3"/>
  <c r="R807" i="3"/>
  <c r="P807" i="3"/>
  <c r="BI804" i="3"/>
  <c r="BH804" i="3"/>
  <c r="BG804" i="3"/>
  <c r="BE804" i="3"/>
  <c r="T804" i="3"/>
  <c r="R804" i="3"/>
  <c r="P804" i="3"/>
  <c r="BI795" i="3"/>
  <c r="BH795" i="3"/>
  <c r="BG795" i="3"/>
  <c r="BE795" i="3"/>
  <c r="T795" i="3"/>
  <c r="R795" i="3"/>
  <c r="P795" i="3"/>
  <c r="BI786" i="3"/>
  <c r="BH786" i="3"/>
  <c r="BG786" i="3"/>
  <c r="BE786" i="3"/>
  <c r="T786" i="3"/>
  <c r="R786" i="3"/>
  <c r="P786" i="3"/>
  <c r="BI783" i="3"/>
  <c r="BH783" i="3"/>
  <c r="BG783" i="3"/>
  <c r="BE783" i="3"/>
  <c r="T783" i="3"/>
  <c r="R783" i="3"/>
  <c r="P783" i="3"/>
  <c r="BI778" i="3"/>
  <c r="BH778" i="3"/>
  <c r="BG778" i="3"/>
  <c r="BE778" i="3"/>
  <c r="T778" i="3"/>
  <c r="R778" i="3"/>
  <c r="P778" i="3"/>
  <c r="BI772" i="3"/>
  <c r="BH772" i="3"/>
  <c r="BG772" i="3"/>
  <c r="BE772" i="3"/>
  <c r="T772" i="3"/>
  <c r="R772" i="3"/>
  <c r="P772" i="3"/>
  <c r="BI765" i="3"/>
  <c r="BH765" i="3"/>
  <c r="BG765" i="3"/>
  <c r="BE765" i="3"/>
  <c r="T765" i="3"/>
  <c r="R765" i="3"/>
  <c r="P765" i="3"/>
  <c r="BI757" i="3"/>
  <c r="BH757" i="3"/>
  <c r="BG757" i="3"/>
  <c r="BE757" i="3"/>
  <c r="T757" i="3"/>
  <c r="R757" i="3"/>
  <c r="P757" i="3"/>
  <c r="BI752" i="3"/>
  <c r="BH752" i="3"/>
  <c r="BG752" i="3"/>
  <c r="BE752" i="3"/>
  <c r="T752" i="3"/>
  <c r="R752" i="3"/>
  <c r="P752" i="3"/>
  <c r="BI746" i="3"/>
  <c r="BH746" i="3"/>
  <c r="BG746" i="3"/>
  <c r="BE746" i="3"/>
  <c r="T746" i="3"/>
  <c r="R746" i="3"/>
  <c r="P746" i="3"/>
  <c r="BI741" i="3"/>
  <c r="BH741" i="3"/>
  <c r="BG741" i="3"/>
  <c r="BE741" i="3"/>
  <c r="T741" i="3"/>
  <c r="R741" i="3"/>
  <c r="P741" i="3"/>
  <c r="BI735" i="3"/>
  <c r="BH735" i="3"/>
  <c r="BG735" i="3"/>
  <c r="BE735" i="3"/>
  <c r="T735" i="3"/>
  <c r="R735" i="3"/>
  <c r="P735" i="3"/>
  <c r="BI730" i="3"/>
  <c r="BH730" i="3"/>
  <c r="BG730" i="3"/>
  <c r="BE730" i="3"/>
  <c r="T730" i="3"/>
  <c r="R730" i="3"/>
  <c r="P730" i="3"/>
  <c r="BI724" i="3"/>
  <c r="BH724" i="3"/>
  <c r="BG724" i="3"/>
  <c r="BE724" i="3"/>
  <c r="T724" i="3"/>
  <c r="R724" i="3"/>
  <c r="P724" i="3"/>
  <c r="BI719" i="3"/>
  <c r="BH719" i="3"/>
  <c r="BG719" i="3"/>
  <c r="BE719" i="3"/>
  <c r="T719" i="3"/>
  <c r="R719" i="3"/>
  <c r="P719" i="3"/>
  <c r="BI713" i="3"/>
  <c r="BH713" i="3"/>
  <c r="BG713" i="3"/>
  <c r="BE713" i="3"/>
  <c r="T713" i="3"/>
  <c r="R713" i="3"/>
  <c r="P713" i="3"/>
  <c r="BI708" i="3"/>
  <c r="BH708" i="3"/>
  <c r="BG708" i="3"/>
  <c r="BE708" i="3"/>
  <c r="T708" i="3"/>
  <c r="R708" i="3"/>
  <c r="P708" i="3"/>
  <c r="BI702" i="3"/>
  <c r="BH702" i="3"/>
  <c r="BG702" i="3"/>
  <c r="BE702" i="3"/>
  <c r="T702" i="3"/>
  <c r="R702" i="3"/>
  <c r="P702" i="3"/>
  <c r="BI697" i="3"/>
  <c r="BH697" i="3"/>
  <c r="BG697" i="3"/>
  <c r="BE697" i="3"/>
  <c r="T697" i="3"/>
  <c r="R697" i="3"/>
  <c r="P697" i="3"/>
  <c r="BI691" i="3"/>
  <c r="BH691" i="3"/>
  <c r="BG691" i="3"/>
  <c r="BE691" i="3"/>
  <c r="T691" i="3"/>
  <c r="R691" i="3"/>
  <c r="P691" i="3"/>
  <c r="BI686" i="3"/>
  <c r="BH686" i="3"/>
  <c r="BG686" i="3"/>
  <c r="BE686" i="3"/>
  <c r="T686" i="3"/>
  <c r="R686" i="3"/>
  <c r="P686" i="3"/>
  <c r="BI681" i="3"/>
  <c r="BH681" i="3"/>
  <c r="BG681" i="3"/>
  <c r="BE681" i="3"/>
  <c r="T681" i="3"/>
  <c r="R681" i="3"/>
  <c r="P681" i="3"/>
  <c r="BI676" i="3"/>
  <c r="BH676" i="3"/>
  <c r="BG676" i="3"/>
  <c r="BE676" i="3"/>
  <c r="T676" i="3"/>
  <c r="R676" i="3"/>
  <c r="P676" i="3"/>
  <c r="BI670" i="3"/>
  <c r="BH670" i="3"/>
  <c r="BG670" i="3"/>
  <c r="BE670" i="3"/>
  <c r="T670" i="3"/>
  <c r="R670" i="3"/>
  <c r="P670" i="3"/>
  <c r="BI665" i="3"/>
  <c r="BH665" i="3"/>
  <c r="BG665" i="3"/>
  <c r="BE665" i="3"/>
  <c r="T665" i="3"/>
  <c r="R665" i="3"/>
  <c r="P665" i="3"/>
  <c r="BI660" i="3"/>
  <c r="BH660" i="3"/>
  <c r="BG660" i="3"/>
  <c r="BE660" i="3"/>
  <c r="T660" i="3"/>
  <c r="R660" i="3"/>
  <c r="P660" i="3"/>
  <c r="BI654" i="3"/>
  <c r="BH654" i="3"/>
  <c r="BG654" i="3"/>
  <c r="BE654" i="3"/>
  <c r="T654" i="3"/>
  <c r="R654" i="3"/>
  <c r="P654" i="3"/>
  <c r="BI649" i="3"/>
  <c r="BH649" i="3"/>
  <c r="BG649" i="3"/>
  <c r="BE649" i="3"/>
  <c r="T649" i="3"/>
  <c r="R649" i="3"/>
  <c r="P649" i="3"/>
  <c r="BI643" i="3"/>
  <c r="BH643" i="3"/>
  <c r="BG643" i="3"/>
  <c r="BE643" i="3"/>
  <c r="T643" i="3"/>
  <c r="R643" i="3"/>
  <c r="P643" i="3"/>
  <c r="BI638" i="3"/>
  <c r="BH638" i="3"/>
  <c r="BG638" i="3"/>
  <c r="BE638" i="3"/>
  <c r="T638" i="3"/>
  <c r="R638" i="3"/>
  <c r="P638" i="3"/>
  <c r="BI632" i="3"/>
  <c r="BH632" i="3"/>
  <c r="BG632" i="3"/>
  <c r="BE632" i="3"/>
  <c r="T632" i="3"/>
  <c r="R632" i="3"/>
  <c r="P632" i="3"/>
  <c r="BI627" i="3"/>
  <c r="BH627" i="3"/>
  <c r="BG627" i="3"/>
  <c r="BE627" i="3"/>
  <c r="T627" i="3"/>
  <c r="R627" i="3"/>
  <c r="P627" i="3"/>
  <c r="BI621" i="3"/>
  <c r="BH621" i="3"/>
  <c r="BG621" i="3"/>
  <c r="BE621" i="3"/>
  <c r="T621" i="3"/>
  <c r="R621" i="3"/>
  <c r="P621" i="3"/>
  <c r="BI616" i="3"/>
  <c r="BH616" i="3"/>
  <c r="BG616" i="3"/>
  <c r="BE616" i="3"/>
  <c r="T616" i="3"/>
  <c r="R616" i="3"/>
  <c r="P616" i="3"/>
  <c r="BI610" i="3"/>
  <c r="BH610" i="3"/>
  <c r="BG610" i="3"/>
  <c r="BE610" i="3"/>
  <c r="T610" i="3"/>
  <c r="R610" i="3"/>
  <c r="P610" i="3"/>
  <c r="BI603" i="3"/>
  <c r="BH603" i="3"/>
  <c r="BG603" i="3"/>
  <c r="BE603" i="3"/>
  <c r="T603" i="3"/>
  <c r="R603" i="3"/>
  <c r="P603" i="3"/>
  <c r="BI595" i="3"/>
  <c r="BH595" i="3"/>
  <c r="BG595" i="3"/>
  <c r="BE595" i="3"/>
  <c r="T595" i="3"/>
  <c r="R595" i="3"/>
  <c r="P595" i="3"/>
  <c r="BI592" i="3"/>
  <c r="BH592" i="3"/>
  <c r="BG592" i="3"/>
  <c r="BE592" i="3"/>
  <c r="T592" i="3"/>
  <c r="R592" i="3"/>
  <c r="P592" i="3"/>
  <c r="P583" i="3"/>
  <c r="BI584" i="3"/>
  <c r="BH584" i="3"/>
  <c r="BG584" i="3"/>
  <c r="BE584" i="3"/>
  <c r="T584" i="3"/>
  <c r="T583" i="3" s="1"/>
  <c r="R584" i="3"/>
  <c r="R583" i="3" s="1"/>
  <c r="P584" i="3"/>
  <c r="BI581" i="3"/>
  <c r="BH581" i="3"/>
  <c r="BG581" i="3"/>
  <c r="BE581" i="3"/>
  <c r="T581" i="3"/>
  <c r="R581" i="3"/>
  <c r="P581" i="3"/>
  <c r="BI576" i="3"/>
  <c r="BH576" i="3"/>
  <c r="BG576" i="3"/>
  <c r="BE576" i="3"/>
  <c r="T576" i="3"/>
  <c r="R576" i="3"/>
  <c r="P576" i="3"/>
  <c r="BI570" i="3"/>
  <c r="BH570" i="3"/>
  <c r="BG570" i="3"/>
  <c r="BE570" i="3"/>
  <c r="T570" i="3"/>
  <c r="R570" i="3"/>
  <c r="P570" i="3"/>
  <c r="BI565" i="3"/>
  <c r="BH565" i="3"/>
  <c r="BG565" i="3"/>
  <c r="BE565" i="3"/>
  <c r="T565" i="3"/>
  <c r="R565" i="3"/>
  <c r="P565" i="3"/>
  <c r="BI559" i="3"/>
  <c r="BH559" i="3"/>
  <c r="BG559" i="3"/>
  <c r="BE559" i="3"/>
  <c r="T559" i="3"/>
  <c r="R559" i="3"/>
  <c r="P559" i="3"/>
  <c r="BI553" i="3"/>
  <c r="BH553" i="3"/>
  <c r="BG553" i="3"/>
  <c r="BE553" i="3"/>
  <c r="T553" i="3"/>
  <c r="R553" i="3"/>
  <c r="P553" i="3"/>
  <c r="BI546" i="3"/>
  <c r="BH546" i="3"/>
  <c r="BG546" i="3"/>
  <c r="BE546" i="3"/>
  <c r="T546" i="3"/>
  <c r="R546" i="3"/>
  <c r="P546" i="3"/>
  <c r="BI531" i="3"/>
  <c r="BH531" i="3"/>
  <c r="BG531" i="3"/>
  <c r="BE531" i="3"/>
  <c r="T531" i="3"/>
  <c r="R531" i="3"/>
  <c r="P531" i="3"/>
  <c r="BI516" i="3"/>
  <c r="BH516" i="3"/>
  <c r="BG516" i="3"/>
  <c r="BE516" i="3"/>
  <c r="T516" i="3"/>
  <c r="R516" i="3"/>
  <c r="P516" i="3"/>
  <c r="BI501" i="3"/>
  <c r="BH501" i="3"/>
  <c r="BG501" i="3"/>
  <c r="BE501" i="3"/>
  <c r="T501" i="3"/>
  <c r="R501" i="3"/>
  <c r="P501" i="3"/>
  <c r="BI486" i="3"/>
  <c r="BH486" i="3"/>
  <c r="BG486" i="3"/>
  <c r="BE486" i="3"/>
  <c r="T486" i="3"/>
  <c r="R486" i="3"/>
  <c r="P486" i="3"/>
  <c r="BI471" i="3"/>
  <c r="BH471" i="3"/>
  <c r="BG471" i="3"/>
  <c r="BE471" i="3"/>
  <c r="T471" i="3"/>
  <c r="R471" i="3"/>
  <c r="P471" i="3"/>
  <c r="BI456" i="3"/>
  <c r="BH456" i="3"/>
  <c r="BG456" i="3"/>
  <c r="BE456" i="3"/>
  <c r="T456" i="3"/>
  <c r="R456" i="3"/>
  <c r="P456" i="3"/>
  <c r="BI449" i="3"/>
  <c r="BH449" i="3"/>
  <c r="BG449" i="3"/>
  <c r="BE449" i="3"/>
  <c r="T449" i="3"/>
  <c r="R449" i="3"/>
  <c r="P449" i="3"/>
  <c r="BI438" i="3"/>
  <c r="BH438" i="3"/>
  <c r="BG438" i="3"/>
  <c r="BE438" i="3"/>
  <c r="T438" i="3"/>
  <c r="R438" i="3"/>
  <c r="P438" i="3"/>
  <c r="BI430" i="3"/>
  <c r="BH430" i="3"/>
  <c r="BG430" i="3"/>
  <c r="BE430" i="3"/>
  <c r="T430" i="3"/>
  <c r="R430" i="3"/>
  <c r="P430" i="3"/>
  <c r="BI422" i="3"/>
  <c r="BH422" i="3"/>
  <c r="BG422" i="3"/>
  <c r="BE422" i="3"/>
  <c r="T422" i="3"/>
  <c r="R422" i="3"/>
  <c r="P422" i="3"/>
  <c r="BI416" i="3"/>
  <c r="BH416" i="3"/>
  <c r="BG416" i="3"/>
  <c r="BE416" i="3"/>
  <c r="T416" i="3"/>
  <c r="R416" i="3"/>
  <c r="P416" i="3"/>
  <c r="BI410" i="3"/>
  <c r="BH410" i="3"/>
  <c r="BG410" i="3"/>
  <c r="BE410" i="3"/>
  <c r="T410" i="3"/>
  <c r="R410" i="3"/>
  <c r="P410" i="3"/>
  <c r="BI398" i="3"/>
  <c r="BH398" i="3"/>
  <c r="BG398" i="3"/>
  <c r="BE398" i="3"/>
  <c r="T398" i="3"/>
  <c r="R398" i="3"/>
  <c r="P398" i="3"/>
  <c r="BI386" i="3"/>
  <c r="BH386" i="3"/>
  <c r="BG386" i="3"/>
  <c r="BE386" i="3"/>
  <c r="T386" i="3"/>
  <c r="R386" i="3"/>
  <c r="P386" i="3"/>
  <c r="BI378" i="3"/>
  <c r="BH378" i="3"/>
  <c r="BG378" i="3"/>
  <c r="BE378" i="3"/>
  <c r="T378" i="3"/>
  <c r="R378" i="3"/>
  <c r="P378" i="3"/>
  <c r="BI371" i="3"/>
  <c r="BH371" i="3"/>
  <c r="BG371" i="3"/>
  <c r="BE371" i="3"/>
  <c r="T371" i="3"/>
  <c r="R371" i="3"/>
  <c r="P371" i="3"/>
  <c r="BI368" i="3"/>
  <c r="BH368" i="3"/>
  <c r="BG368" i="3"/>
  <c r="BE368" i="3"/>
  <c r="T368" i="3"/>
  <c r="R368" i="3"/>
  <c r="P368" i="3"/>
  <c r="BI364" i="3"/>
  <c r="BH364" i="3"/>
  <c r="BG364" i="3"/>
  <c r="BE364" i="3"/>
  <c r="T364" i="3"/>
  <c r="R364" i="3"/>
  <c r="P364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48" i="3"/>
  <c r="BH348" i="3"/>
  <c r="BG348" i="3"/>
  <c r="BE348" i="3"/>
  <c r="T348" i="3"/>
  <c r="R348" i="3"/>
  <c r="P348" i="3"/>
  <c r="BI340" i="3"/>
  <c r="BH340" i="3"/>
  <c r="BG340" i="3"/>
  <c r="BE340" i="3"/>
  <c r="T340" i="3"/>
  <c r="R340" i="3"/>
  <c r="P340" i="3"/>
  <c r="BI336" i="3"/>
  <c r="BH336" i="3"/>
  <c r="BG336" i="3"/>
  <c r="BE336" i="3"/>
  <c r="T336" i="3"/>
  <c r="T335" i="3"/>
  <c r="R336" i="3"/>
  <c r="R335" i="3" s="1"/>
  <c r="P336" i="3"/>
  <c r="P335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18" i="3"/>
  <c r="BH318" i="3"/>
  <c r="BG318" i="3"/>
  <c r="BE318" i="3"/>
  <c r="T318" i="3"/>
  <c r="R318" i="3"/>
  <c r="P318" i="3"/>
  <c r="BI310" i="3"/>
  <c r="BH310" i="3"/>
  <c r="BG310" i="3"/>
  <c r="BE310" i="3"/>
  <c r="T310" i="3"/>
  <c r="R310" i="3"/>
  <c r="P310" i="3"/>
  <c r="BI302" i="3"/>
  <c r="BH302" i="3"/>
  <c r="BG302" i="3"/>
  <c r="BE302" i="3"/>
  <c r="T302" i="3"/>
  <c r="R302" i="3"/>
  <c r="P302" i="3"/>
  <c r="BI295" i="3"/>
  <c r="BH295" i="3"/>
  <c r="BG295" i="3"/>
  <c r="BE295" i="3"/>
  <c r="T295" i="3"/>
  <c r="R295" i="3"/>
  <c r="P295" i="3"/>
  <c r="BI287" i="3"/>
  <c r="BH287" i="3"/>
  <c r="BG287" i="3"/>
  <c r="BE287" i="3"/>
  <c r="T287" i="3"/>
  <c r="R287" i="3"/>
  <c r="P287" i="3"/>
  <c r="BI282" i="3"/>
  <c r="BH282" i="3"/>
  <c r="BG282" i="3"/>
  <c r="BE282" i="3"/>
  <c r="T282" i="3"/>
  <c r="R282" i="3"/>
  <c r="P282" i="3"/>
  <c r="BI276" i="3"/>
  <c r="BH276" i="3"/>
  <c r="BG276" i="3"/>
  <c r="BE276" i="3"/>
  <c r="T276" i="3"/>
  <c r="R276" i="3"/>
  <c r="P276" i="3"/>
  <c r="BI267" i="3"/>
  <c r="BH267" i="3"/>
  <c r="BG267" i="3"/>
  <c r="BE267" i="3"/>
  <c r="T267" i="3"/>
  <c r="R267" i="3"/>
  <c r="P267" i="3"/>
  <c r="BI261" i="3"/>
  <c r="BH261" i="3"/>
  <c r="BG261" i="3"/>
  <c r="BE261" i="3"/>
  <c r="T261" i="3"/>
  <c r="R261" i="3"/>
  <c r="P261" i="3"/>
  <c r="BI248" i="3"/>
  <c r="BH248" i="3"/>
  <c r="BG248" i="3"/>
  <c r="BE248" i="3"/>
  <c r="T248" i="3"/>
  <c r="R248" i="3"/>
  <c r="P248" i="3"/>
  <c r="BI235" i="3"/>
  <c r="BH235" i="3"/>
  <c r="BG235" i="3"/>
  <c r="BE235" i="3"/>
  <c r="T235" i="3"/>
  <c r="R235" i="3"/>
  <c r="P235" i="3"/>
  <c r="BI222" i="3"/>
  <c r="BH222" i="3"/>
  <c r="BG222" i="3"/>
  <c r="BE222" i="3"/>
  <c r="T222" i="3"/>
  <c r="R222" i="3"/>
  <c r="P222" i="3"/>
  <c r="BI209" i="3"/>
  <c r="BH209" i="3"/>
  <c r="BG209" i="3"/>
  <c r="BE209" i="3"/>
  <c r="T209" i="3"/>
  <c r="R209" i="3"/>
  <c r="P209" i="3"/>
  <c r="BI203" i="3"/>
  <c r="BH203" i="3"/>
  <c r="BG203" i="3"/>
  <c r="BE203" i="3"/>
  <c r="T203" i="3"/>
  <c r="R203" i="3"/>
  <c r="P203" i="3"/>
  <c r="BI181" i="3"/>
  <c r="BH181" i="3"/>
  <c r="BG181" i="3"/>
  <c r="BE181" i="3"/>
  <c r="T181" i="3"/>
  <c r="R181" i="3"/>
  <c r="P181" i="3"/>
  <c r="BI175" i="3"/>
  <c r="BH175" i="3"/>
  <c r="BG175" i="3"/>
  <c r="BE175" i="3"/>
  <c r="T175" i="3"/>
  <c r="R175" i="3"/>
  <c r="P175" i="3"/>
  <c r="BI169" i="3"/>
  <c r="BH169" i="3"/>
  <c r="BG169" i="3"/>
  <c r="BE169" i="3"/>
  <c r="T169" i="3"/>
  <c r="R169" i="3"/>
  <c r="P169" i="3"/>
  <c r="BI152" i="3"/>
  <c r="BH152" i="3"/>
  <c r="BG152" i="3"/>
  <c r="BE152" i="3"/>
  <c r="T152" i="3"/>
  <c r="R152" i="3"/>
  <c r="P152" i="3"/>
  <c r="BI130" i="3"/>
  <c r="BH130" i="3"/>
  <c r="BG130" i="3"/>
  <c r="BE130" i="3"/>
  <c r="T130" i="3"/>
  <c r="R130" i="3"/>
  <c r="P130" i="3"/>
  <c r="BI108" i="3"/>
  <c r="BH108" i="3"/>
  <c r="BG108" i="3"/>
  <c r="BE108" i="3"/>
  <c r="T108" i="3"/>
  <c r="R108" i="3"/>
  <c r="P108" i="3"/>
  <c r="BI100" i="3"/>
  <c r="BH100" i="3"/>
  <c r="BG100" i="3"/>
  <c r="BE100" i="3"/>
  <c r="T100" i="3"/>
  <c r="T99" i="3"/>
  <c r="R100" i="3"/>
  <c r="R99" i="3" s="1"/>
  <c r="P100" i="3"/>
  <c r="P99" i="3"/>
  <c r="J93" i="3"/>
  <c r="F93" i="3"/>
  <c r="F91" i="3"/>
  <c r="E89" i="3"/>
  <c r="J54" i="3"/>
  <c r="F54" i="3"/>
  <c r="F52" i="3"/>
  <c r="E50" i="3"/>
  <c r="J24" i="3"/>
  <c r="E24" i="3"/>
  <c r="J94" i="3" s="1"/>
  <c r="J23" i="3"/>
  <c r="J18" i="3"/>
  <c r="E18" i="3"/>
  <c r="F55" i="3" s="1"/>
  <c r="J17" i="3"/>
  <c r="J12" i="3"/>
  <c r="J91" i="3" s="1"/>
  <c r="E7" i="3"/>
  <c r="E48" i="3"/>
  <c r="J37" i="2"/>
  <c r="J36" i="2"/>
  <c r="AY55" i="1" s="1"/>
  <c r="J35" i="2"/>
  <c r="AX55" i="1"/>
  <c r="BI368" i="2"/>
  <c r="BH368" i="2"/>
  <c r="BG368" i="2"/>
  <c r="BE368" i="2"/>
  <c r="T368" i="2"/>
  <c r="R368" i="2"/>
  <c r="P368" i="2"/>
  <c r="BI359" i="2"/>
  <c r="BH359" i="2"/>
  <c r="BG359" i="2"/>
  <c r="BE359" i="2"/>
  <c r="T359" i="2"/>
  <c r="T358" i="2" s="1"/>
  <c r="R359" i="2"/>
  <c r="R358" i="2" s="1"/>
  <c r="P359" i="2"/>
  <c r="P358" i="2" s="1"/>
  <c r="BI351" i="2"/>
  <c r="BH351" i="2"/>
  <c r="BG351" i="2"/>
  <c r="BE351" i="2"/>
  <c r="T351" i="2"/>
  <c r="T350" i="2" s="1"/>
  <c r="R351" i="2"/>
  <c r="R350" i="2" s="1"/>
  <c r="P351" i="2"/>
  <c r="P350" i="2"/>
  <c r="BI341" i="2"/>
  <c r="BH341" i="2"/>
  <c r="BG341" i="2"/>
  <c r="BE341" i="2"/>
  <c r="T341" i="2"/>
  <c r="R341" i="2"/>
  <c r="P341" i="2"/>
  <c r="BI336" i="2"/>
  <c r="BH336" i="2"/>
  <c r="BG336" i="2"/>
  <c r="BE336" i="2"/>
  <c r="T336" i="2"/>
  <c r="R336" i="2"/>
  <c r="P336" i="2"/>
  <c r="BI330" i="2"/>
  <c r="BH330" i="2"/>
  <c r="BG330" i="2"/>
  <c r="BE330" i="2"/>
  <c r="T330" i="2"/>
  <c r="T329" i="2" s="1"/>
  <c r="R330" i="2"/>
  <c r="P330" i="2"/>
  <c r="BI323" i="2"/>
  <c r="BH323" i="2"/>
  <c r="BG323" i="2"/>
  <c r="BE323" i="2"/>
  <c r="T323" i="2"/>
  <c r="T322" i="2"/>
  <c r="R323" i="2"/>
  <c r="R322" i="2" s="1"/>
  <c r="P323" i="2"/>
  <c r="P322" i="2"/>
  <c r="BI317" i="2"/>
  <c r="BH317" i="2"/>
  <c r="BG317" i="2"/>
  <c r="BE317" i="2"/>
  <c r="T317" i="2"/>
  <c r="R317" i="2"/>
  <c r="P317" i="2"/>
  <c r="BI312" i="2"/>
  <c r="BH312" i="2"/>
  <c r="BG312" i="2"/>
  <c r="BE312" i="2"/>
  <c r="T312" i="2"/>
  <c r="R312" i="2"/>
  <c r="P312" i="2"/>
  <c r="BI307" i="2"/>
  <c r="BH307" i="2"/>
  <c r="BG307" i="2"/>
  <c r="BE307" i="2"/>
  <c r="T307" i="2"/>
  <c r="R307" i="2"/>
  <c r="P307" i="2"/>
  <c r="BI302" i="2"/>
  <c r="BH302" i="2"/>
  <c r="BG302" i="2"/>
  <c r="BE302" i="2"/>
  <c r="T302" i="2"/>
  <c r="R302" i="2"/>
  <c r="P302" i="2"/>
  <c r="BI297" i="2"/>
  <c r="BH297" i="2"/>
  <c r="BG297" i="2"/>
  <c r="BE297" i="2"/>
  <c r="T297" i="2"/>
  <c r="R297" i="2"/>
  <c r="P297" i="2"/>
  <c r="BI292" i="2"/>
  <c r="BH292" i="2"/>
  <c r="BG292" i="2"/>
  <c r="BE292" i="2"/>
  <c r="T292" i="2"/>
  <c r="R292" i="2"/>
  <c r="P292" i="2"/>
  <c r="BI289" i="2"/>
  <c r="BH289" i="2"/>
  <c r="BG289" i="2"/>
  <c r="BE289" i="2"/>
  <c r="T289" i="2"/>
  <c r="R289" i="2"/>
  <c r="P289" i="2"/>
  <c r="BI284" i="2"/>
  <c r="BH284" i="2"/>
  <c r="BG284" i="2"/>
  <c r="BE284" i="2"/>
  <c r="T284" i="2"/>
  <c r="R284" i="2"/>
  <c r="P284" i="2"/>
  <c r="BI276" i="2"/>
  <c r="BH276" i="2"/>
  <c r="BG276" i="2"/>
  <c r="BE276" i="2"/>
  <c r="T276" i="2"/>
  <c r="T275" i="2" s="1"/>
  <c r="R276" i="2"/>
  <c r="R275" i="2" s="1"/>
  <c r="P276" i="2"/>
  <c r="P275" i="2" s="1"/>
  <c r="BI272" i="2"/>
  <c r="BH272" i="2"/>
  <c r="BG272" i="2"/>
  <c r="BE272" i="2"/>
  <c r="T272" i="2"/>
  <c r="T271" i="2"/>
  <c r="R272" i="2"/>
  <c r="R271" i="2" s="1"/>
  <c r="P272" i="2"/>
  <c r="P271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3" i="2"/>
  <c r="BH253" i="2"/>
  <c r="BG253" i="2"/>
  <c r="BE253" i="2"/>
  <c r="T253" i="2"/>
  <c r="R253" i="2"/>
  <c r="P253" i="2"/>
  <c r="BI236" i="2"/>
  <c r="BH236" i="2"/>
  <c r="BG236" i="2"/>
  <c r="BE236" i="2"/>
  <c r="T236" i="2"/>
  <c r="R236" i="2"/>
  <c r="P236" i="2"/>
  <c r="BI227" i="2"/>
  <c r="BH227" i="2"/>
  <c r="BG227" i="2"/>
  <c r="BE227" i="2"/>
  <c r="T227" i="2"/>
  <c r="R227" i="2"/>
  <c r="P227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08" i="2"/>
  <c r="BH208" i="2"/>
  <c r="BG208" i="2"/>
  <c r="BE208" i="2"/>
  <c r="T208" i="2"/>
  <c r="R208" i="2"/>
  <c r="P208" i="2"/>
  <c r="BI202" i="2"/>
  <c r="BH202" i="2"/>
  <c r="BG202" i="2"/>
  <c r="BE202" i="2"/>
  <c r="T202" i="2"/>
  <c r="R202" i="2"/>
  <c r="P202" i="2"/>
  <c r="BI196" i="2"/>
  <c r="BH196" i="2"/>
  <c r="BG196" i="2"/>
  <c r="BE196" i="2"/>
  <c r="T196" i="2"/>
  <c r="R196" i="2"/>
  <c r="P196" i="2"/>
  <c r="BI190" i="2"/>
  <c r="BH190" i="2"/>
  <c r="BG190" i="2"/>
  <c r="BE190" i="2"/>
  <c r="T190" i="2"/>
  <c r="R190" i="2"/>
  <c r="P190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0" i="2"/>
  <c r="BH170" i="2"/>
  <c r="BG170" i="2"/>
  <c r="BE170" i="2"/>
  <c r="T170" i="2"/>
  <c r="R170" i="2"/>
  <c r="P170" i="2"/>
  <c r="BI159" i="2"/>
  <c r="BH159" i="2"/>
  <c r="BG159" i="2"/>
  <c r="BE159" i="2"/>
  <c r="T159" i="2"/>
  <c r="R159" i="2"/>
  <c r="P159" i="2"/>
  <c r="BI148" i="2"/>
  <c r="BH148" i="2"/>
  <c r="BG148" i="2"/>
  <c r="BE148" i="2"/>
  <c r="T148" i="2"/>
  <c r="R148" i="2"/>
  <c r="P148" i="2"/>
  <c r="BI137" i="2"/>
  <c r="BH137" i="2"/>
  <c r="BG137" i="2"/>
  <c r="BE137" i="2"/>
  <c r="T137" i="2"/>
  <c r="R137" i="2"/>
  <c r="P137" i="2"/>
  <c r="BI126" i="2"/>
  <c r="BH126" i="2"/>
  <c r="BG126" i="2"/>
  <c r="BE126" i="2"/>
  <c r="T126" i="2"/>
  <c r="R126" i="2"/>
  <c r="P126" i="2"/>
  <c r="BI116" i="2"/>
  <c r="BH116" i="2"/>
  <c r="BG116" i="2"/>
  <c r="BE116" i="2"/>
  <c r="T116" i="2"/>
  <c r="R116" i="2"/>
  <c r="P116" i="2"/>
  <c r="BI104" i="2"/>
  <c r="BH104" i="2"/>
  <c r="BG104" i="2"/>
  <c r="BE104" i="2"/>
  <c r="T104" i="2"/>
  <c r="R104" i="2"/>
  <c r="P104" i="2"/>
  <c r="BI99" i="2"/>
  <c r="BH99" i="2"/>
  <c r="BG99" i="2"/>
  <c r="BE99" i="2"/>
  <c r="T99" i="2"/>
  <c r="R99" i="2"/>
  <c r="P99" i="2"/>
  <c r="BI94" i="2"/>
  <c r="BH94" i="2"/>
  <c r="BG94" i="2"/>
  <c r="BE94" i="2"/>
  <c r="T94" i="2"/>
  <c r="R94" i="2"/>
  <c r="P94" i="2"/>
  <c r="J87" i="2"/>
  <c r="F87" i="2"/>
  <c r="F85" i="2"/>
  <c r="E83" i="2"/>
  <c r="J54" i="2"/>
  <c r="F54" i="2"/>
  <c r="F52" i="2"/>
  <c r="E50" i="2"/>
  <c r="J24" i="2"/>
  <c r="E24" i="2"/>
  <c r="J55" i="2" s="1"/>
  <c r="J23" i="2"/>
  <c r="J18" i="2"/>
  <c r="E18" i="2"/>
  <c r="F88" i="2" s="1"/>
  <c r="J17" i="2"/>
  <c r="J12" i="2"/>
  <c r="J52" i="2" s="1"/>
  <c r="E7" i="2"/>
  <c r="E48" i="2"/>
  <c r="L50" i="1"/>
  <c r="AM50" i="1"/>
  <c r="AM49" i="1"/>
  <c r="L49" i="1"/>
  <c r="AM47" i="1"/>
  <c r="L47" i="1"/>
  <c r="L45" i="1"/>
  <c r="L44" i="1"/>
  <c r="BK107" i="6"/>
  <c r="BK110" i="5"/>
  <c r="BK1145" i="3"/>
  <c r="J1081" i="3"/>
  <c r="J1008" i="3"/>
  <c r="J908" i="3"/>
  <c r="J209" i="3"/>
  <c r="BK222" i="4"/>
  <c r="J804" i="3"/>
  <c r="BK378" i="3"/>
  <c r="J98" i="5"/>
  <c r="BK660" i="3"/>
  <c r="J83" i="7"/>
  <c r="BK96" i="5"/>
  <c r="J786" i="3"/>
  <c r="BK438" i="3"/>
  <c r="BK223" i="6"/>
  <c r="J202" i="6"/>
  <c r="BK169" i="6"/>
  <c r="J253" i="2"/>
  <c r="J183" i="6"/>
  <c r="J214" i="4"/>
  <c r="BK681" i="3"/>
  <c r="BK581" i="3"/>
  <c r="J208" i="2"/>
  <c r="J310" i="3"/>
  <c r="BK882" i="3"/>
  <c r="BK222" i="3"/>
  <c r="J531" i="3"/>
  <c r="J213" i="6"/>
  <c r="J148" i="4"/>
  <c r="BK592" i="3"/>
  <c r="BK114" i="5"/>
  <c r="BK989" i="3"/>
  <c r="J160" i="6"/>
  <c r="BK94" i="5"/>
  <c r="J208" i="6"/>
  <c r="BK122" i="5"/>
  <c r="J686" i="3"/>
  <c r="BK125" i="6"/>
  <c r="J33" i="7"/>
  <c r="F37" i="7"/>
  <c r="BK323" i="2"/>
  <c r="F36" i="7"/>
  <c r="J190" i="4"/>
  <c r="BK929" i="3"/>
  <c r="J115" i="6"/>
  <c r="J1138" i="3"/>
  <c r="BK1014" i="3"/>
  <c r="BK145" i="6"/>
  <c r="J882" i="3"/>
  <c r="J735" i="3"/>
  <c r="J449" i="3"/>
  <c r="J183" i="2"/>
  <c r="J99" i="5"/>
  <c r="BK901" i="3"/>
  <c r="J627" i="3"/>
  <c r="J323" i="3"/>
  <c r="BK83" i="7"/>
  <c r="J141" i="4"/>
  <c r="J516" i="3"/>
  <c r="BK215" i="6"/>
  <c r="J189" i="6"/>
  <c r="BK149" i="6"/>
  <c r="J144" i="4"/>
  <c r="BK804" i="3"/>
  <c r="J621" i="3"/>
  <c r="J430" i="3"/>
  <c r="J276" i="2"/>
  <c r="BK107" i="5"/>
  <c r="BK141" i="4"/>
  <c r="J592" i="3"/>
  <c r="BK276" i="3"/>
  <c r="BK227" i="6"/>
  <c r="BK174" i="6"/>
  <c r="J120" i="5"/>
  <c r="J873" i="3"/>
  <c r="BK638" i="3"/>
  <c r="J438" i="3"/>
  <c r="BK265" i="2"/>
  <c r="BK221" i="6"/>
  <c r="BK118" i="5"/>
  <c r="J371" i="3"/>
  <c r="J159" i="2"/>
  <c r="J171" i="6"/>
  <c r="BK416" i="3"/>
  <c r="BK292" i="2"/>
  <c r="BK98" i="5"/>
  <c r="J456" i="3"/>
  <c r="BK157" i="6"/>
  <c r="BK330" i="3"/>
  <c r="BK160" i="6"/>
  <c r="BK133" i="6"/>
  <c r="BK182" i="4"/>
  <c r="J111" i="4"/>
  <c r="J1089" i="3"/>
  <c r="J1064" i="3"/>
  <c r="J1021" i="3"/>
  <c r="BK920" i="3"/>
  <c r="J834" i="3"/>
  <c r="BK267" i="3"/>
  <c r="J190" i="2"/>
  <c r="J127" i="5"/>
  <c r="BK226" i="4"/>
  <c r="BK163" i="4"/>
  <c r="J102" i="4"/>
  <c r="BK908" i="3"/>
  <c r="BK632" i="3"/>
  <c r="J330" i="3"/>
  <c r="BK208" i="2"/>
  <c r="BK162" i="6"/>
  <c r="J138" i="6"/>
  <c r="J151" i="4"/>
  <c r="BK691" i="3"/>
  <c r="BK456" i="3"/>
  <c r="J202" i="2"/>
  <c r="BK219" i="6"/>
  <c r="J162" i="6"/>
  <c r="BK93" i="5"/>
  <c r="J108" i="4"/>
  <c r="BK765" i="3"/>
  <c r="BK654" i="3"/>
  <c r="BK486" i="3"/>
  <c r="J287" i="3"/>
  <c r="BK82" i="7"/>
  <c r="J181" i="6"/>
  <c r="J119" i="5"/>
  <c r="BK189" i="6"/>
  <c r="BK168" i="6"/>
  <c r="BK163" i="6"/>
  <c r="BK218" i="4"/>
  <c r="J765" i="3"/>
  <c r="BK282" i="3"/>
  <c r="BK117" i="6"/>
  <c r="BK113" i="5"/>
  <c r="J130" i="4"/>
  <c r="J752" i="3"/>
  <c r="J356" i="3"/>
  <c r="J152" i="3"/>
  <c r="J99" i="2"/>
  <c r="J209" i="6"/>
  <c r="J198" i="6"/>
  <c r="J142" i="6"/>
  <c r="BK1081" i="3"/>
  <c r="BK981" i="3"/>
  <c r="BK816" i="3"/>
  <c r="J713" i="3"/>
  <c r="BK595" i="3"/>
  <c r="BK225" i="6"/>
  <c r="J125" i="6"/>
  <c r="J182" i="4"/>
  <c r="J105" i="4"/>
  <c r="J901" i="3"/>
  <c r="BK783" i="3"/>
  <c r="J340" i="3"/>
  <c r="J196" i="6"/>
  <c r="BK126" i="6"/>
  <c r="BK144" i="4"/>
  <c r="BK610" i="3"/>
  <c r="J214" i="2"/>
  <c r="J133" i="4"/>
  <c r="BK702" i="3"/>
  <c r="J163" i="6"/>
  <c r="BK171" i="6"/>
  <c r="BK627" i="3"/>
  <c r="BK154" i="6"/>
  <c r="BK103" i="5"/>
  <c r="J746" i="3"/>
  <c r="J217" i="6"/>
  <c r="BK193" i="6"/>
  <c r="BK1064" i="3"/>
  <c r="J610" i="3"/>
  <c r="J292" i="2"/>
  <c r="BK110" i="6"/>
  <c r="BK99" i="4"/>
  <c r="BK203" i="3"/>
  <c r="BK213" i="6"/>
  <c r="BK114" i="4"/>
  <c r="J323" i="2"/>
  <c r="BK202" i="6"/>
  <c r="BK115" i="5"/>
  <c r="J170" i="2"/>
  <c r="BK108" i="6"/>
  <c r="BK92" i="4"/>
  <c r="BK104" i="2"/>
  <c r="J118" i="5"/>
  <c r="J1073" i="3"/>
  <c r="J697" i="3"/>
  <c r="BK151" i="6"/>
  <c r="BK111" i="5"/>
  <c r="J1130" i="3"/>
  <c r="BK1070" i="3"/>
  <c r="BK956" i="3"/>
  <c r="J889" i="3"/>
  <c r="J398" i="3"/>
  <c r="J302" i="3"/>
  <c r="BK130" i="6"/>
  <c r="J230" i="4"/>
  <c r="BK210" i="4"/>
  <c r="BK130" i="4"/>
  <c r="BK911" i="3"/>
  <c r="J816" i="3"/>
  <c r="J730" i="3"/>
  <c r="J576" i="3"/>
  <c r="BK175" i="3"/>
  <c r="J196" i="2"/>
  <c r="J174" i="6"/>
  <c r="J107" i="5"/>
  <c r="BK873" i="3"/>
  <c r="BK730" i="3"/>
  <c r="BK471" i="3"/>
  <c r="J130" i="3"/>
  <c r="BK211" i="6"/>
  <c r="J101" i="5"/>
  <c r="BK151" i="4"/>
  <c r="BK1058" i="3"/>
  <c r="J864" i="3"/>
  <c r="J649" i="3"/>
  <c r="BK422" i="3"/>
  <c r="BK284" i="2"/>
  <c r="J82" i="7"/>
  <c r="J206" i="6"/>
  <c r="J112" i="6"/>
  <c r="BK183" i="6"/>
  <c r="BK169" i="3"/>
  <c r="J225" i="6"/>
  <c r="BK248" i="3"/>
  <c r="F35" i="7"/>
  <c r="BK137" i="4"/>
  <c r="J603" i="3"/>
  <c r="BK386" i="3"/>
  <c r="BK181" i="3"/>
  <c r="BK155" i="6"/>
  <c r="J136" i="6"/>
  <c r="J185" i="6"/>
  <c r="J107" i="6"/>
  <c r="J206" i="4"/>
  <c r="BK111" i="4"/>
  <c r="J94" i="2"/>
  <c r="BK156" i="6"/>
  <c r="BK649" i="3"/>
  <c r="BK336" i="2"/>
  <c r="BK200" i="6"/>
  <c r="J105" i="6"/>
  <c r="J137" i="2"/>
  <c r="J116" i="5"/>
  <c r="J117" i="4"/>
  <c r="J330" i="2"/>
  <c r="BK126" i="4"/>
  <c r="BK269" i="2"/>
  <c r="BK121" i="6"/>
  <c r="J100" i="5"/>
  <c r="J1050" i="3"/>
  <c r="J595" i="3"/>
  <c r="BK123" i="4"/>
  <c r="BK996" i="3"/>
  <c r="BK340" i="3"/>
  <c r="J104" i="5"/>
  <c r="J947" i="3"/>
  <c r="J795" i="3"/>
  <c r="BK356" i="3"/>
  <c r="BK116" i="2"/>
  <c r="J147" i="6"/>
  <c r="J929" i="3"/>
  <c r="BK665" i="3"/>
  <c r="BK323" i="3"/>
  <c r="BK165" i="6"/>
  <c r="J197" i="4"/>
  <c r="J1014" i="3"/>
  <c r="BK724" i="3"/>
  <c r="BK570" i="3"/>
  <c r="J282" i="3"/>
  <c r="J221" i="6"/>
  <c r="BK138" i="6"/>
  <c r="BK196" i="6"/>
  <c r="BK173" i="6"/>
  <c r="J234" i="4"/>
  <c r="BK302" i="3"/>
  <c r="BK125" i="5"/>
  <c r="J202" i="4"/>
  <c r="BK778" i="3"/>
  <c r="J336" i="3"/>
  <c r="J211" i="6"/>
  <c r="BK158" i="6"/>
  <c r="BK144" i="6"/>
  <c r="BK116" i="5"/>
  <c r="J1070" i="3"/>
  <c r="BK807" i="3"/>
  <c r="J681" i="3"/>
  <c r="BK531" i="3"/>
  <c r="J203" i="3"/>
  <c r="BK202" i="2"/>
  <c r="J101" i="6"/>
  <c r="J155" i="4"/>
  <c r="J261" i="3"/>
  <c r="J152" i="6"/>
  <c r="BK181" i="6"/>
  <c r="BK179" i="4"/>
  <c r="J581" i="3"/>
  <c r="BK214" i="2"/>
  <c r="F33" i="7"/>
  <c r="J92" i="4"/>
  <c r="BK584" i="3"/>
  <c r="J284" i="2"/>
  <c r="BK126" i="2"/>
  <c r="J203" i="6"/>
  <c r="J168" i="6"/>
  <c r="BK553" i="3"/>
  <c r="BK359" i="3"/>
  <c r="BK261" i="2"/>
  <c r="J145" i="6"/>
  <c r="BK102" i="5"/>
  <c r="BK186" i="4"/>
  <c r="BK341" i="2"/>
  <c r="J141" i="6"/>
  <c r="J96" i="4"/>
  <c r="BK368" i="2"/>
  <c r="BK302" i="2"/>
  <c r="BK119" i="6"/>
  <c r="J115" i="5"/>
  <c r="BK1138" i="3"/>
  <c r="BK1021" i="3"/>
  <c r="BK772" i="3"/>
  <c r="J386" i="3"/>
  <c r="BK106" i="5"/>
  <c r="BK1073" i="3"/>
  <c r="BK895" i="3"/>
  <c r="J501" i="3"/>
  <c r="J272" i="2"/>
  <c r="J103" i="5"/>
  <c r="BK214" i="4"/>
  <c r="J956" i="3"/>
  <c r="BK841" i="3"/>
  <c r="J665" i="3"/>
  <c r="J307" i="2"/>
  <c r="BK137" i="2"/>
  <c r="J109" i="5"/>
  <c r="J778" i="3"/>
  <c r="J486" i="3"/>
  <c r="BK108" i="3"/>
  <c r="BK235" i="6"/>
  <c r="BK101" i="6"/>
  <c r="BK155" i="4"/>
  <c r="BK947" i="3"/>
  <c r="J643" i="3"/>
  <c r="J359" i="3"/>
  <c r="J289" i="2"/>
  <c r="BK204" i="6"/>
  <c r="BK105" i="6"/>
  <c r="BK179" i="6"/>
  <c r="J110" i="6"/>
  <c r="J920" i="3"/>
  <c r="BK295" i="3"/>
  <c r="BK121" i="5"/>
  <c r="J137" i="4"/>
  <c r="BK430" i="3"/>
  <c r="BK130" i="3"/>
  <c r="J204" i="6"/>
  <c r="J151" i="6"/>
  <c r="J114" i="5"/>
  <c r="BK978" i="3"/>
  <c r="BK735" i="3"/>
  <c r="BK576" i="3"/>
  <c r="BK235" i="3"/>
  <c r="J121" i="6"/>
  <c r="BK795" i="3"/>
  <c r="J422" i="3"/>
  <c r="J227" i="6"/>
  <c r="BK123" i="5"/>
  <c r="J783" i="3"/>
  <c r="BK312" i="2"/>
  <c r="BK208" i="6"/>
  <c r="BK501" i="3"/>
  <c r="BK297" i="2"/>
  <c r="BK142" i="6"/>
  <c r="J238" i="4"/>
  <c r="BK159" i="2"/>
  <c r="J336" i="2"/>
  <c r="J265" i="2"/>
  <c r="BK113" i="6"/>
  <c r="J1098" i="3"/>
  <c r="BK287" i="3"/>
  <c r="BK232" i="6"/>
  <c r="BK123" i="6"/>
  <c r="J660" i="3"/>
  <c r="J359" i="2"/>
  <c r="J113" i="6"/>
  <c r="J158" i="6"/>
  <c r="J807" i="3"/>
  <c r="AS57" i="1"/>
  <c r="BK127" i="5"/>
  <c r="J911" i="3"/>
  <c r="J267" i="3"/>
  <c r="J149" i="6"/>
  <c r="J126" i="4"/>
  <c r="BK1089" i="3"/>
  <c r="J1058" i="3"/>
  <c r="J938" i="3"/>
  <c r="BK371" i="3"/>
  <c r="J96" i="5"/>
  <c r="BK825" i="3"/>
  <c r="J471" i="3"/>
  <c r="J99" i="4"/>
  <c r="BK100" i="3"/>
  <c r="J108" i="3"/>
  <c r="J126" i="6"/>
  <c r="J856" i="3"/>
  <c r="J708" i="3"/>
  <c r="J410" i="3"/>
  <c r="BK178" i="2"/>
  <c r="BK185" i="6"/>
  <c r="BK96" i="4"/>
  <c r="J341" i="2"/>
  <c r="BK84" i="7"/>
  <c r="BK368" i="3"/>
  <c r="BK141" i="6"/>
  <c r="BK359" i="2"/>
  <c r="BK101" i="5"/>
  <c r="J119" i="6"/>
  <c r="BK117" i="4"/>
  <c r="J1042" i="3"/>
  <c r="BK103" i="6"/>
  <c r="BK1042" i="3"/>
  <c r="BK336" i="3"/>
  <c r="J117" i="5"/>
  <c r="BK1035" i="3"/>
  <c r="J123" i="5"/>
  <c r="BK148" i="2"/>
  <c r="J123" i="6"/>
  <c r="J584" i="3"/>
  <c r="BK206" i="6"/>
  <c r="J110" i="5"/>
  <c r="BK351" i="2"/>
  <c r="J173" i="6"/>
  <c r="J378" i="3"/>
  <c r="BK227" i="2"/>
  <c r="J139" i="6"/>
  <c r="BK197" i="4"/>
  <c r="J236" i="2"/>
  <c r="J120" i="4"/>
  <c r="J148" i="2"/>
  <c r="J125" i="5"/>
  <c r="BK889" i="3"/>
  <c r="J113" i="5"/>
  <c r="J1145" i="3"/>
  <c r="BK1050" i="3"/>
  <c r="J981" i="3"/>
  <c r="BK708" i="3"/>
  <c r="BK183" i="2"/>
  <c r="J94" i="5"/>
  <c r="J159" i="4"/>
  <c r="J895" i="3"/>
  <c r="BK603" i="3"/>
  <c r="BK191" i="6"/>
  <c r="BK99" i="5"/>
  <c r="BK719" i="3"/>
  <c r="BK195" i="6"/>
  <c r="J186" i="4"/>
  <c r="J165" i="6"/>
  <c r="J967" i="3"/>
  <c r="BK516" i="3"/>
  <c r="BK220" i="2"/>
  <c r="BK206" i="4"/>
  <c r="BK348" i="3"/>
  <c r="BK186" i="6"/>
  <c r="BK102" i="4"/>
  <c r="BK364" i="3"/>
  <c r="J186" i="6"/>
  <c r="J130" i="6"/>
  <c r="J676" i="3"/>
  <c r="BK209" i="3"/>
  <c r="BK289" i="2"/>
  <c r="J128" i="6"/>
  <c r="J114" i="4"/>
  <c r="J1028" i="3"/>
  <c r="J848" i="3"/>
  <c r="BK94" i="2"/>
  <c r="BK171" i="4"/>
  <c r="BK856" i="3"/>
  <c r="BK752" i="3"/>
  <c r="BK272" i="2"/>
  <c r="J153" i="6"/>
  <c r="J127" i="4"/>
  <c r="J638" i="3"/>
  <c r="J175" i="3"/>
  <c r="J232" i="6"/>
  <c r="J102" i="5"/>
  <c r="J978" i="3"/>
  <c r="BK713" i="3"/>
  <c r="J222" i="3"/>
  <c r="J219" i="6"/>
  <c r="BK136" i="6"/>
  <c r="J193" i="6"/>
  <c r="BK124" i="5"/>
  <c r="J741" i="3"/>
  <c r="J103" i="6"/>
  <c r="BK109" i="5"/>
  <c r="J772" i="3"/>
  <c r="BK318" i="3"/>
  <c r="J364" i="3"/>
  <c r="BK263" i="2"/>
  <c r="BK147" i="6"/>
  <c r="BK238" i="4"/>
  <c r="BK864" i="3"/>
  <c r="J553" i="3"/>
  <c r="BK317" i="2"/>
  <c r="J235" i="6"/>
  <c r="BK112" i="6"/>
  <c r="BK127" i="4"/>
  <c r="J841" i="3"/>
  <c r="J220" i="2"/>
  <c r="BK135" i="6"/>
  <c r="J179" i="4"/>
  <c r="BK449" i="3"/>
  <c r="J178" i="2"/>
  <c r="J169" i="6"/>
  <c r="BK559" i="3"/>
  <c r="J248" i="3"/>
  <c r="J122" i="5"/>
  <c r="J632" i="3"/>
  <c r="BK108" i="4"/>
  <c r="BK307" i="2"/>
  <c r="J235" i="3"/>
  <c r="J133" i="6"/>
  <c r="BK697" i="3"/>
  <c r="J348" i="3"/>
  <c r="J116" i="2"/>
  <c r="BK115" i="6"/>
  <c r="BK261" i="3"/>
  <c r="BK99" i="2"/>
  <c r="BK105" i="5"/>
  <c r="J169" i="3"/>
  <c r="J210" i="4"/>
  <c r="BK310" i="3"/>
  <c r="J132" i="6"/>
  <c r="J226" i="4"/>
  <c r="BK1028" i="3"/>
  <c r="J719" i="3"/>
  <c r="BK196" i="2"/>
  <c r="BK139" i="6"/>
  <c r="BK1098" i="3"/>
  <c r="BK967" i="3"/>
  <c r="J825" i="3"/>
  <c r="J276" i="3"/>
  <c r="J124" i="5"/>
  <c r="BK193" i="4"/>
  <c r="BK105" i="4"/>
  <c r="BK848" i="3"/>
  <c r="BK621" i="3"/>
  <c r="J302" i="2"/>
  <c r="J179" i="6"/>
  <c r="J106" i="5"/>
  <c r="BK757" i="3"/>
  <c r="BK398" i="3"/>
  <c r="J84" i="7"/>
  <c r="BK167" i="6"/>
  <c r="J195" i="6"/>
  <c r="J154" i="6"/>
  <c r="BK686" i="3"/>
  <c r="J317" i="2"/>
  <c r="BK119" i="5"/>
  <c r="BK133" i="4"/>
  <c r="J616" i="3"/>
  <c r="J312" i="2"/>
  <c r="J200" i="6"/>
  <c r="J155" i="6"/>
  <c r="J171" i="4"/>
  <c r="BK938" i="3"/>
  <c r="BK676" i="3"/>
  <c r="J318" i="3"/>
  <c r="BK253" i="2"/>
  <c r="J105" i="5"/>
  <c r="J218" i="4"/>
  <c r="J702" i="3"/>
  <c r="J297" i="2"/>
  <c r="BK153" i="6"/>
  <c r="J215" i="6"/>
  <c r="J144" i="6"/>
  <c r="BK100" i="5"/>
  <c r="J559" i="3"/>
  <c r="J261" i="2"/>
  <c r="BK170" i="2"/>
  <c r="BK203" i="6"/>
  <c r="J176" i="6"/>
  <c r="BK132" i="6"/>
  <c r="J163" i="4"/>
  <c r="J670" i="3"/>
  <c r="BK616" i="3"/>
  <c r="J368" i="3"/>
  <c r="J263" i="2"/>
  <c r="BK209" i="6"/>
  <c r="BK198" i="6"/>
  <c r="J93" i="5"/>
  <c r="BK410" i="3"/>
  <c r="BK152" i="3"/>
  <c r="J156" i="6"/>
  <c r="BK104" i="5"/>
  <c r="BK120" i="4"/>
  <c r="J368" i="2"/>
  <c r="J104" i="2"/>
  <c r="BK190" i="4"/>
  <c r="J351" i="2"/>
  <c r="BK276" i="2"/>
  <c r="BK128" i="6"/>
  <c r="BK120" i="5"/>
  <c r="J222" i="4"/>
  <c r="BK1130" i="3"/>
  <c r="BK786" i="3"/>
  <c r="J570" i="3"/>
  <c r="BK190" i="2"/>
  <c r="J193" i="4"/>
  <c r="J1035" i="3"/>
  <c r="BK643" i="3"/>
  <c r="BK148" i="4"/>
  <c r="BK746" i="3"/>
  <c r="J181" i="3"/>
  <c r="J126" i="2"/>
  <c r="J135" i="6"/>
  <c r="BK202" i="4"/>
  <c r="BK1008" i="3"/>
  <c r="BK670" i="3"/>
  <c r="J546" i="3"/>
  <c r="J269" i="2"/>
  <c r="BK176" i="6"/>
  <c r="J121" i="5"/>
  <c r="J167" i="6"/>
  <c r="J996" i="3"/>
  <c r="J724" i="3"/>
  <c r="J157" i="6"/>
  <c r="J111" i="5"/>
  <c r="J123" i="4"/>
  <c r="BK546" i="3"/>
  <c r="J227" i="2"/>
  <c r="J191" i="6"/>
  <c r="BK152" i="6"/>
  <c r="J989" i="3"/>
  <c r="J757" i="3"/>
  <c r="J654" i="3"/>
  <c r="BK565" i="3"/>
  <c r="J100" i="3"/>
  <c r="J117" i="6"/>
  <c r="BK234" i="4"/>
  <c r="J691" i="3"/>
  <c r="J295" i="3"/>
  <c r="BK236" i="2"/>
  <c r="BK217" i="6"/>
  <c r="J108" i="6"/>
  <c r="BK159" i="4"/>
  <c r="BK834" i="3"/>
  <c r="J416" i="3"/>
  <c r="J223" i="6"/>
  <c r="BK230" i="4"/>
  <c r="J565" i="3"/>
  <c r="BK330" i="2"/>
  <c r="BK117" i="5"/>
  <c r="BK741" i="3"/>
  <c r="P199" i="6" l="1"/>
  <c r="T199" i="6"/>
  <c r="P81" i="7"/>
  <c r="P80" i="7"/>
  <c r="AU61" i="1" s="1"/>
  <c r="R199" i="6"/>
  <c r="R81" i="7"/>
  <c r="R80" i="7"/>
  <c r="T81" i="7"/>
  <c r="T80" i="7" s="1"/>
  <c r="R329" i="2"/>
  <c r="R230" i="6"/>
  <c r="P230" i="6"/>
  <c r="P329" i="2"/>
  <c r="T230" i="6"/>
  <c r="BK291" i="2"/>
  <c r="J291" i="2" s="1"/>
  <c r="J67" i="2" s="1"/>
  <c r="BK107" i="3"/>
  <c r="J107" i="3"/>
  <c r="J62" i="3" s="1"/>
  <c r="R370" i="3"/>
  <c r="R806" i="3"/>
  <c r="BK1072" i="3"/>
  <c r="J1072" i="3" s="1"/>
  <c r="J75" i="3" s="1"/>
  <c r="P181" i="4"/>
  <c r="P108" i="5"/>
  <c r="BF115" i="6"/>
  <c r="T92" i="5"/>
  <c r="T108" i="5"/>
  <c r="BK104" i="6"/>
  <c r="J104" i="6" s="1"/>
  <c r="J66" i="6" s="1"/>
  <c r="R188" i="6"/>
  <c r="BK283" i="2"/>
  <c r="J283" i="2" s="1"/>
  <c r="J66" i="2" s="1"/>
  <c r="P317" i="3"/>
  <c r="T594" i="3"/>
  <c r="T785" i="3"/>
  <c r="P910" i="3"/>
  <c r="BK181" i="4"/>
  <c r="J181" i="4"/>
  <c r="J67" i="4" s="1"/>
  <c r="T112" i="5"/>
  <c r="BF151" i="6"/>
  <c r="P260" i="2"/>
  <c r="R181" i="4"/>
  <c r="P104" i="6"/>
  <c r="P178" i="6"/>
  <c r="P182" i="6"/>
  <c r="P99" i="6" s="1"/>
  <c r="T260" i="2"/>
  <c r="T283" i="2"/>
  <c r="BK594" i="3"/>
  <c r="J594" i="3"/>
  <c r="J70" i="3" s="1"/>
  <c r="P980" i="3"/>
  <c r="P91" i="4"/>
  <c r="P97" i="5"/>
  <c r="T104" i="6"/>
  <c r="T93" i="2"/>
  <c r="T92" i="2"/>
  <c r="R283" i="2"/>
  <c r="T181" i="4"/>
  <c r="P92" i="5"/>
  <c r="T212" i="6"/>
  <c r="T178" i="6"/>
  <c r="BK81" i="7"/>
  <c r="J81" i="7"/>
  <c r="J60" i="7"/>
  <c r="R93" i="2"/>
  <c r="P291" i="2"/>
  <c r="BK370" i="3"/>
  <c r="J370" i="3"/>
  <c r="J68" i="3"/>
  <c r="R980" i="3"/>
  <c r="R91" i="4"/>
  <c r="BK112" i="5"/>
  <c r="J112" i="5"/>
  <c r="J68" i="5" s="1"/>
  <c r="R178" i="6"/>
  <c r="P107" i="3"/>
  <c r="P98" i="3"/>
  <c r="T317" i="3"/>
  <c r="BK339" i="3"/>
  <c r="J339" i="3"/>
  <c r="J66" i="3"/>
  <c r="T339" i="3"/>
  <c r="R358" i="3"/>
  <c r="P785" i="3"/>
  <c r="BK910" i="3"/>
  <c r="J910" i="3" s="1"/>
  <c r="J73" i="3" s="1"/>
  <c r="P1129" i="3"/>
  <c r="R150" i="4"/>
  <c r="R97" i="5"/>
  <c r="R212" i="6"/>
  <c r="P93" i="2"/>
  <c r="P92" i="2"/>
  <c r="R291" i="2"/>
  <c r="P370" i="3"/>
  <c r="T806" i="3"/>
  <c r="P1072" i="3"/>
  <c r="P150" i="4"/>
  <c r="P112" i="5"/>
  <c r="BK100" i="6"/>
  <c r="J100" i="6"/>
  <c r="J65" i="6" s="1"/>
  <c r="P100" i="6"/>
  <c r="R100" i="6"/>
  <c r="T100" i="6"/>
  <c r="BK188" i="6"/>
  <c r="T188" i="6"/>
  <c r="T187" i="6"/>
  <c r="BK93" i="2"/>
  <c r="P283" i="2"/>
  <c r="P274" i="2"/>
  <c r="R107" i="3"/>
  <c r="R98" i="3" s="1"/>
  <c r="R594" i="3"/>
  <c r="T980" i="3"/>
  <c r="T91" i="4"/>
  <c r="R112" i="5"/>
  <c r="BK97" i="5"/>
  <c r="J97" i="5"/>
  <c r="J66" i="5"/>
  <c r="R108" i="5"/>
  <c r="P212" i="6"/>
  <c r="BK91" i="4"/>
  <c r="R92" i="5"/>
  <c r="R91" i="5" s="1"/>
  <c r="BK108" i="5"/>
  <c r="J108" i="5"/>
  <c r="J67" i="5"/>
  <c r="R104" i="6"/>
  <c r="BK178" i="6"/>
  <c r="J178" i="6"/>
  <c r="J67" i="6"/>
  <c r="BK182" i="6"/>
  <c r="J182" i="6"/>
  <c r="J68" i="6"/>
  <c r="R182" i="6"/>
  <c r="T182" i="6"/>
  <c r="P188" i="6"/>
  <c r="P187" i="6"/>
  <c r="R260" i="2"/>
  <c r="T291" i="2"/>
  <c r="T370" i="3"/>
  <c r="BK785" i="3"/>
  <c r="J785" i="3"/>
  <c r="J71" i="3" s="1"/>
  <c r="R785" i="3"/>
  <c r="BK980" i="3"/>
  <c r="J980" i="3"/>
  <c r="J74" i="3" s="1"/>
  <c r="R1129" i="3"/>
  <c r="T150" i="4"/>
  <c r="BK199" i="6"/>
  <c r="J199" i="6" s="1"/>
  <c r="J71" i="6" s="1"/>
  <c r="BK260" i="2"/>
  <c r="J260" i="2"/>
  <c r="J62" i="2" s="1"/>
  <c r="BK317" i="3"/>
  <c r="J317" i="3"/>
  <c r="J63" i="3"/>
  <c r="P594" i="3"/>
  <c r="BK806" i="3"/>
  <c r="J806" i="3"/>
  <c r="J72" i="3"/>
  <c r="T910" i="3"/>
  <c r="T1072" i="3"/>
  <c r="T1129" i="3"/>
  <c r="BK92" i="5"/>
  <c r="T97" i="5"/>
  <c r="BK212" i="6"/>
  <c r="J212" i="6"/>
  <c r="J72" i="6"/>
  <c r="T107" i="3"/>
  <c r="T98" i="3"/>
  <c r="R317" i="3"/>
  <c r="P339" i="3"/>
  <c r="R339" i="3"/>
  <c r="BK358" i="3"/>
  <c r="J358" i="3"/>
  <c r="J67" i="3"/>
  <c r="P358" i="3"/>
  <c r="T358" i="3"/>
  <c r="P806" i="3"/>
  <c r="R910" i="3"/>
  <c r="R1072" i="3"/>
  <c r="BK1129" i="3"/>
  <c r="J1129" i="3"/>
  <c r="J77" i="3"/>
  <c r="BK150" i="4"/>
  <c r="J150" i="4"/>
  <c r="J66" i="4"/>
  <c r="BF160" i="6"/>
  <c r="F55" i="2"/>
  <c r="J88" i="2"/>
  <c r="BF276" i="2"/>
  <c r="BK350" i="2"/>
  <c r="J350" i="2" s="1"/>
  <c r="J70" i="2" s="1"/>
  <c r="E87" i="3"/>
  <c r="BF565" i="3"/>
  <c r="BF603" i="3"/>
  <c r="BF848" i="3"/>
  <c r="BF856" i="3"/>
  <c r="BF911" i="3"/>
  <c r="BF1050" i="3"/>
  <c r="BF1058" i="3"/>
  <c r="BF92" i="4"/>
  <c r="BF99" i="4"/>
  <c r="J56" i="5"/>
  <c r="BF109" i="5"/>
  <c r="BF110" i="5"/>
  <c r="F94" i="6"/>
  <c r="BF107" i="6"/>
  <c r="BF110" i="6"/>
  <c r="BF330" i="2"/>
  <c r="BK271" i="2"/>
  <c r="J271" i="2" s="1"/>
  <c r="J63" i="2" s="1"/>
  <c r="J52" i="3"/>
  <c r="BF416" i="3"/>
  <c r="BF430" i="3"/>
  <c r="BF553" i="3"/>
  <c r="BF638" i="3"/>
  <c r="BF660" i="3"/>
  <c r="BF772" i="3"/>
  <c r="BF120" i="4"/>
  <c r="BF127" i="4"/>
  <c r="BF99" i="5"/>
  <c r="BF123" i="5"/>
  <c r="J56" i="6"/>
  <c r="BF135" i="6"/>
  <c r="BF142" i="6"/>
  <c r="E81" i="2"/>
  <c r="BF94" i="2"/>
  <c r="BF312" i="2"/>
  <c r="BF317" i="2"/>
  <c r="BF336" i="2"/>
  <c r="BF341" i="2"/>
  <c r="BF351" i="2"/>
  <c r="BF368" i="2"/>
  <c r="BF130" i="3"/>
  <c r="BF501" i="3"/>
  <c r="BF730" i="3"/>
  <c r="BF816" i="3"/>
  <c r="BF882" i="3"/>
  <c r="BF920" i="3"/>
  <c r="BK99" i="3"/>
  <c r="BF105" i="4"/>
  <c r="BF130" i="4"/>
  <c r="BF137" i="4"/>
  <c r="BF148" i="4"/>
  <c r="BF151" i="4"/>
  <c r="F59" i="5"/>
  <c r="BF93" i="5"/>
  <c r="BF101" i="5"/>
  <c r="BF107" i="5"/>
  <c r="BF111" i="5"/>
  <c r="BF113" i="6"/>
  <c r="BF137" i="2"/>
  <c r="BF148" i="2"/>
  <c r="BF170" i="2"/>
  <c r="BF284" i="2"/>
  <c r="BK329" i="2"/>
  <c r="J329" i="2"/>
  <c r="J69" i="2" s="1"/>
  <c r="BK1097" i="3"/>
  <c r="J1097" i="3"/>
  <c r="J76" i="3"/>
  <c r="BF114" i="4"/>
  <c r="BF144" i="4"/>
  <c r="BF186" i="4"/>
  <c r="BF206" i="4"/>
  <c r="BF106" i="5"/>
  <c r="BF117" i="6"/>
  <c r="BF119" i="6"/>
  <c r="BF126" i="6"/>
  <c r="BF162" i="6"/>
  <c r="BF163" i="6"/>
  <c r="BF168" i="6"/>
  <c r="BF189" i="6"/>
  <c r="BF195" i="6"/>
  <c r="BF213" i="6"/>
  <c r="BB61" i="1"/>
  <c r="J85" i="2"/>
  <c r="BF196" i="2"/>
  <c r="BF227" i="2"/>
  <c r="BF253" i="2"/>
  <c r="BF359" i="2"/>
  <c r="J55" i="3"/>
  <c r="F94" i="3"/>
  <c r="BF323" i="3"/>
  <c r="BF359" i="3"/>
  <c r="BF546" i="3"/>
  <c r="BF719" i="3"/>
  <c r="BF765" i="3"/>
  <c r="BF804" i="3"/>
  <c r="BF193" i="4"/>
  <c r="BF222" i="4"/>
  <c r="J87" i="5"/>
  <c r="BF115" i="5"/>
  <c r="BF116" i="5"/>
  <c r="BF124" i="5"/>
  <c r="BF125" i="5"/>
  <c r="F95" i="6"/>
  <c r="BF108" i="6"/>
  <c r="BF136" i="6"/>
  <c r="BF154" i="6"/>
  <c r="BF209" i="6"/>
  <c r="BF221" i="6"/>
  <c r="BF223" i="6"/>
  <c r="BF225" i="6"/>
  <c r="BF232" i="6"/>
  <c r="BF202" i="2"/>
  <c r="BF272" i="2"/>
  <c r="BF152" i="3"/>
  <c r="BF209" i="3"/>
  <c r="BF267" i="3"/>
  <c r="BF287" i="3"/>
  <c r="BF531" i="3"/>
  <c r="BF570" i="3"/>
  <c r="BF595" i="3"/>
  <c r="BF627" i="3"/>
  <c r="BF746" i="3"/>
  <c r="BF757" i="3"/>
  <c r="E77" i="4"/>
  <c r="BF123" i="4"/>
  <c r="BF98" i="5"/>
  <c r="BF102" i="5"/>
  <c r="BF117" i="5"/>
  <c r="BF121" i="5"/>
  <c r="BK95" i="5"/>
  <c r="J95" i="5"/>
  <c r="J65" i="5" s="1"/>
  <c r="J94" i="6"/>
  <c r="BF130" i="6"/>
  <c r="BF167" i="6"/>
  <c r="BF176" i="6"/>
  <c r="BF193" i="6"/>
  <c r="BF200" i="6"/>
  <c r="BF227" i="6"/>
  <c r="BK234" i="6"/>
  <c r="J234" i="6"/>
  <c r="J76" i="6"/>
  <c r="BD61" i="1"/>
  <c r="E86" i="6"/>
  <c r="BF139" i="6"/>
  <c r="BF156" i="6"/>
  <c r="BF158" i="6"/>
  <c r="BF289" i="2"/>
  <c r="BF108" i="3"/>
  <c r="BF222" i="3"/>
  <c r="BF330" i="3"/>
  <c r="BF471" i="3"/>
  <c r="BF576" i="3"/>
  <c r="BF681" i="3"/>
  <c r="BF786" i="3"/>
  <c r="BF834" i="3"/>
  <c r="BF197" i="4"/>
  <c r="BF214" i="4"/>
  <c r="BF226" i="4"/>
  <c r="BF230" i="4"/>
  <c r="J59" i="5"/>
  <c r="BF112" i="6"/>
  <c r="BC61" i="1"/>
  <c r="BF178" i="2"/>
  <c r="BF208" i="2"/>
  <c r="BF297" i="2"/>
  <c r="BK322" i="2"/>
  <c r="J322" i="2" s="1"/>
  <c r="J68" i="2" s="1"/>
  <c r="BF282" i="3"/>
  <c r="BF336" i="3"/>
  <c r="BF438" i="3"/>
  <c r="BF581" i="3"/>
  <c r="BF670" i="3"/>
  <c r="BF724" i="3"/>
  <c r="BF741" i="3"/>
  <c r="BF783" i="3"/>
  <c r="BF996" i="3"/>
  <c r="BF1042" i="3"/>
  <c r="BF1089" i="3"/>
  <c r="BF1130" i="3"/>
  <c r="E79" i="5"/>
  <c r="BF118" i="5"/>
  <c r="BF127" i="5"/>
  <c r="BF128" i="6"/>
  <c r="BF145" i="6"/>
  <c r="BF153" i="6"/>
  <c r="BF173" i="6"/>
  <c r="BF198" i="6"/>
  <c r="BF204" i="6"/>
  <c r="BF211" i="6"/>
  <c r="BF219" i="6"/>
  <c r="AV61" i="1"/>
  <c r="BF183" i="2"/>
  <c r="BF261" i="2"/>
  <c r="BF263" i="2"/>
  <c r="BF302" i="2"/>
  <c r="BF323" i="2"/>
  <c r="BF295" i="3"/>
  <c r="BF364" i="3"/>
  <c r="BF584" i="3"/>
  <c r="BF621" i="3"/>
  <c r="BF702" i="3"/>
  <c r="BF708" i="3"/>
  <c r="BF795" i="3"/>
  <c r="BF889" i="3"/>
  <c r="F59" i="4"/>
  <c r="J59" i="4"/>
  <c r="J83" i="4"/>
  <c r="BF96" i="5"/>
  <c r="BF104" i="5"/>
  <c r="BF114" i="5"/>
  <c r="BF138" i="6"/>
  <c r="BF141" i="6"/>
  <c r="BF149" i="6"/>
  <c r="BK231" i="6"/>
  <c r="J231" i="6"/>
  <c r="J75" i="6"/>
  <c r="BF292" i="2"/>
  <c r="BF307" i="2"/>
  <c r="BK358" i="2"/>
  <c r="J358" i="2"/>
  <c r="J71" i="2"/>
  <c r="BF100" i="3"/>
  <c r="BF261" i="3"/>
  <c r="BF318" i="3"/>
  <c r="BF340" i="3"/>
  <c r="BF356" i="3"/>
  <c r="BF368" i="3"/>
  <c r="BF456" i="3"/>
  <c r="BF486" i="3"/>
  <c r="BF632" i="3"/>
  <c r="BF643" i="3"/>
  <c r="BF649" i="3"/>
  <c r="BF676" i="3"/>
  <c r="BF873" i="3"/>
  <c r="BF956" i="3"/>
  <c r="BF978" i="3"/>
  <c r="BF1070" i="3"/>
  <c r="BF126" i="4"/>
  <c r="BF155" i="4"/>
  <c r="BF100" i="5"/>
  <c r="J95" i="6"/>
  <c r="BF144" i="6"/>
  <c r="BF169" i="6"/>
  <c r="BF171" i="6"/>
  <c r="BF174" i="6"/>
  <c r="BF179" i="6"/>
  <c r="BF181" i="6"/>
  <c r="BF191" i="6"/>
  <c r="AZ61" i="1"/>
  <c r="BF122" i="5"/>
  <c r="BK126" i="5"/>
  <c r="J126" i="5"/>
  <c r="J69" i="5"/>
  <c r="BF121" i="6"/>
  <c r="BF132" i="6"/>
  <c r="BF155" i="6"/>
  <c r="BF165" i="6"/>
  <c r="BF183" i="6"/>
  <c r="BF185" i="6"/>
  <c r="BF186" i="6"/>
  <c r="BF208" i="6"/>
  <c r="BF217" i="6"/>
  <c r="BK226" i="6"/>
  <c r="J226" i="6"/>
  <c r="J73" i="6"/>
  <c r="E48" i="7"/>
  <c r="J52" i="7"/>
  <c r="F55" i="7"/>
  <c r="J55" i="7"/>
  <c r="BF83" i="7"/>
  <c r="BF84" i="7"/>
  <c r="BF104" i="2"/>
  <c r="BK275" i="2"/>
  <c r="BK274" i="2" s="1"/>
  <c r="J274" i="2" s="1"/>
  <c r="J64" i="2" s="1"/>
  <c r="BF175" i="3"/>
  <c r="BF235" i="3"/>
  <c r="BF302" i="3"/>
  <c r="BF386" i="3"/>
  <c r="BF398" i="3"/>
  <c r="BF410" i="3"/>
  <c r="BF422" i="3"/>
  <c r="BF449" i="3"/>
  <c r="BF610" i="3"/>
  <c r="BF616" i="3"/>
  <c r="BF778" i="3"/>
  <c r="BF807" i="3"/>
  <c r="BF825" i="3"/>
  <c r="BF895" i="3"/>
  <c r="BF929" i="3"/>
  <c r="BF938" i="3"/>
  <c r="BF1008" i="3"/>
  <c r="BF1014" i="3"/>
  <c r="BF1021" i="3"/>
  <c r="BF1035" i="3"/>
  <c r="BF141" i="4"/>
  <c r="BF159" i="4"/>
  <c r="BF179" i="4"/>
  <c r="BF190" i="4"/>
  <c r="BF210" i="4"/>
  <c r="BF234" i="4"/>
  <c r="F58" i="5"/>
  <c r="BF103" i="5"/>
  <c r="BF105" i="5"/>
  <c r="BF119" i="5"/>
  <c r="BF120" i="5"/>
  <c r="BF105" i="6"/>
  <c r="BF196" i="6"/>
  <c r="BF202" i="6"/>
  <c r="BF203" i="6"/>
  <c r="BF206" i="6"/>
  <c r="BF215" i="6"/>
  <c r="BF235" i="6"/>
  <c r="BF82" i="7"/>
  <c r="BF126" i="2"/>
  <c r="BF190" i="2"/>
  <c r="BF214" i="2"/>
  <c r="BF236" i="2"/>
  <c r="BF310" i="3"/>
  <c r="BF516" i="3"/>
  <c r="BF665" i="3"/>
  <c r="BF697" i="3"/>
  <c r="BF864" i="3"/>
  <c r="BF967" i="3"/>
  <c r="BF102" i="4"/>
  <c r="BF111" i="4"/>
  <c r="BF182" i="4"/>
  <c r="BF94" i="5"/>
  <c r="BF133" i="6"/>
  <c r="BF152" i="6"/>
  <c r="BF157" i="6"/>
  <c r="BF220" i="2"/>
  <c r="BF269" i="2"/>
  <c r="BF181" i="3"/>
  <c r="BF559" i="3"/>
  <c r="BF592" i="3"/>
  <c r="BF686" i="3"/>
  <c r="BF841" i="3"/>
  <c r="BF908" i="3"/>
  <c r="BF108" i="4"/>
  <c r="BF117" i="4"/>
  <c r="BF218" i="4"/>
  <c r="BF238" i="4"/>
  <c r="BF147" i="6"/>
  <c r="BF99" i="2"/>
  <c r="BF116" i="2"/>
  <c r="BF159" i="2"/>
  <c r="BF265" i="2"/>
  <c r="BF169" i="3"/>
  <c r="BF203" i="3"/>
  <c r="BF248" i="3"/>
  <c r="BF276" i="3"/>
  <c r="BF348" i="3"/>
  <c r="BF371" i="3"/>
  <c r="BF378" i="3"/>
  <c r="BF654" i="3"/>
  <c r="BF691" i="3"/>
  <c r="BF713" i="3"/>
  <c r="BF735" i="3"/>
  <c r="BF752" i="3"/>
  <c r="BF901" i="3"/>
  <c r="BF947" i="3"/>
  <c r="BF981" i="3"/>
  <c r="BF989" i="3"/>
  <c r="BF1028" i="3"/>
  <c r="BF1064" i="3"/>
  <c r="BF1073" i="3"/>
  <c r="BF1081" i="3"/>
  <c r="BF1098" i="3"/>
  <c r="BF1138" i="3"/>
  <c r="BF1145" i="3"/>
  <c r="BK335" i="3"/>
  <c r="J335" i="3" s="1"/>
  <c r="J64" i="3" s="1"/>
  <c r="BK583" i="3"/>
  <c r="J583" i="3"/>
  <c r="J69" i="3" s="1"/>
  <c r="BF96" i="4"/>
  <c r="BF133" i="4"/>
  <c r="BF163" i="4"/>
  <c r="BF171" i="4"/>
  <c r="BF202" i="4"/>
  <c r="BF113" i="5"/>
  <c r="BF101" i="6"/>
  <c r="BF103" i="6"/>
  <c r="BF123" i="6"/>
  <c r="BF125" i="6"/>
  <c r="F39" i="4"/>
  <c r="BD58" i="1" s="1"/>
  <c r="F37" i="6"/>
  <c r="BB60" i="1"/>
  <c r="F39" i="5"/>
  <c r="BD59" i="1" s="1"/>
  <c r="J35" i="5"/>
  <c r="AV59" i="1"/>
  <c r="AS54" i="1"/>
  <c r="F39" i="6"/>
  <c r="BD60" i="1"/>
  <c r="J33" i="2"/>
  <c r="AV55" i="1"/>
  <c r="F36" i="2"/>
  <c r="BC55" i="1"/>
  <c r="F35" i="3"/>
  <c r="BB56" i="1"/>
  <c r="F35" i="5"/>
  <c r="AZ59" i="1"/>
  <c r="F37" i="3"/>
  <c r="BD56" i="1"/>
  <c r="F36" i="3"/>
  <c r="BC56" i="1" s="1"/>
  <c r="F33" i="3"/>
  <c r="AZ56" i="1"/>
  <c r="J33" i="3"/>
  <c r="AV56" i="1" s="1"/>
  <c r="F37" i="5"/>
  <c r="BB59" i="1"/>
  <c r="F38" i="4"/>
  <c r="BC58" i="1" s="1"/>
  <c r="F35" i="4"/>
  <c r="AZ58" i="1"/>
  <c r="J35" i="6"/>
  <c r="AV60" i="1" s="1"/>
  <c r="F38" i="5"/>
  <c r="BC59" i="1"/>
  <c r="F35" i="2"/>
  <c r="BB55" i="1" s="1"/>
  <c r="F37" i="4"/>
  <c r="BB58" i="1"/>
  <c r="F33" i="2"/>
  <c r="AZ55" i="1" s="1"/>
  <c r="J35" i="4"/>
  <c r="AV58" i="1"/>
  <c r="F37" i="2"/>
  <c r="BD55" i="1" s="1"/>
  <c r="F38" i="6"/>
  <c r="BC60" i="1"/>
  <c r="F35" i="6"/>
  <c r="AZ60" i="1" s="1"/>
  <c r="R274" i="2" l="1"/>
  <c r="T274" i="2"/>
  <c r="BK92" i="2"/>
  <c r="BK91" i="2"/>
  <c r="J91" i="2" s="1"/>
  <c r="J30" i="2" s="1"/>
  <c r="AG55" i="1" s="1"/>
  <c r="P338" i="3"/>
  <c r="P97" i="3"/>
  <c r="AU56" i="1"/>
  <c r="BK187" i="6"/>
  <c r="J187" i="6"/>
  <c r="J69" i="6"/>
  <c r="T99" i="6"/>
  <c r="T98" i="6" s="1"/>
  <c r="R90" i="4"/>
  <c r="R89" i="4"/>
  <c r="T91" i="2"/>
  <c r="P90" i="4"/>
  <c r="P89" i="4"/>
  <c r="AU58" i="1"/>
  <c r="BK91" i="5"/>
  <c r="J91" i="5" s="1"/>
  <c r="J32" i="5" s="1"/>
  <c r="AG59" i="1" s="1"/>
  <c r="R187" i="6"/>
  <c r="T90" i="4"/>
  <c r="T89" i="4"/>
  <c r="R99" i="6"/>
  <c r="R98" i="6"/>
  <c r="T91" i="5"/>
  <c r="BK98" i="3"/>
  <c r="J98" i="3" s="1"/>
  <c r="J60" i="3" s="1"/>
  <c r="T338" i="3"/>
  <c r="T97" i="3"/>
  <c r="R338" i="3"/>
  <c r="R97" i="3"/>
  <c r="BK90" i="4"/>
  <c r="J90" i="4"/>
  <c r="J64" i="4" s="1"/>
  <c r="P98" i="6"/>
  <c r="AU60" i="1"/>
  <c r="P91" i="2"/>
  <c r="AU55" i="1" s="1"/>
  <c r="R92" i="2"/>
  <c r="R91" i="2"/>
  <c r="P91" i="5"/>
  <c r="AU59" i="1" s="1"/>
  <c r="J92" i="5"/>
  <c r="J64" i="5"/>
  <c r="BK80" i="7"/>
  <c r="J80" i="7" s="1"/>
  <c r="J59" i="7" s="1"/>
  <c r="J93" i="2"/>
  <c r="J61" i="2"/>
  <c r="J99" i="3"/>
  <c r="J61" i="3"/>
  <c r="J275" i="2"/>
  <c r="J65" i="2"/>
  <c r="BK338" i="3"/>
  <c r="J338" i="3"/>
  <c r="J65" i="3"/>
  <c r="BK230" i="6"/>
  <c r="J230" i="6" s="1"/>
  <c r="J74" i="6" s="1"/>
  <c r="BK99" i="6"/>
  <c r="J99" i="6"/>
  <c r="J64" i="6" s="1"/>
  <c r="J188" i="6"/>
  <c r="J70" i="6"/>
  <c r="J91" i="4"/>
  <c r="J65" i="4" s="1"/>
  <c r="J36" i="5"/>
  <c r="AW59" i="1"/>
  <c r="AT59" i="1"/>
  <c r="J34" i="3"/>
  <c r="AW56" i="1" s="1"/>
  <c r="AT56" i="1" s="1"/>
  <c r="F34" i="2"/>
  <c r="BA55" i="1" s="1"/>
  <c r="F36" i="4"/>
  <c r="BA58" i="1"/>
  <c r="AZ57" i="1"/>
  <c r="AV57" i="1" s="1"/>
  <c r="F34" i="3"/>
  <c r="BA56" i="1" s="1"/>
  <c r="J36" i="6"/>
  <c r="AW60" i="1"/>
  <c r="AT60" i="1"/>
  <c r="BD57" i="1"/>
  <c r="F36" i="5"/>
  <c r="BA59" i="1"/>
  <c r="F36" i="6"/>
  <c r="BA60" i="1"/>
  <c r="BB57" i="1"/>
  <c r="AX57" i="1" s="1"/>
  <c r="J36" i="4"/>
  <c r="AW58" i="1"/>
  <c r="AT58" i="1"/>
  <c r="J34" i="2"/>
  <c r="AW55" i="1"/>
  <c r="AT55" i="1"/>
  <c r="F34" i="7"/>
  <c r="BA61" i="1" s="1"/>
  <c r="J34" i="7"/>
  <c r="AW61" i="1"/>
  <c r="AT61" i="1"/>
  <c r="BC57" i="1"/>
  <c r="AY57" i="1"/>
  <c r="J39" i="2" l="1"/>
  <c r="J41" i="5"/>
  <c r="J92" i="2"/>
  <c r="J60" i="2"/>
  <c r="J59" i="2"/>
  <c r="J63" i="5"/>
  <c r="BK98" i="6"/>
  <c r="J98" i="6"/>
  <c r="J32" i="6" s="1"/>
  <c r="AG60" i="1" s="1"/>
  <c r="AN60" i="1" s="1"/>
  <c r="BK97" i="3"/>
  <c r="J97" i="3"/>
  <c r="J59" i="3"/>
  <c r="BK89" i="4"/>
  <c r="J89" i="4" s="1"/>
  <c r="J63" i="4" s="1"/>
  <c r="AN55" i="1"/>
  <c r="AN59" i="1"/>
  <c r="BC54" i="1"/>
  <c r="AY54" i="1"/>
  <c r="BB54" i="1"/>
  <c r="W31" i="1"/>
  <c r="BA57" i="1"/>
  <c r="AW57" i="1"/>
  <c r="AT57" i="1"/>
  <c r="AU57" i="1"/>
  <c r="BD54" i="1"/>
  <c r="W33" i="1"/>
  <c r="AZ54" i="1"/>
  <c r="AV54" i="1"/>
  <c r="AK29" i="1" s="1"/>
  <c r="J30" i="7"/>
  <c r="AG61" i="1"/>
  <c r="AN61" i="1"/>
  <c r="J63" i="6" l="1"/>
  <c r="J39" i="7"/>
  <c r="J41" i="6"/>
  <c r="AU54" i="1"/>
  <c r="J32" i="4"/>
  <c r="AG58" i="1"/>
  <c r="AN58" i="1"/>
  <c r="J30" i="3"/>
  <c r="AG56" i="1" s="1"/>
  <c r="AN56" i="1" s="1"/>
  <c r="W29" i="1"/>
  <c r="BA54" i="1"/>
  <c r="W30" i="1" s="1"/>
  <c r="AX54" i="1"/>
  <c r="W32" i="1"/>
  <c r="J39" i="3" l="1"/>
  <c r="J41" i="4"/>
  <c r="AW54" i="1"/>
  <c r="AK30" i="1"/>
  <c r="AG57" i="1"/>
  <c r="AN57" i="1"/>
  <c r="AG54" i="1" l="1"/>
  <c r="AT54" i="1"/>
  <c r="AN54" i="1" l="1"/>
  <c r="AK26" i="1"/>
  <c r="AK35" i="1"/>
</calcChain>
</file>

<file path=xl/sharedStrings.xml><?xml version="1.0" encoding="utf-8"?>
<sst xmlns="http://schemas.openxmlformats.org/spreadsheetml/2006/main" count="17436" uniqueCount="1844">
  <si>
    <t>Export Komplet</t>
  </si>
  <si>
    <t>VZ</t>
  </si>
  <si>
    <t>2.0</t>
  </si>
  <si>
    <t>ZAMOK</t>
  </si>
  <si>
    <t>False</t>
  </si>
  <si>
    <t>{bfb76692-a5af-4f03-935a-ec40bf224021}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</si>
  <si>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</si>
  <si>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</si>
  <si>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</si>
  <si>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</si>
  <si>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</si>
  <si>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</si>
  <si>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</si>
  <si>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</si>
  <si>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N12482026c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</si>
  <si>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</si>
  <si>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</si>
  <si>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bytu č.5, Rychvaldská 559, Petřvald</t>
  </si>
  <si>
    <t>KSO:</t>
  </si>
  <si>
    <t/>
  </si>
  <si>
    <t>CC-CZ:</t>
  </si>
  <si>
    <t>Místo:</t>
  </si>
  <si>
    <t xml:space="preserve"> </t>
  </si>
  <si>
    <t>Datum:</t>
  </si>
  <si>
    <t>25. 1. 2026</t>
  </si>
  <si>
    <t>Zadavatel:</t>
  </si>
  <si>
    <t>IČ:</t>
  </si>
  <si>
    <t>Město Petřvald</t>
  </si>
  <si>
    <t>DIČ:</t>
  </si>
  <si>
    <t>Účastník:</t>
  </si>
  <si>
    <t>Vyplň údaj</t>
  </si>
  <si>
    <t>Projektant:</t>
  </si>
  <si>
    <t>01740296</t>
  </si>
  <si>
    <t>Ing.Kosub Lukáš, U Cementárny1303/16,Ostrava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</si>
  <si>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</si>
  <si>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</si>
  <si>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</si>
  <si>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</si>
  <si>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</si>
  <si>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</si>
  <si>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</si>
  <si>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</si>
  <si>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</si>
  <si>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</si>
  <si>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</si>
  <si>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</si>
  <si>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</si>
  <si>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</si>
  <si>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</si>
  <si>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</si>
  <si>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</si>
  <si>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</si>
  <si>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</si>
  <si>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</si>
  <si>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</si>
  <si>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</si>
  <si>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</si>
  <si>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</si>
  <si>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</si>
  <si>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</si>
  <si>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</si>
  <si>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</si>
  <si>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</si>
  <si>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</si>
  <si>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</si>
  <si>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</si>
  <si>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</si>
  <si>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</si>
  <si>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</si>
  <si>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</si>
  <si>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</si>
  <si>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</si>
  <si>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</si>
  <si>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</si>
  <si>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</si>
  <si>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</si>
  <si>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</si>
  <si>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</si>
  <si>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 byt č.5</t>
  </si>
  <si>
    <t>STA</t>
  </si>
  <si>
    <t>1</t>
  </si>
  <si>
    <t>{77870722-7e80-4b17-a843-ab9054a7066a}</t>
  </si>
  <si>
    <t>02</t>
  </si>
  <si>
    <t>Architektonicko stavební řešení byt č.5</t>
  </si>
  <si>
    <t>{99ce20d3-b88f-4614-8bb0-b02d8123a795}</t>
  </si>
  <si>
    <t>03</t>
  </si>
  <si>
    <t>Zdravotechnika, vytápění, VZT, elektroinstalace byt č.5</t>
  </si>
  <si>
    <t>{9cbbc71e-c1c9-4497-acb6-e38b4e4a3237}</t>
  </si>
  <si>
    <t>031</t>
  </si>
  <si>
    <t>Zdravotechnika byt č.5</t>
  </si>
  <si>
    <t>Soupis</t>
  </si>
  <si>
    <t>2</t>
  </si>
  <si>
    <t>{314d22c8-5c34-4858-b843-b01f553423b9}</t>
  </si>
  <si>
    <t>032</t>
  </si>
  <si>
    <t>Vytápění a vzduchotechnika</t>
  </si>
  <si>
    <t>{7ad6f2e6-ba09-40e9-baf9-38408c8703e9}</t>
  </si>
  <si>
    <t>033</t>
  </si>
  <si>
    <t>Elektroinstalace</t>
  </si>
  <si>
    <t>{beb55e0a-1931-417b-8e53-0ead1946c9bc}</t>
  </si>
  <si>
    <t>04</t>
  </si>
  <si>
    <t>Ostatní náklady</t>
  </si>
  <si>
    <t>{861c9594-09bd-414c-8787-f1fec890616a}</t>
  </si>
  <si>
    <t>KRYCÍ LIST SOUPISU PRACÍ</t>
  </si>
  <si>
    <t>Objekt:</t>
  </si>
  <si>
    <t>01 - Bourací práce byt č.5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</si>
  <si>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</si>
  <si>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</si>
  <si>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</si>
  <si>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</si>
  <si>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</si>
  <si>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</si>
  <si>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</si>
  <si>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</si>
  <si>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</si>
  <si>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</si>
  <si>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723 - Zdravotechnika - vnitřní plynovod</t>
  </si>
  <si>
    <t xml:space="preserve">    725 - Zdravotechnika - zařizovací předměty</t>
  </si>
  <si>
    <t xml:space="preserve">    764 - Konstrukce klempířské</t>
  </si>
  <si>
    <t xml:space="preserve">    766 - Konstrukce truhlářské</t>
  </si>
  <si>
    <t xml:space="preserve">    775 - Podlahy skládané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</si>
  <si>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</si>
  <si>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</si>
  <si>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</si>
  <si>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</si>
  <si>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</si>
  <si>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</si>
  <si>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</si>
  <si>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</si>
  <si>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</si>
  <si>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</si>
  <si>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</si>
  <si>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</si>
  <si>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</si>
  <si>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</si>
  <si>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</si>
  <si>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</si>
  <si>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</si>
  <si>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</si>
  <si>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</si>
  <si>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</si>
  <si>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</si>
  <si>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</si>
  <si>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</si>
  <si>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2026 01</t>
  </si>
  <si>
    <t>4</t>
  </si>
  <si>
    <t>-231757971</t>
  </si>
  <si>
    <t>Online PSC</t>
  </si>
  <si>
    <t>https://podminky.urs.cz/item/CS_URS_2026_01/949101111</t>
  </si>
  <si>
    <t>VV</t>
  </si>
  <si>
    <t>půdorys bytu stávající stav</t>
  </si>
  <si>
    <t>7,3+9,2+4,8+17,8</t>
  </si>
  <si>
    <t>Součet</t>
  </si>
  <si>
    <t>952902021</t>
  </si>
  <si>
    <t>Čištění budov při provádění oprav a udržovacích prací podlah hladkých zametením</t>
  </si>
  <si>
    <t>-332569254</t>
  </si>
  <si>
    <t>https://podminky.urs.cz/item/CS_URS_2026_01/952902021</t>
  </si>
  <si>
    <t>3</t>
  </si>
  <si>
    <t>962031132</t>
  </si>
  <si>
    <t>Bourání příček nebo přizdívek z cihel pálených plných, tl. do 100 mm</t>
  </si>
  <si>
    <t>-1931700614</t>
  </si>
  <si>
    <t>https://podminky.urs.cz/item/CS_URS_2026_01/962031132</t>
  </si>
  <si>
    <t>0,75*3,28</t>
  </si>
  <si>
    <t>0,6*3,28</t>
  </si>
  <si>
    <t>3,55*3,28</t>
  </si>
  <si>
    <t>4,04*3,28</t>
  </si>
  <si>
    <t>-(0,7*1,97+0,8*1,97)</t>
  </si>
  <si>
    <t>(0,6*3,28)*3</t>
  </si>
  <si>
    <t>vana</t>
  </si>
  <si>
    <t>(0,75+1,7)*2*0,6</t>
  </si>
  <si>
    <t>965042221</t>
  </si>
  <si>
    <t>Bourání mazanin betonových nebo z litého asfaltu tl. přes 100 mm, plochy do 1 m2</t>
  </si>
  <si>
    <t>m3</t>
  </si>
  <si>
    <t>-925506593</t>
  </si>
  <si>
    <t>https://podminky.urs.cz/item/CS_URS_2026_01/965042221</t>
  </si>
  <si>
    <t>5.01 chodba</t>
  </si>
  <si>
    <t>0,9*0,6*0,2</t>
  </si>
  <si>
    <t>0,6*0,6*0,2</t>
  </si>
  <si>
    <t>5.02 kuchyně</t>
  </si>
  <si>
    <t>1,1*0,6*0,2</t>
  </si>
  <si>
    <t>5</t>
  </si>
  <si>
    <t>965045113</t>
  </si>
  <si>
    <t>Bourání potěrů tl. do 50 mm cementových nebo pískocementových, plochy přes 4 m2</t>
  </si>
  <si>
    <t>-524113825</t>
  </si>
  <si>
    <t>https://podminky.urs.cz/item/CS_URS_2026_01/965045113</t>
  </si>
  <si>
    <t>skladba PS-01</t>
  </si>
  <si>
    <t>7,3</t>
  </si>
  <si>
    <t>9,2</t>
  </si>
  <si>
    <t>5.03 koupelna + záchod</t>
  </si>
  <si>
    <t>4,8</t>
  </si>
  <si>
    <t>6</t>
  </si>
  <si>
    <t>965046111</t>
  </si>
  <si>
    <t>Broušení stávajících betonových podlah úběr do 3 mm</t>
  </si>
  <si>
    <t>998282701</t>
  </si>
  <si>
    <t>https://podminky.urs.cz/item/CS_URS_2026_01/965046111</t>
  </si>
  <si>
    <t>7</t>
  </si>
  <si>
    <t>965046119</t>
  </si>
  <si>
    <t>Broušení stávajících betonových podlah Příplatek k ceně za každý další 1 mm úběru</t>
  </si>
  <si>
    <t>-629833912</t>
  </si>
  <si>
    <t>https://podminky.urs.cz/item/CS_URS_2026_01/965046119</t>
  </si>
  <si>
    <t>7,3*2</t>
  </si>
  <si>
    <t>9,2*2</t>
  </si>
  <si>
    <t>4,8*2</t>
  </si>
  <si>
    <t>8</t>
  </si>
  <si>
    <t>965081213</t>
  </si>
  <si>
    <t>Bourání podlah z dlaždic bez podkladního lože nebo mazaniny, s jakoukoliv výplní spár keramických nebo xylolitových tl. do 10 mm, plochy přes 1 m2</t>
  </si>
  <si>
    <t>461268418</t>
  </si>
  <si>
    <t>https://podminky.urs.cz/item/CS_URS_2026_01/965081213</t>
  </si>
  <si>
    <t>968072455</t>
  </si>
  <si>
    <t>Vybourání kovových rámů oken s křídly, dveřních zárubní, vrat, stěn, ostění nebo obkladů dveřních zárubní, plochy do 2 m2</t>
  </si>
  <si>
    <t>607877599</t>
  </si>
  <si>
    <t>https://podminky.urs.cz/item/CS_URS_2026_01/968072455</t>
  </si>
  <si>
    <t>0,7*1,97</t>
  </si>
  <si>
    <t>0,8*1,97</t>
  </si>
  <si>
    <t>10</t>
  </si>
  <si>
    <t>968082015</t>
  </si>
  <si>
    <t>Vybourání plastových rámů oken s křídly, dveřních zárubní, vrat rámu oken s křídly, plochy do 1 m2</t>
  </si>
  <si>
    <t>1248367804</t>
  </si>
  <si>
    <t>https://podminky.urs.cz/item/CS_URS_2026_01/968082015</t>
  </si>
  <si>
    <t>0,6*1,15</t>
  </si>
  <si>
    <t>11</t>
  </si>
  <si>
    <t>968082017</t>
  </si>
  <si>
    <t>Vybourání plastových rámů oken s křídly, dveřních zárubní, vrat rámu oken s křídly, plochy přes 2 do 4 m2</t>
  </si>
  <si>
    <t>1746936199</t>
  </si>
  <si>
    <t>https://podminky.urs.cz/item/CS_URS_2026_01/968082017</t>
  </si>
  <si>
    <t>1,5*1,75</t>
  </si>
  <si>
    <t>973031345</t>
  </si>
  <si>
    <t>Vysekání výklenků nebo kapes ve zdivu z cihel na maltu vápennou nebo vápenocementovou kapes, plochy do 0,25 m2, hl. do 300 mm</t>
  </si>
  <si>
    <t>kus</t>
  </si>
  <si>
    <t>-897012639</t>
  </si>
  <si>
    <t>https://podminky.urs.cz/item/CS_URS_2026_01/973031345</t>
  </si>
  <si>
    <t>suterén kanalizace</t>
  </si>
  <si>
    <t>13</t>
  </si>
  <si>
    <t>974031155</t>
  </si>
  <si>
    <t>Vysekání rýh ve zdivu cihelném na maltu vápennou nebo vápenocementovou do hl. 100 mm a šířky do 200 mm</t>
  </si>
  <si>
    <t>m</t>
  </si>
  <si>
    <t>1127597152</t>
  </si>
  <si>
    <t>https://podminky.urs.cz/item/CS_URS_2026_01/974031155</t>
  </si>
  <si>
    <t>drážka pro vodovodní potrubí</t>
  </si>
  <si>
    <t>3,25</t>
  </si>
  <si>
    <t>14</t>
  </si>
  <si>
    <t>974031164</t>
  </si>
  <si>
    <t>Vysekání rýh ve zdivu cihelném na maltu vápennou nebo vápenocementovou do hl. 150 mm a šířky do 150 mm</t>
  </si>
  <si>
    <t>-1227940406</t>
  </si>
  <si>
    <t>https://podminky.urs.cz/item/CS_URS_2026_01/974031164</t>
  </si>
  <si>
    <t>drážka pro kanalizaci</t>
  </si>
  <si>
    <t>2,5</t>
  </si>
  <si>
    <t>15</t>
  </si>
  <si>
    <t>977151123</t>
  </si>
  <si>
    <t>Jádrové vrty diamantovými korunkami do stavebních materiálů (železobetonu, betonu, cihel, obkladů, dlažeb, kamene) průměru přes 130 do 150 mm</t>
  </si>
  <si>
    <t>411693895</t>
  </si>
  <si>
    <t>https://podminky.urs.cz/item/CS_URS_2026_01/977151123</t>
  </si>
  <si>
    <t>pro digestoř</t>
  </si>
  <si>
    <t>0,45</t>
  </si>
  <si>
    <t>16</t>
  </si>
  <si>
    <t>977151124</t>
  </si>
  <si>
    <t>Jádrové vrty diamantovými korunkami do stavebních materiálů (železobetonu, betonu, cihel, obkladů, dlažeb, kamene) průměru přes 150 do 180 mm</t>
  </si>
  <si>
    <t>1257908391</t>
  </si>
  <si>
    <t>https://podminky.urs.cz/item/CS_URS_2026_01/977151124</t>
  </si>
  <si>
    <t>odvětrání koupelny</t>
  </si>
  <si>
    <t>17</t>
  </si>
  <si>
    <t>977211121</t>
  </si>
  <si>
    <t>Řezání konstrukcí stěnovou pilou z cihel nebo tvárnic hloubka řezu do 200 mm</t>
  </si>
  <si>
    <t>-259617707</t>
  </si>
  <si>
    <t>https://podminky.urs.cz/item/CS_URS_2026_01/977211121</t>
  </si>
  <si>
    <t>rozšíření ostění vstupních dveří</t>
  </si>
  <si>
    <t>1,97*2</t>
  </si>
  <si>
    <t>1,1*1</t>
  </si>
  <si>
    <t>18</t>
  </si>
  <si>
    <t>978013121</t>
  </si>
  <si>
    <t>Otlučení vápenných, vápenocementových nebo vápenosádrových omítek vnitřních ploch tloušťky do 25 mm stěn, včetně vyškrabání spar, v rozsahu přes 5 do 10 %</t>
  </si>
  <si>
    <t>1083612097</t>
  </si>
  <si>
    <t>https://podminky.urs.cz/item/CS_URS_2026_01/978013121</t>
  </si>
  <si>
    <t>5.04 pokoj</t>
  </si>
  <si>
    <t>(3,28+5,45)*2*3,25</t>
  </si>
  <si>
    <t>(1,5+1,75*2)*0,3</t>
  </si>
  <si>
    <t>-(1,5*1,75*2+0,8*1,97)</t>
  </si>
  <si>
    <t>19</t>
  </si>
  <si>
    <t>978013191</t>
  </si>
  <si>
    <t>Otlučení vápenných, vápenocementových nebo vápenosádrových omítek vnitřních ploch tloušťky do 25 mm stěn, včetně vyškrabání spar, v rozsahu přes 50 do 100 %</t>
  </si>
  <si>
    <t>740137737</t>
  </si>
  <si>
    <t>https://podminky.urs.cz/item/CS_URS_2026_01/978013191</t>
  </si>
  <si>
    <t>(4,04+1,8+1,34+0,6+1,2)*3,25</t>
  </si>
  <si>
    <t>-(0,7*1,97+0,8*1,97+0,8*1,97)</t>
  </si>
  <si>
    <t>(0,1+0,6+0,6+0,6+0,1+0,6+0,9+0,6+0,1+0,6+0,9+0,6)*3,0</t>
  </si>
  <si>
    <t>(2,0+3,55+2,6+2,35+0,6+0,1)*3,25</t>
  </si>
  <si>
    <t>(0,6+1,1+0,6)*3,0</t>
  </si>
  <si>
    <t>(1,5*1,75*2)*0,3</t>
  </si>
  <si>
    <t>-(1,5*1,75+0,8*1,97)</t>
  </si>
  <si>
    <t>(1,34+1,1+0,75+0,1+0,75+2,35+1,34+3,55)*1,75</t>
  </si>
  <si>
    <t>(0,6+1,15*2)*0,3</t>
  </si>
  <si>
    <t>-(0,6*1,15+0,7*0,5)</t>
  </si>
  <si>
    <t>20</t>
  </si>
  <si>
    <t>978059541</t>
  </si>
  <si>
    <t>Odsekání obkladů stěn včetně otlučení podkladní omítky až na zdivo z obkládaček vnitřních, z jakýchkoliv materiálů, plochy přes 1 m2</t>
  </si>
  <si>
    <t>-1747002077</t>
  </si>
  <si>
    <t>https://podminky.urs.cz/item/CS_URS_2026_01/978059541</t>
  </si>
  <si>
    <t>(1,34+1,1+0,75+0,1+0,75+2,35+1,34+3,55)*1,5</t>
  </si>
  <si>
    <t>-(0,7*1,5)</t>
  </si>
  <si>
    <t>997</t>
  </si>
  <si>
    <t>Doprava suti a vybouraných hmot</t>
  </si>
  <si>
    <t>997013211</t>
  </si>
  <si>
    <t>Vnitrostaveništní doprava suti a vybouraných hmot vodorovně do 50 m s naložením ručně pro budovy a haly výšky do 6 m</t>
  </si>
  <si>
    <t>t</t>
  </si>
  <si>
    <t>1641269415</t>
  </si>
  <si>
    <t>https://podminky.urs.cz/item/CS_URS_2026_01/997013211</t>
  </si>
  <si>
    <t>22</t>
  </si>
  <si>
    <t>997013501</t>
  </si>
  <si>
    <t>Odvoz suti a vybouraných hmot na skládku nebo meziskládku se složením, na vzdálenost do 1 km</t>
  </si>
  <si>
    <t>-648044638</t>
  </si>
  <si>
    <t>https://podminky.urs.cz/item/CS_URS_2026_01/997013501</t>
  </si>
  <si>
    <t>23</t>
  </si>
  <si>
    <t>997013509</t>
  </si>
  <si>
    <t>Odvoz suti a vybouraných hmot na skládku nebo meziskládku se složením, na vzdálenost Příplatek k ceně za každý další započatý 1 km přes 1 km</t>
  </si>
  <si>
    <t>182836835</t>
  </si>
  <si>
    <t>https://podminky.urs.cz/item/CS_URS_2026_01/997013509</t>
  </si>
  <si>
    <t>19,993*19</t>
  </si>
  <si>
    <t>24</t>
  </si>
  <si>
    <t>997013631</t>
  </si>
  <si>
    <t>Poplatek za uložení stavebního odpadu na skládce (skládkovné) směsného stavebního a demoličního zatříděného do Katalogu odpadů pod kódem 17 09 04</t>
  </si>
  <si>
    <t>-1890159653</t>
  </si>
  <si>
    <t>https://podminky.urs.cz/item/CS_URS_2026_01/997013631</t>
  </si>
  <si>
    <t>998</t>
  </si>
  <si>
    <t>Přesun hmot</t>
  </si>
  <si>
    <t>25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</si>
  <si>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</si>
  <si>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</si>
  <si>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781465335</t>
  </si>
  <si>
    <t>https://podminky.urs.cz/item/CS_URS_2026_01/998018001</t>
  </si>
  <si>
    <t>PSV</t>
  </si>
  <si>
    <t>Práce a dodávky PSV</t>
  </si>
  <si>
    <t>711</t>
  </si>
  <si>
    <t>Izolace proti vodě, vlhkosti a plynům</t>
  </si>
  <si>
    <t>26</t>
  </si>
  <si>
    <t>711131801</t>
  </si>
  <si>
    <t>Odstranění izolace proti vodě, vlhkosti a plynům z pásů na sucho AIP nebo tkaniny z plochy vodorovné V</t>
  </si>
  <si>
    <t>-1851166037</t>
  </si>
  <si>
    <t>https://podminky.urs.cz/item/CS_URS_2026_01/711131801</t>
  </si>
  <si>
    <t>skladba PS-02</t>
  </si>
  <si>
    <t>17,8</t>
  </si>
  <si>
    <t>723</t>
  </si>
  <si>
    <t>Zdravotechnika - vnitřní plynovod</t>
  </si>
  <si>
    <t>27</t>
  </si>
  <si>
    <t>723150801</t>
  </si>
  <si>
    <t>Demontáž potrubí svařovaného z ocelových trubek hladkých do Ø 32</t>
  </si>
  <si>
    <t>-392633163</t>
  </si>
  <si>
    <t>https://podminky.urs.cz/item/CS_URS_2026_01/723150801</t>
  </si>
  <si>
    <t>28</t>
  </si>
  <si>
    <t>998723121</t>
  </si>
  <si>
    <t>Přesun hmot pro vnitřní plynovod stanovený z hmotnosti přesunovaného materiálu vodorovná dopravní vzdálenost do 50 m ruční (bez užití mechanizace) v objektech výšky do 6 m</t>
  </si>
  <si>
    <t>-539680420</t>
  </si>
  <si>
    <t>https://podminky.urs.cz/item/CS_URS_2026_01/998723121</t>
  </si>
  <si>
    <t>725</t>
  </si>
  <si>
    <t>Zdravotechnika - zařizovací předměty</t>
  </si>
  <si>
    <t>29</t>
  </si>
  <si>
    <t>725110814</t>
  </si>
  <si>
    <t>Demontáž klozetů kombi</t>
  </si>
  <si>
    <t>soubor</t>
  </si>
  <si>
    <t>1851103260</t>
  </si>
  <si>
    <t>https://podminky.urs.cz/item/CS_URS_2026_01/725110814</t>
  </si>
  <si>
    <t>30</t>
  </si>
  <si>
    <t>725210821</t>
  </si>
  <si>
    <t>Demontáž umyvadel bez výtokových armatur umyvadel</t>
  </si>
  <si>
    <t>-1542013581</t>
  </si>
  <si>
    <t>https://podminky.urs.cz/item/CS_URS_2026_01/725210821</t>
  </si>
  <si>
    <t>31</t>
  </si>
  <si>
    <t>725220842</t>
  </si>
  <si>
    <t>Demontáž van ocelových volně stojících</t>
  </si>
  <si>
    <t>-1452039481</t>
  </si>
  <si>
    <t>https://podminky.urs.cz/item/CS_URS_2026_01/725220842</t>
  </si>
  <si>
    <t>32</t>
  </si>
  <si>
    <t>725820801</t>
  </si>
  <si>
    <t>Demontáž baterií nástěnných do G 3/4</t>
  </si>
  <si>
    <t>1094848029</t>
  </si>
  <si>
    <t>https://podminky.urs.cz/item/CS_URS_2026_01/725820801</t>
  </si>
  <si>
    <t>1+1</t>
  </si>
  <si>
    <t>33</t>
  </si>
  <si>
    <t>725850800</t>
  </si>
  <si>
    <t>Demontáž odpadních ventilů všech připojovacích dimenzí</t>
  </si>
  <si>
    <t>1630459014</t>
  </si>
  <si>
    <t>https://podminky.urs.cz/item/CS_URS_2026_01/725850800</t>
  </si>
  <si>
    <t>34</t>
  </si>
  <si>
    <t>725860811</t>
  </si>
  <si>
    <t>Demontáž zápachových uzávěrek pro zařizovací předměty jednoduchých</t>
  </si>
  <si>
    <t>-820600102</t>
  </si>
  <si>
    <t>https://podminky.urs.cz/item/CS_URS_2026_01/725860811</t>
  </si>
  <si>
    <t>764</t>
  </si>
  <si>
    <t>Konstrukce klempířské</t>
  </si>
  <si>
    <t>35</t>
  </si>
  <si>
    <t>764002851</t>
  </si>
  <si>
    <t>Demontáž klempířských konstrukcí oplechování parapetů do suti</t>
  </si>
  <si>
    <t>-1531044241</t>
  </si>
  <si>
    <t>https://podminky.urs.cz/item/CS_URS_2026_01/764002851</t>
  </si>
  <si>
    <t>1,5*3</t>
  </si>
  <si>
    <t>0,6</t>
  </si>
  <si>
    <t>766</t>
  </si>
  <si>
    <t>Konstrukce truhlářské</t>
  </si>
  <si>
    <t>36</t>
  </si>
  <si>
    <t>766691811</t>
  </si>
  <si>
    <t>Demontáž ostatních truhlářských konstrukcí parapetních desek šířky do 300 mm</t>
  </si>
  <si>
    <t>-1778993912</t>
  </si>
  <si>
    <t>https://podminky.urs.cz/item/CS_URS_2026_01/766691811</t>
  </si>
  <si>
    <t>37</t>
  </si>
  <si>
    <t>766691914</t>
  </si>
  <si>
    <t>Ostatní práce vyvěšení nebo zavěšení křídel dřevěných dveřních, plochy do 2 m2</t>
  </si>
  <si>
    <t>-1618442295</t>
  </si>
  <si>
    <t>https://podminky.urs.cz/item/CS_URS_2026_01/766691914</t>
  </si>
  <si>
    <t>38</t>
  </si>
  <si>
    <t>766825811</t>
  </si>
  <si>
    <t>Demontáž nábytku vestavěného skříní jednokřídlových</t>
  </si>
  <si>
    <t>898562153</t>
  </si>
  <si>
    <t>https://podminky.urs.cz/item/CS_URS_2026_01/766825811</t>
  </si>
  <si>
    <t>775</t>
  </si>
  <si>
    <t>Podlahy skládané</t>
  </si>
  <si>
    <t>39</t>
  </si>
  <si>
    <t>775511800</t>
  </si>
  <si>
    <t>Demontáž podlah vlysových masivních do suti s lištami lepených</t>
  </si>
  <si>
    <t>592063896</t>
  </si>
  <si>
    <t>https://podminky.urs.cz/item/CS_URS_2026_01/775511800</t>
  </si>
  <si>
    <t>784</t>
  </si>
  <si>
    <t>Dokončovací práce - malby a tapety</t>
  </si>
  <si>
    <t>40</t>
  </si>
  <si>
    <t>784111031</t>
  </si>
  <si>
    <t>Omytí podkladu omytí v místnostech výšky do 3,80 m</t>
  </si>
  <si>
    <t>-1330893764</t>
  </si>
  <si>
    <t>https://podminky.urs.cz/item/CS_URS_2026_01/784111031</t>
  </si>
  <si>
    <t>41</t>
  </si>
  <si>
    <t>784121001</t>
  </si>
  <si>
    <t>Oškrabání malby v místnostech výšky do 3,80 m</t>
  </si>
  <si>
    <t>936913024</t>
  </si>
  <si>
    <t>https://podminky.urs.cz/item/CS_URS_2026_01/784121001</t>
  </si>
  <si>
    <t>02 - Architektonicko stavební řešení byt č.5</t>
  </si>
  <si>
    <t xml:space="preserve">    3 - Svislé a kompletní konstrukce</t>
  </si>
  <si>
    <t xml:space="preserve">    6 - Úpravy povrchů, podlahy a osazování výplní</t>
  </si>
  <si>
    <t xml:space="preserve">    713 - Izolace tepelné</t>
  </si>
  <si>
    <t xml:space="preserve">    763 - Konstrukce suché výstavby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</si>
  <si>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</si>
  <si>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</si>
  <si>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</si>
  <si>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</si>
  <si>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</si>
  <si>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786 - Dokončovací práce - stínění a čalounické úpravy</t>
  </si>
  <si>
    <t>Svislé a kompletní konstrukce</t>
  </si>
  <si>
    <t>340236212</t>
  </si>
  <si>
    <t>Zazdívka otvorů v příčkách nebo stěnách cihlami pálenými plnými plochy přes 0,0225 m2 do 0,09 m2, tloušťky přes 100 mm</t>
  </si>
  <si>
    <t>-100610883</t>
  </si>
  <si>
    <t>https://podminky.urs.cz/item/CS_URS_2026_01/340236212</t>
  </si>
  <si>
    <t>půdorys bytu nový stav</t>
  </si>
  <si>
    <t>5.02 pokoj utěsnění prostupů</t>
  </si>
  <si>
    <t>Úpravy povrchů, podlahy a osazování výplní</t>
  </si>
  <si>
    <t>612131121</t>
  </si>
  <si>
    <t>Podkladní a spojovací vrstva vnitřních omítaných ploch penetrace disperzní nanášená ručně stěn</t>
  </si>
  <si>
    <t>487530594</t>
  </si>
  <si>
    <t>https://podminky.urs.cz/item/CS_URS_2026_01/612131121</t>
  </si>
  <si>
    <t>(1,8+4,04+1,8)*3,25</t>
  </si>
  <si>
    <t>-(0,9*2,02+0,9*2,02)</t>
  </si>
  <si>
    <t>5.02 pokoj</t>
  </si>
  <si>
    <t>(2,44+3,55)*3,25</t>
  </si>
  <si>
    <t>-(1,5*1,75)</t>
  </si>
  <si>
    <t>5.04 pokoj + kuchyň.kout</t>
  </si>
  <si>
    <t>(3,26+5,45)*2*3,25</t>
  </si>
  <si>
    <t>-(1,5*1,75+0,9*2,02+1,5*1,75)</t>
  </si>
  <si>
    <t>Mezisoučet</t>
  </si>
  <si>
    <t>(1,5+3,55)*3,25</t>
  </si>
  <si>
    <t>-(0,6*1,15)</t>
  </si>
  <si>
    <t>612142001</t>
  </si>
  <si>
    <t>Pletivo vnitřních ploch v ploše nebo pruzích, na plném podkladu sklovláknité vtlačené do tmelu včetně tmelu stěn</t>
  </si>
  <si>
    <t>-1445393458</t>
  </si>
  <si>
    <t>https://podminky.urs.cz/item/CS_URS_2026_01/612142001</t>
  </si>
  <si>
    <t>612321121</t>
  </si>
  <si>
    <t>Omítka vápenocementová vnitřních ploch nanášená ručně jednovrstvá, tloušťky do 10 mm hladká svislých konstrukcí stěn</t>
  </si>
  <si>
    <t>1415549592</t>
  </si>
  <si>
    <t>https://podminky.urs.cz/item/CS_URS_2026_01/612321121</t>
  </si>
  <si>
    <t>612325121</t>
  </si>
  <si>
    <t>Vápenocementová omítka rýh štuková dvouvrstvá ve stěnách, šířky rýhy do 150 mm</t>
  </si>
  <si>
    <t>281189863</t>
  </si>
  <si>
    <t>https://podminky.urs.cz/item/CS_URS_2026_01/612325121</t>
  </si>
  <si>
    <t>odpad splaškové kanalizace</t>
  </si>
  <si>
    <t>2,0*0,15</t>
  </si>
  <si>
    <t>612325222</t>
  </si>
  <si>
    <t>Vápenocementová omítka jednotlivých malých ploch štuková dvouvrstvá na stěnách, plochy jednotlivě přes 0,09 do 0,25 m2</t>
  </si>
  <si>
    <t>575354124</t>
  </si>
  <si>
    <t>https://podminky.urs.cz/item/CS_URS_2026_01/612325222</t>
  </si>
  <si>
    <t>612341131</t>
  </si>
  <si>
    <t>Sádrový štuk vnitřních ploch tloušťky do 3 mm svislých konstrukcí stěn</t>
  </si>
  <si>
    <t>-1005259317</t>
  </si>
  <si>
    <t>https://podminky.urs.cz/item/CS_URS_2026_01/612341131</t>
  </si>
  <si>
    <t>(1,8+4,04+1,8)*3,0</t>
  </si>
  <si>
    <t>(2,44+3,55)*3,0</t>
  </si>
  <si>
    <t>(3,26+5,45)*2*3,0</t>
  </si>
  <si>
    <t>(1,5+3,55)*0,9</t>
  </si>
  <si>
    <t>(0,6+0,45*2)*0,3</t>
  </si>
  <si>
    <t>-(0,6*0,45)</t>
  </si>
  <si>
    <t>621525101</t>
  </si>
  <si>
    <t>Omítka tenkovrstvá jednotlivých malých ploch silikátová, akrylátová, silikonová nebo silikonsilikátová podhledů, plochy jednotlivě do 0,1 m2</t>
  </si>
  <si>
    <t>-573524891</t>
  </si>
  <si>
    <t>https://podminky.urs.cz/item/CS_URS_2026_01/621525101</t>
  </si>
  <si>
    <t>622143003</t>
  </si>
  <si>
    <t>Montáž omítkových profilů plastových, pozinkovaných nebo dřevěných upevněných vtlačením do podkladní vrstvy nebo přibitím rohových s tkaninou</t>
  </si>
  <si>
    <t>1898496615</t>
  </si>
  <si>
    <t>https://podminky.urs.cz/item/CS_URS_2026_01/622143003</t>
  </si>
  <si>
    <t>(1,5+1,75*2)</t>
  </si>
  <si>
    <t>(0,6+0,45*2)</t>
  </si>
  <si>
    <t>M</t>
  </si>
  <si>
    <t>55343022</t>
  </si>
  <si>
    <t>profil rohový Pz s kulatou úzkou hlavou pro vnitřní omítky tl 12mm</t>
  </si>
  <si>
    <t>-1394261363</t>
  </si>
  <si>
    <t>16,5*1,05 'Přepočtené koeficientem množství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</si>
  <si>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</si>
  <si>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</si>
  <si>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1325754455</t>
  </si>
  <si>
    <t>https://podminky.urs.cz/item/CS_URS_2026_01/622143004</t>
  </si>
  <si>
    <t>(0,6+1,15*2)</t>
  </si>
  <si>
    <t>59051516</t>
  </si>
  <si>
    <t>profil začišťovací PVC pro ostění vnitřních omítek</t>
  </si>
  <si>
    <t>-837950113</t>
  </si>
  <si>
    <t>17,9*1,05 'Přepočtené koeficientem množství</t>
  </si>
  <si>
    <t>622215121</t>
  </si>
  <si>
    <t>Oprava kontaktního zateplení z polystyrenových desek jednotlivých malých ploch tloušťky přes 80 do 120 mm stěn, plochy jednotlivě do 0,1 m2</t>
  </si>
  <si>
    <t>1629996901</t>
  </si>
  <si>
    <t>https://podminky.urs.cz/item/CS_URS_2026_01/622215121</t>
  </si>
  <si>
    <t>622525202</t>
  </si>
  <si>
    <t>Oprava tenkovrstvé omítky vnějších ploch silikátové, akrylátové, silikonové nebo silikonsilikátové stěn, v rozsahu opravované plochy přes 10 do 30%</t>
  </si>
  <si>
    <t>1131516561</t>
  </si>
  <si>
    <t>https://podminky.urs.cz/item/CS_URS_2026_01/622525202</t>
  </si>
  <si>
    <t>V/06</t>
  </si>
  <si>
    <t>(1,5+1,75*2)*0,33*3</t>
  </si>
  <si>
    <t>(0,2+1,7+0,2)*0,2*3</t>
  </si>
  <si>
    <t>V/07</t>
  </si>
  <si>
    <t>(0,6+1,15*2)*0,33</t>
  </si>
  <si>
    <t>(0,2+0,7+0,2)*0,2</t>
  </si>
  <si>
    <t>642945111</t>
  </si>
  <si>
    <t>Osazování ocelových zárubní protipožárních nebo protiplynových dveří do vynechaného otvoru, s obetonováním, dveří jednokřídlových do 2,5 m2</t>
  </si>
  <si>
    <t>2040359969</t>
  </si>
  <si>
    <t>https://podminky.urs.cz/item/CS_URS_2026_01/642945111</t>
  </si>
  <si>
    <t>V/01</t>
  </si>
  <si>
    <t>55331557</t>
  </si>
  <si>
    <t>zárubeň jednokřídlá ocelová pro zdění s protipožární úpravou tl stěny 75-100mm rozměru 800/1970, 2100mm</t>
  </si>
  <si>
    <t>-1969202679</t>
  </si>
  <si>
    <t>644941111</t>
  </si>
  <si>
    <t>Montáž průvětrníků nebo mřížek odvětrávacích velikosti do 150 x 200 mm</t>
  </si>
  <si>
    <t>-1575186259</t>
  </si>
  <si>
    <t>https://podminky.urs.cz/item/CS_URS_2026_01/644941111</t>
  </si>
  <si>
    <t>digestoř</t>
  </si>
  <si>
    <t>55341410</t>
  </si>
  <si>
    <t>průvětrník mřížový s klapkami 150x150mm</t>
  </si>
  <si>
    <t>-352657017</t>
  </si>
  <si>
    <t>644941121</t>
  </si>
  <si>
    <t>Montáž průvětrníků nebo mřížek odvětrávacích montáž průchodky (trubky) se zhotovením otvoru v tepelné izolaci</t>
  </si>
  <si>
    <t>-922887584</t>
  </si>
  <si>
    <t>https://podminky.urs.cz/item/CS_URS_2026_01/644941121</t>
  </si>
  <si>
    <t>28611131</t>
  </si>
  <si>
    <t>trubka kanalizační PVC DN 160x1000mm SN4</t>
  </si>
  <si>
    <t>1218394120</t>
  </si>
  <si>
    <t>-661241859</t>
  </si>
  <si>
    <t>7,3+8,6+5,1+17,8</t>
  </si>
  <si>
    <t>949101112</t>
  </si>
  <si>
    <t>Lešení pomocné pracovní pro objekty pozemních staveb pro zatížení do 150 kg/m2, o výšce lešeňové podlahy přes 1,9 do 3,5 m</t>
  </si>
  <si>
    <t>1600624664</t>
  </si>
  <si>
    <t>https://podminky.urs.cz/item/CS_URS_2026_01/949101112</t>
  </si>
  <si>
    <t>utěsnění otvorů</t>
  </si>
  <si>
    <t>2,0*1,2</t>
  </si>
  <si>
    <t>mřížky</t>
  </si>
  <si>
    <t>952901111</t>
  </si>
  <si>
    <t>Vyčištění budov nebo objektů před předáním do užívání budov bytové nebo občanské výstavby, světlé výšky podlaží do 4 m</t>
  </si>
  <si>
    <t>-478063138</t>
  </si>
  <si>
    <t>https://podminky.urs.cz/item/CS_URS_2026_01/952901111</t>
  </si>
  <si>
    <t>-147851198</t>
  </si>
  <si>
    <t>713</t>
  </si>
  <si>
    <t>Izolace tepelné</t>
  </si>
  <si>
    <t>713191511</t>
  </si>
  <si>
    <t>Montáž tepelné izolace stavebních konstrukcí - doplňky a konstrukční součásti podkladového profilu pro zateplení oken a dveří šířky do 50 mm výšky do 100 mm</t>
  </si>
  <si>
    <t>-2130719913</t>
  </si>
  <si>
    <t>https://podminky.urs.cz/item/CS_URS_2026_01/713191511</t>
  </si>
  <si>
    <t>28376172</t>
  </si>
  <si>
    <t>profil podkladový sendvičový s vloženou PIR vložkou pro zateplení spodní části oken a dveří (15/20/15) š 50mm v 30mm</t>
  </si>
  <si>
    <t>-1149999062</t>
  </si>
  <si>
    <t>5,1*1,2 'Přepočtené koeficientem množství</t>
  </si>
  <si>
    <t>998713121</t>
  </si>
  <si>
    <t>Přesun hmot pro izolace tepelné stanovený z hmotnosti přesunovaného materiálu vodorovná dopravní vzdálenost do 50 m ruční (bez užití mechanizace) v objektech výšky do 6 m</t>
  </si>
  <si>
    <t>1198377890</t>
  </si>
  <si>
    <t>https://podminky.urs.cz/item/CS_URS_2026_01/998713121</t>
  </si>
  <si>
    <t>725291678</t>
  </si>
  <si>
    <t>Montáž doplňků zařízení koupelen a záchodů zrcadla nástěnného</t>
  </si>
  <si>
    <t>839460234</t>
  </si>
  <si>
    <t>https://podminky.urs.cz/item/CS_URS_2026_01/725291678</t>
  </si>
  <si>
    <t>V/11</t>
  </si>
  <si>
    <t>55441R</t>
  </si>
  <si>
    <t xml:space="preserve">Zrcadlová skříňka s osvětlením, rozměry: 50 x 65 x 14 cm, barva: bílá, hliník. Velká zrcadlová dvířka, nastavitelné skleněné poličky, elektrická zásuvka._x000D_
Materiál: MDF ,IP 20  </t>
  </si>
  <si>
    <t>vlastní</t>
  </si>
  <si>
    <t>-491386360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</si>
  <si>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</si>
  <si>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</si>
  <si>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-1589139932</t>
  </si>
  <si>
    <t>https://podminky.urs.cz/item/CS_URS_2026_01/998725121</t>
  </si>
  <si>
    <t>763</t>
  </si>
  <si>
    <t>Konstrukce suché výstavby</t>
  </si>
  <si>
    <t>763111314</t>
  </si>
  <si>
    <t>Příčka ze sádrokartonových desek s nosnou konstrukcí z jednoduchých ocelových profilů UW, CW jednoduše opláštěná deskou standardní A tl. 12,5 mm, příčka tl. 100 mm, profil 75, s izolací, EI 30, Rw do 45 dB</t>
  </si>
  <si>
    <t>2021934103</t>
  </si>
  <si>
    <t>https://podminky.urs.cz/item/CS_URS_2026_01/763111314</t>
  </si>
  <si>
    <t>2,44*3,25</t>
  </si>
  <si>
    <t>-(0,9*2,02)</t>
  </si>
  <si>
    <t>763111333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</si>
  <si>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</si>
  <si>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1672957664</t>
  </si>
  <si>
    <t>https://podminky.urs.cz/item/CS_URS_2026_01/763111333</t>
  </si>
  <si>
    <t>5.03 koupelna + WC</t>
  </si>
  <si>
    <t>(1,6+3,55)*3,25</t>
  </si>
  <si>
    <t>-(0,7*1,97)</t>
  </si>
  <si>
    <t>0,9*3,25</t>
  </si>
  <si>
    <t>763111717</t>
  </si>
  <si>
    <t>Příčka ze sádrokartonových desek ostatní konstrukce a práce na příčkách ze sádrokartonových desek základní penetrační nátěr (oboustranný)</t>
  </si>
  <si>
    <t>-660980010</t>
  </si>
  <si>
    <t>https://podminky.urs.cz/item/CS_URS_2026_01/763111717</t>
  </si>
  <si>
    <t>763111771</t>
  </si>
  <si>
    <t>Příčka ze sádrokartonových desek Příplatek k cenám za rovinnost speciální tmelení kvality Q3</t>
  </si>
  <si>
    <t>970054966</t>
  </si>
  <si>
    <t>https://podminky.urs.cz/item/CS_URS_2026_01/763111771</t>
  </si>
  <si>
    <t>763121426</t>
  </si>
  <si>
    <t>Stěna předsazená ze sádrokartonových desek s nosnou konstrukcí z ocelových profilů CW, UW jednoduše opláštěná deskou impregnovanou H2 tl. 12,5 mm bez izolace, EI 15, stěna tl. 112,5 mm, profil 100</t>
  </si>
  <si>
    <t>1975964769</t>
  </si>
  <si>
    <t>https://podminky.urs.cz/item/CS_URS_2026_01/763121426</t>
  </si>
  <si>
    <t>0,2*3,25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</si>
  <si>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</si>
  <si>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</si>
  <si>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-94588195</t>
  </si>
  <si>
    <t>https://podminky.urs.cz/item/CS_URS_2026_01/763121590</t>
  </si>
  <si>
    <t>0,8*3,25</t>
  </si>
  <si>
    <t>763121714</t>
  </si>
  <si>
    <t>Stěna předsazená ze sádrokartonových desek ostatní konstrukce a práce na předsazených stěnách ze sádrokartonových desek základní penetrační nátěr</t>
  </si>
  <si>
    <t>-1035640681</t>
  </si>
  <si>
    <t>https://podminky.urs.cz/item/CS_URS_2026_01/763121714</t>
  </si>
  <si>
    <t>763121761</t>
  </si>
  <si>
    <t>Stěna předsazená ze sádrokartonových desek Příplatek k cenám za rovinnost kvality speciální tmelení kvality Q3</t>
  </si>
  <si>
    <t>-881710436</t>
  </si>
  <si>
    <t>https://podminky.urs.cz/item/CS_URS_2026_01/763121761</t>
  </si>
  <si>
    <t>763131411</t>
  </si>
  <si>
    <t>Podhled ze sádrokartonových desek dvouvrstvá zavěšená spodní konstrukce z ocelových profilů CD, UD jednoduše opláštěná deskou standardní A, tl. 12,5 mm, bez izolace</t>
  </si>
  <si>
    <t>-1866928751</t>
  </si>
  <si>
    <t>https://podminky.urs.cz/item/CS_URS_2026_01/763131411</t>
  </si>
  <si>
    <t>skladba SN-01</t>
  </si>
  <si>
    <t>8,6</t>
  </si>
  <si>
    <t>763131451</t>
  </si>
  <si>
    <t>Podhled ze sádrokartonových desek dvouvrstvá zavěšená spodní konstrukce z ocelových profilů CD, UD jednoduše opláštěná deskou impregnovanou H2, tl. 12,5 mm, bez izolace</t>
  </si>
  <si>
    <t>1459312362</t>
  </si>
  <si>
    <t>https://podminky.urs.cz/item/CS_URS_2026_01/763131451</t>
  </si>
  <si>
    <t>5,1</t>
  </si>
  <si>
    <t>763131714</t>
  </si>
  <si>
    <t>Podhled ze sádrokartonových desek ostatní práce a konstrukce na podhledech ze sádrokartonových desek základní penetrační nátěr</t>
  </si>
  <si>
    <t>513529360</t>
  </si>
  <si>
    <t>https://podminky.urs.cz/item/CS_URS_2026_01/763131714</t>
  </si>
  <si>
    <t>42</t>
  </si>
  <si>
    <t>763131751</t>
  </si>
  <si>
    <t>Podhled ze sádrokartonových desek ostatní práce a konstrukce na podhledech ze sádrokartonových desek montáž parotěsné zábrany</t>
  </si>
  <si>
    <t>-1981640020</t>
  </si>
  <si>
    <t>https://podminky.urs.cz/item/CS_URS_2026_01/763131751</t>
  </si>
  <si>
    <t>43</t>
  </si>
  <si>
    <t>28329276</t>
  </si>
  <si>
    <t>fólie PE vyztužená pro parotěsnou vrstvu (reakce na oheň - třída E) 140g/m2</t>
  </si>
  <si>
    <t>-692588519</t>
  </si>
  <si>
    <t>38,8*1,1235 'Přepočtené koeficientem množství</t>
  </si>
  <si>
    <t>44</t>
  </si>
  <si>
    <t>763131752</t>
  </si>
  <si>
    <t>Podhled ze sádrokartonových desek ostatní práce a konstrukce na podhledech ze sádrokartonových desek montáž jedné vrstvy tepelné izolace</t>
  </si>
  <si>
    <t>-1552512106</t>
  </si>
  <si>
    <t>https://podminky.urs.cz/item/CS_URS_2026_01/763131752</t>
  </si>
  <si>
    <t>45</t>
  </si>
  <si>
    <t>63152108</t>
  </si>
  <si>
    <t>pás tepelně izolační univerzální λ=0,032-0,033 tl 200mm</t>
  </si>
  <si>
    <t>-2109738037</t>
  </si>
  <si>
    <t>38,8*1,02 'Přepočtené koeficientem množství</t>
  </si>
  <si>
    <t>46</t>
  </si>
  <si>
    <t>763131771</t>
  </si>
  <si>
    <t>Podhled ze sádrokartonových desek Příplatek k cenám za rovinnost kvality speciální tmelení kvality Q3</t>
  </si>
  <si>
    <t>141643815</t>
  </si>
  <si>
    <t>https://podminky.urs.cz/item/CS_URS_2026_01/763131771</t>
  </si>
  <si>
    <t>47</t>
  </si>
  <si>
    <t>763172415</t>
  </si>
  <si>
    <t>Montáž dvířek pro konstrukce ze sádrokartonových desek revizních protipožárních pro příčky a předsazené stěny velikost (šxv) 600 x 600 mm</t>
  </si>
  <si>
    <t>1825295971</t>
  </si>
  <si>
    <t>https://podminky.urs.cz/item/CS_URS_2026_01/763172415</t>
  </si>
  <si>
    <t>nika</t>
  </si>
  <si>
    <t>48</t>
  </si>
  <si>
    <t>59030763</t>
  </si>
  <si>
    <t>dvířka revizní protipožární pro stěny a podhledy EI 60 600x600 mm</t>
  </si>
  <si>
    <t>-1610317019</t>
  </si>
  <si>
    <t>49</t>
  </si>
  <si>
    <t>763173113</t>
  </si>
  <si>
    <t>Montáž nosičů zařizovacích předmětů pro konstrukce ze sádrokartonových desek úchytu pro WC</t>
  </si>
  <si>
    <t>661681848</t>
  </si>
  <si>
    <t>https://podminky.urs.cz/item/CS_URS_2026_01/763173113</t>
  </si>
  <si>
    <t>50</t>
  </si>
  <si>
    <t>59030731</t>
  </si>
  <si>
    <t>konstrukce pro uchycení WC osová rozteč CW profilů 450-625mm</t>
  </si>
  <si>
    <t>-1632518097</t>
  </si>
  <si>
    <t>51</t>
  </si>
  <si>
    <t>763181311</t>
  </si>
  <si>
    <t>Výplně otvorů konstrukcí ze sádrokartonových desek montáž zárubně kovové s konstrukcí jednokřídlové</t>
  </si>
  <si>
    <t>1529024229</t>
  </si>
  <si>
    <t>https://podminky.urs.cz/item/CS_URS_2026_01/763181311</t>
  </si>
  <si>
    <t>V/04 700/1970</t>
  </si>
  <si>
    <t>52</t>
  </si>
  <si>
    <t>55331589</t>
  </si>
  <si>
    <t>zárubeň jednokřídlá ocelová pro sádrokartonové příčky tl stěny 75-100mm rozměru 700/1970, 2100mm</t>
  </si>
  <si>
    <t>683408925</t>
  </si>
  <si>
    <t>53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</si>
  <si>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</si>
  <si>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</si>
  <si>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-1820222521</t>
  </si>
  <si>
    <t>https://podminky.urs.cz/item/CS_URS_2026_01/998763331</t>
  </si>
  <si>
    <t>54</t>
  </si>
  <si>
    <t>764216645</t>
  </si>
  <si>
    <t>Oplechování parapetů z pozinkovaného plechu s povrchovou úpravou rovných celoplošně lepené, bez rohů rš 400 mm</t>
  </si>
  <si>
    <t>209888548</t>
  </si>
  <si>
    <t>https://podminky.urs.cz/item/CS_URS_2026_01/764216645</t>
  </si>
  <si>
    <t>V/08</t>
  </si>
  <si>
    <t>1,6*3</t>
  </si>
  <si>
    <t>V/09</t>
  </si>
  <si>
    <t>0,7</t>
  </si>
  <si>
    <t>55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</si>
  <si>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</si>
  <si>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</si>
  <si>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-605758509</t>
  </si>
  <si>
    <t>https://podminky.urs.cz/item/CS_URS_2026_01/998764121</t>
  </si>
  <si>
    <t>56</t>
  </si>
  <si>
    <t>766622132</t>
  </si>
  <si>
    <t>Montáž oken plastových včetně montáže rámu plochy přes 1 m2 otevíravých do zdiva, výšky přes 1,5 do 2,5 m</t>
  </si>
  <si>
    <t>-768901703</t>
  </si>
  <si>
    <t>https://podminky.urs.cz/item/CS_URS_2026_01/766622132</t>
  </si>
  <si>
    <t>1,5*1,72</t>
  </si>
  <si>
    <t>57</t>
  </si>
  <si>
    <t>61140054</t>
  </si>
  <si>
    <t>okno plastové otevíravé/sklopné trojsklo přes plochu 1m2 v 1,5-2,5m</t>
  </si>
  <si>
    <t>-1322121128</t>
  </si>
  <si>
    <t>58</t>
  </si>
  <si>
    <t>766622216</t>
  </si>
  <si>
    <t>Montáž oken plastových plochy do 1 m2 včetně montáže rámu otevíravých do zdiva</t>
  </si>
  <si>
    <t>-1039562419</t>
  </si>
  <si>
    <t>https://podminky.urs.cz/item/CS_URS_2026_01/766622216</t>
  </si>
  <si>
    <t>59</t>
  </si>
  <si>
    <t>61140050</t>
  </si>
  <si>
    <t>okno plastové otevíravé/sklopné trojsklo do plochy 1m2</t>
  </si>
  <si>
    <t>-638859869</t>
  </si>
  <si>
    <t>0,6*1,12</t>
  </si>
  <si>
    <t>60</t>
  </si>
  <si>
    <t>766660001</t>
  </si>
  <si>
    <t>Montáž dveřních křídel dřevěných nebo plastových otevíravých do ocelové zárubně povrchově upravených jednokřídlových, šířky do 800 mm</t>
  </si>
  <si>
    <t>-1458895942</t>
  </si>
  <si>
    <t>https://podminky.urs.cz/item/CS_URS_2026_01/766660001</t>
  </si>
  <si>
    <t>61</t>
  </si>
  <si>
    <t>61162085</t>
  </si>
  <si>
    <t>dveře jednokřídlé dřevotřískové povrch laminátový plné 700x1970-2100mm</t>
  </si>
  <si>
    <t>-342681440</t>
  </si>
  <si>
    <t>62</t>
  </si>
  <si>
    <t>766660021</t>
  </si>
  <si>
    <t>Montáž dveřních křídel dřevěných nebo plastových otevíravých do ocelové zárubně protipožárních jednokřídlových, šířky do 800 mm</t>
  </si>
  <si>
    <t>-1832010378</t>
  </si>
  <si>
    <t>https://podminky.urs.cz/item/CS_URS_2026_01/766660021</t>
  </si>
  <si>
    <t>V/02</t>
  </si>
  <si>
    <t>63</t>
  </si>
  <si>
    <t>61173R</t>
  </si>
  <si>
    <t>dveře jednokřídlé dřevotřískové povrch laminátový 600-900x1970mm bezpečnostní do bytu třídy RC3 protipožární EI30-DP3-S, zvukový útlum 32 dB</t>
  </si>
  <si>
    <t>1163474016</t>
  </si>
  <si>
    <t>64</t>
  </si>
  <si>
    <t>766660171</t>
  </si>
  <si>
    <t>Montáž dveřních křídel dřevěných nebo plastových otevíravých do obložkové zárubně povrchově upravených jednokřídlových, šířky do 800 mm</t>
  </si>
  <si>
    <t>1713576392</t>
  </si>
  <si>
    <t>https://podminky.urs.cz/item/CS_URS_2026_01/766660171</t>
  </si>
  <si>
    <t>V/05 800/1970</t>
  </si>
  <si>
    <t>65</t>
  </si>
  <si>
    <t>61162086</t>
  </si>
  <si>
    <t>dveře jednokřídlé dřevotřískové povrch laminátový plné 800x1970-2100mm</t>
  </si>
  <si>
    <t>-1707882500</t>
  </si>
  <si>
    <t>66</t>
  </si>
  <si>
    <t>766660729</t>
  </si>
  <si>
    <t>Montáž dveřních doplňků dveřního kování interiérového štítku s klikou</t>
  </si>
  <si>
    <t>-304538594</t>
  </si>
  <si>
    <t>https://podminky.urs.cz/item/CS_URS_2026_01/766660729</t>
  </si>
  <si>
    <t>67</t>
  </si>
  <si>
    <t>54914123</t>
  </si>
  <si>
    <t>dveřní kování interiérové rozetové klika/klika</t>
  </si>
  <si>
    <t>2000224075</t>
  </si>
  <si>
    <t>68</t>
  </si>
  <si>
    <t>54914127</t>
  </si>
  <si>
    <t>dveřní kování interiérové rozetové spodní pro dozický klíč</t>
  </si>
  <si>
    <t>-1106022919</t>
  </si>
  <si>
    <t>69</t>
  </si>
  <si>
    <t>766660730</t>
  </si>
  <si>
    <t>Montáž dveřních doplňků dveřního kování interiérového WC kliky se zámkem</t>
  </si>
  <si>
    <t>-1432353708</t>
  </si>
  <si>
    <t>https://podminky.urs.cz/item/CS_URS_2026_01/766660730</t>
  </si>
  <si>
    <t>70</t>
  </si>
  <si>
    <t>54924003</t>
  </si>
  <si>
    <t>zámek zadlabací mezipokojový pravý pro WC kování 72x55mm</t>
  </si>
  <si>
    <t>588231828</t>
  </si>
  <si>
    <t>71</t>
  </si>
  <si>
    <t>-328350841</t>
  </si>
  <si>
    <t>72</t>
  </si>
  <si>
    <t>54914128</t>
  </si>
  <si>
    <t>dveřní kování interiérové rozetové spodní pro WC</t>
  </si>
  <si>
    <t>829328377</t>
  </si>
  <si>
    <t>73</t>
  </si>
  <si>
    <t>766660733</t>
  </si>
  <si>
    <t>Montáž dveřních doplňků dveřního kování bezpečnostního štítku s klikou</t>
  </si>
  <si>
    <t>1775318313</t>
  </si>
  <si>
    <t>https://podminky.urs.cz/item/CS_URS_2026_01/766660733</t>
  </si>
  <si>
    <t>74</t>
  </si>
  <si>
    <t>54914133</t>
  </si>
  <si>
    <t>dveřní kování bezpečnostní RC3 klika/koule lakovaný nerez</t>
  </si>
  <si>
    <t>-76201152</t>
  </si>
  <si>
    <t>75</t>
  </si>
  <si>
    <t>766660739</t>
  </si>
  <si>
    <t>Montáž dveřních doplňků dveřního kování bezpečnostního dveřního kukátka</t>
  </si>
  <si>
    <t>-2053863938</t>
  </si>
  <si>
    <t>https://podminky.urs.cz/item/CS_URS_2026_01/766660739</t>
  </si>
  <si>
    <t>76</t>
  </si>
  <si>
    <t>54915552</t>
  </si>
  <si>
    <t>kukátko-průhledítko panoramatické chrom/mosaz se jmenovkou</t>
  </si>
  <si>
    <t>-514539698</t>
  </si>
  <si>
    <t>77</t>
  </si>
  <si>
    <t>766660751</t>
  </si>
  <si>
    <t>Montáž dveřních doplňků dveřního kování interiérového zámku</t>
  </si>
  <si>
    <t>-1361268048</t>
  </si>
  <si>
    <t>https://podminky.urs.cz/item/CS_URS_2026_01/766660751</t>
  </si>
  <si>
    <t>78</t>
  </si>
  <si>
    <t>54924002</t>
  </si>
  <si>
    <t>zámek zadlabací mezipokojový levý s dozickým klíčem rozteč 72x55mm</t>
  </si>
  <si>
    <t>-1548657399</t>
  </si>
  <si>
    <t>79</t>
  </si>
  <si>
    <t>766660761</t>
  </si>
  <si>
    <t>Montáž dveřních doplňků dveřního kování bezpečnostního zámku</t>
  </si>
  <si>
    <t>497182549</t>
  </si>
  <si>
    <t>https://podminky.urs.cz/item/CS_URS_2026_01/766660761</t>
  </si>
  <si>
    <t>80</t>
  </si>
  <si>
    <t>54924010</t>
  </si>
  <si>
    <t>zámek zadlabací protipožární rozteč 90x55,5mm</t>
  </si>
  <si>
    <t>139267126</t>
  </si>
  <si>
    <t>81</t>
  </si>
  <si>
    <t>766660762</t>
  </si>
  <si>
    <t>Montáž dveřních doplňků dveřního kování bezpečnostního zámkové vložky</t>
  </si>
  <si>
    <t>1523108821</t>
  </si>
  <si>
    <t>https://podminky.urs.cz/item/CS_URS_2026_01/766660762</t>
  </si>
  <si>
    <t>82</t>
  </si>
  <si>
    <t>54964132</t>
  </si>
  <si>
    <t>vložka cylindrická bezpečnostní 40+50</t>
  </si>
  <si>
    <t>1705669870</t>
  </si>
  <si>
    <t>83</t>
  </si>
  <si>
    <t>766682111</t>
  </si>
  <si>
    <t>Montáž zárubní dřevěných nebo plastových obložkových, pro dveře jednokřídlové, tloušťky stěny do 170 mm</t>
  </si>
  <si>
    <t>161473243</t>
  </si>
  <si>
    <t>https://podminky.urs.cz/item/CS_URS_2026_01/766682111</t>
  </si>
  <si>
    <t>84</t>
  </si>
  <si>
    <t>61182307</t>
  </si>
  <si>
    <t>zárubeň jednokřídlá obložková s laminátovým povrchem tl stěny 60-150mm rozměru 600-1100/1970, 2100mm</t>
  </si>
  <si>
    <t>-1674533722</t>
  </si>
  <si>
    <t>85</t>
  </si>
  <si>
    <t>766694116</t>
  </si>
  <si>
    <t>Montáž ostatních truhlářských konstrukcí parapetních desek dřevěných nebo plastových šířky do 300 mm</t>
  </si>
  <si>
    <t>-884669073</t>
  </si>
  <si>
    <t>https://podminky.urs.cz/item/CS_URS_2026_01/766694116</t>
  </si>
  <si>
    <t>86</t>
  </si>
  <si>
    <t>61140080</t>
  </si>
  <si>
    <t>parapet plastový vnitřní š 300mm</t>
  </si>
  <si>
    <t>-1424256395</t>
  </si>
  <si>
    <t>87</t>
  </si>
  <si>
    <t>766695212</t>
  </si>
  <si>
    <t>Montáž ostatních truhlářských konstrukcí prahů dveří jednokřídlových, šířky do 100 mm</t>
  </si>
  <si>
    <t>-206903831</t>
  </si>
  <si>
    <t>https://podminky.urs.cz/item/CS_URS_2026_01/766695212</t>
  </si>
  <si>
    <t>88</t>
  </si>
  <si>
    <t>61187156</t>
  </si>
  <si>
    <t>práh dveřní dřevěný dubový tl 20mm dl 820mm š 100mm</t>
  </si>
  <si>
    <t>-1179907987</t>
  </si>
  <si>
    <t>89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</si>
  <si>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</si>
  <si>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</si>
  <si>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1336775912</t>
  </si>
  <si>
    <t>https://podminky.urs.cz/item/CS_URS_2026_01/998766121</t>
  </si>
  <si>
    <t>767</t>
  </si>
  <si>
    <t>Konstrukce zámečnické</t>
  </si>
  <si>
    <t>90</t>
  </si>
  <si>
    <t>767627306</t>
  </si>
  <si>
    <t>Ostatní práce a doplňky při montáži oken a stěn připojovací spára oken a stěn mezi ostěním a rámem vnitřní parotěsná páska</t>
  </si>
  <si>
    <t>1233985266</t>
  </si>
  <si>
    <t>https://podminky.urs.cz/item/CS_URS_2026_01/767627306</t>
  </si>
  <si>
    <t>(1,5+1,72*2)</t>
  </si>
  <si>
    <t>(0,6+1,12*2)</t>
  </si>
  <si>
    <t>91</t>
  </si>
  <si>
    <t>767627308</t>
  </si>
  <si>
    <t>Ostatní práce a doplňky při montáži oken a stěn připojovací spára oken a stěn mezi ostěním a rámem venkovní těsnící akrylátový tmel</t>
  </si>
  <si>
    <t>-907055601</t>
  </si>
  <si>
    <t>https://podminky.urs.cz/item/CS_URS_2026_01/767627308</t>
  </si>
  <si>
    <t>oprava spáry oken</t>
  </si>
  <si>
    <t>(1,5+1,75*2)*3</t>
  </si>
  <si>
    <t>okolo venkovních parapetů</t>
  </si>
  <si>
    <t>(0,33+0,33+1,6)*3</t>
  </si>
  <si>
    <t>(0,33+0,33+0,7)</t>
  </si>
  <si>
    <t>92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</si>
  <si>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</si>
  <si>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</si>
  <si>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1650576475</t>
  </si>
  <si>
    <t>https://podminky.urs.cz/item/CS_URS_2026_01/998767121</t>
  </si>
  <si>
    <t>771</t>
  </si>
  <si>
    <t>Podlahy z dlaždic</t>
  </si>
  <si>
    <t>93</t>
  </si>
  <si>
    <t>771111011</t>
  </si>
  <si>
    <t>Příprava podkladu před provedením dlažby vysátí podlah</t>
  </si>
  <si>
    <t>1145898062</t>
  </si>
  <si>
    <t>https://podminky.urs.cz/item/CS_URS_2026_01/771111011</t>
  </si>
  <si>
    <t>skladba PN-01</t>
  </si>
  <si>
    <t>94</t>
  </si>
  <si>
    <t>771121015</t>
  </si>
  <si>
    <t>Příprava podkladu před provedením dlažby nátěr kontaktní pro nesavé podklady na podlahu</t>
  </si>
  <si>
    <t>-1636716496</t>
  </si>
  <si>
    <t>https://podminky.urs.cz/item/CS_URS_2026_01/771121015</t>
  </si>
  <si>
    <t>95</t>
  </si>
  <si>
    <t>771151026</t>
  </si>
  <si>
    <t>Příprava podkladu před provedením dlažby samonivelační stěrka min. pevnosti 30 MPa, tloušťky přes 12 do 15 mm</t>
  </si>
  <si>
    <t>72552635</t>
  </si>
  <si>
    <t>https://podminky.urs.cz/item/CS_URS_2026_01/771151026</t>
  </si>
  <si>
    <t>96</t>
  </si>
  <si>
    <t>771161021</t>
  </si>
  <si>
    <t>Příprava podkladu před provedením dlažby montáž profilu ukončujícího profilu pro plynulý přechod (dlažba-koberec apod.)</t>
  </si>
  <si>
    <t>-464199730</t>
  </si>
  <si>
    <t>https://podminky.urs.cz/item/CS_URS_2026_01/771161021</t>
  </si>
  <si>
    <t>0,8+0,8+0,7</t>
  </si>
  <si>
    <t>97</t>
  </si>
  <si>
    <t>55343118</t>
  </si>
  <si>
    <t>profil přechodový Al narážecí 40mm bronz</t>
  </si>
  <si>
    <t>-537964101</t>
  </si>
  <si>
    <t>2,3*1,1 'Přepočtené koeficientem množství</t>
  </si>
  <si>
    <t>98</t>
  </si>
  <si>
    <t>771474112</t>
  </si>
  <si>
    <t>Montáž soklů z dlaždic keramických lepených cementovým flexibilním lepidlem rovných, výšky přes 65 do 90 mm</t>
  </si>
  <si>
    <t>2117159015</t>
  </si>
  <si>
    <t>https://podminky.urs.cz/item/CS_URS_2026_01/771474112</t>
  </si>
  <si>
    <t>(4,04+1,8)*2</t>
  </si>
  <si>
    <t>-(0,7+0,8*3)</t>
  </si>
  <si>
    <t>99</t>
  </si>
  <si>
    <t>59761184</t>
  </si>
  <si>
    <t>sokl keramický mrazuvzdorný povrch hladký/matný tl do 10mm výšky přes 65 do 90mm</t>
  </si>
  <si>
    <t>1958109445</t>
  </si>
  <si>
    <t>8,58*1,1 'Přepočtené koeficientem množství</t>
  </si>
  <si>
    <t>100</t>
  </si>
  <si>
    <t>771574412</t>
  </si>
  <si>
    <t>Montáž podlah z dlaždic keramických lepených cementovým flexibilním lepidlem hladkých, tloušťky do 10 mm přes 0,5 do 2 ks/m2</t>
  </si>
  <si>
    <t>1506916332</t>
  </si>
  <si>
    <t>https://podminky.urs.cz/item/CS_URS_2026_01/771574412</t>
  </si>
  <si>
    <t>101</t>
  </si>
  <si>
    <t>59761111</t>
  </si>
  <si>
    <t>dlažba keramická slinutá mrazuvzdorná R10/B povrch hladký/matný tl do 10mm přes 0,5 do 2ks/m2</t>
  </si>
  <si>
    <t>-1668856410</t>
  </si>
  <si>
    <t>12,4*1,15 'Přepočtené koeficientem množství</t>
  </si>
  <si>
    <t>102</t>
  </si>
  <si>
    <t>771591112</t>
  </si>
  <si>
    <t>Izolace podlahy pod dlažbu nátěrem nebo stěrkou ve dvou vrstvách</t>
  </si>
  <si>
    <t>-340568592</t>
  </si>
  <si>
    <t>https://podminky.urs.cz/item/CS_URS_2026_01/771591112</t>
  </si>
  <si>
    <t>6,1</t>
  </si>
  <si>
    <t>103</t>
  </si>
  <si>
    <t>771591241</t>
  </si>
  <si>
    <t>Izolace podlahy pod dlažbu těsnícími izolačními pásy vnitřní kout</t>
  </si>
  <si>
    <t>-2099171724</t>
  </si>
  <si>
    <t>https://podminky.urs.cz/item/CS_URS_2026_01/771591241</t>
  </si>
  <si>
    <t>104</t>
  </si>
  <si>
    <t>771591242</t>
  </si>
  <si>
    <t>Izolace podlahy pod dlažbu těsnícími izolačními pásy vnější roh</t>
  </si>
  <si>
    <t>1933823631</t>
  </si>
  <si>
    <t>https://podminky.urs.cz/item/CS_URS_2026_01/771591242</t>
  </si>
  <si>
    <t>105</t>
  </si>
  <si>
    <t>771591264</t>
  </si>
  <si>
    <t>Izolace podlahy pod dlažbu těsnícími izolačními pásy mezi podlahou a stěnu</t>
  </si>
  <si>
    <t>-2078088464</t>
  </si>
  <si>
    <t>https://podminky.urs.cz/item/CS_URS_2026_01/771591264</t>
  </si>
  <si>
    <t>(1,15+0,15+0,2+0,8+0,75+0,1+0,9+2,5+1,5+3,55)</t>
  </si>
  <si>
    <t>-(0,7)</t>
  </si>
  <si>
    <t>106</t>
  </si>
  <si>
    <t>998771121</t>
  </si>
  <si>
    <t>Přesun hmot pro podlahy z dlaždic stanovený z hmotnosti přesunovaného materiálu vodorovná dopravní vzdálenost do 50 m ruční (bez užití mechanizace) v objektech výšky do 6 m</t>
  </si>
  <si>
    <t>300564038</t>
  </si>
  <si>
    <t>https://podminky.urs.cz/item/CS_URS_2026_01/998771121</t>
  </si>
  <si>
    <t>776</t>
  </si>
  <si>
    <t>Podlahy povlakové</t>
  </si>
  <si>
    <t>107</t>
  </si>
  <si>
    <t>776111311</t>
  </si>
  <si>
    <t>Příprava podkladu povlakových podlah a stěn vysátí podlah</t>
  </si>
  <si>
    <t>1732898130</t>
  </si>
  <si>
    <t>https://podminky.urs.cz/item/CS_URS_2026_01/776111311</t>
  </si>
  <si>
    <t>skladba PN-02</t>
  </si>
  <si>
    <t>108</t>
  </si>
  <si>
    <t>776121321</t>
  </si>
  <si>
    <t>Příprava podkladu povlakových podlah a stěn penetrace neředěná podlah</t>
  </si>
  <si>
    <t>-617698078</t>
  </si>
  <si>
    <t>https://podminky.urs.cz/item/CS_URS_2026_01/776121321</t>
  </si>
  <si>
    <t>109</t>
  </si>
  <si>
    <t>776141136</t>
  </si>
  <si>
    <t>Příprava podkladu povlakových podlah a stěn vyrovnání samonivelační stěrkou podlah pevnosti 40 MPa, tloušťky přes 12 do 15 mm</t>
  </si>
  <si>
    <t>196655965</t>
  </si>
  <si>
    <t>https://podminky.urs.cz/item/CS_URS_2026_01/776141136</t>
  </si>
  <si>
    <t>110</t>
  </si>
  <si>
    <t>776221111</t>
  </si>
  <si>
    <t>Montáž podlahovin z PVC lepením standardním lepidlem z pásů</t>
  </si>
  <si>
    <t>-11104757</t>
  </si>
  <si>
    <t>https://podminky.urs.cz/item/CS_URS_2026_01/776221111</t>
  </si>
  <si>
    <t>111</t>
  </si>
  <si>
    <t>28411142</t>
  </si>
  <si>
    <t>podlahovina vinylová homogenní protiskluzná se vsypem a výztuž. vrstvou, elektrostaticky vodivá, třída zátěže 34/43, hořlavost Bfl-s1 tl 2,00mm</t>
  </si>
  <si>
    <t>1986012903</t>
  </si>
  <si>
    <t>26,4*1,1 'Přepočtené koeficientem množství</t>
  </si>
  <si>
    <t>112</t>
  </si>
  <si>
    <t>776411111</t>
  </si>
  <si>
    <t>Montáž soklíků lepením obvodových, výšky do 80 mm</t>
  </si>
  <si>
    <t>1287007789</t>
  </si>
  <si>
    <t>https://podminky.urs.cz/item/CS_URS_2026_01/776411111</t>
  </si>
  <si>
    <t>(2,44+3,55)*2</t>
  </si>
  <si>
    <t>-(0,9)</t>
  </si>
  <si>
    <t>(3,26+5,45)*2</t>
  </si>
  <si>
    <t>113</t>
  </si>
  <si>
    <t>28411009</t>
  </si>
  <si>
    <t>lišta soklová PVC 18x80mm</t>
  </si>
  <si>
    <t>-254084285</t>
  </si>
  <si>
    <t>27,6*1,02 'Přepočtené koeficientem množství</t>
  </si>
  <si>
    <t>114</t>
  </si>
  <si>
    <t>998776121</t>
  </si>
  <si>
    <t>Přesun hmot pro podlahy povlakové stanovený z hmotnosti přesunovaného materiálu vodorovná dopravní vzdálenost do 50 m ruční (bez užití mechanizace) v objektech výšky do 6 m</t>
  </si>
  <si>
    <t>1644985065</t>
  </si>
  <si>
    <t>https://podminky.urs.cz/item/CS_URS_2026_01/998776121</t>
  </si>
  <si>
    <t>781</t>
  </si>
  <si>
    <t>Dokončovací práce - obklady</t>
  </si>
  <si>
    <t>115</t>
  </si>
  <si>
    <t>781121011</t>
  </si>
  <si>
    <t>Příprava podkladu před provedením obkladu nátěr penetrační na stěnu</t>
  </si>
  <si>
    <t>-1145995523</t>
  </si>
  <si>
    <t>https://podminky.urs.cz/item/CS_URS_2026_01/781121011</t>
  </si>
  <si>
    <t>(1,15+3,55)*2,1</t>
  </si>
  <si>
    <t>(0,3*0,7)*2</t>
  </si>
  <si>
    <t>-(0,6*0,7)</t>
  </si>
  <si>
    <t>116</t>
  </si>
  <si>
    <t>781121015</t>
  </si>
  <si>
    <t>Příprava podkladu před provedením obkladu nátěr kontaktní pro nesavé podklady na stěnu</t>
  </si>
  <si>
    <t>-1525210848</t>
  </si>
  <si>
    <t>https://podminky.urs.cz/item/CS_URS_2026_01/781121015</t>
  </si>
  <si>
    <t>(0,15+0,2+0,8+0,75+0,1+0,9+2,5+1,5)*2,1</t>
  </si>
  <si>
    <t>117</t>
  </si>
  <si>
    <t>781131112</t>
  </si>
  <si>
    <t>Izolace stěny pod obklad izolace nátěrem nebo stěrkou ve dvou vrstvách</t>
  </si>
  <si>
    <t>-1777142328</t>
  </si>
  <si>
    <t>https://podminky.urs.cz/item/CS_URS_2026_01/781131112</t>
  </si>
  <si>
    <t>118</t>
  </si>
  <si>
    <t>781131232</t>
  </si>
  <si>
    <t>Izolace stěny pod obklad izolace těsnícími izolačními pásy pro styčné nebo dilatační spáry</t>
  </si>
  <si>
    <t>923576102</t>
  </si>
  <si>
    <t>https://podminky.urs.cz/item/CS_URS_2026_01/781131232</t>
  </si>
  <si>
    <t>7*2,1</t>
  </si>
  <si>
    <t>119</t>
  </si>
  <si>
    <t>781472214</t>
  </si>
  <si>
    <t>Montáž keramických obkladů stěn lepených cementovým flexibilním lepidlem hladkých přes 4 do 6 ks/m2</t>
  </si>
  <si>
    <t>-735329324</t>
  </si>
  <si>
    <t>https://podminky.urs.cz/item/CS_URS_2026_01/781472214</t>
  </si>
  <si>
    <t>(1,15+0,15+0,2+0,8+0,75+0,1+0,9+2,5+1,5+3,55)*2,1</t>
  </si>
  <si>
    <t>-(0,6*0,7+0,7*1,97)</t>
  </si>
  <si>
    <t>120</t>
  </si>
  <si>
    <t>59761717</t>
  </si>
  <si>
    <t>obklad keramický nemrazuvzdorný povrch hladký/matný tl do 10mm přes 4 do 6ks/m2</t>
  </si>
  <si>
    <t>-292051499</t>
  </si>
  <si>
    <t>22,561*1,15 'Přepočtené koeficientem množství</t>
  </si>
  <si>
    <t>121</t>
  </si>
  <si>
    <t>781492211</t>
  </si>
  <si>
    <t>Obklad - dokončující práce montáž profilu lepeného flexibilním cementovým lepidlem rohového</t>
  </si>
  <si>
    <t>-1358140388</t>
  </si>
  <si>
    <t>https://podminky.urs.cz/item/CS_URS_2026_01/781492211</t>
  </si>
  <si>
    <t>3*2,1</t>
  </si>
  <si>
    <t>(2*0,7)</t>
  </si>
  <si>
    <t>122</t>
  </si>
  <si>
    <t>19416005</t>
  </si>
  <si>
    <t>lišta ukončovací z eloxovaného hliníku 10mm</t>
  </si>
  <si>
    <t>633320757</t>
  </si>
  <si>
    <t>7,7*1,05 'Přepočtené koeficientem množství</t>
  </si>
  <si>
    <t>123</t>
  </si>
  <si>
    <t>781492251</t>
  </si>
  <si>
    <t>Obklad - dokončující práce montáž profilu lepeného flexibilním cementovým lepidlem ukončovacího</t>
  </si>
  <si>
    <t>1295410856</t>
  </si>
  <si>
    <t>https://podminky.urs.cz/item/CS_URS_2026_01/781492251</t>
  </si>
  <si>
    <t>2*0,3</t>
  </si>
  <si>
    <t>-(0,6)</t>
  </si>
  <si>
    <t>124</t>
  </si>
  <si>
    <t>-656210393</t>
  </si>
  <si>
    <t>11,6*1,05 'Přepočtené koeficientem množství</t>
  </si>
  <si>
    <t>125</t>
  </si>
  <si>
    <t>781571141</t>
  </si>
  <si>
    <t>Montáž keramických obkladů ostění lepených flexibilním lepidlem šířky ostění přes 200 do 400 mm</t>
  </si>
  <si>
    <t>1033088574</t>
  </si>
  <si>
    <t>https://podminky.urs.cz/item/CS_URS_2026_01/781571141</t>
  </si>
  <si>
    <t>0,7*2</t>
  </si>
  <si>
    <t>126</t>
  </si>
  <si>
    <t>-905999326</t>
  </si>
  <si>
    <t>1,4*0,44 'Přepočtené koeficientem množství</t>
  </si>
  <si>
    <t>127</t>
  </si>
  <si>
    <t>998781121</t>
  </si>
  <si>
    <t>Přesun hmot pro obklady keramické stanovený z hmotnosti přesunovaného materiálu vodorovná dopravní vzdálenost do 50 m ruční (bez užití mechanizace) v objektech výšky do 6 m</t>
  </si>
  <si>
    <t>-1675200872</t>
  </si>
  <si>
    <t>https://podminky.urs.cz/item/CS_URS_2026_01/998781121</t>
  </si>
  <si>
    <t>783</t>
  </si>
  <si>
    <t>Dokončovací práce - nátěry</t>
  </si>
  <si>
    <t>128</t>
  </si>
  <si>
    <t>783301401</t>
  </si>
  <si>
    <t>Příprava podkladu zámečnických konstrukcí před provedením nátěru ometení</t>
  </si>
  <si>
    <t>667954930</t>
  </si>
  <si>
    <t>https://podminky.urs.cz/item/CS_URS_2026_01/783301401</t>
  </si>
  <si>
    <t>2,0</t>
  </si>
  <si>
    <t>129</t>
  </si>
  <si>
    <t>783314101</t>
  </si>
  <si>
    <t>Základní nátěr zámečnických konstrukcí jednonásobný syntetický</t>
  </si>
  <si>
    <t>390439344</t>
  </si>
  <si>
    <t>https://podminky.urs.cz/item/CS_URS_2026_01/783314101</t>
  </si>
  <si>
    <t>130</t>
  </si>
  <si>
    <t>783317101</t>
  </si>
  <si>
    <t>Krycí nátěr (email) zámečnických konstrukcí jednonásobný syntetický standardní</t>
  </si>
  <si>
    <t>647024104</t>
  </si>
  <si>
    <t>https://podminky.urs.cz/item/CS_URS_2026_01/783317101</t>
  </si>
  <si>
    <t>131</t>
  </si>
  <si>
    <t>784211101</t>
  </si>
  <si>
    <t>Malby z malířských směsí oděruvzdorných za mokra dvojnásobné, bílé za mokra oděruvzdorné výborně v místnostech výšky do 3,80 m</t>
  </si>
  <si>
    <t>-1759240684</t>
  </si>
  <si>
    <t>https://podminky.urs.cz/item/CS_URS_2026_01/784211101</t>
  </si>
  <si>
    <t>(4,04+1,8)*2*3,0</t>
  </si>
  <si>
    <t>-(0,7*1,97+0,9*2,02+0,8*1,97+0,9*2,02)</t>
  </si>
  <si>
    <t>(2,44+3,55)*2*3,0</t>
  </si>
  <si>
    <t>-(1,5*1,75+0,9*2,02)</t>
  </si>
  <si>
    <t>(1,15+0,15+0,2+0,8+0,75+0,1+0,9+2,5+1,5+3,55)*0,9</t>
  </si>
  <si>
    <t>786</t>
  </si>
  <si>
    <t>Dokončovací práce - stínění a čalounické úpravy</t>
  </si>
  <si>
    <t>132</t>
  </si>
  <si>
    <t>786623121</t>
  </si>
  <si>
    <t>Montáž zastiňujících žaluzií lamelových do oken pevných, otevíravých nebo otevíravě sklopných vnitřních manuálně ovládaných dřevěných nebo plastových</t>
  </si>
  <si>
    <t>1026090052</t>
  </si>
  <si>
    <t>https://podminky.urs.cz/item/CS_URS_2026_01/786623121</t>
  </si>
  <si>
    <t>V/10</t>
  </si>
  <si>
    <t>(0,55*1,45)*2</t>
  </si>
  <si>
    <t>133</t>
  </si>
  <si>
    <t>55346200</t>
  </si>
  <si>
    <t>žaluzie horizontální interiérové</t>
  </si>
  <si>
    <t>-24430947</t>
  </si>
  <si>
    <t>134</t>
  </si>
  <si>
    <t>998786121</t>
  </si>
  <si>
    <t>Přesun hmot pro stínění a čalounické úpravy stanovený z hmotnosti přesunovaného materiálu vodorovná dopravní vzdálenost do 50 m ruční (bez užití mechanizace) v objektech výšky (hloubky) do 6 m</t>
  </si>
  <si>
    <t>666066946</t>
  </si>
  <si>
    <t>https://podminky.urs.cz/item/CS_URS_2026_01/998786121</t>
  </si>
  <si>
    <t>03 - Zdravotechnika, vytápění, VZT, elektroinstalace byt č.5</t>
  </si>
  <si>
    <t>Soupis:</t>
  </si>
  <si>
    <t>031 - Zdravotechnika byt č.5</t>
  </si>
  <si>
    <t>PSV - PSV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</si>
  <si>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</si>
  <si>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</si>
  <si>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</si>
  <si>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</si>
  <si>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721174043</t>
  </si>
  <si>
    <t>Potrubí z trub polypropylenových připojovací DN 50</t>
  </si>
  <si>
    <t>-934728105</t>
  </si>
  <si>
    <t>https://podminky.urs.cz/item/CS_URS_2026_01/721174043</t>
  </si>
  <si>
    <t>8,0</t>
  </si>
  <si>
    <t>28615630</t>
  </si>
  <si>
    <t>odbočka HTEA úhel 87° DN 50/50</t>
  </si>
  <si>
    <t>-276616651</t>
  </si>
  <si>
    <t>28615572</t>
  </si>
  <si>
    <t>odbočka HTEA úhel 87° DN 110/50</t>
  </si>
  <si>
    <t>1436243825</t>
  </si>
  <si>
    <t>28615574</t>
  </si>
  <si>
    <t>odbočka HTEA úhel 87° DN 110/110</t>
  </si>
  <si>
    <t>1424049635</t>
  </si>
  <si>
    <t>28615623</t>
  </si>
  <si>
    <t>odbočka HTEA úhel 45° DN 50/50</t>
  </si>
  <si>
    <t>1939215996</t>
  </si>
  <si>
    <t>28615625</t>
  </si>
  <si>
    <t>odbočka HTEA úhel 45° DN 110/110</t>
  </si>
  <si>
    <t>1472847501</t>
  </si>
  <si>
    <t>28619405</t>
  </si>
  <si>
    <t>koleno kanalizační PE-HD 90° D 75mm</t>
  </si>
  <si>
    <t>-1025043183</t>
  </si>
  <si>
    <t>28619334</t>
  </si>
  <si>
    <t>koleno kanalizační PE-HD 45° D 50mm</t>
  </si>
  <si>
    <t>-1491184286</t>
  </si>
  <si>
    <t>28619338</t>
  </si>
  <si>
    <t>koleno kanalizační PE-HD 45° D 75mm</t>
  </si>
  <si>
    <t>-1900084407</t>
  </si>
  <si>
    <t>28615636</t>
  </si>
  <si>
    <t>redukce odpadní nesouosá HTR DN 75/50</t>
  </si>
  <si>
    <t>-1788157890</t>
  </si>
  <si>
    <t>28615R</t>
  </si>
  <si>
    <t>redukce odpadní nesouosá HTR DN 110/50</t>
  </si>
  <si>
    <t>252685381</t>
  </si>
  <si>
    <t>28615637</t>
  </si>
  <si>
    <t>redukce odpadní nesouosá HTR DN 110/75</t>
  </si>
  <si>
    <t>-1269478572</t>
  </si>
  <si>
    <t>721174044</t>
  </si>
  <si>
    <t>Potrubí z trub polypropylenových připojovací DN 75</t>
  </si>
  <si>
    <t>-1624952830</t>
  </si>
  <si>
    <t>https://podminky.urs.cz/item/CS_URS_2026_01/721174044</t>
  </si>
  <si>
    <t>7,0</t>
  </si>
  <si>
    <t>28615651</t>
  </si>
  <si>
    <t>čistící kus kanalizační PP DN 110</t>
  </si>
  <si>
    <t>1708270261</t>
  </si>
  <si>
    <t>721174045</t>
  </si>
  <si>
    <t>Potrubí z trub polypropylenových připojovací DN 110</t>
  </si>
  <si>
    <t>-1959820942</t>
  </si>
  <si>
    <t>https://podminky.urs.cz/item/CS_URS_2026_01/721174045</t>
  </si>
  <si>
    <t>1,5</t>
  </si>
  <si>
    <t>721229111</t>
  </si>
  <si>
    <t>Zápachové uzávěrky montáž zápachových uzávěrek ostatních typů do DN 50</t>
  </si>
  <si>
    <t>-1643240019</t>
  </si>
  <si>
    <t>https://podminky.urs.cz/item/CS_URS_2026_01/721229111</t>
  </si>
  <si>
    <t>55161R</t>
  </si>
  <si>
    <t>uzávěrka zápachová pro 2 spotřebiče</t>
  </si>
  <si>
    <t>867644890</t>
  </si>
  <si>
    <t>721274121</t>
  </si>
  <si>
    <t>Ventily přivzdušňovací odpadních potrubí vnitřní od DN 32 do DN 50</t>
  </si>
  <si>
    <t>853568522</t>
  </si>
  <si>
    <t>https://podminky.urs.cz/item/CS_URS_2026_01/721274121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</si>
  <si>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</si>
  <si>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</si>
  <si>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-248848240</t>
  </si>
  <si>
    <t>https://podminky.urs.cz/item/CS_URS_2026_01/998721122</t>
  </si>
  <si>
    <t>722</t>
  </si>
  <si>
    <t>Zdravotechnika - vnitřní vodovod</t>
  </si>
  <si>
    <t>722174002</t>
  </si>
  <si>
    <t>Potrubí z trubek polypropylenových spojovaných svařováním z jednovrstvého PP-R S3,2 (PN 16) D 20/2,8</t>
  </si>
  <si>
    <t>-748045094</t>
  </si>
  <si>
    <t>https://podminky.urs.cz/item/CS_URS_2026_01/722174002</t>
  </si>
  <si>
    <t>37,0</t>
  </si>
  <si>
    <t>722174003</t>
  </si>
  <si>
    <t>Potrubí z trubek polypropylenových spojovaných svařováním z jednovrstvého PP-R S3,2 (PN 16) D 25/3,5</t>
  </si>
  <si>
    <t>-1016015256</t>
  </si>
  <si>
    <t>https://podminky.urs.cz/item/CS_URS_2026_01/722174003</t>
  </si>
  <si>
    <t>3,0</t>
  </si>
  <si>
    <t>722179191</t>
  </si>
  <si>
    <t>Příplatek k ceně rozvody vody z plastů za práce malého rozsahu na zakázce do 20 m rozvodu</t>
  </si>
  <si>
    <t>-498264246</t>
  </si>
  <si>
    <t>https://podminky.urs.cz/item/CS_URS_2026_01/722179191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</si>
  <si>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</si>
  <si>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</si>
  <si>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1072064407</t>
  </si>
  <si>
    <t>https://podminky.urs.cz/item/CS_URS_2026_01/722181241</t>
  </si>
  <si>
    <t>izolace potrubí</t>
  </si>
  <si>
    <t>teplá voda</t>
  </si>
  <si>
    <t>17,0</t>
  </si>
  <si>
    <t>studená voda</t>
  </si>
  <si>
    <t>20,0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</si>
  <si>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</si>
  <si>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</si>
  <si>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662219211</t>
  </si>
  <si>
    <t>https://podminky.urs.cz/item/CS_URS_2026_01/722181251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</si>
  <si>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</si>
  <si>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</si>
  <si>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1825861161</t>
  </si>
  <si>
    <t>https://podminky.urs.cz/item/CS_URS_2026_01/998722122</t>
  </si>
  <si>
    <t>725112171</t>
  </si>
  <si>
    <t>Zařízení záchodů kombi klozety s hlubokým splachováním odpad vodorovný</t>
  </si>
  <si>
    <t>-1070855104</t>
  </si>
  <si>
    <t>https://podminky.urs.cz/item/CS_URS_2026_01/725112171</t>
  </si>
  <si>
    <t>725119131</t>
  </si>
  <si>
    <t>Zařízení záchodů montáž klozetových sedátek standardních</t>
  </si>
  <si>
    <t>-625549501</t>
  </si>
  <si>
    <t>https://podminky.urs.cz/item/CS_URS_2026_01/725119131</t>
  </si>
  <si>
    <t>55167381</t>
  </si>
  <si>
    <t>sedátko klozetové duroplastové bílé s poklopem</t>
  </si>
  <si>
    <t>-1715605080</t>
  </si>
  <si>
    <t>725211615</t>
  </si>
  <si>
    <t>Umyvadla keramická bílá bez výtokových armatur připevněná na stěnu šrouby s krytem na sifon (polosloupem), šířka umyvadla 500 mm</t>
  </si>
  <si>
    <t>-1179018419</t>
  </si>
  <si>
    <t>https://podminky.urs.cz/item/CS_URS_2026_01/725211615</t>
  </si>
  <si>
    <t>725241223</t>
  </si>
  <si>
    <t>Sprchové vaničky z litého polymermramoru čtvrtkruhové 900x900 mm</t>
  </si>
  <si>
    <t>-81663708</t>
  </si>
  <si>
    <t>https://podminky.urs.cz/item/CS_URS_2026_01/725241223</t>
  </si>
  <si>
    <t>P</t>
  </si>
  <si>
    <t>Poznámka k položce:_x000D_
včetně krycího panelu pod sprchovou vaničku</t>
  </si>
  <si>
    <t>725244813</t>
  </si>
  <si>
    <t>Sprchové dveře a zástěny zástěny sprchové rohové čtvrtkruhové rámové se skleněnou výplní tl. 4 a 5 mm dveře posuvné dvoudílné, vstup z oblouku, na vaničku 900x900 mm</t>
  </si>
  <si>
    <t>-1769667828</t>
  </si>
  <si>
    <t>https://podminky.urs.cz/item/CS_URS_2026_01/725244813</t>
  </si>
  <si>
    <t>725813111</t>
  </si>
  <si>
    <t>Ventily rohové bez připojovací trubičky nebo flexi hadičky G 1/2"</t>
  </si>
  <si>
    <t>1916359995</t>
  </si>
  <si>
    <t>https://podminky.urs.cz/item/CS_URS_2026_01/725813111</t>
  </si>
  <si>
    <t>725813112</t>
  </si>
  <si>
    <t>Ventily rohové bez připojovací trubičky nebo flexi hadičky pračkové G 3/4"</t>
  </si>
  <si>
    <t>-639471589</t>
  </si>
  <si>
    <t>https://podminky.urs.cz/item/CS_URS_2026_01/725813112</t>
  </si>
  <si>
    <t>725813113</t>
  </si>
  <si>
    <t>Ventily rohové bez připojovací trubičky nebo flexi hadičky kombinované G 1/2" x G 3/4"</t>
  </si>
  <si>
    <t>1120757146</t>
  </si>
  <si>
    <t>https://podminky.urs.cz/item/CS_URS_2026_01/725813113</t>
  </si>
  <si>
    <t>725822613</t>
  </si>
  <si>
    <t>Baterie umyvadlové stojánkové pákové s výpustí</t>
  </si>
  <si>
    <t>-1972131836</t>
  </si>
  <si>
    <t>https://podminky.urs.cz/item/CS_URS_2026_01/725822613</t>
  </si>
  <si>
    <t>725841354</t>
  </si>
  <si>
    <t>Baterie sprchové automatické s termostatickým ventilem a sprchovou růžicí</t>
  </si>
  <si>
    <t>1736466861</t>
  </si>
  <si>
    <t>https://podminky.urs.cz/item/CS_URS_2026_01/725841354</t>
  </si>
  <si>
    <t>725851325</t>
  </si>
  <si>
    <t>Ventily odpadní pro zařizovací předměty umyvadlové bez přepadu G 5/4"</t>
  </si>
  <si>
    <t>-465001434</t>
  </si>
  <si>
    <t>https://podminky.urs.cz/item/CS_URS_2026_01/725851325</t>
  </si>
  <si>
    <t>725861102</t>
  </si>
  <si>
    <t>Zápachové uzávěrky zařizovacích předmětů pro umyvadla DN 40</t>
  </si>
  <si>
    <t>-428479253</t>
  </si>
  <si>
    <t>https://podminky.urs.cz/item/CS_URS_2026_01/725861102</t>
  </si>
  <si>
    <t>725865312</t>
  </si>
  <si>
    <t>Zápachové uzávěrky zařizovacích předmětů pro vany sprchových koutů s kulovým kloubem na odtoku DN 40/50 a odpadním ventilem</t>
  </si>
  <si>
    <t>1455927929</t>
  </si>
  <si>
    <t>https://podminky.urs.cz/item/CS_URS_2026_01/725865312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</si>
  <si>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</si>
  <si>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</si>
  <si>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1948785242</t>
  </si>
  <si>
    <t>https://podminky.urs.cz/item/CS_URS_2026_01/998725122</t>
  </si>
  <si>
    <t>032 - Vytápění a vzduchotechnika</t>
  </si>
  <si>
    <t>90 - Systémové skladby</t>
  </si>
  <si>
    <t>96 - Bourání konstrukcí</t>
  </si>
  <si>
    <t>728 - Vzduchotechnika</t>
  </si>
  <si>
    <t>734 - Armatury</t>
  </si>
  <si>
    <t>735 - Otopná tělesa</t>
  </si>
  <si>
    <t>783 - Nátěry</t>
  </si>
  <si>
    <t>Systémové skladby</t>
  </si>
  <si>
    <t>904</t>
  </si>
  <si>
    <t>Hzs-zkousky v ramci montaz.praci Topná zkouška</t>
  </si>
  <si>
    <t>h</t>
  </si>
  <si>
    <t>909</t>
  </si>
  <si>
    <t>Hzs-nezmeritelne stavebni prace</t>
  </si>
  <si>
    <t>Bourání konstrukcí</t>
  </si>
  <si>
    <t>970031160</t>
  </si>
  <si>
    <t>Vrtání jádrové do zdiva cihelného do D 160 mm</t>
  </si>
  <si>
    <t>728</t>
  </si>
  <si>
    <t>Vzduchotechnika</t>
  </si>
  <si>
    <t>728112112</t>
  </si>
  <si>
    <t>Montáž potrubí plechového kruhového do d 200 mm vč. dodávky potrubí pozinkovaného hladkého d 125 mm</t>
  </si>
  <si>
    <t>728413522</t>
  </si>
  <si>
    <t>Montáž talířového ventilu kruhového do d 200 mm</t>
  </si>
  <si>
    <t>728415111</t>
  </si>
  <si>
    <t>Montáž mřížky větrací nebo ventilační do 0,04 m2</t>
  </si>
  <si>
    <t>210290751</t>
  </si>
  <si>
    <t>Montáž ventilátoru do 1,5 kW</t>
  </si>
  <si>
    <t>429148034</t>
  </si>
  <si>
    <t>Ventilátor axiální do koupelny VENTS 150 STL</t>
  </si>
  <si>
    <t>4297266082</t>
  </si>
  <si>
    <t>Ventil talířový univerzální plastový IT 125</t>
  </si>
  <si>
    <t>429727810</t>
  </si>
  <si>
    <t>Mřížka kruhová PVC průměr 100 mm</t>
  </si>
  <si>
    <t>429727812</t>
  </si>
  <si>
    <t>Mřížka kruhová PVC průměr 150 mm</t>
  </si>
  <si>
    <t>429850704</t>
  </si>
  <si>
    <t>Potrubí vzduchotechnické PVC, Dalap kruhové d 125 mm</t>
  </si>
  <si>
    <t>429850706</t>
  </si>
  <si>
    <t>Potrubí vzduchotechnické PVC, Dalap kruhové d 150 mm</t>
  </si>
  <si>
    <t>734</t>
  </si>
  <si>
    <t>Armatury</t>
  </si>
  <si>
    <t>734200821</t>
  </si>
  <si>
    <t>Demontáž armatur se dvěma závity do G 1/2"</t>
  </si>
  <si>
    <t>734223122</t>
  </si>
  <si>
    <t>Ventil termostatický, přímý, IVAR.VD DN 15 s termostatickou hlavicí IVAR.T 5000</t>
  </si>
  <si>
    <t>734263131</t>
  </si>
  <si>
    <t>Šroubení regulační, přímé, IVAR.DD 301 DN 10</t>
  </si>
  <si>
    <t>735</t>
  </si>
  <si>
    <t>Otopná tělesa</t>
  </si>
  <si>
    <t>735000912</t>
  </si>
  <si>
    <t>Oprava - vyregulování ventilů s termostatickým ovládáním</t>
  </si>
  <si>
    <t>735111810</t>
  </si>
  <si>
    <t>Demontáž těles otopných litinových článkových</t>
  </si>
  <si>
    <t>735156661</t>
  </si>
  <si>
    <t>Otopné těleso panelové Radik Klasik 22, v. 600 mm, dl. 500 mm</t>
  </si>
  <si>
    <t>735156664</t>
  </si>
  <si>
    <t>Otopné těleso panelové Radik Klasik 22, v. 600 mm, dl. 800 mm</t>
  </si>
  <si>
    <t>735156665</t>
  </si>
  <si>
    <t>Otopné těleso panelové Radik Klasik 22, v. 600 mm, dl. 900 mm</t>
  </si>
  <si>
    <t>735191903</t>
  </si>
  <si>
    <t>Propláchnutí otopných těles ocelových nebo hliníkových</t>
  </si>
  <si>
    <t>735191905</t>
  </si>
  <si>
    <t>Oprava - odvzdušnění otopných těles</t>
  </si>
  <si>
    <t>735291800</t>
  </si>
  <si>
    <t>Demontáž konzol otopných těles do odpadu</t>
  </si>
  <si>
    <t>735494811</t>
  </si>
  <si>
    <t>Vypuštění vody z otopných těles</t>
  </si>
  <si>
    <t>735890803</t>
  </si>
  <si>
    <t>Přemístění demontovaných hmot - otopných těles, H 12 - 24 m</t>
  </si>
  <si>
    <t>735171311RV1</t>
  </si>
  <si>
    <t>Těleso trubkové kouplenové, v. 1500 mm, dl. 600 mm vč. topné tyče a elektron. regulátorem prostorové teploty a koncovké vidlice</t>
  </si>
  <si>
    <t>735464811R00</t>
  </si>
  <si>
    <t>Vypouštění otopné soustavy a zpětně napuštění vč. odvzdušnění otopné soustavy</t>
  </si>
  <si>
    <t>kpl</t>
  </si>
  <si>
    <t>998735203</t>
  </si>
  <si>
    <t>Přesun hmot pro otopná tělesa, v objektech výšky do 24 m</t>
  </si>
  <si>
    <t>%</t>
  </si>
  <si>
    <t>Nátěry</t>
  </si>
  <si>
    <t>783424140</t>
  </si>
  <si>
    <t>Nátěr syntetický potrubí do DN 50, Z + 2x</t>
  </si>
  <si>
    <t>033 - Elektroinstalace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</si>
  <si>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</si>
  <si>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</si>
  <si>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</si>
  <si>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743 - Elektromontáže - hrubá montáž</t>
  </si>
  <si>
    <t>M - Práce a dodávky M</t>
  </si>
  <si>
    <t xml:space="preserve">    21-M - Elektromontáže</t>
  </si>
  <si>
    <t xml:space="preserve">    22-M - Montáže oznam. a zabezp. zařízení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</si>
  <si>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</si>
  <si>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</si>
  <si>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</si>
  <si>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</si>
  <si>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VRN9 - Ostatní náklady</t>
  </si>
  <si>
    <t>Ústřední vytápění - otopná tělesa</t>
  </si>
  <si>
    <t>735429106</t>
  </si>
  <si>
    <t>Montáž konvektorů přímotopných elektrických s osazením na hmoždinky, výkonu přes 0,5 do 3,0 kW</t>
  </si>
  <si>
    <t>https://podminky.urs.cz/item/CS_URS_2026_01/735429106</t>
  </si>
  <si>
    <t>54153042</t>
  </si>
  <si>
    <t>těleso trubkové prohnuté přímotopné elektrické 1500x745mm 600W</t>
  </si>
  <si>
    <t>741</t>
  </si>
  <si>
    <t>Elektroinstalace - silnoproud</t>
  </si>
  <si>
    <t>741110042</t>
  </si>
  <si>
    <t>Montáž trubek elektroinstalačních s nasunutím nebo našroubováním do krabic plastových ohebných, uložených pevně, vnější Ø přes 23 do 35 mm</t>
  </si>
  <si>
    <t>https://podminky.urs.cz/item/CS_URS_2026_01/741110042</t>
  </si>
  <si>
    <t>34571156</t>
  </si>
  <si>
    <t>trubka elektroinstalační ohebná z PH, D 28,4/34,5mm</t>
  </si>
  <si>
    <t>CS ÚRS 2025 02</t>
  </si>
  <si>
    <t>741120001</t>
  </si>
  <si>
    <t>Montáž vodičů izolovaných měděných bez ukončení uložených pod omítku plných a laněných (např. CY), průřezu žíly 0,35 až 6 mm2</t>
  </si>
  <si>
    <t>https://podminky.urs.cz/item/CS_URS_2026_01/741120001</t>
  </si>
  <si>
    <t>34140826</t>
  </si>
  <si>
    <t>vodič propojovací jádro Cu plné izolace PVC 450/750V (H07V-U) 1x6mm2</t>
  </si>
  <si>
    <t>Poznámka k položce:_x000D_
Poznámka k položce: H07V-U CY, průměr vodiče 4,1mm</t>
  </si>
  <si>
    <t>34111614</t>
  </si>
  <si>
    <t>kabel silový oheň retardující bezhalogenový s funkčností při požáru 180min a P90-R reakce na oheň B2cas1d1a1 jádro Cu 0,6/1kV (1-CSKH-V) 1x16mm2</t>
  </si>
  <si>
    <t>741122015</t>
  </si>
  <si>
    <t>Montáž kabelů měděných bez ukončení uložených pod omítku plných kulatých (např. CYKY, CYKFY), počtu a průřezu žil 3x1,5 mm2</t>
  </si>
  <si>
    <t>https://podminky.urs.cz/item/CS_URS_2026_01/741122015</t>
  </si>
  <si>
    <t>34111030</t>
  </si>
  <si>
    <t>kabel instalační jádro Cu plné izolace PVC plášť PVC 450/750V (CYKY) 3x1,5mm2</t>
  </si>
  <si>
    <t>Poznámka k položce:_x000D_
Poznámka k položce: CYKY, průměr kabelu 8,6mm</t>
  </si>
  <si>
    <t>741122016</t>
  </si>
  <si>
    <t>Montáž kabelů měděných bez ukončení uložených pod omítku plných kulatých (např. CYKY, CYKFY), počtu a průřezu žil 3x2,5 až 6 mm2</t>
  </si>
  <si>
    <t>https://podminky.urs.cz/item/CS_URS_2026_01/741122016</t>
  </si>
  <si>
    <t>34111036</t>
  </si>
  <si>
    <t>kabel instalační jádro Cu plné izolace PVC plášť PVC 450/750V (CYKY) 3x2,5mm2</t>
  </si>
  <si>
    <t>Poznámka k položce:_x000D_
Poznámka k položce: CYKY, průměr kabelu 9,5mm</t>
  </si>
  <si>
    <t>741122031</t>
  </si>
  <si>
    <t>Montáž kabelů měděných bez ukončení uložených pod omítku plných kulatých (např. CYKY, CYKFY), počtu a průřezu žil 5x1,5 až 2,5 mm2</t>
  </si>
  <si>
    <t>https://podminky.urs.cz/item/CS_URS_2026_01/741122031</t>
  </si>
  <si>
    <t>34111090</t>
  </si>
  <si>
    <t>kabel instalační jádro Cu plné izolace PVC plášť PVC 450/750V (CYKY) 5x1,5mm2</t>
  </si>
  <si>
    <t>Poznámka k položce:_x000D_
Poznámka k položce: CYKY, průměr kabelu 13,8mm</t>
  </si>
  <si>
    <t>34111094</t>
  </si>
  <si>
    <t>kabel instalační jádro Cu plné izolace PVC plášť PVC 450/750V (CYKY) 5x2,5mm2</t>
  </si>
  <si>
    <t>741122033</t>
  </si>
  <si>
    <t>Montáž kabelů měděných bez ukončení uložených pod omítku plných kulatých (např. CYKY, CYKFY), počtu a průřezu žil 5x10 mm2</t>
  </si>
  <si>
    <t>https://podminky.urs.cz/item/CS_URS_2026_01/741122033</t>
  </si>
  <si>
    <t>34111587</t>
  </si>
  <si>
    <t>kabel silový oheň retardující bezhalogenový s funkčností při požáru 180min a P60-R reakce na oheň B2cas1d1a1 jádro Cu 0,6/1kV (1-CSKH-V) 5x6mm2</t>
  </si>
  <si>
    <t>Poznámka k položce:_x000D_
Poznámka k položce: CYKY, průměr kabelu 18,6mm</t>
  </si>
  <si>
    <t>741310031</t>
  </si>
  <si>
    <t>Montáž spínačů jedno nebo dvoupólových nástěnných se zapojením vodičů, pro prostředí venkovní nebo mokré spínačů, řazení 1-jednopólových</t>
  </si>
  <si>
    <t>https://podminky.urs.cz/item/CS_URS_2026_01/741310031</t>
  </si>
  <si>
    <t>34535023</t>
  </si>
  <si>
    <t>ovládač nástěnný zapínací, řazení 1/0, IP44, šroubové svorky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</si>
  <si>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</si>
  <si>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</si>
  <si>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https://podminky.urs.cz/item/CS_URS_2026_01/741310201</t>
  </si>
  <si>
    <t>34535000</t>
  </si>
  <si>
    <t>spínač kompletní, zapuštěný, jednopólový, řazení 1, šroubové svorky</t>
  </si>
  <si>
    <t>741310206</t>
  </si>
  <si>
    <t>Montáž spínačů jedno nebo dvoupólových polozapuštěných nebo zapuštěných se zapojením vodičů šroubové připojení, pro prostředí normální spínačů, řazení 2-dvoupólových</t>
  </si>
  <si>
    <t>https://podminky.urs.cz/item/CS_URS_2026_01/741310206</t>
  </si>
  <si>
    <t>34535001</t>
  </si>
  <si>
    <t>spínač kompletní, zapuštěný, dvojpólový, řazení 2, šroubové svorky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</si>
  <si>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</si>
  <si>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</si>
  <si>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https://podminky.urs.cz/item/CS_URS_2026_01/741310233</t>
  </si>
  <si>
    <t>34535003</t>
  </si>
  <si>
    <t>přepínač střídavý kompletní, zapuštěný, řazení 6, šroubové svorky</t>
  </si>
  <si>
    <t>741311021</t>
  </si>
  <si>
    <t>Montáž spínačů speciálních se zapojením vodičů sporákových přípojek s doutnavkou</t>
  </si>
  <si>
    <t>https://podminky.urs.cz/item/CS_URS_2026_01/741311021</t>
  </si>
  <si>
    <t>34536398</t>
  </si>
  <si>
    <t>spínač zapuštěný trojpólový páčkový se signalizační doutnavkou, řazení 3S, 25A, 400V, IP55, šroubové svorky</t>
  </si>
  <si>
    <t>741311803</t>
  </si>
  <si>
    <t>Demontáž spínačů bez zachování funkčnosti (do suti) nástěnných, pro prostředí normální do 10 A, připojení bezšroubové do 2 svorek</t>
  </si>
  <si>
    <t>https://podminky.urs.cz/item/CS_URS_2026_01/741311803</t>
  </si>
  <si>
    <t>741311805</t>
  </si>
  <si>
    <t>Demontáž spínačů bez zachování funkčnosti (do suti) nástěnných, pro prostředí normální do 10 A, připojení bezšroubové přes 2 svorky do 4 svorek</t>
  </si>
  <si>
    <t>https://podminky.urs.cz/item/CS_URS_2026_01/741311805</t>
  </si>
  <si>
    <t>741313042</t>
  </si>
  <si>
    <t>Montáž zásuvek domovních se zapojením vodičů šroubové připojení polozapuštěných nebo zapuštěných 10/16 A, provedení 2P + PE dvojí zapojení pro průběžnou montáž</t>
  </si>
  <si>
    <t>https://podminky.urs.cz/item/CS_URS_2026_01/741313042</t>
  </si>
  <si>
    <t>37451009</t>
  </si>
  <si>
    <t>přístroj zásuvky TV+R, průběžný, 10 dB (typ EU 3610)</t>
  </si>
  <si>
    <t>34555004</t>
  </si>
  <si>
    <t>zásuvka datová dvojnásobná kompletní s rámečkem, RJ45, Kat. 6 UTP, svorky IDC</t>
  </si>
  <si>
    <t>34555202</t>
  </si>
  <si>
    <t>zásuvka zapuštěná jednonásobná chráněná, šroubové svorky</t>
  </si>
  <si>
    <t>34555204</t>
  </si>
  <si>
    <t>zásuvka zapuštěná jednonásobná, s optickou přepěťovou ochranou, šroubové svorky</t>
  </si>
  <si>
    <t>34539059</t>
  </si>
  <si>
    <t>rámeček jednonásobný</t>
  </si>
  <si>
    <t>34539060</t>
  </si>
  <si>
    <t>rámeček dvojnásobný</t>
  </si>
  <si>
    <t>34539061</t>
  </si>
  <si>
    <t>rámeček trojnásobný</t>
  </si>
  <si>
    <t>741315813</t>
  </si>
  <si>
    <t>Demontáž zásuvek bez zachování funkčnosti (do suti) domovních polozapuštěných nebo zapuštěných, pro prostředí normální do 16 A, připojení bezšroubové 2P+PE</t>
  </si>
  <si>
    <t>https://podminky.urs.cz/item/CS_URS_2026_01/741315813</t>
  </si>
  <si>
    <t>741320165</t>
  </si>
  <si>
    <t>Montáž jističů se zapojením vodičů třípólových nn do 25 A ve skříni</t>
  </si>
  <si>
    <t>https://podminky.urs.cz/item/CS_URS_2026_01/741320165</t>
  </si>
  <si>
    <t>35822403</t>
  </si>
  <si>
    <t>jistič 3-pólový 25 A vypínací charakteristika B vypínací schopnost 10 kA</t>
  </si>
  <si>
    <t>741322815</t>
  </si>
  <si>
    <t>Demontáž jističů jednopólových nn bez signálního kontaktu do 25 A ze skříně</t>
  </si>
  <si>
    <t>https://podminky.urs.cz/item/CS_URS_2026_01/741322815</t>
  </si>
  <si>
    <t>741370001</t>
  </si>
  <si>
    <t>Montáž svítidel žárovkových se zapojením vodičů bytových nebo společenských místností stropních přisazených 1 zdroj bez skla</t>
  </si>
  <si>
    <t>https://podminky.urs.cz/item/CS_URS_2026_01/741370001</t>
  </si>
  <si>
    <t>34513187</t>
  </si>
  <si>
    <t>objímka žárovky E27 svorcová 13x1 keramická 1332-857 s kovovým kroužkem</t>
  </si>
  <si>
    <t>34711200</t>
  </si>
  <si>
    <t>žárovka čirá E27/60W</t>
  </si>
  <si>
    <t>741371841</t>
  </si>
  <si>
    <t>Demontáž svítidel bez zachování funkčnosti (do suti) interiérových se standardní paticí (E27, T5, GU10) nebo integrovaným zdrojem LED přisazených, ploše stropních do 0,09 m2</t>
  </si>
  <si>
    <t>https://podminky.urs.cz/item/CS_URS_2026_01/741371841</t>
  </si>
  <si>
    <t>741372061</t>
  </si>
  <si>
    <t>Montáž svítidel s integrovaným zdrojem LED se zapojením vodičů interiérových přisazených stropních hranatých nebo kruhových plochy do 0,09 m2</t>
  </si>
  <si>
    <t>https://podminky.urs.cz/item/CS_URS_2026_01/741372061</t>
  </si>
  <si>
    <t>34825000</t>
  </si>
  <si>
    <t>svítidlo interiérové stropní přisazené kruhové D 200-300mm 900-1300lm</t>
  </si>
  <si>
    <t>741810002</t>
  </si>
  <si>
    <t>Zkoušky a prohlídky elektrických rozvodů a zařízení celková prohlídka a vyhotovení revizní zprávy pro objem montážních prací přes 100 do 500 tis. Kč</t>
  </si>
  <si>
    <t>https://podminky.urs.cz/item/CS_URS_2026_01/741810002</t>
  </si>
  <si>
    <t>741812011</t>
  </si>
  <si>
    <t>Zkoušky vodičů a kabelů izolační kabelu silového do 1 kV, počtu a průřezu žil do 4x 25 mm2</t>
  </si>
  <si>
    <t>https://podminky.urs.cz/item/CS_URS_2026_01/741812011</t>
  </si>
  <si>
    <t>742</t>
  </si>
  <si>
    <t>Elektroinstalace - slaboproud</t>
  </si>
  <si>
    <t>742210121</t>
  </si>
  <si>
    <t>Montáž hlásiče automatického bodového</t>
  </si>
  <si>
    <t>https://podminky.urs.cz/item/CS_URS_2026_01/742210121</t>
  </si>
  <si>
    <t>59081430</t>
  </si>
  <si>
    <t>hlásič kouře optický konvenční</t>
  </si>
  <si>
    <t>743</t>
  </si>
  <si>
    <t>Elektromontáže - hrubá montáž</t>
  </si>
  <si>
    <t>743411111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</si>
  <si>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</si>
  <si>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https://podminky.urs.cz/item/CS_URS_2026_01/743411111</t>
  </si>
  <si>
    <t>34571521</t>
  </si>
  <si>
    <t>krabice pod omítku PVC odbočná kruhová D 70mm s víčkem a svorkovnicí</t>
  </si>
  <si>
    <t>34571450</t>
  </si>
  <si>
    <t>krabice pod omítku PVC přístrojová kruhová D 70mm</t>
  </si>
  <si>
    <t>Práce a dodávky M</t>
  </si>
  <si>
    <t>21-M</t>
  </si>
  <si>
    <t>Elektromontáže</t>
  </si>
  <si>
    <t>210100001</t>
  </si>
  <si>
    <t>Ukončení vodičů izolovaných s označením a zapojením v rozváděči nebo na přístroji průřezu žíly do 2,5 mm2</t>
  </si>
  <si>
    <t>https://podminky.urs.cz/item/CS_URS_2026_01/210100001</t>
  </si>
  <si>
    <t>210100002</t>
  </si>
  <si>
    <t>Ukončení vodičů izolovaných s označením a zapojením v rozváděči nebo na přístroji průřezu žíly do 6 mm2</t>
  </si>
  <si>
    <t>https://podminky.urs.cz/item/CS_URS_2026_01/210100002</t>
  </si>
  <si>
    <t>210290891</t>
  </si>
  <si>
    <t>Doplnění orientačních štítků na kabel (při revizi instalace)</t>
  </si>
  <si>
    <t>https://podminky.urs.cz/item/CS_URS_2026_01/210290891</t>
  </si>
  <si>
    <t>35442120</t>
  </si>
  <si>
    <t>štítek plastový - směr dvojstr.</t>
  </si>
  <si>
    <t>256</t>
  </si>
  <si>
    <t>742221110</t>
  </si>
  <si>
    <t>Montáž rozvaděčů litinových, hliníkových nebo plastových bez zapojení vodičů sestavy hmotnosti do 50 kg</t>
  </si>
  <si>
    <t>https://podminky.urs.cz/item/CS_URS_2026_01/742221110</t>
  </si>
  <si>
    <t>3544-R1</t>
  </si>
  <si>
    <t>Oceloplechový nebo plastový rozváděč pod omítku BR dle schéma</t>
  </si>
  <si>
    <t>22-M</t>
  </si>
  <si>
    <t>Montáže oznam. a zabezp. zařízení</t>
  </si>
  <si>
    <t>220280206</t>
  </si>
  <si>
    <t>Montáž kabelu uloženého v trubkách nebo v lištách včetně odvinutí kabelu z bubnu, natáhnutí, odříznutí, zaizolování a zatažení do trubek nebo lišt, pročištění trubky, prozvonění a označení kabelu SEKU, SYKY do vnějšího průměru 7,0 mm</t>
  </si>
  <si>
    <t>https://podminky.urs.cz/item/CS_URS_2026_01/220280206</t>
  </si>
  <si>
    <t>34121302</t>
  </si>
  <si>
    <t>kabel koaxiální stíněný 2xAl/PES a opletením z CuSn drátků 144x0,12mm2, plášť PVC černý UV odolný, jádro CU pr. 1,13mm</t>
  </si>
  <si>
    <t>34145250</t>
  </si>
  <si>
    <t>kabel propojovací flexibilní jádro Cu lanované izolace PVC 300/300V (V03VH-H) 2x0,50mm2</t>
  </si>
  <si>
    <t>220300642</t>
  </si>
  <si>
    <t>Ukončení koaxiálních kabelů pro anténní svody včetně odstranění pláště na jednom konci kabelu, úpravy vnějšího dutého vodiče, odstranění izolace z vnitřního vodiče, přiletování na špičky konektorů na kabelu do vnějšího průměru do 10 mm</t>
  </si>
  <si>
    <t>https://podminky.urs.cz/item/CS_URS_2026_01/220300642</t>
  </si>
  <si>
    <t>220320201</t>
  </si>
  <si>
    <t>Montáž zvonku pro vnitřní použití na střídavý nebo stejnosměrný proud napětí 3 až 24 V</t>
  </si>
  <si>
    <t>https://podminky.urs.cz/item/CS_URS_2026_01/220320201</t>
  </si>
  <si>
    <t>37414135</t>
  </si>
  <si>
    <t>zvonek bytový, melodie</t>
  </si>
  <si>
    <t>220320233</t>
  </si>
  <si>
    <t>Montáž příslušenství zvonku tlačítka</t>
  </si>
  <si>
    <t>136</t>
  </si>
  <si>
    <t>https://podminky.urs.cz/item/CS_URS_2026_01/220320233</t>
  </si>
  <si>
    <t>34531735</t>
  </si>
  <si>
    <t>ovladač zvonkový tlačítkový 3171-8011 jednonásobný</t>
  </si>
  <si>
    <t>138</t>
  </si>
  <si>
    <t>46-M</t>
  </si>
  <si>
    <t>Zemní práce při extr.mont.pracích</t>
  </si>
  <si>
    <t>468094111</t>
  </si>
  <si>
    <t>Vyvrtání (vyfrézování) otvorů pro elektroinstalační krabice ve stěnách z cihel, hloubky do 6 cm</t>
  </si>
  <si>
    <t>140</t>
  </si>
  <si>
    <t>https://podminky.urs.cz/item/CS_URS_2026_01/468094111</t>
  </si>
  <si>
    <t>468111122</t>
  </si>
  <si>
    <t>Frézování drážek pro vodiče ve stěnách z cihel včetně omítky, rozměru do 5x5 cm</t>
  </si>
  <si>
    <t>142</t>
  </si>
  <si>
    <t>https://podminky.urs.cz/item/CS_URS_2026_01/468111122</t>
  </si>
  <si>
    <t>469972112</t>
  </si>
  <si>
    <t>Odvoz suti nebo vybouraných hmot bez naložení, se složením a hrubým urovnáním suti do 1 km</t>
  </si>
  <si>
    <t>144</t>
  </si>
  <si>
    <t>https://podminky.urs.cz/item/CS_URS_2026_01/469972112</t>
  </si>
  <si>
    <t>469972122</t>
  </si>
  <si>
    <t>Odvoz suti nebo vybouraných hmot bez naložení, se složením a hrubým urovnáním suti Příplatek k ceně za každý další i započatý 1 km</t>
  </si>
  <si>
    <t>146</t>
  </si>
  <si>
    <t>https://podminky.urs.cz/item/CS_URS_2026_01/469972122</t>
  </si>
  <si>
    <t>469972311</t>
  </si>
  <si>
    <t>Nakládání suti nebo vybouraných hmot na dopravní prostředky pro vodorovnou dopravu suti</t>
  </si>
  <si>
    <t>148</t>
  </si>
  <si>
    <t>https://podminky.urs.cz/item/CS_URS_2026_01/469972311</t>
  </si>
  <si>
    <t>469973116</t>
  </si>
  <si>
    <t>Poplatek za uložení stavebního odpadu (skládkovné) na skládce směsného stavebního a demoličního zatříděného do Katalogu odpadů pod kódem 17 09 04</t>
  </si>
  <si>
    <t>150</t>
  </si>
  <si>
    <t>https://podminky.urs.cz/item/CS_URS_2026_01/469973116</t>
  </si>
  <si>
    <t>9740020001R</t>
  </si>
  <si>
    <t>Úpravy povrchu po drážkování</t>
  </si>
  <si>
    <t>152</t>
  </si>
  <si>
    <t>HZS</t>
  </si>
  <si>
    <t>Hodinové zúčtovací sazby</t>
  </si>
  <si>
    <t>HZS2232</t>
  </si>
  <si>
    <t>Hodinové zúčtovací sazby profesí PSV provádění stavebních instalací elektrikář odborný</t>
  </si>
  <si>
    <t>hod</t>
  </si>
  <si>
    <t>262144</t>
  </si>
  <si>
    <t>154</t>
  </si>
  <si>
    <t>https://podminky.urs.cz/item/CS_URS_2026_01/HZS2232</t>
  </si>
  <si>
    <t>Poznámka k položce:_x000D_
Poznámka k položce: Řešení provizorních stavů, hledání stávajících vedení apod.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</si>
  <si>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</si>
  <si>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</si>
  <si>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</si>
  <si>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</si>
  <si>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</si>
  <si>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</si>
  <si>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…</t>
  </si>
  <si>
    <t>156</t>
  </si>
  <si>
    <t>https://podminky.urs.cz/item/CS_URS_2026_01/013254000</t>
  </si>
  <si>
    <t>VRN9</t>
  </si>
  <si>
    <t>091002000</t>
  </si>
  <si>
    <t>Ostatní náklady související s objektem, poplatek ČEZ</t>
  </si>
  <si>
    <t>158</t>
  </si>
  <si>
    <t>https://podminky.urs.cz/item/CS_URS_2026_01/091002000</t>
  </si>
  <si>
    <t>04 - Ostatní náklady</t>
  </si>
  <si>
    <t>VRN 01</t>
  </si>
  <si>
    <t>Zařízení staveniště</t>
  </si>
  <si>
    <t>1366736995</t>
  </si>
  <si>
    <t>VRN 02</t>
  </si>
  <si>
    <t>Spotřeba medií</t>
  </si>
  <si>
    <t>474726809</t>
  </si>
  <si>
    <t>VRN 03</t>
  </si>
  <si>
    <t>Zábor veřejného prostanství - pro kontejner</t>
  </si>
  <si>
    <t>1874972554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</si>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</sst>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0" fillId="0" borderId="0" xfId="0" applyFont="1" applyAlignment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74031155" TargetMode="External"/><Relationship Id="rId18" Type="http://schemas.openxmlformats.org/officeDocument/2006/relationships/hyperlink" Target="https://podminky.urs.cz/item/CS_URS_2026_01/978013121" TargetMode="External"/><Relationship Id="rId26" Type="http://schemas.openxmlformats.org/officeDocument/2006/relationships/hyperlink" Target="https://podminky.urs.cz/item/CS_URS_2026_01/711131801" TargetMode="External"/><Relationship Id="rId39" Type="http://schemas.openxmlformats.org/officeDocument/2006/relationships/hyperlink" Target="https://podminky.urs.cz/item/CS_URS_2026_01/775511800" TargetMode="External"/><Relationship Id="rId21" Type="http://schemas.openxmlformats.org/officeDocument/2006/relationships/hyperlink" Target="https://podminky.urs.cz/item/CS_URS_2026_01/997013211" TargetMode="External"/><Relationship Id="rId34" Type="http://schemas.openxmlformats.org/officeDocument/2006/relationships/hyperlink" Target="https://podminky.urs.cz/item/CS_URS_2026_01/725860811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podminky.urs.cz/item/CS_URS_2026_01/965046119" TargetMode="External"/><Relationship Id="rId2" Type="http://schemas.openxmlformats.org/officeDocument/2006/relationships/hyperlink" Target="https://podminky.urs.cz/item/CS_URS_2026_01/952902021" TargetMode="External"/><Relationship Id="rId16" Type="http://schemas.openxmlformats.org/officeDocument/2006/relationships/hyperlink" Target="https://podminky.urs.cz/item/CS_URS_2026_01/977151124" TargetMode="External"/><Relationship Id="rId20" Type="http://schemas.openxmlformats.org/officeDocument/2006/relationships/hyperlink" Target="https://podminky.urs.cz/item/CS_URS_2026_01/978059541" TargetMode="External"/><Relationship Id="rId29" Type="http://schemas.openxmlformats.org/officeDocument/2006/relationships/hyperlink" Target="https://podminky.urs.cz/item/CS_URS_2026_01/725110814" TargetMode="External"/><Relationship Id="rId41" Type="http://schemas.openxmlformats.org/officeDocument/2006/relationships/hyperlink" Target="https://podminky.urs.cz/item/CS_URS_2026_01/784121001" TargetMode="External"/><Relationship Id="rId1" Type="http://schemas.openxmlformats.org/officeDocument/2006/relationships/hyperlink" Target="https://podminky.urs.cz/item/CS_URS_2026_01/949101111" TargetMode="External"/><Relationship Id="rId6" Type="http://schemas.openxmlformats.org/officeDocument/2006/relationships/hyperlink" Target="https://podminky.urs.cz/item/CS_URS_2026_01/965046111" TargetMode="External"/><Relationship Id="rId11" Type="http://schemas.openxmlformats.org/officeDocument/2006/relationships/hyperlink" Target="https://podminky.urs.cz/item/CS_URS_2026_01/968082017" TargetMode="External"/><Relationship Id="rId24" Type="http://schemas.openxmlformats.org/officeDocument/2006/relationships/hyperlink" Target="https://podminky.urs.cz/item/CS_URS_2026_01/997013631" TargetMode="External"/><Relationship Id="rId32" Type="http://schemas.openxmlformats.org/officeDocument/2006/relationships/hyperlink" Target="https://podminky.urs.cz/item/CS_URS_2026_01/725820801" TargetMode="External"/><Relationship Id="rId37" Type="http://schemas.openxmlformats.org/officeDocument/2006/relationships/hyperlink" Target="https://podminky.urs.cz/item/CS_URS_2026_01/766691914" TargetMode="External"/><Relationship Id="rId40" Type="http://schemas.openxmlformats.org/officeDocument/2006/relationships/hyperlink" Target="https://podminky.urs.cz/item/CS_URS_2026_01/784111031" TargetMode="External"/><Relationship Id="rId5" Type="http://schemas.openxmlformats.org/officeDocument/2006/relationships/hyperlink" Target="https://podminky.urs.cz/item/CS_URS_2026_01/965045113" TargetMode="External"/><Relationship Id="rId15" Type="http://schemas.openxmlformats.org/officeDocument/2006/relationships/hyperlink" Target="https://podminky.urs.cz/item/CS_URS_2026_01/977151123" TargetMode="External"/><Relationship Id="rId23" Type="http://schemas.openxmlformats.org/officeDocument/2006/relationships/hyperlink" Target="https://podminky.urs.cz/item/CS_URS_2026_01/997013509" TargetMode="External"/><Relationship Id="rId28" Type="http://schemas.openxmlformats.org/officeDocument/2006/relationships/hyperlink" Target="https://podminky.urs.cz/item/CS_URS_2026_01/998723121" TargetMode="External"/><Relationship Id="rId36" Type="http://schemas.openxmlformats.org/officeDocument/2006/relationships/hyperlink" Target="https://podminky.urs.cz/item/CS_URS_2026_01/766691811" TargetMode="External"/><Relationship Id="rId10" Type="http://schemas.openxmlformats.org/officeDocument/2006/relationships/hyperlink" Target="https://podminky.urs.cz/item/CS_URS_2026_01/968082015" TargetMode="External"/><Relationship Id="rId19" Type="http://schemas.openxmlformats.org/officeDocument/2006/relationships/hyperlink" Target="https://podminky.urs.cz/item/CS_URS_2026_01/978013191" TargetMode="External"/><Relationship Id="rId31" Type="http://schemas.openxmlformats.org/officeDocument/2006/relationships/hyperlink" Target="https://podminky.urs.cz/item/CS_URS_2026_01/725220842" TargetMode="External"/><Relationship Id="rId4" Type="http://schemas.openxmlformats.org/officeDocument/2006/relationships/hyperlink" Target="https://podminky.urs.cz/item/CS_URS_2026_01/965042221" TargetMode="External"/><Relationship Id="rId9" Type="http://schemas.openxmlformats.org/officeDocument/2006/relationships/hyperlink" Target="https://podminky.urs.cz/item/CS_URS_2026_01/968072455" TargetMode="External"/><Relationship Id="rId14" Type="http://schemas.openxmlformats.org/officeDocument/2006/relationships/hyperlink" Target="https://podminky.urs.cz/item/CS_URS_2026_01/974031164" TargetMode="External"/><Relationship Id="rId22" Type="http://schemas.openxmlformats.org/officeDocument/2006/relationships/hyperlink" Target="https://podminky.urs.cz/item/CS_URS_2026_01/997013501" TargetMode="External"/><Relationship Id="rId27" Type="http://schemas.openxmlformats.org/officeDocument/2006/relationships/hyperlink" Target="https://podminky.urs.cz/item/CS_URS_2026_01/723150801" TargetMode="External"/><Relationship Id="rId30" Type="http://schemas.openxmlformats.org/officeDocument/2006/relationships/hyperlink" Target="https://podminky.urs.cz/item/CS_URS_2026_01/725210821" TargetMode="External"/><Relationship Id="rId35" Type="http://schemas.openxmlformats.org/officeDocument/2006/relationships/hyperlink" Target="https://podminky.urs.cz/item/CS_URS_2026_01/764002851" TargetMode="External"/><Relationship Id="rId8" Type="http://schemas.openxmlformats.org/officeDocument/2006/relationships/hyperlink" Target="https://podminky.urs.cz/item/CS_URS_2026_01/965081213" TargetMode="External"/><Relationship Id="rId3" Type="http://schemas.openxmlformats.org/officeDocument/2006/relationships/hyperlink" Target="https://podminky.urs.cz/item/CS_URS_2026_01/962031132" TargetMode="External"/><Relationship Id="rId12" Type="http://schemas.openxmlformats.org/officeDocument/2006/relationships/hyperlink" Target="https://podminky.urs.cz/item/CS_URS_2026_01/973031345" TargetMode="External"/><Relationship Id="rId17" Type="http://schemas.openxmlformats.org/officeDocument/2006/relationships/hyperlink" Target="https://podminky.urs.cz/item/CS_URS_2026_01/977211121" TargetMode="External"/><Relationship Id="rId25" Type="http://schemas.openxmlformats.org/officeDocument/2006/relationships/hyperlink" Target="https://podminky.urs.cz/item/CS_URS_2026_01/998018001" TargetMode="External"/><Relationship Id="rId33" Type="http://schemas.openxmlformats.org/officeDocument/2006/relationships/hyperlink" Target="https://podminky.urs.cz/item/CS_URS_2026_01/725850800" TargetMode="External"/><Relationship Id="rId38" Type="http://schemas.openxmlformats.org/officeDocument/2006/relationships/hyperlink" Target="https://podminky.urs.cz/item/CS_URS_2026_01/76682581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763111717" TargetMode="External"/><Relationship Id="rId21" Type="http://schemas.openxmlformats.org/officeDocument/2006/relationships/hyperlink" Target="https://podminky.urs.cz/item/CS_URS_2026_01/998713121" TargetMode="External"/><Relationship Id="rId42" Type="http://schemas.openxmlformats.org/officeDocument/2006/relationships/hyperlink" Target="https://podminky.urs.cz/item/CS_URS_2026_01/764216645" TargetMode="External"/><Relationship Id="rId47" Type="http://schemas.openxmlformats.org/officeDocument/2006/relationships/hyperlink" Target="https://podminky.urs.cz/item/CS_URS_2026_01/766660021" TargetMode="External"/><Relationship Id="rId63" Type="http://schemas.openxmlformats.org/officeDocument/2006/relationships/hyperlink" Target="https://podminky.urs.cz/item/CS_URS_2026_01/771111011" TargetMode="External"/><Relationship Id="rId68" Type="http://schemas.openxmlformats.org/officeDocument/2006/relationships/hyperlink" Target="https://podminky.urs.cz/item/CS_URS_2026_01/771574412" TargetMode="External"/><Relationship Id="rId84" Type="http://schemas.openxmlformats.org/officeDocument/2006/relationships/hyperlink" Target="https://podminky.urs.cz/item/CS_URS_2026_01/781472214" TargetMode="External"/><Relationship Id="rId89" Type="http://schemas.openxmlformats.org/officeDocument/2006/relationships/hyperlink" Target="https://podminky.urs.cz/item/CS_URS_2026_01/783301401" TargetMode="External"/><Relationship Id="rId16" Type="http://schemas.openxmlformats.org/officeDocument/2006/relationships/hyperlink" Target="https://podminky.urs.cz/item/CS_URS_2026_01/949101111" TargetMode="External"/><Relationship Id="rId11" Type="http://schemas.openxmlformats.org/officeDocument/2006/relationships/hyperlink" Target="https://podminky.urs.cz/item/CS_URS_2026_01/622215121" TargetMode="External"/><Relationship Id="rId32" Type="http://schemas.openxmlformats.org/officeDocument/2006/relationships/hyperlink" Target="https://podminky.urs.cz/item/CS_URS_2026_01/763131411" TargetMode="External"/><Relationship Id="rId37" Type="http://schemas.openxmlformats.org/officeDocument/2006/relationships/hyperlink" Target="https://podminky.urs.cz/item/CS_URS_2026_01/763131771" TargetMode="External"/><Relationship Id="rId53" Type="http://schemas.openxmlformats.org/officeDocument/2006/relationships/hyperlink" Target="https://podminky.urs.cz/item/CS_URS_2026_01/766660751" TargetMode="External"/><Relationship Id="rId58" Type="http://schemas.openxmlformats.org/officeDocument/2006/relationships/hyperlink" Target="https://podminky.urs.cz/item/CS_URS_2026_01/766695212" TargetMode="External"/><Relationship Id="rId74" Type="http://schemas.openxmlformats.org/officeDocument/2006/relationships/hyperlink" Target="https://podminky.urs.cz/item/CS_URS_2026_01/776111311" TargetMode="External"/><Relationship Id="rId79" Type="http://schemas.openxmlformats.org/officeDocument/2006/relationships/hyperlink" Target="https://podminky.urs.cz/item/CS_URS_2026_01/998776121" TargetMode="External"/><Relationship Id="rId5" Type="http://schemas.openxmlformats.org/officeDocument/2006/relationships/hyperlink" Target="https://podminky.urs.cz/item/CS_URS_2026_01/612325121" TargetMode="External"/><Relationship Id="rId90" Type="http://schemas.openxmlformats.org/officeDocument/2006/relationships/hyperlink" Target="https://podminky.urs.cz/item/CS_URS_2026_01/783314101" TargetMode="External"/><Relationship Id="rId95" Type="http://schemas.openxmlformats.org/officeDocument/2006/relationships/drawing" Target="../drawings/drawing3.xml"/><Relationship Id="rId22" Type="http://schemas.openxmlformats.org/officeDocument/2006/relationships/hyperlink" Target="https://podminky.urs.cz/item/CS_URS_2026_01/725291678" TargetMode="External"/><Relationship Id="rId27" Type="http://schemas.openxmlformats.org/officeDocument/2006/relationships/hyperlink" Target="https://podminky.urs.cz/item/CS_URS_2026_01/763111771" TargetMode="External"/><Relationship Id="rId43" Type="http://schemas.openxmlformats.org/officeDocument/2006/relationships/hyperlink" Target="https://podminky.urs.cz/item/CS_URS_2026_01/998764121" TargetMode="External"/><Relationship Id="rId48" Type="http://schemas.openxmlformats.org/officeDocument/2006/relationships/hyperlink" Target="https://podminky.urs.cz/item/CS_URS_2026_01/766660171" TargetMode="External"/><Relationship Id="rId64" Type="http://schemas.openxmlformats.org/officeDocument/2006/relationships/hyperlink" Target="https://podminky.urs.cz/item/CS_URS_2026_01/771121015" TargetMode="External"/><Relationship Id="rId69" Type="http://schemas.openxmlformats.org/officeDocument/2006/relationships/hyperlink" Target="https://podminky.urs.cz/item/CS_URS_2026_01/771591112" TargetMode="External"/><Relationship Id="rId8" Type="http://schemas.openxmlformats.org/officeDocument/2006/relationships/hyperlink" Target="https://podminky.urs.cz/item/CS_URS_2026_01/621525101" TargetMode="External"/><Relationship Id="rId51" Type="http://schemas.openxmlformats.org/officeDocument/2006/relationships/hyperlink" Target="https://podminky.urs.cz/item/CS_URS_2026_01/766660733" TargetMode="External"/><Relationship Id="rId72" Type="http://schemas.openxmlformats.org/officeDocument/2006/relationships/hyperlink" Target="https://podminky.urs.cz/item/CS_URS_2026_01/771591264" TargetMode="External"/><Relationship Id="rId80" Type="http://schemas.openxmlformats.org/officeDocument/2006/relationships/hyperlink" Target="https://podminky.urs.cz/item/CS_URS_2026_01/781121011" TargetMode="External"/><Relationship Id="rId85" Type="http://schemas.openxmlformats.org/officeDocument/2006/relationships/hyperlink" Target="https://podminky.urs.cz/item/CS_URS_2026_01/781492211" TargetMode="External"/><Relationship Id="rId93" Type="http://schemas.openxmlformats.org/officeDocument/2006/relationships/hyperlink" Target="https://podminky.urs.cz/item/CS_URS_2026_01/786623121" TargetMode="External"/><Relationship Id="rId3" Type="http://schemas.openxmlformats.org/officeDocument/2006/relationships/hyperlink" Target="https://podminky.urs.cz/item/CS_URS_2026_01/612142001" TargetMode="External"/><Relationship Id="rId12" Type="http://schemas.openxmlformats.org/officeDocument/2006/relationships/hyperlink" Target="https://podminky.urs.cz/item/CS_URS_2026_01/622525202" TargetMode="External"/><Relationship Id="rId17" Type="http://schemas.openxmlformats.org/officeDocument/2006/relationships/hyperlink" Target="https://podminky.urs.cz/item/CS_URS_2026_01/949101112" TargetMode="External"/><Relationship Id="rId25" Type="http://schemas.openxmlformats.org/officeDocument/2006/relationships/hyperlink" Target="https://podminky.urs.cz/item/CS_URS_2026_01/763111333" TargetMode="External"/><Relationship Id="rId33" Type="http://schemas.openxmlformats.org/officeDocument/2006/relationships/hyperlink" Target="https://podminky.urs.cz/item/CS_URS_2026_01/763131451" TargetMode="External"/><Relationship Id="rId38" Type="http://schemas.openxmlformats.org/officeDocument/2006/relationships/hyperlink" Target="https://podminky.urs.cz/item/CS_URS_2026_01/763172415" TargetMode="External"/><Relationship Id="rId46" Type="http://schemas.openxmlformats.org/officeDocument/2006/relationships/hyperlink" Target="https://podminky.urs.cz/item/CS_URS_2026_01/766660001" TargetMode="External"/><Relationship Id="rId59" Type="http://schemas.openxmlformats.org/officeDocument/2006/relationships/hyperlink" Target="https://podminky.urs.cz/item/CS_URS_2026_01/998766121" TargetMode="External"/><Relationship Id="rId67" Type="http://schemas.openxmlformats.org/officeDocument/2006/relationships/hyperlink" Target="https://podminky.urs.cz/item/CS_URS_2026_01/771474112" TargetMode="External"/><Relationship Id="rId20" Type="http://schemas.openxmlformats.org/officeDocument/2006/relationships/hyperlink" Target="https://podminky.urs.cz/item/CS_URS_2026_01/713191511" TargetMode="External"/><Relationship Id="rId41" Type="http://schemas.openxmlformats.org/officeDocument/2006/relationships/hyperlink" Target="https://podminky.urs.cz/item/CS_URS_2026_01/998763331" TargetMode="External"/><Relationship Id="rId54" Type="http://schemas.openxmlformats.org/officeDocument/2006/relationships/hyperlink" Target="https://podminky.urs.cz/item/CS_URS_2026_01/766660761" TargetMode="External"/><Relationship Id="rId62" Type="http://schemas.openxmlformats.org/officeDocument/2006/relationships/hyperlink" Target="https://podminky.urs.cz/item/CS_URS_2026_01/998767121" TargetMode="External"/><Relationship Id="rId70" Type="http://schemas.openxmlformats.org/officeDocument/2006/relationships/hyperlink" Target="https://podminky.urs.cz/item/CS_URS_2026_01/771591241" TargetMode="External"/><Relationship Id="rId75" Type="http://schemas.openxmlformats.org/officeDocument/2006/relationships/hyperlink" Target="https://podminky.urs.cz/item/CS_URS_2026_01/776121321" TargetMode="External"/><Relationship Id="rId83" Type="http://schemas.openxmlformats.org/officeDocument/2006/relationships/hyperlink" Target="https://podminky.urs.cz/item/CS_URS_2026_01/781131232" TargetMode="External"/><Relationship Id="rId88" Type="http://schemas.openxmlformats.org/officeDocument/2006/relationships/hyperlink" Target="https://podminky.urs.cz/item/CS_URS_2026_01/998781121" TargetMode="External"/><Relationship Id="rId91" Type="http://schemas.openxmlformats.org/officeDocument/2006/relationships/hyperlink" Target="https://podminky.urs.cz/item/CS_URS_2026_01/783317101" TargetMode="External"/><Relationship Id="rId1" Type="http://schemas.openxmlformats.org/officeDocument/2006/relationships/hyperlink" Target="https://podminky.urs.cz/item/CS_URS_2026_01/340236212" TargetMode="External"/><Relationship Id="rId6" Type="http://schemas.openxmlformats.org/officeDocument/2006/relationships/hyperlink" Target="https://podminky.urs.cz/item/CS_URS_2026_01/612325222" TargetMode="External"/><Relationship Id="rId15" Type="http://schemas.openxmlformats.org/officeDocument/2006/relationships/hyperlink" Target="https://podminky.urs.cz/item/CS_URS_2026_01/644941121" TargetMode="External"/><Relationship Id="rId23" Type="http://schemas.openxmlformats.org/officeDocument/2006/relationships/hyperlink" Target="https://podminky.urs.cz/item/CS_URS_2026_01/998725121" TargetMode="External"/><Relationship Id="rId28" Type="http://schemas.openxmlformats.org/officeDocument/2006/relationships/hyperlink" Target="https://podminky.urs.cz/item/CS_URS_2026_01/763121426" TargetMode="External"/><Relationship Id="rId36" Type="http://schemas.openxmlformats.org/officeDocument/2006/relationships/hyperlink" Target="https://podminky.urs.cz/item/CS_URS_2026_01/763131752" TargetMode="External"/><Relationship Id="rId49" Type="http://schemas.openxmlformats.org/officeDocument/2006/relationships/hyperlink" Target="https://podminky.urs.cz/item/CS_URS_2026_01/766660729" TargetMode="External"/><Relationship Id="rId57" Type="http://schemas.openxmlformats.org/officeDocument/2006/relationships/hyperlink" Target="https://podminky.urs.cz/item/CS_URS_2026_01/766694116" TargetMode="External"/><Relationship Id="rId10" Type="http://schemas.openxmlformats.org/officeDocument/2006/relationships/hyperlink" Target="https://podminky.urs.cz/item/CS_URS_2026_01/622143004" TargetMode="External"/><Relationship Id="rId31" Type="http://schemas.openxmlformats.org/officeDocument/2006/relationships/hyperlink" Target="https://podminky.urs.cz/item/CS_URS_2026_01/763121761" TargetMode="External"/><Relationship Id="rId44" Type="http://schemas.openxmlformats.org/officeDocument/2006/relationships/hyperlink" Target="https://podminky.urs.cz/item/CS_URS_2026_01/766622132" TargetMode="External"/><Relationship Id="rId52" Type="http://schemas.openxmlformats.org/officeDocument/2006/relationships/hyperlink" Target="https://podminky.urs.cz/item/CS_URS_2026_01/766660739" TargetMode="External"/><Relationship Id="rId60" Type="http://schemas.openxmlformats.org/officeDocument/2006/relationships/hyperlink" Target="https://podminky.urs.cz/item/CS_URS_2026_01/767627306" TargetMode="External"/><Relationship Id="rId65" Type="http://schemas.openxmlformats.org/officeDocument/2006/relationships/hyperlink" Target="https://podminky.urs.cz/item/CS_URS_2026_01/771151026" TargetMode="External"/><Relationship Id="rId73" Type="http://schemas.openxmlformats.org/officeDocument/2006/relationships/hyperlink" Target="https://podminky.urs.cz/item/CS_URS_2026_01/998771121" TargetMode="External"/><Relationship Id="rId78" Type="http://schemas.openxmlformats.org/officeDocument/2006/relationships/hyperlink" Target="https://podminky.urs.cz/item/CS_URS_2026_01/776411111" TargetMode="External"/><Relationship Id="rId81" Type="http://schemas.openxmlformats.org/officeDocument/2006/relationships/hyperlink" Target="https://podminky.urs.cz/item/CS_URS_2026_01/781121015" TargetMode="External"/><Relationship Id="rId86" Type="http://schemas.openxmlformats.org/officeDocument/2006/relationships/hyperlink" Target="https://podminky.urs.cz/item/CS_URS_2026_01/781492251" TargetMode="External"/><Relationship Id="rId94" Type="http://schemas.openxmlformats.org/officeDocument/2006/relationships/hyperlink" Target="https://podminky.urs.cz/item/CS_URS_2026_01/998786121" TargetMode="External"/><Relationship Id="rId4" Type="http://schemas.openxmlformats.org/officeDocument/2006/relationships/hyperlink" Target="https://podminky.urs.cz/item/CS_URS_2026_01/612321121" TargetMode="External"/><Relationship Id="rId9" Type="http://schemas.openxmlformats.org/officeDocument/2006/relationships/hyperlink" Target="https://podminky.urs.cz/item/CS_URS_2026_01/622143003" TargetMode="External"/><Relationship Id="rId13" Type="http://schemas.openxmlformats.org/officeDocument/2006/relationships/hyperlink" Target="https://podminky.urs.cz/item/CS_URS_2026_01/642945111" TargetMode="External"/><Relationship Id="rId18" Type="http://schemas.openxmlformats.org/officeDocument/2006/relationships/hyperlink" Target="https://podminky.urs.cz/item/CS_URS_2026_01/952901111" TargetMode="External"/><Relationship Id="rId39" Type="http://schemas.openxmlformats.org/officeDocument/2006/relationships/hyperlink" Target="https://podminky.urs.cz/item/CS_URS_2026_01/763173113" TargetMode="External"/><Relationship Id="rId34" Type="http://schemas.openxmlformats.org/officeDocument/2006/relationships/hyperlink" Target="https://podminky.urs.cz/item/CS_URS_2026_01/763131714" TargetMode="External"/><Relationship Id="rId50" Type="http://schemas.openxmlformats.org/officeDocument/2006/relationships/hyperlink" Target="https://podminky.urs.cz/item/CS_URS_2026_01/766660730" TargetMode="External"/><Relationship Id="rId55" Type="http://schemas.openxmlformats.org/officeDocument/2006/relationships/hyperlink" Target="https://podminky.urs.cz/item/CS_URS_2026_01/766660762" TargetMode="External"/><Relationship Id="rId76" Type="http://schemas.openxmlformats.org/officeDocument/2006/relationships/hyperlink" Target="https://podminky.urs.cz/item/CS_URS_2026_01/776141136" TargetMode="External"/><Relationship Id="rId7" Type="http://schemas.openxmlformats.org/officeDocument/2006/relationships/hyperlink" Target="https://podminky.urs.cz/item/CS_URS_2026_01/612341131" TargetMode="External"/><Relationship Id="rId71" Type="http://schemas.openxmlformats.org/officeDocument/2006/relationships/hyperlink" Target="https://podminky.urs.cz/item/CS_URS_2026_01/771591242" TargetMode="External"/><Relationship Id="rId92" Type="http://schemas.openxmlformats.org/officeDocument/2006/relationships/hyperlink" Target="https://podminky.urs.cz/item/CS_URS_2026_01/784211101" TargetMode="External"/><Relationship Id="rId2" Type="http://schemas.openxmlformats.org/officeDocument/2006/relationships/hyperlink" Target="https://podminky.urs.cz/item/CS_URS_2026_01/612131121" TargetMode="External"/><Relationship Id="rId29" Type="http://schemas.openxmlformats.org/officeDocument/2006/relationships/hyperlink" Target="https://podminky.urs.cz/item/CS_URS_2026_01/763121590" TargetMode="External"/><Relationship Id="rId24" Type="http://schemas.openxmlformats.org/officeDocument/2006/relationships/hyperlink" Target="https://podminky.urs.cz/item/CS_URS_2026_01/763111314" TargetMode="External"/><Relationship Id="rId40" Type="http://schemas.openxmlformats.org/officeDocument/2006/relationships/hyperlink" Target="https://podminky.urs.cz/item/CS_URS_2026_01/763181311" TargetMode="External"/><Relationship Id="rId45" Type="http://schemas.openxmlformats.org/officeDocument/2006/relationships/hyperlink" Target="https://podminky.urs.cz/item/CS_URS_2026_01/766622216" TargetMode="External"/><Relationship Id="rId66" Type="http://schemas.openxmlformats.org/officeDocument/2006/relationships/hyperlink" Target="https://podminky.urs.cz/item/CS_URS_2026_01/771161021" TargetMode="External"/><Relationship Id="rId87" Type="http://schemas.openxmlformats.org/officeDocument/2006/relationships/hyperlink" Target="https://podminky.urs.cz/item/CS_URS_2026_01/781571141" TargetMode="External"/><Relationship Id="rId61" Type="http://schemas.openxmlformats.org/officeDocument/2006/relationships/hyperlink" Target="https://podminky.urs.cz/item/CS_URS_2026_01/767627308" TargetMode="External"/><Relationship Id="rId82" Type="http://schemas.openxmlformats.org/officeDocument/2006/relationships/hyperlink" Target="https://podminky.urs.cz/item/CS_URS_2026_01/781131112" TargetMode="External"/><Relationship Id="rId19" Type="http://schemas.openxmlformats.org/officeDocument/2006/relationships/hyperlink" Target="https://podminky.urs.cz/item/CS_URS_2026_01/998018001" TargetMode="External"/><Relationship Id="rId14" Type="http://schemas.openxmlformats.org/officeDocument/2006/relationships/hyperlink" Target="https://podminky.urs.cz/item/CS_URS_2026_01/644941111" TargetMode="External"/><Relationship Id="rId30" Type="http://schemas.openxmlformats.org/officeDocument/2006/relationships/hyperlink" Target="https://podminky.urs.cz/item/CS_URS_2026_01/763121714" TargetMode="External"/><Relationship Id="rId35" Type="http://schemas.openxmlformats.org/officeDocument/2006/relationships/hyperlink" Target="https://podminky.urs.cz/item/CS_URS_2026_01/763131751" TargetMode="External"/><Relationship Id="rId56" Type="http://schemas.openxmlformats.org/officeDocument/2006/relationships/hyperlink" Target="https://podminky.urs.cz/item/CS_URS_2026_01/766682111" TargetMode="External"/><Relationship Id="rId77" Type="http://schemas.openxmlformats.org/officeDocument/2006/relationships/hyperlink" Target="https://podminky.urs.cz/item/CS_URS_2026_01/776221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22174003" TargetMode="External"/><Relationship Id="rId13" Type="http://schemas.openxmlformats.org/officeDocument/2006/relationships/hyperlink" Target="https://podminky.urs.cz/item/CS_URS_2026_01/725112171" TargetMode="External"/><Relationship Id="rId18" Type="http://schemas.openxmlformats.org/officeDocument/2006/relationships/hyperlink" Target="https://podminky.urs.cz/item/CS_URS_2026_01/725813111" TargetMode="External"/><Relationship Id="rId26" Type="http://schemas.openxmlformats.org/officeDocument/2006/relationships/hyperlink" Target="https://podminky.urs.cz/item/CS_URS_2026_01/998725122" TargetMode="External"/><Relationship Id="rId3" Type="http://schemas.openxmlformats.org/officeDocument/2006/relationships/hyperlink" Target="https://podminky.urs.cz/item/CS_URS_2026_01/721174045" TargetMode="External"/><Relationship Id="rId21" Type="http://schemas.openxmlformats.org/officeDocument/2006/relationships/hyperlink" Target="https://podminky.urs.cz/item/CS_URS_2026_01/725822613" TargetMode="External"/><Relationship Id="rId7" Type="http://schemas.openxmlformats.org/officeDocument/2006/relationships/hyperlink" Target="https://podminky.urs.cz/item/CS_URS_2026_01/722174002" TargetMode="External"/><Relationship Id="rId12" Type="http://schemas.openxmlformats.org/officeDocument/2006/relationships/hyperlink" Target="https://podminky.urs.cz/item/CS_URS_2026_01/998722122" TargetMode="External"/><Relationship Id="rId17" Type="http://schemas.openxmlformats.org/officeDocument/2006/relationships/hyperlink" Target="https://podminky.urs.cz/item/CS_URS_2026_01/725244813" TargetMode="External"/><Relationship Id="rId25" Type="http://schemas.openxmlformats.org/officeDocument/2006/relationships/hyperlink" Target="https://podminky.urs.cz/item/CS_URS_2026_01/725865312" TargetMode="External"/><Relationship Id="rId2" Type="http://schemas.openxmlformats.org/officeDocument/2006/relationships/hyperlink" Target="https://podminky.urs.cz/item/CS_URS_2026_01/721174044" TargetMode="External"/><Relationship Id="rId16" Type="http://schemas.openxmlformats.org/officeDocument/2006/relationships/hyperlink" Target="https://podminky.urs.cz/item/CS_URS_2026_01/725241223" TargetMode="External"/><Relationship Id="rId20" Type="http://schemas.openxmlformats.org/officeDocument/2006/relationships/hyperlink" Target="https://podminky.urs.cz/item/CS_URS_2026_01/725813113" TargetMode="External"/><Relationship Id="rId1" Type="http://schemas.openxmlformats.org/officeDocument/2006/relationships/hyperlink" Target="https://podminky.urs.cz/item/CS_URS_2026_01/721174043" TargetMode="External"/><Relationship Id="rId6" Type="http://schemas.openxmlformats.org/officeDocument/2006/relationships/hyperlink" Target="https://podminky.urs.cz/item/CS_URS_2026_01/998721122" TargetMode="External"/><Relationship Id="rId11" Type="http://schemas.openxmlformats.org/officeDocument/2006/relationships/hyperlink" Target="https://podminky.urs.cz/item/CS_URS_2026_01/722181251" TargetMode="External"/><Relationship Id="rId24" Type="http://schemas.openxmlformats.org/officeDocument/2006/relationships/hyperlink" Target="https://podminky.urs.cz/item/CS_URS_2026_01/725861102" TargetMode="External"/><Relationship Id="rId5" Type="http://schemas.openxmlformats.org/officeDocument/2006/relationships/hyperlink" Target="https://podminky.urs.cz/item/CS_URS_2026_01/721274121" TargetMode="External"/><Relationship Id="rId15" Type="http://schemas.openxmlformats.org/officeDocument/2006/relationships/hyperlink" Target="https://podminky.urs.cz/item/CS_URS_2026_01/725211615" TargetMode="External"/><Relationship Id="rId23" Type="http://schemas.openxmlformats.org/officeDocument/2006/relationships/hyperlink" Target="https://podminky.urs.cz/item/CS_URS_2026_01/725851325" TargetMode="External"/><Relationship Id="rId10" Type="http://schemas.openxmlformats.org/officeDocument/2006/relationships/hyperlink" Target="https://podminky.urs.cz/item/CS_URS_2026_01/722181241" TargetMode="External"/><Relationship Id="rId19" Type="http://schemas.openxmlformats.org/officeDocument/2006/relationships/hyperlink" Target="https://podminky.urs.cz/item/CS_URS_2026_01/725813112" TargetMode="External"/><Relationship Id="rId4" Type="http://schemas.openxmlformats.org/officeDocument/2006/relationships/hyperlink" Target="https://podminky.urs.cz/item/CS_URS_2026_01/721229111" TargetMode="External"/><Relationship Id="rId9" Type="http://schemas.openxmlformats.org/officeDocument/2006/relationships/hyperlink" Target="https://podminky.urs.cz/item/CS_URS_2026_01/722179191" TargetMode="External"/><Relationship Id="rId14" Type="http://schemas.openxmlformats.org/officeDocument/2006/relationships/hyperlink" Target="https://podminky.urs.cz/item/CS_URS_2026_01/725119131" TargetMode="External"/><Relationship Id="rId22" Type="http://schemas.openxmlformats.org/officeDocument/2006/relationships/hyperlink" Target="https://podminky.urs.cz/item/CS_URS_2026_01/725841354" TargetMode="External"/><Relationship Id="rId27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41311803" TargetMode="External"/><Relationship Id="rId18" Type="http://schemas.openxmlformats.org/officeDocument/2006/relationships/hyperlink" Target="https://podminky.urs.cz/item/CS_URS_2026_01/741322815" TargetMode="External"/><Relationship Id="rId26" Type="http://schemas.openxmlformats.org/officeDocument/2006/relationships/hyperlink" Target="https://podminky.urs.cz/item/CS_URS_2026_01/210100001" TargetMode="External"/><Relationship Id="rId39" Type="http://schemas.openxmlformats.org/officeDocument/2006/relationships/hyperlink" Target="https://podminky.urs.cz/item/CS_URS_2026_01/469973116" TargetMode="External"/><Relationship Id="rId21" Type="http://schemas.openxmlformats.org/officeDocument/2006/relationships/hyperlink" Target="https://podminky.urs.cz/item/CS_URS_2026_01/741372061" TargetMode="External"/><Relationship Id="rId34" Type="http://schemas.openxmlformats.org/officeDocument/2006/relationships/hyperlink" Target="https://podminky.urs.cz/item/CS_URS_2026_01/468094111" TargetMode="External"/><Relationship Id="rId42" Type="http://schemas.openxmlformats.org/officeDocument/2006/relationships/hyperlink" Target="https://podminky.urs.cz/item/CS_URS_2026_01/091002000" TargetMode="External"/><Relationship Id="rId7" Type="http://schemas.openxmlformats.org/officeDocument/2006/relationships/hyperlink" Target="https://podminky.urs.cz/item/CS_URS_2026_01/741122033" TargetMode="External"/><Relationship Id="rId2" Type="http://schemas.openxmlformats.org/officeDocument/2006/relationships/hyperlink" Target="https://podminky.urs.cz/item/CS_URS_2026_01/741110042" TargetMode="External"/><Relationship Id="rId16" Type="http://schemas.openxmlformats.org/officeDocument/2006/relationships/hyperlink" Target="https://podminky.urs.cz/item/CS_URS_2026_01/741315813" TargetMode="External"/><Relationship Id="rId20" Type="http://schemas.openxmlformats.org/officeDocument/2006/relationships/hyperlink" Target="https://podminky.urs.cz/item/CS_URS_2026_01/741371841" TargetMode="External"/><Relationship Id="rId29" Type="http://schemas.openxmlformats.org/officeDocument/2006/relationships/hyperlink" Target="https://podminky.urs.cz/item/CS_URS_2026_01/742221110" TargetMode="External"/><Relationship Id="rId41" Type="http://schemas.openxmlformats.org/officeDocument/2006/relationships/hyperlink" Target="https://podminky.urs.cz/item/CS_URS_2026_01/013254000" TargetMode="External"/><Relationship Id="rId1" Type="http://schemas.openxmlformats.org/officeDocument/2006/relationships/hyperlink" Target="https://podminky.urs.cz/item/CS_URS_2026_01/735429106" TargetMode="External"/><Relationship Id="rId6" Type="http://schemas.openxmlformats.org/officeDocument/2006/relationships/hyperlink" Target="https://podminky.urs.cz/item/CS_URS_2026_01/741122031" TargetMode="External"/><Relationship Id="rId11" Type="http://schemas.openxmlformats.org/officeDocument/2006/relationships/hyperlink" Target="https://podminky.urs.cz/item/CS_URS_2026_01/741310233" TargetMode="External"/><Relationship Id="rId24" Type="http://schemas.openxmlformats.org/officeDocument/2006/relationships/hyperlink" Target="https://podminky.urs.cz/item/CS_URS_2026_01/742210121" TargetMode="External"/><Relationship Id="rId32" Type="http://schemas.openxmlformats.org/officeDocument/2006/relationships/hyperlink" Target="https://podminky.urs.cz/item/CS_URS_2026_01/220320201" TargetMode="External"/><Relationship Id="rId37" Type="http://schemas.openxmlformats.org/officeDocument/2006/relationships/hyperlink" Target="https://podminky.urs.cz/item/CS_URS_2026_01/469972122" TargetMode="External"/><Relationship Id="rId40" Type="http://schemas.openxmlformats.org/officeDocument/2006/relationships/hyperlink" Target="https://podminky.urs.cz/item/CS_URS_2026_01/HZS2232" TargetMode="External"/><Relationship Id="rId5" Type="http://schemas.openxmlformats.org/officeDocument/2006/relationships/hyperlink" Target="https://podminky.urs.cz/item/CS_URS_2026_01/741122016" TargetMode="External"/><Relationship Id="rId15" Type="http://schemas.openxmlformats.org/officeDocument/2006/relationships/hyperlink" Target="https://podminky.urs.cz/item/CS_URS_2026_01/741313042" TargetMode="External"/><Relationship Id="rId23" Type="http://schemas.openxmlformats.org/officeDocument/2006/relationships/hyperlink" Target="https://podminky.urs.cz/item/CS_URS_2026_01/741812011" TargetMode="External"/><Relationship Id="rId28" Type="http://schemas.openxmlformats.org/officeDocument/2006/relationships/hyperlink" Target="https://podminky.urs.cz/item/CS_URS_2026_01/210290891" TargetMode="External"/><Relationship Id="rId36" Type="http://schemas.openxmlformats.org/officeDocument/2006/relationships/hyperlink" Target="https://podminky.urs.cz/item/CS_URS_2026_01/469972112" TargetMode="External"/><Relationship Id="rId10" Type="http://schemas.openxmlformats.org/officeDocument/2006/relationships/hyperlink" Target="https://podminky.urs.cz/item/CS_URS_2026_01/741310206" TargetMode="External"/><Relationship Id="rId19" Type="http://schemas.openxmlformats.org/officeDocument/2006/relationships/hyperlink" Target="https://podminky.urs.cz/item/CS_URS_2026_01/741370001" TargetMode="External"/><Relationship Id="rId31" Type="http://schemas.openxmlformats.org/officeDocument/2006/relationships/hyperlink" Target="https://podminky.urs.cz/item/CS_URS_2026_01/220300642" TargetMode="External"/><Relationship Id="rId4" Type="http://schemas.openxmlformats.org/officeDocument/2006/relationships/hyperlink" Target="https://podminky.urs.cz/item/CS_URS_2026_01/741122015" TargetMode="External"/><Relationship Id="rId9" Type="http://schemas.openxmlformats.org/officeDocument/2006/relationships/hyperlink" Target="https://podminky.urs.cz/item/CS_URS_2026_01/741310201" TargetMode="External"/><Relationship Id="rId14" Type="http://schemas.openxmlformats.org/officeDocument/2006/relationships/hyperlink" Target="https://podminky.urs.cz/item/CS_URS_2026_01/741311805" TargetMode="External"/><Relationship Id="rId22" Type="http://schemas.openxmlformats.org/officeDocument/2006/relationships/hyperlink" Target="https://podminky.urs.cz/item/CS_URS_2026_01/741810002" TargetMode="External"/><Relationship Id="rId27" Type="http://schemas.openxmlformats.org/officeDocument/2006/relationships/hyperlink" Target="https://podminky.urs.cz/item/CS_URS_2026_01/210100002" TargetMode="External"/><Relationship Id="rId30" Type="http://schemas.openxmlformats.org/officeDocument/2006/relationships/hyperlink" Target="https://podminky.urs.cz/item/CS_URS_2026_01/220280206" TargetMode="External"/><Relationship Id="rId35" Type="http://schemas.openxmlformats.org/officeDocument/2006/relationships/hyperlink" Target="https://podminky.urs.cz/item/CS_URS_2026_01/468111122" TargetMode="External"/><Relationship Id="rId43" Type="http://schemas.openxmlformats.org/officeDocument/2006/relationships/drawing" Target="../drawings/drawing6.xml"/><Relationship Id="rId8" Type="http://schemas.openxmlformats.org/officeDocument/2006/relationships/hyperlink" Target="https://podminky.urs.cz/item/CS_URS_2026_01/741310031" TargetMode="External"/><Relationship Id="rId3" Type="http://schemas.openxmlformats.org/officeDocument/2006/relationships/hyperlink" Target="https://podminky.urs.cz/item/CS_URS_2026_01/741120001" TargetMode="External"/><Relationship Id="rId12" Type="http://schemas.openxmlformats.org/officeDocument/2006/relationships/hyperlink" Target="https://podminky.urs.cz/item/CS_URS_2026_01/741311021" TargetMode="External"/><Relationship Id="rId17" Type="http://schemas.openxmlformats.org/officeDocument/2006/relationships/hyperlink" Target="https://podminky.urs.cz/item/CS_URS_2026_01/741320165" TargetMode="External"/><Relationship Id="rId25" Type="http://schemas.openxmlformats.org/officeDocument/2006/relationships/hyperlink" Target="https://podminky.urs.cz/item/CS_URS_2026_01/743411111" TargetMode="External"/><Relationship Id="rId33" Type="http://schemas.openxmlformats.org/officeDocument/2006/relationships/hyperlink" Target="https://podminky.urs.cz/item/CS_URS_2026_01/220320233" TargetMode="External"/><Relationship Id="rId38" Type="http://schemas.openxmlformats.org/officeDocument/2006/relationships/hyperlink" Target="https://podminky.urs.cz/item/CS_URS_2026_01/46997231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9" t="s">
        <v>14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R5" s="21"/>
      <c r="BE5" s="30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11" t="s">
        <v>17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R6" s="21"/>
      <c r="BE6" s="30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7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7"/>
      <c r="BS8" s="18" t="s">
        <v>6</v>
      </c>
    </row>
    <row r="9" spans="1:74" ht="14.45" customHeight="1">
      <c r="B9" s="21"/>
      <c r="AR9" s="21"/>
      <c r="BE9" s="307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307"/>
      <c r="BS10" s="18" t="s">
        <v>6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19</v>
      </c>
      <c r="AR11" s="21"/>
      <c r="BE11" s="307"/>
      <c r="BS11" s="18" t="s">
        <v>6</v>
      </c>
    </row>
    <row r="12" spans="1:74" ht="6.95" customHeight="1">
      <c r="B12" s="21"/>
      <c r="AR12" s="21"/>
      <c r="BE12" s="307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07"/>
      <c r="BS13" s="18" t="s">
        <v>6</v>
      </c>
    </row>
    <row r="14" spans="1:74" ht="12.75">
      <c r="B14" s="21"/>
      <c r="E14" s="312" t="s">
        <v>30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28" t="s">
        <v>28</v>
      </c>
      <c r="AN14" s="30" t="s">
        <v>30</v>
      </c>
      <c r="AR14" s="21"/>
      <c r="BE14" s="307"/>
      <c r="BS14" s="18" t="s">
        <v>6</v>
      </c>
    </row>
    <row r="15" spans="1:74" ht="6.95" customHeight="1">
      <c r="B15" s="21"/>
      <c r="AR15" s="21"/>
      <c r="BE15" s="307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32</v>
      </c>
      <c r="AR16" s="21"/>
      <c r="BE16" s="307"/>
      <c r="BS16" s="18" t="s">
        <v>4</v>
      </c>
    </row>
    <row r="17" spans="2:71" ht="18.399999999999999" customHeight="1">
      <c r="B17" s="21"/>
      <c r="E17" s="26" t="s">
        <v>33</v>
      </c>
      <c r="AK17" s="28" t="s">
        <v>28</v>
      </c>
      <c r="AN17" s="26" t="s">
        <v>19</v>
      </c>
      <c r="AR17" s="21"/>
      <c r="BE17" s="307"/>
      <c r="BS17" s="18" t="s">
        <v>34</v>
      </c>
    </row>
    <row r="18" spans="2:71" ht="6.95" customHeight="1">
      <c r="B18" s="21"/>
      <c r="AR18" s="21"/>
      <c r="BE18" s="307"/>
      <c r="BS18" s="18" t="s">
        <v>6</v>
      </c>
    </row>
    <row r="19" spans="2:71" ht="12" customHeight="1">
      <c r="B19" s="21"/>
      <c r="D19" s="28" t="s">
        <v>35</v>
      </c>
      <c r="AK19" s="28" t="s">
        <v>26</v>
      </c>
      <c r="AN19" s="26" t="s">
        <v>19</v>
      </c>
      <c r="AR19" s="21"/>
      <c r="BE19" s="307"/>
      <c r="BS19" s="18" t="s">
        <v>6</v>
      </c>
    </row>
    <row r="20" spans="2:71" ht="18.399999999999999" customHeight="1">
      <c r="B20" s="21"/>
      <c r="E20" s="26" t="s">
        <v>22</v>
      </c>
      <c r="AK20" s="28" t="s">
        <v>28</v>
      </c>
      <c r="AN20" s="26" t="s">
        <v>19</v>
      </c>
      <c r="AR20" s="21"/>
      <c r="BE20" s="307"/>
      <c r="BS20" s="18" t="s">
        <v>4</v>
      </c>
    </row>
    <row r="21" spans="2:71" ht="6.95" customHeight="1">
      <c r="B21" s="21"/>
      <c r="AR21" s="21"/>
      <c r="BE21" s="307"/>
    </row>
    <row r="22" spans="2:71" ht="12" customHeight="1">
      <c r="B22" s="21"/>
      <c r="D22" s="28" t="s">
        <v>36</v>
      </c>
      <c r="AR22" s="21"/>
      <c r="BE22" s="307"/>
    </row>
    <row r="23" spans="2:71" ht="47.25" customHeight="1">
      <c r="B23" s="21"/>
      <c r="E23" s="314" t="s">
        <v>37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R23" s="21"/>
      <c r="BE23" s="307"/>
    </row>
    <row r="24" spans="2:71" ht="6.95" customHeight="1">
      <c r="B24" s="21"/>
      <c r="AR24" s="21"/>
      <c r="BE24" s="30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7"/>
    </row>
    <row r="26" spans="2:71" s="1" customFormat="1" ht="25.9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5">
        <f>ROUND(AG54,2)</f>
        <v>0</v>
      </c>
      <c r="AL26" s="316"/>
      <c r="AM26" s="316"/>
      <c r="AN26" s="316"/>
      <c r="AO26" s="316"/>
      <c r="AR26" s="33"/>
      <c r="BE26" s="307"/>
    </row>
    <row r="27" spans="2:71" s="1" customFormat="1" ht="6.95" customHeight="1">
      <c r="B27" s="33"/>
      <c r="AR27" s="33"/>
      <c r="BE27" s="307"/>
    </row>
    <row r="28" spans="2:71" s="1" customFormat="1" ht="12.75">
      <c r="B28" s="33"/>
      <c r="L28" s="317" t="s">
        <v>39</v>
      </c>
      <c r="M28" s="317"/>
      <c r="N28" s="317"/>
      <c r="O28" s="317"/>
      <c r="P28" s="317"/>
      <c r="W28" s="317" t="s">
        <v>40</v>
      </c>
      <c r="X28" s="317"/>
      <c r="Y28" s="317"/>
      <c r="Z28" s="317"/>
      <c r="AA28" s="317"/>
      <c r="AB28" s="317"/>
      <c r="AC28" s="317"/>
      <c r="AD28" s="317"/>
      <c r="AE28" s="317"/>
      <c r="AK28" s="317" t="s">
        <v>41</v>
      </c>
      <c r="AL28" s="317"/>
      <c r="AM28" s="317"/>
      <c r="AN28" s="317"/>
      <c r="AO28" s="317"/>
      <c r="AR28" s="33"/>
      <c r="BE28" s="307"/>
    </row>
    <row r="29" spans="2:71" s="2" customFormat="1" ht="14.45" customHeight="1">
      <c r="B29" s="37"/>
      <c r="D29" s="28" t="s">
        <v>42</v>
      </c>
      <c r="F29" s="28" t="s">
        <v>43</v>
      </c>
      <c r="L29" s="320">
        <v>0.21</v>
      </c>
      <c r="M29" s="319"/>
      <c r="N29" s="319"/>
      <c r="O29" s="319"/>
      <c r="P29" s="319"/>
      <c r="W29" s="318">
        <f>ROUND(AZ54, 2)</f>
        <v>0</v>
      </c>
      <c r="X29" s="319"/>
      <c r="Y29" s="319"/>
      <c r="Z29" s="319"/>
      <c r="AA29" s="319"/>
      <c r="AB29" s="319"/>
      <c r="AC29" s="319"/>
      <c r="AD29" s="319"/>
      <c r="AE29" s="319"/>
      <c r="AK29" s="318">
        <f>ROUND(AV54, 2)</f>
        <v>0</v>
      </c>
      <c r="AL29" s="319"/>
      <c r="AM29" s="319"/>
      <c r="AN29" s="319"/>
      <c r="AO29" s="319"/>
      <c r="AR29" s="37"/>
      <c r="BE29" s="308"/>
    </row>
    <row r="30" spans="2:71" s="2" customFormat="1" ht="14.45" customHeight="1">
      <c r="B30" s="37"/>
      <c r="F30" s="28" t="s">
        <v>44</v>
      </c>
      <c r="L30" s="320">
        <v>0.12</v>
      </c>
      <c r="M30" s="319"/>
      <c r="N30" s="319"/>
      <c r="O30" s="319"/>
      <c r="P30" s="319"/>
      <c r="W30" s="318">
        <f>ROUND(BA54, 2)</f>
        <v>0</v>
      </c>
      <c r="X30" s="319"/>
      <c r="Y30" s="319"/>
      <c r="Z30" s="319"/>
      <c r="AA30" s="319"/>
      <c r="AB30" s="319"/>
      <c r="AC30" s="319"/>
      <c r="AD30" s="319"/>
      <c r="AE30" s="319"/>
      <c r="AK30" s="318">
        <f>ROUND(AW54, 2)</f>
        <v>0</v>
      </c>
      <c r="AL30" s="319"/>
      <c r="AM30" s="319"/>
      <c r="AN30" s="319"/>
      <c r="AO30" s="319"/>
      <c r="AR30" s="37"/>
      <c r="BE30" s="308"/>
    </row>
    <row r="31" spans="2:71" s="2" customFormat="1" ht="14.45" hidden="1" customHeight="1">
      <c r="B31" s="37"/>
      <c r="F31" s="28" t="s">
        <v>45</v>
      </c>
      <c r="L31" s="320">
        <v>0.21</v>
      </c>
      <c r="M31" s="319"/>
      <c r="N31" s="319"/>
      <c r="O31" s="319"/>
      <c r="P31" s="319"/>
      <c r="W31" s="318">
        <f>ROUND(BB54, 2)</f>
        <v>0</v>
      </c>
      <c r="X31" s="319"/>
      <c r="Y31" s="319"/>
      <c r="Z31" s="319"/>
      <c r="AA31" s="319"/>
      <c r="AB31" s="319"/>
      <c r="AC31" s="319"/>
      <c r="AD31" s="319"/>
      <c r="AE31" s="319"/>
      <c r="AK31" s="318">
        <v>0</v>
      </c>
      <c r="AL31" s="319"/>
      <c r="AM31" s="319"/>
      <c r="AN31" s="319"/>
      <c r="AO31" s="319"/>
      <c r="AR31" s="37"/>
      <c r="BE31" s="308"/>
    </row>
    <row r="32" spans="2:71" s="2" customFormat="1" ht="14.45" hidden="1" customHeight="1">
      <c r="B32" s="37"/>
      <c r="F32" s="28" t="s">
        <v>46</v>
      </c>
      <c r="L32" s="320">
        <v>0.12</v>
      </c>
      <c r="M32" s="319"/>
      <c r="N32" s="319"/>
      <c r="O32" s="319"/>
      <c r="P32" s="319"/>
      <c r="W32" s="318">
        <f>ROUND(BC54, 2)</f>
        <v>0</v>
      </c>
      <c r="X32" s="319"/>
      <c r="Y32" s="319"/>
      <c r="Z32" s="319"/>
      <c r="AA32" s="319"/>
      <c r="AB32" s="319"/>
      <c r="AC32" s="319"/>
      <c r="AD32" s="319"/>
      <c r="AE32" s="319"/>
      <c r="AK32" s="318">
        <v>0</v>
      </c>
      <c r="AL32" s="319"/>
      <c r="AM32" s="319"/>
      <c r="AN32" s="319"/>
      <c r="AO32" s="319"/>
      <c r="AR32" s="37"/>
      <c r="BE32" s="308"/>
    </row>
    <row r="33" spans="2:44" s="2" customFormat="1" ht="14.45" hidden="1" customHeight="1">
      <c r="B33" s="37"/>
      <c r="F33" s="28" t="s">
        <v>47</v>
      </c>
      <c r="L33" s="320">
        <v>0</v>
      </c>
      <c r="M33" s="319"/>
      <c r="N33" s="319"/>
      <c r="O33" s="319"/>
      <c r="P33" s="319"/>
      <c r="W33" s="318">
        <f>ROUND(BD54, 2)</f>
        <v>0</v>
      </c>
      <c r="X33" s="319"/>
      <c r="Y33" s="319"/>
      <c r="Z33" s="319"/>
      <c r="AA33" s="319"/>
      <c r="AB33" s="319"/>
      <c r="AC33" s="319"/>
      <c r="AD33" s="319"/>
      <c r="AE33" s="319"/>
      <c r="AK33" s="318">
        <v>0</v>
      </c>
      <c r="AL33" s="319"/>
      <c r="AM33" s="319"/>
      <c r="AN33" s="319"/>
      <c r="AO33" s="319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324" t="s">
        <v>50</v>
      </c>
      <c r="Y35" s="322"/>
      <c r="Z35" s="322"/>
      <c r="AA35" s="322"/>
      <c r="AB35" s="322"/>
      <c r="AC35" s="40"/>
      <c r="AD35" s="40"/>
      <c r="AE35" s="40"/>
      <c r="AF35" s="40"/>
      <c r="AG35" s="40"/>
      <c r="AH35" s="40"/>
      <c r="AI35" s="40"/>
      <c r="AJ35" s="40"/>
      <c r="AK35" s="321">
        <f>SUM(AK26:AK33)</f>
        <v>0</v>
      </c>
      <c r="AL35" s="322"/>
      <c r="AM35" s="322"/>
      <c r="AN35" s="322"/>
      <c r="AO35" s="323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N12482026c</v>
      </c>
      <c r="AR44" s="46"/>
    </row>
    <row r="45" spans="2:44" s="4" customFormat="1" ht="36.950000000000003" customHeight="1">
      <c r="B45" s="47"/>
      <c r="C45" s="48" t="s">
        <v>16</v>
      </c>
      <c r="L45" s="284" t="str">
        <f>K6</f>
        <v>Oprava bytu č.5, Rychvaldská 559, Petřvald</v>
      </c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286" t="str">
        <f>IF(AN8= "","",AN8)</f>
        <v>25. 1. 2026</v>
      </c>
      <c r="AN47" s="286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25</v>
      </c>
      <c r="L49" s="3" t="str">
        <f>IF(E11= "","",E11)</f>
        <v>Město Petřvald</v>
      </c>
      <c r="AI49" s="28" t="s">
        <v>31</v>
      </c>
      <c r="AM49" s="287" t="str">
        <f>IF(E17="","",E17)</f>
        <v>Ing.Kosub Lukáš, U Cementárny1303/16,Ostrava</v>
      </c>
      <c r="AN49" s="288"/>
      <c r="AO49" s="288"/>
      <c r="AP49" s="288"/>
      <c r="AR49" s="33"/>
      <c r="AS49" s="289" t="s">
        <v>52</v>
      </c>
      <c r="AT49" s="290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35</v>
      </c>
      <c r="AM50" s="287" t="str">
        <f>IF(E20="","",E20)</f>
        <v xml:space="preserve"> </v>
      </c>
      <c r="AN50" s="288"/>
      <c r="AO50" s="288"/>
      <c r="AP50" s="288"/>
      <c r="AR50" s="33"/>
      <c r="AS50" s="291"/>
      <c r="AT50" s="292"/>
      <c r="BD50" s="54"/>
    </row>
    <row r="51" spans="1:91" s="1" customFormat="1" ht="10.9" customHeight="1">
      <c r="B51" s="33"/>
      <c r="AR51" s="33"/>
      <c r="AS51" s="291"/>
      <c r="AT51" s="292"/>
      <c r="BD51" s="54"/>
    </row>
    <row r="52" spans="1:91" s="1" customFormat="1" ht="29.25" customHeight="1">
      <c r="B52" s="33"/>
      <c r="C52" s="293" t="s">
        <v>53</v>
      </c>
      <c r="D52" s="294"/>
      <c r="E52" s="294"/>
      <c r="F52" s="294"/>
      <c r="G52" s="294"/>
      <c r="H52" s="55"/>
      <c r="I52" s="296" t="s">
        <v>54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5" t="s">
        <v>55</v>
      </c>
      <c r="AH52" s="294"/>
      <c r="AI52" s="294"/>
      <c r="AJ52" s="294"/>
      <c r="AK52" s="294"/>
      <c r="AL52" s="294"/>
      <c r="AM52" s="294"/>
      <c r="AN52" s="296" t="s">
        <v>56</v>
      </c>
      <c r="AO52" s="294"/>
      <c r="AP52" s="294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4">
        <f>ROUND(AG55+AG56+AG57+AG61,2)</f>
        <v>0</v>
      </c>
      <c r="AH54" s="304"/>
      <c r="AI54" s="304"/>
      <c r="AJ54" s="304"/>
      <c r="AK54" s="304"/>
      <c r="AL54" s="304"/>
      <c r="AM54" s="304"/>
      <c r="AN54" s="305">
        <f t="shared" ref="AN54:AN61" si="0">SUM(AG54,AT54)</f>
        <v>0</v>
      </c>
      <c r="AO54" s="305"/>
      <c r="AP54" s="305"/>
      <c r="AQ54" s="65" t="s">
        <v>19</v>
      </c>
      <c r="AR54" s="61"/>
      <c r="AS54" s="66">
        <f>ROUND(AS55+AS56+AS57+AS61,2)</f>
        <v>0</v>
      </c>
      <c r="AT54" s="67">
        <f t="shared" ref="AT54:AT61" si="1">ROUND(SUM(AV54:AW54),2)</f>
        <v>0</v>
      </c>
      <c r="AU54" s="68">
        <f>ROUND(AU55+AU56+AU57+AU61,5)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ROUND(AZ55+AZ56+AZ57+AZ61,2)</f>
        <v>0</v>
      </c>
      <c r="BA54" s="67">
        <f>ROUND(BA55+BA56+BA57+BA61,2)</f>
        <v>0</v>
      </c>
      <c r="BB54" s="67">
        <f>ROUND(BB55+BB56+BB57+BB61,2)</f>
        <v>0</v>
      </c>
      <c r="BC54" s="67">
        <f>ROUND(BC55+BC56+BC57+BC61,2)</f>
        <v>0</v>
      </c>
      <c r="BD54" s="69">
        <f>ROUND(BD55+BD56+BD57+BD61,2)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A55" s="72" t="s">
        <v>76</v>
      </c>
      <c r="B55" s="73"/>
      <c r="C55" s="74"/>
      <c r="D55" s="297" t="s">
        <v>77</v>
      </c>
      <c r="E55" s="297"/>
      <c r="F55" s="297"/>
      <c r="G55" s="297"/>
      <c r="H55" s="297"/>
      <c r="I55" s="75"/>
      <c r="J55" s="297" t="s">
        <v>78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8">
        <f>'01 - Bourací práce byt č.5'!J30</f>
        <v>0</v>
      </c>
      <c r="AH55" s="299"/>
      <c r="AI55" s="299"/>
      <c r="AJ55" s="299"/>
      <c r="AK55" s="299"/>
      <c r="AL55" s="299"/>
      <c r="AM55" s="299"/>
      <c r="AN55" s="298">
        <f t="shared" si="0"/>
        <v>0</v>
      </c>
      <c r="AO55" s="299"/>
      <c r="AP55" s="299"/>
      <c r="AQ55" s="76" t="s">
        <v>79</v>
      </c>
      <c r="AR55" s="73"/>
      <c r="AS55" s="77">
        <v>0</v>
      </c>
      <c r="AT55" s="78">
        <f t="shared" si="1"/>
        <v>0</v>
      </c>
      <c r="AU55" s="79">
        <f>'01 - Bourací práce byt č.5'!P91</f>
        <v>0</v>
      </c>
      <c r="AV55" s="78">
        <f>'01 - Bourací práce byt č.5'!J33</f>
        <v>0</v>
      </c>
      <c r="AW55" s="78">
        <f>'01 - Bourací práce byt č.5'!J34</f>
        <v>0</v>
      </c>
      <c r="AX55" s="78">
        <f>'01 - Bourací práce byt č.5'!J35</f>
        <v>0</v>
      </c>
      <c r="AY55" s="78">
        <f>'01 - Bourací práce byt č.5'!J36</f>
        <v>0</v>
      </c>
      <c r="AZ55" s="78">
        <f>'01 - Bourací práce byt č.5'!F33</f>
        <v>0</v>
      </c>
      <c r="BA55" s="78">
        <f>'01 - Bourací práce byt č.5'!F34</f>
        <v>0</v>
      </c>
      <c r="BB55" s="78">
        <f>'01 - Bourací práce byt č.5'!F35</f>
        <v>0</v>
      </c>
      <c r="BC55" s="78">
        <f>'01 - Bourací práce byt č.5'!F36</f>
        <v>0</v>
      </c>
      <c r="BD55" s="80">
        <f>'01 - Bourací práce byt č.5'!F37</f>
        <v>0</v>
      </c>
      <c r="BT55" s="81" t="s">
        <v>80</v>
      </c>
      <c r="BV55" s="81" t="s">
        <v>74</v>
      </c>
      <c r="BW55" s="81" t="s">
        <v>81</v>
      </c>
      <c r="BX55" s="81" t="s">
        <v>5</v>
      </c>
      <c r="CL55" s="81" t="s">
        <v>19</v>
      </c>
      <c r="CM55" s="81" t="s">
        <v>80</v>
      </c>
    </row>
    <row r="56" spans="1:91" s="6" customFormat="1" ht="16.5" customHeight="1">
      <c r="A56" s="72" t="s">
        <v>76</v>
      </c>
      <c r="B56" s="73"/>
      <c r="C56" s="74"/>
      <c r="D56" s="297" t="s">
        <v>82</v>
      </c>
      <c r="E56" s="297"/>
      <c r="F56" s="297"/>
      <c r="G56" s="297"/>
      <c r="H56" s="297"/>
      <c r="I56" s="75"/>
      <c r="J56" s="297" t="s">
        <v>83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8">
        <f>'02 - Architektonicko stav...'!J30</f>
        <v>0</v>
      </c>
      <c r="AH56" s="299"/>
      <c r="AI56" s="299"/>
      <c r="AJ56" s="299"/>
      <c r="AK56" s="299"/>
      <c r="AL56" s="299"/>
      <c r="AM56" s="299"/>
      <c r="AN56" s="298">
        <f t="shared" si="0"/>
        <v>0</v>
      </c>
      <c r="AO56" s="299"/>
      <c r="AP56" s="299"/>
      <c r="AQ56" s="76" t="s">
        <v>79</v>
      </c>
      <c r="AR56" s="73"/>
      <c r="AS56" s="77">
        <v>0</v>
      </c>
      <c r="AT56" s="78">
        <f t="shared" si="1"/>
        <v>0</v>
      </c>
      <c r="AU56" s="79">
        <f>'02 - Architektonicko stav...'!P97</f>
        <v>0</v>
      </c>
      <c r="AV56" s="78">
        <f>'02 - Architektonicko stav...'!J33</f>
        <v>0</v>
      </c>
      <c r="AW56" s="78">
        <f>'02 - Architektonicko stav...'!J34</f>
        <v>0</v>
      </c>
      <c r="AX56" s="78">
        <f>'02 - Architektonicko stav...'!J35</f>
        <v>0</v>
      </c>
      <c r="AY56" s="78">
        <f>'02 - Architektonicko stav...'!J36</f>
        <v>0</v>
      </c>
      <c r="AZ56" s="78">
        <f>'02 - Architektonicko stav...'!F33</f>
        <v>0</v>
      </c>
      <c r="BA56" s="78">
        <f>'02 - Architektonicko stav...'!F34</f>
        <v>0</v>
      </c>
      <c r="BB56" s="78">
        <f>'02 - Architektonicko stav...'!F35</f>
        <v>0</v>
      </c>
      <c r="BC56" s="78">
        <f>'02 - Architektonicko stav...'!F36</f>
        <v>0</v>
      </c>
      <c r="BD56" s="80">
        <f>'02 - Architektonicko stav...'!F37</f>
        <v>0</v>
      </c>
      <c r="BT56" s="81" t="s">
        <v>80</v>
      </c>
      <c r="BV56" s="81" t="s">
        <v>74</v>
      </c>
      <c r="BW56" s="81" t="s">
        <v>84</v>
      </c>
      <c r="BX56" s="81" t="s">
        <v>5</v>
      </c>
      <c r="CL56" s="81" t="s">
        <v>19</v>
      </c>
      <c r="CM56" s="81" t="s">
        <v>80</v>
      </c>
    </row>
    <row r="57" spans="1:91" s="6" customFormat="1" ht="24.75" customHeight="1">
      <c r="B57" s="73"/>
      <c r="C57" s="74"/>
      <c r="D57" s="297" t="s">
        <v>85</v>
      </c>
      <c r="E57" s="297"/>
      <c r="F57" s="297"/>
      <c r="G57" s="297"/>
      <c r="H57" s="297"/>
      <c r="I57" s="75"/>
      <c r="J57" s="297" t="s">
        <v>86</v>
      </c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300">
        <f>ROUND(SUM(AG58:AG60),2)</f>
        <v>0</v>
      </c>
      <c r="AH57" s="299"/>
      <c r="AI57" s="299"/>
      <c r="AJ57" s="299"/>
      <c r="AK57" s="299"/>
      <c r="AL57" s="299"/>
      <c r="AM57" s="299"/>
      <c r="AN57" s="298">
        <f t="shared" si="0"/>
        <v>0</v>
      </c>
      <c r="AO57" s="299"/>
      <c r="AP57" s="299"/>
      <c r="AQ57" s="76" t="s">
        <v>79</v>
      </c>
      <c r="AR57" s="73"/>
      <c r="AS57" s="77">
        <f>ROUND(SUM(AS58:AS60),2)</f>
        <v>0</v>
      </c>
      <c r="AT57" s="78">
        <f t="shared" si="1"/>
        <v>0</v>
      </c>
      <c r="AU57" s="79">
        <f>ROUND(SUM(AU58:AU60),5)</f>
        <v>0</v>
      </c>
      <c r="AV57" s="78">
        <f>ROUND(AZ57*L29,2)</f>
        <v>0</v>
      </c>
      <c r="AW57" s="78">
        <f>ROUND(BA57*L30,2)</f>
        <v>0</v>
      </c>
      <c r="AX57" s="78">
        <f>ROUND(BB57*L29,2)</f>
        <v>0</v>
      </c>
      <c r="AY57" s="78">
        <f>ROUND(BC57*L30,2)</f>
        <v>0</v>
      </c>
      <c r="AZ57" s="78">
        <f>ROUND(SUM(AZ58:AZ60),2)</f>
        <v>0</v>
      </c>
      <c r="BA57" s="78">
        <f>ROUND(SUM(BA58:BA60),2)</f>
        <v>0</v>
      </c>
      <c r="BB57" s="78">
        <f>ROUND(SUM(BB58:BB60),2)</f>
        <v>0</v>
      </c>
      <c r="BC57" s="78">
        <f>ROUND(SUM(BC58:BC60),2)</f>
        <v>0</v>
      </c>
      <c r="BD57" s="80">
        <f>ROUND(SUM(BD58:BD60),2)</f>
        <v>0</v>
      </c>
      <c r="BS57" s="81" t="s">
        <v>71</v>
      </c>
      <c r="BT57" s="81" t="s">
        <v>80</v>
      </c>
      <c r="BU57" s="81" t="s">
        <v>73</v>
      </c>
      <c r="BV57" s="81" t="s">
        <v>74</v>
      </c>
      <c r="BW57" s="81" t="s">
        <v>87</v>
      </c>
      <c r="BX57" s="81" t="s">
        <v>5</v>
      </c>
      <c r="CL57" s="81" t="s">
        <v>19</v>
      </c>
      <c r="CM57" s="81" t="s">
        <v>80</v>
      </c>
    </row>
    <row r="58" spans="1:91" s="3" customFormat="1" ht="16.5" customHeight="1">
      <c r="A58" s="72" t="s">
        <v>76</v>
      </c>
      <c r="B58" s="46"/>
      <c r="C58" s="9"/>
      <c r="D58" s="9"/>
      <c r="E58" s="303" t="s">
        <v>88</v>
      </c>
      <c r="F58" s="303"/>
      <c r="G58" s="303"/>
      <c r="H58" s="303"/>
      <c r="I58" s="303"/>
      <c r="J58" s="9"/>
      <c r="K58" s="303" t="s">
        <v>89</v>
      </c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1">
        <f>'031 - Zdravotechnika byt č.5'!J32</f>
        <v>0</v>
      </c>
      <c r="AH58" s="302"/>
      <c r="AI58" s="302"/>
      <c r="AJ58" s="302"/>
      <c r="AK58" s="302"/>
      <c r="AL58" s="302"/>
      <c r="AM58" s="302"/>
      <c r="AN58" s="301">
        <f t="shared" si="0"/>
        <v>0</v>
      </c>
      <c r="AO58" s="302"/>
      <c r="AP58" s="302"/>
      <c r="AQ58" s="82" t="s">
        <v>90</v>
      </c>
      <c r="AR58" s="46"/>
      <c r="AS58" s="83">
        <v>0</v>
      </c>
      <c r="AT58" s="84">
        <f t="shared" si="1"/>
        <v>0</v>
      </c>
      <c r="AU58" s="85">
        <f>'031 - Zdravotechnika byt č.5'!P89</f>
        <v>0</v>
      </c>
      <c r="AV58" s="84">
        <f>'031 - Zdravotechnika byt č.5'!J35</f>
        <v>0</v>
      </c>
      <c r="AW58" s="84">
        <f>'031 - Zdravotechnika byt č.5'!J36</f>
        <v>0</v>
      </c>
      <c r="AX58" s="84">
        <f>'031 - Zdravotechnika byt č.5'!J37</f>
        <v>0</v>
      </c>
      <c r="AY58" s="84">
        <f>'031 - Zdravotechnika byt č.5'!J38</f>
        <v>0</v>
      </c>
      <c r="AZ58" s="84">
        <f>'031 - Zdravotechnika byt č.5'!F35</f>
        <v>0</v>
      </c>
      <c r="BA58" s="84">
        <f>'031 - Zdravotechnika byt č.5'!F36</f>
        <v>0</v>
      </c>
      <c r="BB58" s="84">
        <f>'031 - Zdravotechnika byt č.5'!F37</f>
        <v>0</v>
      </c>
      <c r="BC58" s="84">
        <f>'031 - Zdravotechnika byt č.5'!F38</f>
        <v>0</v>
      </c>
      <c r="BD58" s="86">
        <f>'031 - Zdravotechnika byt č.5'!F39</f>
        <v>0</v>
      </c>
      <c r="BT58" s="26" t="s">
        <v>91</v>
      </c>
      <c r="BV58" s="26" t="s">
        <v>74</v>
      </c>
      <c r="BW58" s="26" t="s">
        <v>92</v>
      </c>
      <c r="BX58" s="26" t="s">
        <v>87</v>
      </c>
      <c r="CL58" s="26" t="s">
        <v>19</v>
      </c>
    </row>
    <row r="59" spans="1:91" s="3" customFormat="1" ht="16.5" customHeight="1">
      <c r="A59" s="72" t="s">
        <v>76</v>
      </c>
      <c r="B59" s="46"/>
      <c r="C59" s="9"/>
      <c r="D59" s="9"/>
      <c r="E59" s="303" t="s">
        <v>93</v>
      </c>
      <c r="F59" s="303"/>
      <c r="G59" s="303"/>
      <c r="H59" s="303"/>
      <c r="I59" s="303"/>
      <c r="J59" s="9"/>
      <c r="K59" s="303" t="s">
        <v>94</v>
      </c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1">
        <f>'032 - Vytápění a vzduchot...'!J32</f>
        <v>0</v>
      </c>
      <c r="AH59" s="302"/>
      <c r="AI59" s="302"/>
      <c r="AJ59" s="302"/>
      <c r="AK59" s="302"/>
      <c r="AL59" s="302"/>
      <c r="AM59" s="302"/>
      <c r="AN59" s="301">
        <f t="shared" si="0"/>
        <v>0</v>
      </c>
      <c r="AO59" s="302"/>
      <c r="AP59" s="302"/>
      <c r="AQ59" s="82" t="s">
        <v>90</v>
      </c>
      <c r="AR59" s="46"/>
      <c r="AS59" s="83">
        <v>0</v>
      </c>
      <c r="AT59" s="84">
        <f t="shared" si="1"/>
        <v>0</v>
      </c>
      <c r="AU59" s="85">
        <f>'032 - Vytápění a vzduchot...'!P91</f>
        <v>0</v>
      </c>
      <c r="AV59" s="84">
        <f>'032 - Vytápění a vzduchot...'!J35</f>
        <v>0</v>
      </c>
      <c r="AW59" s="84">
        <f>'032 - Vytápění a vzduchot...'!J36</f>
        <v>0</v>
      </c>
      <c r="AX59" s="84">
        <f>'032 - Vytápění a vzduchot...'!J37</f>
        <v>0</v>
      </c>
      <c r="AY59" s="84">
        <f>'032 - Vytápění a vzduchot...'!J38</f>
        <v>0</v>
      </c>
      <c r="AZ59" s="84">
        <f>'032 - Vytápění a vzduchot...'!F35</f>
        <v>0</v>
      </c>
      <c r="BA59" s="84">
        <f>'032 - Vytápění a vzduchot...'!F36</f>
        <v>0</v>
      </c>
      <c r="BB59" s="84">
        <f>'032 - Vytápění a vzduchot...'!F37</f>
        <v>0</v>
      </c>
      <c r="BC59" s="84">
        <f>'032 - Vytápění a vzduchot...'!F38</f>
        <v>0</v>
      </c>
      <c r="BD59" s="86">
        <f>'032 - Vytápění a vzduchot...'!F39</f>
        <v>0</v>
      </c>
      <c r="BT59" s="26" t="s">
        <v>91</v>
      </c>
      <c r="BV59" s="26" t="s">
        <v>74</v>
      </c>
      <c r="BW59" s="26" t="s">
        <v>95</v>
      </c>
      <c r="BX59" s="26" t="s">
        <v>87</v>
      </c>
      <c r="CL59" s="26" t="s">
        <v>19</v>
      </c>
    </row>
    <row r="60" spans="1:91" s="3" customFormat="1" ht="16.5" customHeight="1">
      <c r="A60" s="72" t="s">
        <v>76</v>
      </c>
      <c r="B60" s="46"/>
      <c r="C60" s="9"/>
      <c r="D60" s="9"/>
      <c r="E60" s="303" t="s">
        <v>96</v>
      </c>
      <c r="F60" s="303"/>
      <c r="G60" s="303"/>
      <c r="H60" s="303"/>
      <c r="I60" s="303"/>
      <c r="J60" s="9"/>
      <c r="K60" s="303" t="s">
        <v>97</v>
      </c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1">
        <f>'033 - Elektroinstalace'!J32</f>
        <v>0</v>
      </c>
      <c r="AH60" s="302"/>
      <c r="AI60" s="302"/>
      <c r="AJ60" s="302"/>
      <c r="AK60" s="302"/>
      <c r="AL60" s="302"/>
      <c r="AM60" s="302"/>
      <c r="AN60" s="301">
        <f t="shared" si="0"/>
        <v>0</v>
      </c>
      <c r="AO60" s="302"/>
      <c r="AP60" s="302"/>
      <c r="AQ60" s="82" t="s">
        <v>90</v>
      </c>
      <c r="AR60" s="46"/>
      <c r="AS60" s="83">
        <v>0</v>
      </c>
      <c r="AT60" s="84">
        <f t="shared" si="1"/>
        <v>0</v>
      </c>
      <c r="AU60" s="85">
        <f>'033 - Elektroinstalace'!P98</f>
        <v>0</v>
      </c>
      <c r="AV60" s="84">
        <f>'033 - Elektroinstalace'!J35</f>
        <v>0</v>
      </c>
      <c r="AW60" s="84">
        <f>'033 - Elektroinstalace'!J36</f>
        <v>0</v>
      </c>
      <c r="AX60" s="84">
        <f>'033 - Elektroinstalace'!J37</f>
        <v>0</v>
      </c>
      <c r="AY60" s="84">
        <f>'033 - Elektroinstalace'!J38</f>
        <v>0</v>
      </c>
      <c r="AZ60" s="84">
        <f>'033 - Elektroinstalace'!F35</f>
        <v>0</v>
      </c>
      <c r="BA60" s="84">
        <f>'033 - Elektroinstalace'!F36</f>
        <v>0</v>
      </c>
      <c r="BB60" s="84">
        <f>'033 - Elektroinstalace'!F37</f>
        <v>0</v>
      </c>
      <c r="BC60" s="84">
        <f>'033 - Elektroinstalace'!F38</f>
        <v>0</v>
      </c>
      <c r="BD60" s="86">
        <f>'033 - Elektroinstalace'!F39</f>
        <v>0</v>
      </c>
      <c r="BT60" s="26" t="s">
        <v>91</v>
      </c>
      <c r="BV60" s="26" t="s">
        <v>74</v>
      </c>
      <c r="BW60" s="26" t="s">
        <v>98</v>
      </c>
      <c r="BX60" s="26" t="s">
        <v>87</v>
      </c>
      <c r="CL60" s="26" t="s">
        <v>19</v>
      </c>
    </row>
    <row r="61" spans="1:91" s="6" customFormat="1" ht="16.5" customHeight="1">
      <c r="A61" s="72" t="s">
        <v>76</v>
      </c>
      <c r="B61" s="73"/>
      <c r="C61" s="74"/>
      <c r="D61" s="297" t="s">
        <v>99</v>
      </c>
      <c r="E61" s="297"/>
      <c r="F61" s="297"/>
      <c r="G61" s="297"/>
      <c r="H61" s="297"/>
      <c r="I61" s="75"/>
      <c r="J61" s="297" t="s">
        <v>100</v>
      </c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8">
        <f>'04 - Ostatní náklady'!J30</f>
        <v>0</v>
      </c>
      <c r="AH61" s="299"/>
      <c r="AI61" s="299"/>
      <c r="AJ61" s="299"/>
      <c r="AK61" s="299"/>
      <c r="AL61" s="299"/>
      <c r="AM61" s="299"/>
      <c r="AN61" s="298">
        <f t="shared" si="0"/>
        <v>0</v>
      </c>
      <c r="AO61" s="299"/>
      <c r="AP61" s="299"/>
      <c r="AQ61" s="76" t="s">
        <v>79</v>
      </c>
      <c r="AR61" s="73"/>
      <c r="AS61" s="87">
        <v>0</v>
      </c>
      <c r="AT61" s="88">
        <f t="shared" si="1"/>
        <v>0</v>
      </c>
      <c r="AU61" s="89">
        <f>'04 - Ostatní náklady'!P80</f>
        <v>0</v>
      </c>
      <c r="AV61" s="88">
        <f>'04 - Ostatní náklady'!J33</f>
        <v>0</v>
      </c>
      <c r="AW61" s="88">
        <f>'04 - Ostatní náklady'!J34</f>
        <v>0</v>
      </c>
      <c r="AX61" s="88">
        <f>'04 - Ostatní náklady'!J35</f>
        <v>0</v>
      </c>
      <c r="AY61" s="88">
        <f>'04 - Ostatní náklady'!J36</f>
        <v>0</v>
      </c>
      <c r="AZ61" s="88">
        <f>'04 - Ostatní náklady'!F33</f>
        <v>0</v>
      </c>
      <c r="BA61" s="88">
        <f>'04 - Ostatní náklady'!F34</f>
        <v>0</v>
      </c>
      <c r="BB61" s="88">
        <f>'04 - Ostatní náklady'!F35</f>
        <v>0</v>
      </c>
      <c r="BC61" s="88">
        <f>'04 - Ostatní náklady'!F36</f>
        <v>0</v>
      </c>
      <c r="BD61" s="90">
        <f>'04 - Ostatní náklady'!F37</f>
        <v>0</v>
      </c>
      <c r="BT61" s="81" t="s">
        <v>80</v>
      </c>
      <c r="BV61" s="81" t="s">
        <v>74</v>
      </c>
      <c r="BW61" s="81" t="s">
        <v>101</v>
      </c>
      <c r="BX61" s="81" t="s">
        <v>5</v>
      </c>
      <c r="CL61" s="81" t="s">
        <v>19</v>
      </c>
      <c r="CM61" s="81" t="s">
        <v>80</v>
      </c>
    </row>
    <row r="62" spans="1:91" s="1" customFormat="1" ht="30" customHeight="1">
      <c r="B62" s="33"/>
      <c r="AR62" s="33"/>
    </row>
    <row r="63" spans="1:91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33"/>
    </row>
  </sheetData>
  <sheetProtection algorithmName="SHA-512" hashValue="OwOG6t4YPL5mgPmligKSyiwMtiTYiXeX3EOcnTpHyOcFgAttV2BUGWJ06VuEt6jqQAjC+oU7NuRYroQGzpN5nA==" saltValue="Zs1jC+Un4xQskdfcx8sgurFcHAG7/rsHoJ8+CJhhq8HUXC6TLInsGsmwCTeyIS0lrWwEPGSy1jE9DJgbENk3uA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Bourací práce byt č.5'!C2" display="/" xr:uid="{00000000-0004-0000-0000-000000000000}"/>
    <hyperlink ref="A56" location="'02 - Architektonicko stav...'!C2" display="/" xr:uid="{00000000-0004-0000-0000-000001000000}"/>
    <hyperlink ref="A58" location="'031 - Zdravotechnika byt č.5'!C2" display="/" xr:uid="{00000000-0004-0000-0000-000002000000}"/>
    <hyperlink ref="A59" location="'032 - Vytápění a vzduchot...'!C2" display="/" xr:uid="{00000000-0004-0000-0000-000003000000}"/>
    <hyperlink ref="A60" location="'033 - Elektroinstalace'!C2" display="/" xr:uid="{00000000-0004-0000-0000-000004000000}"/>
    <hyperlink ref="A61" location="'04 - Ostatní náklady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s="1" customFormat="1" ht="12" customHeight="1">
      <c r="B8" s="33"/>
      <c r="D8" s="28" t="s">
        <v>103</v>
      </c>
      <c r="L8" s="33"/>
    </row>
    <row r="9" spans="2:46" s="1" customFormat="1" ht="16.5" customHeight="1">
      <c r="B9" s="33"/>
      <c r="E9" s="284" t="s">
        <v>104</v>
      </c>
      <c r="F9" s="327"/>
      <c r="G9" s="327"/>
      <c r="H9" s="32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25. 1. 2026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8" t="str">
        <f>'Rekapitulace stavby'!E14</f>
        <v>Vyplň údaj</v>
      </c>
      <c r="F18" s="309"/>
      <c r="G18" s="309"/>
      <c r="H18" s="309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35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314" t="s">
        <v>19</v>
      </c>
      <c r="F27" s="314"/>
      <c r="G27" s="314"/>
      <c r="H27" s="314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ROUND(J91,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4">
        <f>ROUND((SUM(BE91:BE376)),  2)</f>
        <v>0</v>
      </c>
      <c r="I33" s="94">
        <v>0.21</v>
      </c>
      <c r="J33" s="84">
        <f>ROUND(((SUM(BE91:BE376))*I33),  2)</f>
        <v>0</v>
      </c>
      <c r="L33" s="33"/>
    </row>
    <row r="34" spans="2:12" s="1" customFormat="1" ht="14.45" customHeight="1">
      <c r="B34" s="33"/>
      <c r="E34" s="28" t="s">
        <v>44</v>
      </c>
      <c r="F34" s="84">
        <f>ROUND((SUM(BF91:BF376)),  2)</f>
        <v>0</v>
      </c>
      <c r="I34" s="94">
        <v>0.12</v>
      </c>
      <c r="J34" s="84">
        <f>ROUND(((SUM(BF91:BF376))*I34),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4">
        <f>ROUND((SUM(BG91:BG376)),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4">
        <f>ROUND((SUM(BH91:BH376)),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ROUND((SUM(BI91:BI376)),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5" t="str">
        <f>E7</f>
        <v>Oprava bytu č.5, Rychvaldská 559, Petřvald</v>
      </c>
      <c r="F48" s="326"/>
      <c r="G48" s="326"/>
      <c r="H48" s="326"/>
      <c r="L48" s="33"/>
    </row>
    <row r="49" spans="2:47" s="1" customFormat="1" ht="12" customHeight="1">
      <c r="B49" s="33"/>
      <c r="C49" s="28" t="s">
        <v>103</v>
      </c>
      <c r="L49" s="33"/>
    </row>
    <row r="50" spans="2:47" s="1" customFormat="1" ht="16.5" customHeight="1">
      <c r="B50" s="33"/>
      <c r="E50" s="284" t="str">
        <f>E9</f>
        <v>01 - Bourací práce byt č.5</v>
      </c>
      <c r="F50" s="327"/>
      <c r="G50" s="327"/>
      <c r="H50" s="32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25. 1. 2026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Petřvald</v>
      </c>
      <c r="I54" s="28" t="s">
        <v>31</v>
      </c>
      <c r="J54" s="31" t="str">
        <f>E21</f>
        <v>Ing.Kosub Lukáš, U Cementárny1303/16,Ostrava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35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106</v>
      </c>
      <c r="D57" s="95"/>
      <c r="E57" s="95"/>
      <c r="F57" s="95"/>
      <c r="G57" s="95"/>
      <c r="H57" s="95"/>
      <c r="I57" s="95"/>
      <c r="J57" s="102" t="s">
        <v>107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70</v>
      </c>
      <c r="J59" s="64">
        <f>J91</f>
        <v>0</v>
      </c>
      <c r="L59" s="33"/>
      <c r="AU59" s="18" t="s">
        <v>108</v>
      </c>
    </row>
    <row r="60" spans="2:47" s="8" customFormat="1" ht="24.95" customHeight="1">
      <c r="B60" s="104"/>
      <c r="D60" s="105" t="s">
        <v>109</v>
      </c>
      <c r="E60" s="106"/>
      <c r="F60" s="106"/>
      <c r="G60" s="106"/>
      <c r="H60" s="106"/>
      <c r="I60" s="106"/>
      <c r="J60" s="107">
        <f>J92</f>
        <v>0</v>
      </c>
      <c r="L60" s="104"/>
    </row>
    <row r="61" spans="2:47" s="9" customFormat="1" ht="19.899999999999999" customHeight="1">
      <c r="B61" s="108"/>
      <c r="D61" s="109" t="s">
        <v>110</v>
      </c>
      <c r="E61" s="110"/>
      <c r="F61" s="110"/>
      <c r="G61" s="110"/>
      <c r="H61" s="110"/>
      <c r="I61" s="110"/>
      <c r="J61" s="111">
        <f>J93</f>
        <v>0</v>
      </c>
      <c r="L61" s="108"/>
    </row>
    <row r="62" spans="2:47" s="9" customFormat="1" ht="19.899999999999999" customHeight="1">
      <c r="B62" s="108"/>
      <c r="D62" s="109" t="s">
        <v>111</v>
      </c>
      <c r="E62" s="110"/>
      <c r="F62" s="110"/>
      <c r="G62" s="110"/>
      <c r="H62" s="110"/>
      <c r="I62" s="110"/>
      <c r="J62" s="111">
        <f>J260</f>
        <v>0</v>
      </c>
      <c r="L62" s="108"/>
    </row>
    <row r="63" spans="2:47" s="9" customFormat="1" ht="19.899999999999999" customHeight="1">
      <c r="B63" s="108"/>
      <c r="D63" s="109" t="s">
        <v>112</v>
      </c>
      <c r="E63" s="110"/>
      <c r="F63" s="110"/>
      <c r="G63" s="110"/>
      <c r="H63" s="110"/>
      <c r="I63" s="110"/>
      <c r="J63" s="111">
        <f>J271</f>
        <v>0</v>
      </c>
      <c r="L63" s="108"/>
    </row>
    <row r="64" spans="2:47" s="8" customFormat="1" ht="24.95" customHeight="1">
      <c r="B64" s="104"/>
      <c r="D64" s="105" t="s">
        <v>113</v>
      </c>
      <c r="E64" s="106"/>
      <c r="F64" s="106"/>
      <c r="G64" s="106"/>
      <c r="H64" s="106"/>
      <c r="I64" s="106"/>
      <c r="J64" s="107">
        <f>J274</f>
        <v>0</v>
      </c>
      <c r="L64" s="104"/>
    </row>
    <row r="65" spans="2:12" s="9" customFormat="1" ht="19.899999999999999" customHeight="1">
      <c r="B65" s="108"/>
      <c r="D65" s="109" t="s">
        <v>114</v>
      </c>
      <c r="E65" s="110"/>
      <c r="F65" s="110"/>
      <c r="G65" s="110"/>
      <c r="H65" s="110"/>
      <c r="I65" s="110"/>
      <c r="J65" s="111">
        <f>J275</f>
        <v>0</v>
      </c>
      <c r="L65" s="108"/>
    </row>
    <row r="66" spans="2:12" s="9" customFormat="1" ht="19.899999999999999" customHeight="1">
      <c r="B66" s="108"/>
      <c r="D66" s="109" t="s">
        <v>115</v>
      </c>
      <c r="E66" s="110"/>
      <c r="F66" s="110"/>
      <c r="G66" s="110"/>
      <c r="H66" s="110"/>
      <c r="I66" s="110"/>
      <c r="J66" s="111">
        <f>J283</f>
        <v>0</v>
      </c>
      <c r="L66" s="108"/>
    </row>
    <row r="67" spans="2:12" s="9" customFormat="1" ht="19.899999999999999" customHeight="1">
      <c r="B67" s="108"/>
      <c r="D67" s="109" t="s">
        <v>116</v>
      </c>
      <c r="E67" s="110"/>
      <c r="F67" s="110"/>
      <c r="G67" s="110"/>
      <c r="H67" s="110"/>
      <c r="I67" s="110"/>
      <c r="J67" s="111">
        <f>J291</f>
        <v>0</v>
      </c>
      <c r="L67" s="108"/>
    </row>
    <row r="68" spans="2:12" s="9" customFormat="1" ht="19.899999999999999" customHeight="1">
      <c r="B68" s="108"/>
      <c r="D68" s="109" t="s">
        <v>117</v>
      </c>
      <c r="E68" s="110"/>
      <c r="F68" s="110"/>
      <c r="G68" s="110"/>
      <c r="H68" s="110"/>
      <c r="I68" s="110"/>
      <c r="J68" s="111">
        <f>J322</f>
        <v>0</v>
      </c>
      <c r="L68" s="108"/>
    </row>
    <row r="69" spans="2:12" s="9" customFormat="1" ht="19.899999999999999" customHeight="1">
      <c r="B69" s="108"/>
      <c r="D69" s="109" t="s">
        <v>118</v>
      </c>
      <c r="E69" s="110"/>
      <c r="F69" s="110"/>
      <c r="G69" s="110"/>
      <c r="H69" s="110"/>
      <c r="I69" s="110"/>
      <c r="J69" s="111">
        <f>J329</f>
        <v>0</v>
      </c>
      <c r="L69" s="108"/>
    </row>
    <row r="70" spans="2:12" s="9" customFormat="1" ht="19.899999999999999" customHeight="1">
      <c r="B70" s="108"/>
      <c r="D70" s="109" t="s">
        <v>119</v>
      </c>
      <c r="E70" s="110"/>
      <c r="F70" s="110"/>
      <c r="G70" s="110"/>
      <c r="H70" s="110"/>
      <c r="I70" s="110"/>
      <c r="J70" s="111">
        <f>J350</f>
        <v>0</v>
      </c>
      <c r="L70" s="108"/>
    </row>
    <row r="71" spans="2:12" s="9" customFormat="1" ht="19.899999999999999" customHeight="1">
      <c r="B71" s="108"/>
      <c r="D71" s="109" t="s">
        <v>120</v>
      </c>
      <c r="E71" s="110"/>
      <c r="F71" s="110"/>
      <c r="G71" s="110"/>
      <c r="H71" s="110"/>
      <c r="I71" s="110"/>
      <c r="J71" s="111">
        <f>J358</f>
        <v>0</v>
      </c>
      <c r="L71" s="108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121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Oprava bytu č.5, Rychvaldská 559, Petřvald</v>
      </c>
      <c r="F81" s="326"/>
      <c r="G81" s="326"/>
      <c r="H81" s="326"/>
      <c r="L81" s="33"/>
    </row>
    <row r="82" spans="2:65" s="1" customFormat="1" ht="12" customHeight="1">
      <c r="B82" s="33"/>
      <c r="C82" s="28" t="s">
        <v>103</v>
      </c>
      <c r="L82" s="33"/>
    </row>
    <row r="83" spans="2:65" s="1" customFormat="1" ht="16.5" customHeight="1">
      <c r="B83" s="33"/>
      <c r="E83" s="284" t="str">
        <f>E9</f>
        <v>01 - Bourací práce byt č.5</v>
      </c>
      <c r="F83" s="327"/>
      <c r="G83" s="327"/>
      <c r="H83" s="327"/>
      <c r="L83" s="33"/>
    </row>
    <row r="84" spans="2:65" s="1" customFormat="1" ht="6.95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F12</f>
        <v xml:space="preserve"> </v>
      </c>
      <c r="I85" s="28" t="s">
        <v>23</v>
      </c>
      <c r="J85" s="50" t="str">
        <f>IF(J12="","",J12)</f>
        <v>25. 1. 2026</v>
      </c>
      <c r="L85" s="33"/>
    </row>
    <row r="86" spans="2:65" s="1" customFormat="1" ht="6.95" customHeight="1">
      <c r="B86" s="33"/>
      <c r="L86" s="33"/>
    </row>
    <row r="87" spans="2:65" s="1" customFormat="1" ht="40.15" customHeight="1">
      <c r="B87" s="33"/>
      <c r="C87" s="28" t="s">
        <v>25</v>
      </c>
      <c r="F87" s="26" t="str">
        <f>E15</f>
        <v>Město Petřvald</v>
      </c>
      <c r="I87" s="28" t="s">
        <v>31</v>
      </c>
      <c r="J87" s="31" t="str">
        <f>E21</f>
        <v>Ing.Kosub Lukáš, U Cementárny1303/16,Ostrava</v>
      </c>
      <c r="L87" s="33"/>
    </row>
    <row r="88" spans="2:65" s="1" customFormat="1" ht="15.2" customHeight="1">
      <c r="B88" s="33"/>
      <c r="C88" s="28" t="s">
        <v>29</v>
      </c>
      <c r="F88" s="26" t="str">
        <f>IF(E18="","",E18)</f>
        <v>Vyplň údaj</v>
      </c>
      <c r="I88" s="28" t="s">
        <v>35</v>
      </c>
      <c r="J88" s="31" t="str">
        <f>E24</f>
        <v xml:space="preserve"> 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12"/>
      <c r="C90" s="113" t="s">
        <v>122</v>
      </c>
      <c r="D90" s="114" t="s">
        <v>57</v>
      </c>
      <c r="E90" s="114" t="s">
        <v>53</v>
      </c>
      <c r="F90" s="114" t="s">
        <v>54</v>
      </c>
      <c r="G90" s="114" t="s">
        <v>123</v>
      </c>
      <c r="H90" s="114" t="s">
        <v>124</v>
      </c>
      <c r="I90" s="114" t="s">
        <v>125</v>
      </c>
      <c r="J90" s="114" t="s">
        <v>107</v>
      </c>
      <c r="K90" s="115" t="s">
        <v>126</v>
      </c>
      <c r="L90" s="112"/>
      <c r="M90" s="57" t="s">
        <v>19</v>
      </c>
      <c r="N90" s="58" t="s">
        <v>42</v>
      </c>
      <c r="O90" s="58" t="s">
        <v>127</v>
      </c>
      <c r="P90" s="58" t="s">
        <v>128</v>
      </c>
      <c r="Q90" s="58" t="s">
        <v>129</v>
      </c>
      <c r="R90" s="58" t="s">
        <v>130</v>
      </c>
      <c r="S90" s="58" t="s">
        <v>131</v>
      </c>
      <c r="T90" s="59" t="s">
        <v>132</v>
      </c>
    </row>
    <row r="91" spans="2:65" s="1" customFormat="1" ht="22.9" customHeight="1">
      <c r="B91" s="33"/>
      <c r="C91" s="62" t="s">
        <v>133</v>
      </c>
      <c r="J91" s="116">
        <f>BK91</f>
        <v>0</v>
      </c>
      <c r="L91" s="33"/>
      <c r="M91" s="60"/>
      <c r="N91" s="51"/>
      <c r="O91" s="51"/>
      <c r="P91" s="117">
        <f>P92+P274</f>
        <v>0</v>
      </c>
      <c r="Q91" s="51"/>
      <c r="R91" s="117">
        <f>R92+R274</f>
        <v>5.5760900000000002E-2</v>
      </c>
      <c r="S91" s="51"/>
      <c r="T91" s="118">
        <f>T92+T274</f>
        <v>19.993198889999999</v>
      </c>
      <c r="AT91" s="18" t="s">
        <v>71</v>
      </c>
      <c r="AU91" s="18" t="s">
        <v>108</v>
      </c>
      <c r="BK91" s="119">
        <f>BK92+BK274</f>
        <v>0</v>
      </c>
    </row>
    <row r="92" spans="2:65" s="11" customFormat="1" ht="25.9" customHeight="1">
      <c r="B92" s="120"/>
      <c r="D92" s="121" t="s">
        <v>71</v>
      </c>
      <c r="E92" s="122" t="s">
        <v>134</v>
      </c>
      <c r="F92" s="122" t="s">
        <v>135</v>
      </c>
      <c r="I92" s="123"/>
      <c r="J92" s="124">
        <f>BK92</f>
        <v>0</v>
      </c>
      <c r="L92" s="120"/>
      <c r="M92" s="125"/>
      <c r="P92" s="126">
        <f>P93+P260+P271</f>
        <v>0</v>
      </c>
      <c r="R92" s="126">
        <f>R93+R260+R271</f>
        <v>2.0619000000000002E-3</v>
      </c>
      <c r="T92" s="127">
        <f>T93+T260+T271</f>
        <v>18.933062</v>
      </c>
      <c r="AR92" s="121" t="s">
        <v>80</v>
      </c>
      <c r="AT92" s="128" t="s">
        <v>71</v>
      </c>
      <c r="AU92" s="128" t="s">
        <v>72</v>
      </c>
      <c r="AY92" s="121" t="s">
        <v>136</v>
      </c>
      <c r="BK92" s="129">
        <f>BK93+BK260+BK271</f>
        <v>0</v>
      </c>
    </row>
    <row r="93" spans="2:65" s="11" customFormat="1" ht="22.9" customHeight="1">
      <c r="B93" s="120"/>
      <c r="D93" s="121" t="s">
        <v>71</v>
      </c>
      <c r="E93" s="130" t="s">
        <v>137</v>
      </c>
      <c r="F93" s="130" t="s">
        <v>138</v>
      </c>
      <c r="I93" s="123"/>
      <c r="J93" s="131">
        <f>BK93</f>
        <v>0</v>
      </c>
      <c r="L93" s="120"/>
      <c r="M93" s="125"/>
      <c r="P93" s="126">
        <f>SUM(P94:P259)</f>
        <v>0</v>
      </c>
      <c r="R93" s="126">
        <f>SUM(R94:R259)</f>
        <v>2.0619000000000002E-3</v>
      </c>
      <c r="T93" s="127">
        <f>SUM(T94:T259)</f>
        <v>18.933062</v>
      </c>
      <c r="AR93" s="121" t="s">
        <v>80</v>
      </c>
      <c r="AT93" s="128" t="s">
        <v>71</v>
      </c>
      <c r="AU93" s="128" t="s">
        <v>80</v>
      </c>
      <c r="AY93" s="121" t="s">
        <v>136</v>
      </c>
      <c r="BK93" s="129">
        <f>SUM(BK94:BK259)</f>
        <v>0</v>
      </c>
    </row>
    <row r="94" spans="2:65" s="1" customFormat="1" ht="24.2" customHeight="1">
      <c r="B94" s="33"/>
      <c r="C94" s="132" t="s">
        <v>80</v>
      </c>
      <c r="D94" s="132" t="s">
        <v>139</v>
      </c>
      <c r="E94" s="133" t="s">
        <v>140</v>
      </c>
      <c r="F94" s="134" t="s">
        <v>141</v>
      </c>
      <c r="G94" s="135" t="s">
        <v>142</v>
      </c>
      <c r="H94" s="136">
        <v>39.1</v>
      </c>
      <c r="I94" s="137"/>
      <c r="J94" s="138">
        <f>ROUND(I94*H94,2)</f>
        <v>0</v>
      </c>
      <c r="K94" s="134" t="s">
        <v>143</v>
      </c>
      <c r="L94" s="33"/>
      <c r="M94" s="139" t="s">
        <v>19</v>
      </c>
      <c r="N94" s="140" t="s">
        <v>44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144</v>
      </c>
      <c r="AT94" s="143" t="s">
        <v>139</v>
      </c>
      <c r="AU94" s="143" t="s">
        <v>91</v>
      </c>
      <c r="AY94" s="18" t="s">
        <v>136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91</v>
      </c>
      <c r="BK94" s="144">
        <f>ROUND(I94*H94,2)</f>
        <v>0</v>
      </c>
      <c r="BL94" s="18" t="s">
        <v>144</v>
      </c>
      <c r="BM94" s="143" t="s">
        <v>145</v>
      </c>
    </row>
    <row r="95" spans="2:65" s="1" customFormat="1" ht="11.25">
      <c r="B95" s="33"/>
      <c r="D95" s="145" t="s">
        <v>146</v>
      </c>
      <c r="F95" s="146" t="s">
        <v>147</v>
      </c>
      <c r="I95" s="147"/>
      <c r="L95" s="33"/>
      <c r="M95" s="148"/>
      <c r="T95" s="54"/>
      <c r="AT95" s="18" t="s">
        <v>146</v>
      </c>
      <c r="AU95" s="18" t="s">
        <v>91</v>
      </c>
    </row>
    <row r="96" spans="2:65" s="12" customFormat="1" ht="11.25">
      <c r="B96" s="149"/>
      <c r="D96" s="150" t="s">
        <v>148</v>
      </c>
      <c r="E96" s="151" t="s">
        <v>19</v>
      </c>
      <c r="F96" s="152" t="s">
        <v>149</v>
      </c>
      <c r="H96" s="151" t="s">
        <v>19</v>
      </c>
      <c r="I96" s="153"/>
      <c r="L96" s="149"/>
      <c r="M96" s="154"/>
      <c r="T96" s="155"/>
      <c r="AT96" s="151" t="s">
        <v>148</v>
      </c>
      <c r="AU96" s="151" t="s">
        <v>91</v>
      </c>
      <c r="AV96" s="12" t="s">
        <v>80</v>
      </c>
      <c r="AW96" s="12" t="s">
        <v>34</v>
      </c>
      <c r="AX96" s="12" t="s">
        <v>72</v>
      </c>
      <c r="AY96" s="151" t="s">
        <v>136</v>
      </c>
    </row>
    <row r="97" spans="2:65" s="13" customFormat="1" ht="11.25">
      <c r="B97" s="156"/>
      <c r="D97" s="150" t="s">
        <v>148</v>
      </c>
      <c r="E97" s="157" t="s">
        <v>19</v>
      </c>
      <c r="F97" s="158" t="s">
        <v>150</v>
      </c>
      <c r="H97" s="159">
        <v>39.1</v>
      </c>
      <c r="I97" s="160"/>
      <c r="L97" s="156"/>
      <c r="M97" s="161"/>
      <c r="T97" s="162"/>
      <c r="AT97" s="157" t="s">
        <v>148</v>
      </c>
      <c r="AU97" s="157" t="s">
        <v>91</v>
      </c>
      <c r="AV97" s="13" t="s">
        <v>91</v>
      </c>
      <c r="AW97" s="13" t="s">
        <v>34</v>
      </c>
      <c r="AX97" s="13" t="s">
        <v>72</v>
      </c>
      <c r="AY97" s="157" t="s">
        <v>136</v>
      </c>
    </row>
    <row r="98" spans="2:65" s="14" customFormat="1" ht="11.25">
      <c r="B98" s="163"/>
      <c r="D98" s="150" t="s">
        <v>148</v>
      </c>
      <c r="E98" s="164" t="s">
        <v>19</v>
      </c>
      <c r="F98" s="165" t="s">
        <v>151</v>
      </c>
      <c r="H98" s="166">
        <v>39.1</v>
      </c>
      <c r="I98" s="167"/>
      <c r="L98" s="163"/>
      <c r="M98" s="168"/>
      <c r="T98" s="169"/>
      <c r="AT98" s="164" t="s">
        <v>148</v>
      </c>
      <c r="AU98" s="164" t="s">
        <v>91</v>
      </c>
      <c r="AV98" s="14" t="s">
        <v>144</v>
      </c>
      <c r="AW98" s="14" t="s">
        <v>34</v>
      </c>
      <c r="AX98" s="14" t="s">
        <v>80</v>
      </c>
      <c r="AY98" s="164" t="s">
        <v>136</v>
      </c>
    </row>
    <row r="99" spans="2:65" s="1" customFormat="1" ht="16.5" customHeight="1">
      <c r="B99" s="33"/>
      <c r="C99" s="132" t="s">
        <v>91</v>
      </c>
      <c r="D99" s="132" t="s">
        <v>139</v>
      </c>
      <c r="E99" s="133" t="s">
        <v>152</v>
      </c>
      <c r="F99" s="134" t="s">
        <v>153</v>
      </c>
      <c r="G99" s="135" t="s">
        <v>142</v>
      </c>
      <c r="H99" s="136">
        <v>39.1</v>
      </c>
      <c r="I99" s="137"/>
      <c r="J99" s="138">
        <f>ROUND(I99*H99,2)</f>
        <v>0</v>
      </c>
      <c r="K99" s="134" t="s">
        <v>143</v>
      </c>
      <c r="L99" s="33"/>
      <c r="M99" s="139" t="s">
        <v>19</v>
      </c>
      <c r="N99" s="140" t="s">
        <v>44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144</v>
      </c>
      <c r="AT99" s="143" t="s">
        <v>139</v>
      </c>
      <c r="AU99" s="143" t="s">
        <v>91</v>
      </c>
      <c r="AY99" s="18" t="s">
        <v>136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91</v>
      </c>
      <c r="BK99" s="144">
        <f>ROUND(I99*H99,2)</f>
        <v>0</v>
      </c>
      <c r="BL99" s="18" t="s">
        <v>144</v>
      </c>
      <c r="BM99" s="143" t="s">
        <v>154</v>
      </c>
    </row>
    <row r="100" spans="2:65" s="1" customFormat="1" ht="11.25">
      <c r="B100" s="33"/>
      <c r="D100" s="145" t="s">
        <v>146</v>
      </c>
      <c r="F100" s="146" t="s">
        <v>155</v>
      </c>
      <c r="I100" s="147"/>
      <c r="L100" s="33"/>
      <c r="M100" s="148"/>
      <c r="T100" s="54"/>
      <c r="AT100" s="18" t="s">
        <v>146</v>
      </c>
      <c r="AU100" s="18" t="s">
        <v>91</v>
      </c>
    </row>
    <row r="101" spans="2:65" s="12" customFormat="1" ht="11.25">
      <c r="B101" s="149"/>
      <c r="D101" s="150" t="s">
        <v>148</v>
      </c>
      <c r="E101" s="151" t="s">
        <v>19</v>
      </c>
      <c r="F101" s="152" t="s">
        <v>149</v>
      </c>
      <c r="H101" s="151" t="s">
        <v>19</v>
      </c>
      <c r="I101" s="153"/>
      <c r="L101" s="149"/>
      <c r="M101" s="154"/>
      <c r="T101" s="155"/>
      <c r="AT101" s="151" t="s">
        <v>148</v>
      </c>
      <c r="AU101" s="151" t="s">
        <v>91</v>
      </c>
      <c r="AV101" s="12" t="s">
        <v>80</v>
      </c>
      <c r="AW101" s="12" t="s">
        <v>34</v>
      </c>
      <c r="AX101" s="12" t="s">
        <v>72</v>
      </c>
      <c r="AY101" s="151" t="s">
        <v>136</v>
      </c>
    </row>
    <row r="102" spans="2:65" s="13" customFormat="1" ht="11.25">
      <c r="B102" s="156"/>
      <c r="D102" s="150" t="s">
        <v>148</v>
      </c>
      <c r="E102" s="157" t="s">
        <v>19</v>
      </c>
      <c r="F102" s="158" t="s">
        <v>150</v>
      </c>
      <c r="H102" s="159">
        <v>39.1</v>
      </c>
      <c r="I102" s="160"/>
      <c r="L102" s="156"/>
      <c r="M102" s="161"/>
      <c r="T102" s="162"/>
      <c r="AT102" s="157" t="s">
        <v>148</v>
      </c>
      <c r="AU102" s="157" t="s">
        <v>91</v>
      </c>
      <c r="AV102" s="13" t="s">
        <v>91</v>
      </c>
      <c r="AW102" s="13" t="s">
        <v>34</v>
      </c>
      <c r="AX102" s="13" t="s">
        <v>72</v>
      </c>
      <c r="AY102" s="157" t="s">
        <v>136</v>
      </c>
    </row>
    <row r="103" spans="2:65" s="14" customFormat="1" ht="11.25">
      <c r="B103" s="163"/>
      <c r="D103" s="150" t="s">
        <v>148</v>
      </c>
      <c r="E103" s="164" t="s">
        <v>19</v>
      </c>
      <c r="F103" s="165" t="s">
        <v>151</v>
      </c>
      <c r="H103" s="166">
        <v>39.1</v>
      </c>
      <c r="I103" s="167"/>
      <c r="L103" s="163"/>
      <c r="M103" s="168"/>
      <c r="T103" s="169"/>
      <c r="AT103" s="164" t="s">
        <v>148</v>
      </c>
      <c r="AU103" s="164" t="s">
        <v>91</v>
      </c>
      <c r="AV103" s="14" t="s">
        <v>144</v>
      </c>
      <c r="AW103" s="14" t="s">
        <v>34</v>
      </c>
      <c r="AX103" s="14" t="s">
        <v>80</v>
      </c>
      <c r="AY103" s="164" t="s">
        <v>136</v>
      </c>
    </row>
    <row r="104" spans="2:65" s="1" customFormat="1" ht="16.5" customHeight="1">
      <c r="B104" s="33"/>
      <c r="C104" s="132" t="s">
        <v>156</v>
      </c>
      <c r="D104" s="132" t="s">
        <v>139</v>
      </c>
      <c r="E104" s="133" t="s">
        <v>157</v>
      </c>
      <c r="F104" s="134" t="s">
        <v>158</v>
      </c>
      <c r="G104" s="135" t="s">
        <v>142</v>
      </c>
      <c r="H104" s="136">
        <v>35.212000000000003</v>
      </c>
      <c r="I104" s="137"/>
      <c r="J104" s="138">
        <f>ROUND(I104*H104,2)</f>
        <v>0</v>
      </c>
      <c r="K104" s="134" t="s">
        <v>143</v>
      </c>
      <c r="L104" s="33"/>
      <c r="M104" s="139" t="s">
        <v>19</v>
      </c>
      <c r="N104" s="140" t="s">
        <v>44</v>
      </c>
      <c r="P104" s="141">
        <f>O104*H104</f>
        <v>0</v>
      </c>
      <c r="Q104" s="141">
        <v>0</v>
      </c>
      <c r="R104" s="141">
        <f>Q104*H104</f>
        <v>0</v>
      </c>
      <c r="S104" s="141">
        <v>0.21099999999999999</v>
      </c>
      <c r="T104" s="142">
        <f>S104*H104</f>
        <v>7.4297320000000004</v>
      </c>
      <c r="AR104" s="143" t="s">
        <v>144</v>
      </c>
      <c r="AT104" s="143" t="s">
        <v>139</v>
      </c>
      <c r="AU104" s="143" t="s">
        <v>91</v>
      </c>
      <c r="AY104" s="18" t="s">
        <v>136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91</v>
      </c>
      <c r="BK104" s="144">
        <f>ROUND(I104*H104,2)</f>
        <v>0</v>
      </c>
      <c r="BL104" s="18" t="s">
        <v>144</v>
      </c>
      <c r="BM104" s="143" t="s">
        <v>159</v>
      </c>
    </row>
    <row r="105" spans="2:65" s="1" customFormat="1" ht="11.25">
      <c r="B105" s="33"/>
      <c r="D105" s="145" t="s">
        <v>146</v>
      </c>
      <c r="F105" s="146" t="s">
        <v>160</v>
      </c>
      <c r="I105" s="147"/>
      <c r="L105" s="33"/>
      <c r="M105" s="148"/>
      <c r="T105" s="54"/>
      <c r="AT105" s="18" t="s">
        <v>146</v>
      </c>
      <c r="AU105" s="18" t="s">
        <v>91</v>
      </c>
    </row>
    <row r="106" spans="2:65" s="12" customFormat="1" ht="11.25">
      <c r="B106" s="149"/>
      <c r="D106" s="150" t="s">
        <v>148</v>
      </c>
      <c r="E106" s="151" t="s">
        <v>19</v>
      </c>
      <c r="F106" s="152" t="s">
        <v>149</v>
      </c>
      <c r="H106" s="151" t="s">
        <v>19</v>
      </c>
      <c r="I106" s="153"/>
      <c r="L106" s="149"/>
      <c r="M106" s="154"/>
      <c r="T106" s="155"/>
      <c r="AT106" s="151" t="s">
        <v>148</v>
      </c>
      <c r="AU106" s="151" t="s">
        <v>91</v>
      </c>
      <c r="AV106" s="12" t="s">
        <v>80</v>
      </c>
      <c r="AW106" s="12" t="s">
        <v>34</v>
      </c>
      <c r="AX106" s="12" t="s">
        <v>72</v>
      </c>
      <c r="AY106" s="151" t="s">
        <v>136</v>
      </c>
    </row>
    <row r="107" spans="2:65" s="13" customFormat="1" ht="11.25">
      <c r="B107" s="156"/>
      <c r="D107" s="150" t="s">
        <v>148</v>
      </c>
      <c r="E107" s="157" t="s">
        <v>19</v>
      </c>
      <c r="F107" s="158" t="s">
        <v>161</v>
      </c>
      <c r="H107" s="159">
        <v>2.46</v>
      </c>
      <c r="I107" s="160"/>
      <c r="L107" s="156"/>
      <c r="M107" s="161"/>
      <c r="T107" s="162"/>
      <c r="AT107" s="157" t="s">
        <v>148</v>
      </c>
      <c r="AU107" s="157" t="s">
        <v>91</v>
      </c>
      <c r="AV107" s="13" t="s">
        <v>91</v>
      </c>
      <c r="AW107" s="13" t="s">
        <v>34</v>
      </c>
      <c r="AX107" s="13" t="s">
        <v>72</v>
      </c>
      <c r="AY107" s="157" t="s">
        <v>136</v>
      </c>
    </row>
    <row r="108" spans="2:65" s="13" customFormat="1" ht="11.25">
      <c r="B108" s="156"/>
      <c r="D108" s="150" t="s">
        <v>148</v>
      </c>
      <c r="E108" s="157" t="s">
        <v>19</v>
      </c>
      <c r="F108" s="158" t="s">
        <v>162</v>
      </c>
      <c r="H108" s="159">
        <v>1.968</v>
      </c>
      <c r="I108" s="160"/>
      <c r="L108" s="156"/>
      <c r="M108" s="161"/>
      <c r="T108" s="162"/>
      <c r="AT108" s="157" t="s">
        <v>148</v>
      </c>
      <c r="AU108" s="157" t="s">
        <v>91</v>
      </c>
      <c r="AV108" s="13" t="s">
        <v>91</v>
      </c>
      <c r="AW108" s="13" t="s">
        <v>34</v>
      </c>
      <c r="AX108" s="13" t="s">
        <v>72</v>
      </c>
      <c r="AY108" s="157" t="s">
        <v>136</v>
      </c>
    </row>
    <row r="109" spans="2:65" s="13" customFormat="1" ht="11.25">
      <c r="B109" s="156"/>
      <c r="D109" s="150" t="s">
        <v>148</v>
      </c>
      <c r="E109" s="157" t="s">
        <v>19</v>
      </c>
      <c r="F109" s="158" t="s">
        <v>163</v>
      </c>
      <c r="H109" s="159">
        <v>11.644</v>
      </c>
      <c r="I109" s="160"/>
      <c r="L109" s="156"/>
      <c r="M109" s="161"/>
      <c r="T109" s="162"/>
      <c r="AT109" s="157" t="s">
        <v>148</v>
      </c>
      <c r="AU109" s="157" t="s">
        <v>91</v>
      </c>
      <c r="AV109" s="13" t="s">
        <v>91</v>
      </c>
      <c r="AW109" s="13" t="s">
        <v>34</v>
      </c>
      <c r="AX109" s="13" t="s">
        <v>72</v>
      </c>
      <c r="AY109" s="157" t="s">
        <v>136</v>
      </c>
    </row>
    <row r="110" spans="2:65" s="13" customFormat="1" ht="11.25">
      <c r="B110" s="156"/>
      <c r="D110" s="150" t="s">
        <v>148</v>
      </c>
      <c r="E110" s="157" t="s">
        <v>19</v>
      </c>
      <c r="F110" s="158" t="s">
        <v>164</v>
      </c>
      <c r="H110" s="159">
        <v>13.250999999999999</v>
      </c>
      <c r="I110" s="160"/>
      <c r="L110" s="156"/>
      <c r="M110" s="161"/>
      <c r="T110" s="162"/>
      <c r="AT110" s="157" t="s">
        <v>148</v>
      </c>
      <c r="AU110" s="157" t="s">
        <v>91</v>
      </c>
      <c r="AV110" s="13" t="s">
        <v>91</v>
      </c>
      <c r="AW110" s="13" t="s">
        <v>34</v>
      </c>
      <c r="AX110" s="13" t="s">
        <v>72</v>
      </c>
      <c r="AY110" s="157" t="s">
        <v>136</v>
      </c>
    </row>
    <row r="111" spans="2:65" s="13" customFormat="1" ht="11.25">
      <c r="B111" s="156"/>
      <c r="D111" s="150" t="s">
        <v>148</v>
      </c>
      <c r="E111" s="157" t="s">
        <v>19</v>
      </c>
      <c r="F111" s="158" t="s">
        <v>165</v>
      </c>
      <c r="H111" s="159">
        <v>-2.9550000000000001</v>
      </c>
      <c r="I111" s="160"/>
      <c r="L111" s="156"/>
      <c r="M111" s="161"/>
      <c r="T111" s="162"/>
      <c r="AT111" s="157" t="s">
        <v>148</v>
      </c>
      <c r="AU111" s="157" t="s">
        <v>91</v>
      </c>
      <c r="AV111" s="13" t="s">
        <v>91</v>
      </c>
      <c r="AW111" s="13" t="s">
        <v>34</v>
      </c>
      <c r="AX111" s="13" t="s">
        <v>72</v>
      </c>
      <c r="AY111" s="157" t="s">
        <v>136</v>
      </c>
    </row>
    <row r="112" spans="2:65" s="13" customFormat="1" ht="11.25">
      <c r="B112" s="156"/>
      <c r="D112" s="150" t="s">
        <v>148</v>
      </c>
      <c r="E112" s="157" t="s">
        <v>19</v>
      </c>
      <c r="F112" s="158" t="s">
        <v>166</v>
      </c>
      <c r="H112" s="159">
        <v>5.9039999999999999</v>
      </c>
      <c r="I112" s="160"/>
      <c r="L112" s="156"/>
      <c r="M112" s="161"/>
      <c r="T112" s="162"/>
      <c r="AT112" s="157" t="s">
        <v>148</v>
      </c>
      <c r="AU112" s="157" t="s">
        <v>91</v>
      </c>
      <c r="AV112" s="13" t="s">
        <v>91</v>
      </c>
      <c r="AW112" s="13" t="s">
        <v>34</v>
      </c>
      <c r="AX112" s="13" t="s">
        <v>72</v>
      </c>
      <c r="AY112" s="157" t="s">
        <v>136</v>
      </c>
    </row>
    <row r="113" spans="2:65" s="12" customFormat="1" ht="11.25">
      <c r="B113" s="149"/>
      <c r="D113" s="150" t="s">
        <v>148</v>
      </c>
      <c r="E113" s="151" t="s">
        <v>19</v>
      </c>
      <c r="F113" s="152" t="s">
        <v>167</v>
      </c>
      <c r="H113" s="151" t="s">
        <v>19</v>
      </c>
      <c r="I113" s="153"/>
      <c r="L113" s="149"/>
      <c r="M113" s="154"/>
      <c r="T113" s="155"/>
      <c r="AT113" s="151" t="s">
        <v>148</v>
      </c>
      <c r="AU113" s="151" t="s">
        <v>91</v>
      </c>
      <c r="AV113" s="12" t="s">
        <v>80</v>
      </c>
      <c r="AW113" s="12" t="s">
        <v>34</v>
      </c>
      <c r="AX113" s="12" t="s">
        <v>72</v>
      </c>
      <c r="AY113" s="151" t="s">
        <v>136</v>
      </c>
    </row>
    <row r="114" spans="2:65" s="13" customFormat="1" ht="11.25">
      <c r="B114" s="156"/>
      <c r="D114" s="150" t="s">
        <v>148</v>
      </c>
      <c r="E114" s="157" t="s">
        <v>19</v>
      </c>
      <c r="F114" s="158" t="s">
        <v>168</v>
      </c>
      <c r="H114" s="159">
        <v>2.94</v>
      </c>
      <c r="I114" s="160"/>
      <c r="L114" s="156"/>
      <c r="M114" s="161"/>
      <c r="T114" s="162"/>
      <c r="AT114" s="157" t="s">
        <v>148</v>
      </c>
      <c r="AU114" s="157" t="s">
        <v>91</v>
      </c>
      <c r="AV114" s="13" t="s">
        <v>91</v>
      </c>
      <c r="AW114" s="13" t="s">
        <v>34</v>
      </c>
      <c r="AX114" s="13" t="s">
        <v>72</v>
      </c>
      <c r="AY114" s="157" t="s">
        <v>136</v>
      </c>
    </row>
    <row r="115" spans="2:65" s="14" customFormat="1" ht="11.25">
      <c r="B115" s="163"/>
      <c r="D115" s="150" t="s">
        <v>148</v>
      </c>
      <c r="E115" s="164" t="s">
        <v>19</v>
      </c>
      <c r="F115" s="165" t="s">
        <v>151</v>
      </c>
      <c r="H115" s="166">
        <v>35.212000000000003</v>
      </c>
      <c r="I115" s="167"/>
      <c r="L115" s="163"/>
      <c r="M115" s="168"/>
      <c r="T115" s="169"/>
      <c r="AT115" s="164" t="s">
        <v>148</v>
      </c>
      <c r="AU115" s="164" t="s">
        <v>91</v>
      </c>
      <c r="AV115" s="14" t="s">
        <v>144</v>
      </c>
      <c r="AW115" s="14" t="s">
        <v>34</v>
      </c>
      <c r="AX115" s="14" t="s">
        <v>80</v>
      </c>
      <c r="AY115" s="164" t="s">
        <v>136</v>
      </c>
    </row>
    <row r="116" spans="2:65" s="1" customFormat="1" ht="16.5" customHeight="1">
      <c r="B116" s="33"/>
      <c r="C116" s="132" t="s">
        <v>144</v>
      </c>
      <c r="D116" s="132" t="s">
        <v>139</v>
      </c>
      <c r="E116" s="133" t="s">
        <v>169</v>
      </c>
      <c r="F116" s="134" t="s">
        <v>170</v>
      </c>
      <c r="G116" s="135" t="s">
        <v>171</v>
      </c>
      <c r="H116" s="136">
        <v>0.42</v>
      </c>
      <c r="I116" s="137"/>
      <c r="J116" s="138">
        <f>ROUND(I116*H116,2)</f>
        <v>0</v>
      </c>
      <c r="K116" s="134" t="s">
        <v>143</v>
      </c>
      <c r="L116" s="33"/>
      <c r="M116" s="139" t="s">
        <v>19</v>
      </c>
      <c r="N116" s="140" t="s">
        <v>44</v>
      </c>
      <c r="P116" s="141">
        <f>O116*H116</f>
        <v>0</v>
      </c>
      <c r="Q116" s="141">
        <v>0</v>
      </c>
      <c r="R116" s="141">
        <f>Q116*H116</f>
        <v>0</v>
      </c>
      <c r="S116" s="141">
        <v>2.2000000000000002</v>
      </c>
      <c r="T116" s="142">
        <f>S116*H116</f>
        <v>0.92400000000000004</v>
      </c>
      <c r="AR116" s="143" t="s">
        <v>144</v>
      </c>
      <c r="AT116" s="143" t="s">
        <v>139</v>
      </c>
      <c r="AU116" s="143" t="s">
        <v>91</v>
      </c>
      <c r="AY116" s="18" t="s">
        <v>136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91</v>
      </c>
      <c r="BK116" s="144">
        <f>ROUND(I116*H116,2)</f>
        <v>0</v>
      </c>
      <c r="BL116" s="18" t="s">
        <v>144</v>
      </c>
      <c r="BM116" s="143" t="s">
        <v>172</v>
      </c>
    </row>
    <row r="117" spans="2:65" s="1" customFormat="1" ht="11.25">
      <c r="B117" s="33"/>
      <c r="D117" s="145" t="s">
        <v>146</v>
      </c>
      <c r="F117" s="146" t="s">
        <v>173</v>
      </c>
      <c r="I117" s="147"/>
      <c r="L117" s="33"/>
      <c r="M117" s="148"/>
      <c r="T117" s="54"/>
      <c r="AT117" s="18" t="s">
        <v>146</v>
      </c>
      <c r="AU117" s="18" t="s">
        <v>91</v>
      </c>
    </row>
    <row r="118" spans="2:65" s="12" customFormat="1" ht="11.25">
      <c r="B118" s="149"/>
      <c r="D118" s="150" t="s">
        <v>148</v>
      </c>
      <c r="E118" s="151" t="s">
        <v>19</v>
      </c>
      <c r="F118" s="152" t="s">
        <v>149</v>
      </c>
      <c r="H118" s="151" t="s">
        <v>19</v>
      </c>
      <c r="I118" s="153"/>
      <c r="L118" s="149"/>
      <c r="M118" s="154"/>
      <c r="T118" s="155"/>
      <c r="AT118" s="151" t="s">
        <v>148</v>
      </c>
      <c r="AU118" s="151" t="s">
        <v>91</v>
      </c>
      <c r="AV118" s="12" t="s">
        <v>80</v>
      </c>
      <c r="AW118" s="12" t="s">
        <v>34</v>
      </c>
      <c r="AX118" s="12" t="s">
        <v>72</v>
      </c>
      <c r="AY118" s="151" t="s">
        <v>136</v>
      </c>
    </row>
    <row r="119" spans="2:65" s="12" customFormat="1" ht="11.25">
      <c r="B119" s="149"/>
      <c r="D119" s="150" t="s">
        <v>148</v>
      </c>
      <c r="E119" s="151" t="s">
        <v>19</v>
      </c>
      <c r="F119" s="152" t="s">
        <v>174</v>
      </c>
      <c r="H119" s="151" t="s">
        <v>19</v>
      </c>
      <c r="I119" s="153"/>
      <c r="L119" s="149"/>
      <c r="M119" s="154"/>
      <c r="T119" s="155"/>
      <c r="AT119" s="151" t="s">
        <v>148</v>
      </c>
      <c r="AU119" s="151" t="s">
        <v>91</v>
      </c>
      <c r="AV119" s="12" t="s">
        <v>80</v>
      </c>
      <c r="AW119" s="12" t="s">
        <v>34</v>
      </c>
      <c r="AX119" s="12" t="s">
        <v>72</v>
      </c>
      <c r="AY119" s="151" t="s">
        <v>136</v>
      </c>
    </row>
    <row r="120" spans="2:65" s="13" customFormat="1" ht="11.25">
      <c r="B120" s="156"/>
      <c r="D120" s="150" t="s">
        <v>148</v>
      </c>
      <c r="E120" s="157" t="s">
        <v>19</v>
      </c>
      <c r="F120" s="158" t="s">
        <v>175</v>
      </c>
      <c r="H120" s="159">
        <v>0.108</v>
      </c>
      <c r="I120" s="160"/>
      <c r="L120" s="156"/>
      <c r="M120" s="161"/>
      <c r="T120" s="162"/>
      <c r="AT120" s="157" t="s">
        <v>148</v>
      </c>
      <c r="AU120" s="157" t="s">
        <v>91</v>
      </c>
      <c r="AV120" s="13" t="s">
        <v>91</v>
      </c>
      <c r="AW120" s="13" t="s">
        <v>34</v>
      </c>
      <c r="AX120" s="13" t="s">
        <v>72</v>
      </c>
      <c r="AY120" s="157" t="s">
        <v>136</v>
      </c>
    </row>
    <row r="121" spans="2:65" s="13" customFormat="1" ht="11.25">
      <c r="B121" s="156"/>
      <c r="D121" s="150" t="s">
        <v>148</v>
      </c>
      <c r="E121" s="157" t="s">
        <v>19</v>
      </c>
      <c r="F121" s="158" t="s">
        <v>175</v>
      </c>
      <c r="H121" s="159">
        <v>0.108</v>
      </c>
      <c r="I121" s="160"/>
      <c r="L121" s="156"/>
      <c r="M121" s="161"/>
      <c r="T121" s="162"/>
      <c r="AT121" s="157" t="s">
        <v>148</v>
      </c>
      <c r="AU121" s="157" t="s">
        <v>91</v>
      </c>
      <c r="AV121" s="13" t="s">
        <v>91</v>
      </c>
      <c r="AW121" s="13" t="s">
        <v>34</v>
      </c>
      <c r="AX121" s="13" t="s">
        <v>72</v>
      </c>
      <c r="AY121" s="157" t="s">
        <v>136</v>
      </c>
    </row>
    <row r="122" spans="2:65" s="13" customFormat="1" ht="11.25">
      <c r="B122" s="156"/>
      <c r="D122" s="150" t="s">
        <v>148</v>
      </c>
      <c r="E122" s="157" t="s">
        <v>19</v>
      </c>
      <c r="F122" s="158" t="s">
        <v>176</v>
      </c>
      <c r="H122" s="159">
        <v>7.1999999999999995E-2</v>
      </c>
      <c r="I122" s="160"/>
      <c r="L122" s="156"/>
      <c r="M122" s="161"/>
      <c r="T122" s="162"/>
      <c r="AT122" s="157" t="s">
        <v>148</v>
      </c>
      <c r="AU122" s="157" t="s">
        <v>91</v>
      </c>
      <c r="AV122" s="13" t="s">
        <v>91</v>
      </c>
      <c r="AW122" s="13" t="s">
        <v>34</v>
      </c>
      <c r="AX122" s="13" t="s">
        <v>72</v>
      </c>
      <c r="AY122" s="157" t="s">
        <v>136</v>
      </c>
    </row>
    <row r="123" spans="2:65" s="12" customFormat="1" ht="11.25">
      <c r="B123" s="149"/>
      <c r="D123" s="150" t="s">
        <v>148</v>
      </c>
      <c r="E123" s="151" t="s">
        <v>19</v>
      </c>
      <c r="F123" s="152" t="s">
        <v>177</v>
      </c>
      <c r="H123" s="151" t="s">
        <v>19</v>
      </c>
      <c r="I123" s="153"/>
      <c r="L123" s="149"/>
      <c r="M123" s="154"/>
      <c r="T123" s="155"/>
      <c r="AT123" s="151" t="s">
        <v>148</v>
      </c>
      <c r="AU123" s="151" t="s">
        <v>91</v>
      </c>
      <c r="AV123" s="12" t="s">
        <v>80</v>
      </c>
      <c r="AW123" s="12" t="s">
        <v>34</v>
      </c>
      <c r="AX123" s="12" t="s">
        <v>72</v>
      </c>
      <c r="AY123" s="151" t="s">
        <v>136</v>
      </c>
    </row>
    <row r="124" spans="2:65" s="13" customFormat="1" ht="11.25">
      <c r="B124" s="156"/>
      <c r="D124" s="150" t="s">
        <v>148</v>
      </c>
      <c r="E124" s="157" t="s">
        <v>19</v>
      </c>
      <c r="F124" s="158" t="s">
        <v>178</v>
      </c>
      <c r="H124" s="159">
        <v>0.13200000000000001</v>
      </c>
      <c r="I124" s="160"/>
      <c r="L124" s="156"/>
      <c r="M124" s="161"/>
      <c r="T124" s="162"/>
      <c r="AT124" s="157" t="s">
        <v>148</v>
      </c>
      <c r="AU124" s="157" t="s">
        <v>91</v>
      </c>
      <c r="AV124" s="13" t="s">
        <v>91</v>
      </c>
      <c r="AW124" s="13" t="s">
        <v>34</v>
      </c>
      <c r="AX124" s="13" t="s">
        <v>72</v>
      </c>
      <c r="AY124" s="157" t="s">
        <v>136</v>
      </c>
    </row>
    <row r="125" spans="2:65" s="14" customFormat="1" ht="11.25">
      <c r="B125" s="163"/>
      <c r="D125" s="150" t="s">
        <v>148</v>
      </c>
      <c r="E125" s="164" t="s">
        <v>19</v>
      </c>
      <c r="F125" s="165" t="s">
        <v>151</v>
      </c>
      <c r="H125" s="166">
        <v>0.42</v>
      </c>
      <c r="I125" s="167"/>
      <c r="L125" s="163"/>
      <c r="M125" s="168"/>
      <c r="T125" s="169"/>
      <c r="AT125" s="164" t="s">
        <v>148</v>
      </c>
      <c r="AU125" s="164" t="s">
        <v>91</v>
      </c>
      <c r="AV125" s="14" t="s">
        <v>144</v>
      </c>
      <c r="AW125" s="14" t="s">
        <v>34</v>
      </c>
      <c r="AX125" s="14" t="s">
        <v>80</v>
      </c>
      <c r="AY125" s="164" t="s">
        <v>136</v>
      </c>
    </row>
    <row r="126" spans="2:65" s="1" customFormat="1" ht="16.5" customHeight="1">
      <c r="B126" s="33"/>
      <c r="C126" s="132" t="s">
        <v>179</v>
      </c>
      <c r="D126" s="132" t="s">
        <v>139</v>
      </c>
      <c r="E126" s="133" t="s">
        <v>180</v>
      </c>
      <c r="F126" s="134" t="s">
        <v>181</v>
      </c>
      <c r="G126" s="135" t="s">
        <v>142</v>
      </c>
      <c r="H126" s="136">
        <v>21.3</v>
      </c>
      <c r="I126" s="137"/>
      <c r="J126" s="138">
        <f>ROUND(I126*H126,2)</f>
        <v>0</v>
      </c>
      <c r="K126" s="134" t="s">
        <v>143</v>
      </c>
      <c r="L126" s="33"/>
      <c r="M126" s="139" t="s">
        <v>19</v>
      </c>
      <c r="N126" s="140" t="s">
        <v>44</v>
      </c>
      <c r="P126" s="141">
        <f>O126*H126</f>
        <v>0</v>
      </c>
      <c r="Q126" s="141">
        <v>0</v>
      </c>
      <c r="R126" s="141">
        <f>Q126*H126</f>
        <v>0</v>
      </c>
      <c r="S126" s="141">
        <v>0.09</v>
      </c>
      <c r="T126" s="142">
        <f>S126*H126</f>
        <v>1.917</v>
      </c>
      <c r="AR126" s="143" t="s">
        <v>144</v>
      </c>
      <c r="AT126" s="143" t="s">
        <v>139</v>
      </c>
      <c r="AU126" s="143" t="s">
        <v>91</v>
      </c>
      <c r="AY126" s="18" t="s">
        <v>136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91</v>
      </c>
      <c r="BK126" s="144">
        <f>ROUND(I126*H126,2)</f>
        <v>0</v>
      </c>
      <c r="BL126" s="18" t="s">
        <v>144</v>
      </c>
      <c r="BM126" s="143" t="s">
        <v>182</v>
      </c>
    </row>
    <row r="127" spans="2:65" s="1" customFormat="1" ht="11.25">
      <c r="B127" s="33"/>
      <c r="D127" s="145" t="s">
        <v>146</v>
      </c>
      <c r="F127" s="146" t="s">
        <v>183</v>
      </c>
      <c r="I127" s="147"/>
      <c r="L127" s="33"/>
      <c r="M127" s="148"/>
      <c r="T127" s="54"/>
      <c r="AT127" s="18" t="s">
        <v>146</v>
      </c>
      <c r="AU127" s="18" t="s">
        <v>91</v>
      </c>
    </row>
    <row r="128" spans="2:65" s="12" customFormat="1" ht="11.25">
      <c r="B128" s="149"/>
      <c r="D128" s="150" t="s">
        <v>148</v>
      </c>
      <c r="E128" s="151" t="s">
        <v>19</v>
      </c>
      <c r="F128" s="152" t="s">
        <v>149</v>
      </c>
      <c r="H128" s="151" t="s">
        <v>19</v>
      </c>
      <c r="I128" s="153"/>
      <c r="L128" s="149"/>
      <c r="M128" s="154"/>
      <c r="T128" s="155"/>
      <c r="AT128" s="151" t="s">
        <v>148</v>
      </c>
      <c r="AU128" s="151" t="s">
        <v>91</v>
      </c>
      <c r="AV128" s="12" t="s">
        <v>80</v>
      </c>
      <c r="AW128" s="12" t="s">
        <v>34</v>
      </c>
      <c r="AX128" s="12" t="s">
        <v>72</v>
      </c>
      <c r="AY128" s="151" t="s">
        <v>136</v>
      </c>
    </row>
    <row r="129" spans="2:65" s="12" customFormat="1" ht="11.25">
      <c r="B129" s="149"/>
      <c r="D129" s="150" t="s">
        <v>148</v>
      </c>
      <c r="E129" s="151" t="s">
        <v>19</v>
      </c>
      <c r="F129" s="152" t="s">
        <v>184</v>
      </c>
      <c r="H129" s="151" t="s">
        <v>19</v>
      </c>
      <c r="I129" s="153"/>
      <c r="L129" s="149"/>
      <c r="M129" s="154"/>
      <c r="T129" s="155"/>
      <c r="AT129" s="151" t="s">
        <v>148</v>
      </c>
      <c r="AU129" s="151" t="s">
        <v>91</v>
      </c>
      <c r="AV129" s="12" t="s">
        <v>80</v>
      </c>
      <c r="AW129" s="12" t="s">
        <v>34</v>
      </c>
      <c r="AX129" s="12" t="s">
        <v>72</v>
      </c>
      <c r="AY129" s="151" t="s">
        <v>136</v>
      </c>
    </row>
    <row r="130" spans="2:65" s="12" customFormat="1" ht="11.25">
      <c r="B130" s="149"/>
      <c r="D130" s="150" t="s">
        <v>148</v>
      </c>
      <c r="E130" s="151" t="s">
        <v>19</v>
      </c>
      <c r="F130" s="152" t="s">
        <v>174</v>
      </c>
      <c r="H130" s="151" t="s">
        <v>19</v>
      </c>
      <c r="I130" s="153"/>
      <c r="L130" s="149"/>
      <c r="M130" s="154"/>
      <c r="T130" s="155"/>
      <c r="AT130" s="151" t="s">
        <v>148</v>
      </c>
      <c r="AU130" s="151" t="s">
        <v>91</v>
      </c>
      <c r="AV130" s="12" t="s">
        <v>80</v>
      </c>
      <c r="AW130" s="12" t="s">
        <v>34</v>
      </c>
      <c r="AX130" s="12" t="s">
        <v>72</v>
      </c>
      <c r="AY130" s="151" t="s">
        <v>136</v>
      </c>
    </row>
    <row r="131" spans="2:65" s="13" customFormat="1" ht="11.25">
      <c r="B131" s="156"/>
      <c r="D131" s="150" t="s">
        <v>148</v>
      </c>
      <c r="E131" s="157" t="s">
        <v>19</v>
      </c>
      <c r="F131" s="158" t="s">
        <v>185</v>
      </c>
      <c r="H131" s="159">
        <v>7.3</v>
      </c>
      <c r="I131" s="160"/>
      <c r="L131" s="156"/>
      <c r="M131" s="161"/>
      <c r="T131" s="162"/>
      <c r="AT131" s="157" t="s">
        <v>148</v>
      </c>
      <c r="AU131" s="157" t="s">
        <v>91</v>
      </c>
      <c r="AV131" s="13" t="s">
        <v>91</v>
      </c>
      <c r="AW131" s="13" t="s">
        <v>34</v>
      </c>
      <c r="AX131" s="13" t="s">
        <v>72</v>
      </c>
      <c r="AY131" s="157" t="s">
        <v>136</v>
      </c>
    </row>
    <row r="132" spans="2:65" s="12" customFormat="1" ht="11.25">
      <c r="B132" s="149"/>
      <c r="D132" s="150" t="s">
        <v>148</v>
      </c>
      <c r="E132" s="151" t="s">
        <v>19</v>
      </c>
      <c r="F132" s="152" t="s">
        <v>177</v>
      </c>
      <c r="H132" s="151" t="s">
        <v>19</v>
      </c>
      <c r="I132" s="153"/>
      <c r="L132" s="149"/>
      <c r="M132" s="154"/>
      <c r="T132" s="155"/>
      <c r="AT132" s="151" t="s">
        <v>148</v>
      </c>
      <c r="AU132" s="151" t="s">
        <v>91</v>
      </c>
      <c r="AV132" s="12" t="s">
        <v>80</v>
      </c>
      <c r="AW132" s="12" t="s">
        <v>34</v>
      </c>
      <c r="AX132" s="12" t="s">
        <v>72</v>
      </c>
      <c r="AY132" s="151" t="s">
        <v>136</v>
      </c>
    </row>
    <row r="133" spans="2:65" s="13" customFormat="1" ht="11.25">
      <c r="B133" s="156"/>
      <c r="D133" s="150" t="s">
        <v>148</v>
      </c>
      <c r="E133" s="157" t="s">
        <v>19</v>
      </c>
      <c r="F133" s="158" t="s">
        <v>186</v>
      </c>
      <c r="H133" s="159">
        <v>9.1999999999999993</v>
      </c>
      <c r="I133" s="160"/>
      <c r="L133" s="156"/>
      <c r="M133" s="161"/>
      <c r="T133" s="162"/>
      <c r="AT133" s="157" t="s">
        <v>148</v>
      </c>
      <c r="AU133" s="157" t="s">
        <v>91</v>
      </c>
      <c r="AV133" s="13" t="s">
        <v>91</v>
      </c>
      <c r="AW133" s="13" t="s">
        <v>34</v>
      </c>
      <c r="AX133" s="13" t="s">
        <v>72</v>
      </c>
      <c r="AY133" s="157" t="s">
        <v>136</v>
      </c>
    </row>
    <row r="134" spans="2:65" s="12" customFormat="1" ht="11.25">
      <c r="B134" s="149"/>
      <c r="D134" s="150" t="s">
        <v>148</v>
      </c>
      <c r="E134" s="151" t="s">
        <v>19</v>
      </c>
      <c r="F134" s="152" t="s">
        <v>187</v>
      </c>
      <c r="H134" s="151" t="s">
        <v>19</v>
      </c>
      <c r="I134" s="153"/>
      <c r="L134" s="149"/>
      <c r="M134" s="154"/>
      <c r="T134" s="155"/>
      <c r="AT134" s="151" t="s">
        <v>148</v>
      </c>
      <c r="AU134" s="151" t="s">
        <v>91</v>
      </c>
      <c r="AV134" s="12" t="s">
        <v>80</v>
      </c>
      <c r="AW134" s="12" t="s">
        <v>34</v>
      </c>
      <c r="AX134" s="12" t="s">
        <v>72</v>
      </c>
      <c r="AY134" s="151" t="s">
        <v>136</v>
      </c>
    </row>
    <row r="135" spans="2:65" s="13" customFormat="1" ht="11.25">
      <c r="B135" s="156"/>
      <c r="D135" s="150" t="s">
        <v>148</v>
      </c>
      <c r="E135" s="157" t="s">
        <v>19</v>
      </c>
      <c r="F135" s="158" t="s">
        <v>188</v>
      </c>
      <c r="H135" s="159">
        <v>4.8</v>
      </c>
      <c r="I135" s="160"/>
      <c r="L135" s="156"/>
      <c r="M135" s="161"/>
      <c r="T135" s="162"/>
      <c r="AT135" s="157" t="s">
        <v>148</v>
      </c>
      <c r="AU135" s="157" t="s">
        <v>91</v>
      </c>
      <c r="AV135" s="13" t="s">
        <v>91</v>
      </c>
      <c r="AW135" s="13" t="s">
        <v>34</v>
      </c>
      <c r="AX135" s="13" t="s">
        <v>72</v>
      </c>
      <c r="AY135" s="157" t="s">
        <v>136</v>
      </c>
    </row>
    <row r="136" spans="2:65" s="14" customFormat="1" ht="11.25">
      <c r="B136" s="163"/>
      <c r="D136" s="150" t="s">
        <v>148</v>
      </c>
      <c r="E136" s="164" t="s">
        <v>19</v>
      </c>
      <c r="F136" s="165" t="s">
        <v>151</v>
      </c>
      <c r="H136" s="166">
        <v>21.3</v>
      </c>
      <c r="I136" s="167"/>
      <c r="L136" s="163"/>
      <c r="M136" s="168"/>
      <c r="T136" s="169"/>
      <c r="AT136" s="164" t="s">
        <v>148</v>
      </c>
      <c r="AU136" s="164" t="s">
        <v>91</v>
      </c>
      <c r="AV136" s="14" t="s">
        <v>144</v>
      </c>
      <c r="AW136" s="14" t="s">
        <v>34</v>
      </c>
      <c r="AX136" s="14" t="s">
        <v>80</v>
      </c>
      <c r="AY136" s="164" t="s">
        <v>136</v>
      </c>
    </row>
    <row r="137" spans="2:65" s="1" customFormat="1" ht="16.5" customHeight="1">
      <c r="B137" s="33"/>
      <c r="C137" s="132" t="s">
        <v>189</v>
      </c>
      <c r="D137" s="132" t="s">
        <v>139</v>
      </c>
      <c r="E137" s="133" t="s">
        <v>190</v>
      </c>
      <c r="F137" s="134" t="s">
        <v>191</v>
      </c>
      <c r="G137" s="135" t="s">
        <v>142</v>
      </c>
      <c r="H137" s="136">
        <v>21.3</v>
      </c>
      <c r="I137" s="137"/>
      <c r="J137" s="138">
        <f>ROUND(I137*H137,2)</f>
        <v>0</v>
      </c>
      <c r="K137" s="134" t="s">
        <v>143</v>
      </c>
      <c r="L137" s="33"/>
      <c r="M137" s="139" t="s">
        <v>19</v>
      </c>
      <c r="N137" s="140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144</v>
      </c>
      <c r="AT137" s="143" t="s">
        <v>139</v>
      </c>
      <c r="AU137" s="143" t="s">
        <v>91</v>
      </c>
      <c r="AY137" s="18" t="s">
        <v>136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91</v>
      </c>
      <c r="BK137" s="144">
        <f>ROUND(I137*H137,2)</f>
        <v>0</v>
      </c>
      <c r="BL137" s="18" t="s">
        <v>144</v>
      </c>
      <c r="BM137" s="143" t="s">
        <v>192</v>
      </c>
    </row>
    <row r="138" spans="2:65" s="1" customFormat="1" ht="11.25">
      <c r="B138" s="33"/>
      <c r="D138" s="145" t="s">
        <v>146</v>
      </c>
      <c r="F138" s="146" t="s">
        <v>193</v>
      </c>
      <c r="I138" s="147"/>
      <c r="L138" s="33"/>
      <c r="M138" s="148"/>
      <c r="T138" s="54"/>
      <c r="AT138" s="18" t="s">
        <v>146</v>
      </c>
      <c r="AU138" s="18" t="s">
        <v>91</v>
      </c>
    </row>
    <row r="139" spans="2:65" s="12" customFormat="1" ht="11.25">
      <c r="B139" s="149"/>
      <c r="D139" s="150" t="s">
        <v>148</v>
      </c>
      <c r="E139" s="151" t="s">
        <v>19</v>
      </c>
      <c r="F139" s="152" t="s">
        <v>149</v>
      </c>
      <c r="H139" s="151" t="s">
        <v>19</v>
      </c>
      <c r="I139" s="153"/>
      <c r="L139" s="149"/>
      <c r="M139" s="154"/>
      <c r="T139" s="155"/>
      <c r="AT139" s="151" t="s">
        <v>148</v>
      </c>
      <c r="AU139" s="151" t="s">
        <v>91</v>
      </c>
      <c r="AV139" s="12" t="s">
        <v>80</v>
      </c>
      <c r="AW139" s="12" t="s">
        <v>34</v>
      </c>
      <c r="AX139" s="12" t="s">
        <v>72</v>
      </c>
      <c r="AY139" s="151" t="s">
        <v>136</v>
      </c>
    </row>
    <row r="140" spans="2:65" s="12" customFormat="1" ht="11.25">
      <c r="B140" s="149"/>
      <c r="D140" s="150" t="s">
        <v>148</v>
      </c>
      <c r="E140" s="151" t="s">
        <v>19</v>
      </c>
      <c r="F140" s="152" t="s">
        <v>184</v>
      </c>
      <c r="H140" s="151" t="s">
        <v>19</v>
      </c>
      <c r="I140" s="153"/>
      <c r="L140" s="149"/>
      <c r="M140" s="154"/>
      <c r="T140" s="155"/>
      <c r="AT140" s="151" t="s">
        <v>148</v>
      </c>
      <c r="AU140" s="151" t="s">
        <v>91</v>
      </c>
      <c r="AV140" s="12" t="s">
        <v>80</v>
      </c>
      <c r="AW140" s="12" t="s">
        <v>34</v>
      </c>
      <c r="AX140" s="12" t="s">
        <v>72</v>
      </c>
      <c r="AY140" s="151" t="s">
        <v>136</v>
      </c>
    </row>
    <row r="141" spans="2:65" s="12" customFormat="1" ht="11.25">
      <c r="B141" s="149"/>
      <c r="D141" s="150" t="s">
        <v>148</v>
      </c>
      <c r="E141" s="151" t="s">
        <v>19</v>
      </c>
      <c r="F141" s="152" t="s">
        <v>174</v>
      </c>
      <c r="H141" s="151" t="s">
        <v>19</v>
      </c>
      <c r="I141" s="153"/>
      <c r="L141" s="149"/>
      <c r="M141" s="154"/>
      <c r="T141" s="155"/>
      <c r="AT141" s="151" t="s">
        <v>148</v>
      </c>
      <c r="AU141" s="151" t="s">
        <v>91</v>
      </c>
      <c r="AV141" s="12" t="s">
        <v>80</v>
      </c>
      <c r="AW141" s="12" t="s">
        <v>34</v>
      </c>
      <c r="AX141" s="12" t="s">
        <v>72</v>
      </c>
      <c r="AY141" s="151" t="s">
        <v>136</v>
      </c>
    </row>
    <row r="142" spans="2:65" s="13" customFormat="1" ht="11.25">
      <c r="B142" s="156"/>
      <c r="D142" s="150" t="s">
        <v>148</v>
      </c>
      <c r="E142" s="157" t="s">
        <v>19</v>
      </c>
      <c r="F142" s="158" t="s">
        <v>185</v>
      </c>
      <c r="H142" s="159">
        <v>7.3</v>
      </c>
      <c r="I142" s="160"/>
      <c r="L142" s="156"/>
      <c r="M142" s="161"/>
      <c r="T142" s="162"/>
      <c r="AT142" s="157" t="s">
        <v>148</v>
      </c>
      <c r="AU142" s="157" t="s">
        <v>91</v>
      </c>
      <c r="AV142" s="13" t="s">
        <v>91</v>
      </c>
      <c r="AW142" s="13" t="s">
        <v>34</v>
      </c>
      <c r="AX142" s="13" t="s">
        <v>72</v>
      </c>
      <c r="AY142" s="157" t="s">
        <v>136</v>
      </c>
    </row>
    <row r="143" spans="2:65" s="12" customFormat="1" ht="11.25">
      <c r="B143" s="149"/>
      <c r="D143" s="150" t="s">
        <v>148</v>
      </c>
      <c r="E143" s="151" t="s">
        <v>19</v>
      </c>
      <c r="F143" s="152" t="s">
        <v>177</v>
      </c>
      <c r="H143" s="151" t="s">
        <v>19</v>
      </c>
      <c r="I143" s="153"/>
      <c r="L143" s="149"/>
      <c r="M143" s="154"/>
      <c r="T143" s="155"/>
      <c r="AT143" s="151" t="s">
        <v>148</v>
      </c>
      <c r="AU143" s="151" t="s">
        <v>91</v>
      </c>
      <c r="AV143" s="12" t="s">
        <v>80</v>
      </c>
      <c r="AW143" s="12" t="s">
        <v>34</v>
      </c>
      <c r="AX143" s="12" t="s">
        <v>72</v>
      </c>
      <c r="AY143" s="151" t="s">
        <v>136</v>
      </c>
    </row>
    <row r="144" spans="2:65" s="13" customFormat="1" ht="11.25">
      <c r="B144" s="156"/>
      <c r="D144" s="150" t="s">
        <v>148</v>
      </c>
      <c r="E144" s="157" t="s">
        <v>19</v>
      </c>
      <c r="F144" s="158" t="s">
        <v>186</v>
      </c>
      <c r="H144" s="159">
        <v>9.1999999999999993</v>
      </c>
      <c r="I144" s="160"/>
      <c r="L144" s="156"/>
      <c r="M144" s="161"/>
      <c r="T144" s="162"/>
      <c r="AT144" s="157" t="s">
        <v>148</v>
      </c>
      <c r="AU144" s="157" t="s">
        <v>91</v>
      </c>
      <c r="AV144" s="13" t="s">
        <v>91</v>
      </c>
      <c r="AW144" s="13" t="s">
        <v>34</v>
      </c>
      <c r="AX144" s="13" t="s">
        <v>72</v>
      </c>
      <c r="AY144" s="157" t="s">
        <v>136</v>
      </c>
    </row>
    <row r="145" spans="2:65" s="12" customFormat="1" ht="11.25">
      <c r="B145" s="149"/>
      <c r="D145" s="150" t="s">
        <v>148</v>
      </c>
      <c r="E145" s="151" t="s">
        <v>19</v>
      </c>
      <c r="F145" s="152" t="s">
        <v>187</v>
      </c>
      <c r="H145" s="151" t="s">
        <v>19</v>
      </c>
      <c r="I145" s="153"/>
      <c r="L145" s="149"/>
      <c r="M145" s="154"/>
      <c r="T145" s="155"/>
      <c r="AT145" s="151" t="s">
        <v>148</v>
      </c>
      <c r="AU145" s="151" t="s">
        <v>91</v>
      </c>
      <c r="AV145" s="12" t="s">
        <v>80</v>
      </c>
      <c r="AW145" s="12" t="s">
        <v>34</v>
      </c>
      <c r="AX145" s="12" t="s">
        <v>72</v>
      </c>
      <c r="AY145" s="151" t="s">
        <v>136</v>
      </c>
    </row>
    <row r="146" spans="2:65" s="13" customFormat="1" ht="11.25">
      <c r="B146" s="156"/>
      <c r="D146" s="150" t="s">
        <v>148</v>
      </c>
      <c r="E146" s="157" t="s">
        <v>19</v>
      </c>
      <c r="F146" s="158" t="s">
        <v>188</v>
      </c>
      <c r="H146" s="159">
        <v>4.8</v>
      </c>
      <c r="I146" s="160"/>
      <c r="L146" s="156"/>
      <c r="M146" s="161"/>
      <c r="T146" s="162"/>
      <c r="AT146" s="157" t="s">
        <v>148</v>
      </c>
      <c r="AU146" s="157" t="s">
        <v>91</v>
      </c>
      <c r="AV146" s="13" t="s">
        <v>91</v>
      </c>
      <c r="AW146" s="13" t="s">
        <v>34</v>
      </c>
      <c r="AX146" s="13" t="s">
        <v>72</v>
      </c>
      <c r="AY146" s="157" t="s">
        <v>136</v>
      </c>
    </row>
    <row r="147" spans="2:65" s="14" customFormat="1" ht="11.25">
      <c r="B147" s="163"/>
      <c r="D147" s="150" t="s">
        <v>148</v>
      </c>
      <c r="E147" s="164" t="s">
        <v>19</v>
      </c>
      <c r="F147" s="165" t="s">
        <v>151</v>
      </c>
      <c r="H147" s="166">
        <v>21.3</v>
      </c>
      <c r="I147" s="167"/>
      <c r="L147" s="163"/>
      <c r="M147" s="168"/>
      <c r="T147" s="169"/>
      <c r="AT147" s="164" t="s">
        <v>148</v>
      </c>
      <c r="AU147" s="164" t="s">
        <v>91</v>
      </c>
      <c r="AV147" s="14" t="s">
        <v>144</v>
      </c>
      <c r="AW147" s="14" t="s">
        <v>34</v>
      </c>
      <c r="AX147" s="14" t="s">
        <v>80</v>
      </c>
      <c r="AY147" s="164" t="s">
        <v>136</v>
      </c>
    </row>
    <row r="148" spans="2:65" s="1" customFormat="1" ht="16.5" customHeight="1">
      <c r="B148" s="33"/>
      <c r="C148" s="132" t="s">
        <v>194</v>
      </c>
      <c r="D148" s="132" t="s">
        <v>139</v>
      </c>
      <c r="E148" s="133" t="s">
        <v>195</v>
      </c>
      <c r="F148" s="134" t="s">
        <v>196</v>
      </c>
      <c r="G148" s="135" t="s">
        <v>142</v>
      </c>
      <c r="H148" s="136">
        <v>42.6</v>
      </c>
      <c r="I148" s="137"/>
      <c r="J148" s="138">
        <f>ROUND(I148*H148,2)</f>
        <v>0</v>
      </c>
      <c r="K148" s="134" t="s">
        <v>143</v>
      </c>
      <c r="L148" s="33"/>
      <c r="M148" s="139" t="s">
        <v>19</v>
      </c>
      <c r="N148" s="140" t="s">
        <v>44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144</v>
      </c>
      <c r="AT148" s="143" t="s">
        <v>139</v>
      </c>
      <c r="AU148" s="143" t="s">
        <v>91</v>
      </c>
      <c r="AY148" s="18" t="s">
        <v>136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91</v>
      </c>
      <c r="BK148" s="144">
        <f>ROUND(I148*H148,2)</f>
        <v>0</v>
      </c>
      <c r="BL148" s="18" t="s">
        <v>144</v>
      </c>
      <c r="BM148" s="143" t="s">
        <v>197</v>
      </c>
    </row>
    <row r="149" spans="2:65" s="1" customFormat="1" ht="11.25">
      <c r="B149" s="33"/>
      <c r="D149" s="145" t="s">
        <v>146</v>
      </c>
      <c r="F149" s="146" t="s">
        <v>198</v>
      </c>
      <c r="I149" s="147"/>
      <c r="L149" s="33"/>
      <c r="M149" s="148"/>
      <c r="T149" s="54"/>
      <c r="AT149" s="18" t="s">
        <v>146</v>
      </c>
      <c r="AU149" s="18" t="s">
        <v>91</v>
      </c>
    </row>
    <row r="150" spans="2:65" s="12" customFormat="1" ht="11.25">
      <c r="B150" s="149"/>
      <c r="D150" s="150" t="s">
        <v>148</v>
      </c>
      <c r="E150" s="151" t="s">
        <v>19</v>
      </c>
      <c r="F150" s="152" t="s">
        <v>149</v>
      </c>
      <c r="H150" s="151" t="s">
        <v>19</v>
      </c>
      <c r="I150" s="153"/>
      <c r="L150" s="149"/>
      <c r="M150" s="154"/>
      <c r="T150" s="155"/>
      <c r="AT150" s="151" t="s">
        <v>148</v>
      </c>
      <c r="AU150" s="151" t="s">
        <v>91</v>
      </c>
      <c r="AV150" s="12" t="s">
        <v>80</v>
      </c>
      <c r="AW150" s="12" t="s">
        <v>34</v>
      </c>
      <c r="AX150" s="12" t="s">
        <v>72</v>
      </c>
      <c r="AY150" s="151" t="s">
        <v>136</v>
      </c>
    </row>
    <row r="151" spans="2:65" s="12" customFormat="1" ht="11.25">
      <c r="B151" s="149"/>
      <c r="D151" s="150" t="s">
        <v>148</v>
      </c>
      <c r="E151" s="151" t="s">
        <v>19</v>
      </c>
      <c r="F151" s="152" t="s">
        <v>184</v>
      </c>
      <c r="H151" s="151" t="s">
        <v>19</v>
      </c>
      <c r="I151" s="153"/>
      <c r="L151" s="149"/>
      <c r="M151" s="154"/>
      <c r="T151" s="155"/>
      <c r="AT151" s="151" t="s">
        <v>148</v>
      </c>
      <c r="AU151" s="151" t="s">
        <v>91</v>
      </c>
      <c r="AV151" s="12" t="s">
        <v>80</v>
      </c>
      <c r="AW151" s="12" t="s">
        <v>34</v>
      </c>
      <c r="AX151" s="12" t="s">
        <v>72</v>
      </c>
      <c r="AY151" s="151" t="s">
        <v>136</v>
      </c>
    </row>
    <row r="152" spans="2:65" s="12" customFormat="1" ht="11.25">
      <c r="B152" s="149"/>
      <c r="D152" s="150" t="s">
        <v>148</v>
      </c>
      <c r="E152" s="151" t="s">
        <v>19</v>
      </c>
      <c r="F152" s="152" t="s">
        <v>174</v>
      </c>
      <c r="H152" s="151" t="s">
        <v>19</v>
      </c>
      <c r="I152" s="153"/>
      <c r="L152" s="149"/>
      <c r="M152" s="154"/>
      <c r="T152" s="155"/>
      <c r="AT152" s="151" t="s">
        <v>148</v>
      </c>
      <c r="AU152" s="151" t="s">
        <v>91</v>
      </c>
      <c r="AV152" s="12" t="s">
        <v>80</v>
      </c>
      <c r="AW152" s="12" t="s">
        <v>34</v>
      </c>
      <c r="AX152" s="12" t="s">
        <v>72</v>
      </c>
      <c r="AY152" s="151" t="s">
        <v>136</v>
      </c>
    </row>
    <row r="153" spans="2:65" s="13" customFormat="1" ht="11.25">
      <c r="B153" s="156"/>
      <c r="D153" s="150" t="s">
        <v>148</v>
      </c>
      <c r="E153" s="157" t="s">
        <v>19</v>
      </c>
      <c r="F153" s="158" t="s">
        <v>199</v>
      </c>
      <c r="H153" s="159">
        <v>14.6</v>
      </c>
      <c r="I153" s="160"/>
      <c r="L153" s="156"/>
      <c r="M153" s="161"/>
      <c r="T153" s="162"/>
      <c r="AT153" s="157" t="s">
        <v>148</v>
      </c>
      <c r="AU153" s="157" t="s">
        <v>91</v>
      </c>
      <c r="AV153" s="13" t="s">
        <v>91</v>
      </c>
      <c r="AW153" s="13" t="s">
        <v>34</v>
      </c>
      <c r="AX153" s="13" t="s">
        <v>72</v>
      </c>
      <c r="AY153" s="157" t="s">
        <v>136</v>
      </c>
    </row>
    <row r="154" spans="2:65" s="12" customFormat="1" ht="11.25">
      <c r="B154" s="149"/>
      <c r="D154" s="150" t="s">
        <v>148</v>
      </c>
      <c r="E154" s="151" t="s">
        <v>19</v>
      </c>
      <c r="F154" s="152" t="s">
        <v>177</v>
      </c>
      <c r="H154" s="151" t="s">
        <v>19</v>
      </c>
      <c r="I154" s="153"/>
      <c r="L154" s="149"/>
      <c r="M154" s="154"/>
      <c r="T154" s="155"/>
      <c r="AT154" s="151" t="s">
        <v>148</v>
      </c>
      <c r="AU154" s="151" t="s">
        <v>91</v>
      </c>
      <c r="AV154" s="12" t="s">
        <v>80</v>
      </c>
      <c r="AW154" s="12" t="s">
        <v>34</v>
      </c>
      <c r="AX154" s="12" t="s">
        <v>72</v>
      </c>
      <c r="AY154" s="151" t="s">
        <v>136</v>
      </c>
    </row>
    <row r="155" spans="2:65" s="13" customFormat="1" ht="11.25">
      <c r="B155" s="156"/>
      <c r="D155" s="150" t="s">
        <v>148</v>
      </c>
      <c r="E155" s="157" t="s">
        <v>19</v>
      </c>
      <c r="F155" s="158" t="s">
        <v>200</v>
      </c>
      <c r="H155" s="159">
        <v>18.399999999999999</v>
      </c>
      <c r="I155" s="160"/>
      <c r="L155" s="156"/>
      <c r="M155" s="161"/>
      <c r="T155" s="162"/>
      <c r="AT155" s="157" t="s">
        <v>148</v>
      </c>
      <c r="AU155" s="157" t="s">
        <v>91</v>
      </c>
      <c r="AV155" s="13" t="s">
        <v>91</v>
      </c>
      <c r="AW155" s="13" t="s">
        <v>34</v>
      </c>
      <c r="AX155" s="13" t="s">
        <v>72</v>
      </c>
      <c r="AY155" s="157" t="s">
        <v>136</v>
      </c>
    </row>
    <row r="156" spans="2:65" s="12" customFormat="1" ht="11.25">
      <c r="B156" s="149"/>
      <c r="D156" s="150" t="s">
        <v>148</v>
      </c>
      <c r="E156" s="151" t="s">
        <v>19</v>
      </c>
      <c r="F156" s="152" t="s">
        <v>187</v>
      </c>
      <c r="H156" s="151" t="s">
        <v>19</v>
      </c>
      <c r="I156" s="153"/>
      <c r="L156" s="149"/>
      <c r="M156" s="154"/>
      <c r="T156" s="155"/>
      <c r="AT156" s="151" t="s">
        <v>148</v>
      </c>
      <c r="AU156" s="151" t="s">
        <v>91</v>
      </c>
      <c r="AV156" s="12" t="s">
        <v>80</v>
      </c>
      <c r="AW156" s="12" t="s">
        <v>34</v>
      </c>
      <c r="AX156" s="12" t="s">
        <v>72</v>
      </c>
      <c r="AY156" s="151" t="s">
        <v>136</v>
      </c>
    </row>
    <row r="157" spans="2:65" s="13" customFormat="1" ht="11.25">
      <c r="B157" s="156"/>
      <c r="D157" s="150" t="s">
        <v>148</v>
      </c>
      <c r="E157" s="157" t="s">
        <v>19</v>
      </c>
      <c r="F157" s="158" t="s">
        <v>201</v>
      </c>
      <c r="H157" s="159">
        <v>9.6</v>
      </c>
      <c r="I157" s="160"/>
      <c r="L157" s="156"/>
      <c r="M157" s="161"/>
      <c r="T157" s="162"/>
      <c r="AT157" s="157" t="s">
        <v>148</v>
      </c>
      <c r="AU157" s="157" t="s">
        <v>91</v>
      </c>
      <c r="AV157" s="13" t="s">
        <v>91</v>
      </c>
      <c r="AW157" s="13" t="s">
        <v>34</v>
      </c>
      <c r="AX157" s="13" t="s">
        <v>72</v>
      </c>
      <c r="AY157" s="157" t="s">
        <v>136</v>
      </c>
    </row>
    <row r="158" spans="2:65" s="14" customFormat="1" ht="11.25">
      <c r="B158" s="163"/>
      <c r="D158" s="150" t="s">
        <v>148</v>
      </c>
      <c r="E158" s="164" t="s">
        <v>19</v>
      </c>
      <c r="F158" s="165" t="s">
        <v>151</v>
      </c>
      <c r="H158" s="166">
        <v>42.6</v>
      </c>
      <c r="I158" s="167"/>
      <c r="L158" s="163"/>
      <c r="M158" s="168"/>
      <c r="T158" s="169"/>
      <c r="AT158" s="164" t="s">
        <v>148</v>
      </c>
      <c r="AU158" s="164" t="s">
        <v>91</v>
      </c>
      <c r="AV158" s="14" t="s">
        <v>144</v>
      </c>
      <c r="AW158" s="14" t="s">
        <v>34</v>
      </c>
      <c r="AX158" s="14" t="s">
        <v>80</v>
      </c>
      <c r="AY158" s="164" t="s">
        <v>136</v>
      </c>
    </row>
    <row r="159" spans="2:65" s="1" customFormat="1" ht="24.2" customHeight="1">
      <c r="B159" s="33"/>
      <c r="C159" s="132" t="s">
        <v>202</v>
      </c>
      <c r="D159" s="132" t="s">
        <v>139</v>
      </c>
      <c r="E159" s="133" t="s">
        <v>203</v>
      </c>
      <c r="F159" s="134" t="s">
        <v>204</v>
      </c>
      <c r="G159" s="135" t="s">
        <v>142</v>
      </c>
      <c r="H159" s="136">
        <v>21.3</v>
      </c>
      <c r="I159" s="137"/>
      <c r="J159" s="138">
        <f>ROUND(I159*H159,2)</f>
        <v>0</v>
      </c>
      <c r="K159" s="134" t="s">
        <v>143</v>
      </c>
      <c r="L159" s="33"/>
      <c r="M159" s="139" t="s">
        <v>19</v>
      </c>
      <c r="N159" s="140" t="s">
        <v>44</v>
      </c>
      <c r="P159" s="141">
        <f>O159*H159</f>
        <v>0</v>
      </c>
      <c r="Q159" s="141">
        <v>0</v>
      </c>
      <c r="R159" s="141">
        <f>Q159*H159</f>
        <v>0</v>
      </c>
      <c r="S159" s="141">
        <v>3.5000000000000003E-2</v>
      </c>
      <c r="T159" s="142">
        <f>S159*H159</f>
        <v>0.74550000000000005</v>
      </c>
      <c r="AR159" s="143" t="s">
        <v>144</v>
      </c>
      <c r="AT159" s="143" t="s">
        <v>139</v>
      </c>
      <c r="AU159" s="143" t="s">
        <v>91</v>
      </c>
      <c r="AY159" s="18" t="s">
        <v>136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91</v>
      </c>
      <c r="BK159" s="144">
        <f>ROUND(I159*H159,2)</f>
        <v>0</v>
      </c>
      <c r="BL159" s="18" t="s">
        <v>144</v>
      </c>
      <c r="BM159" s="143" t="s">
        <v>205</v>
      </c>
    </row>
    <row r="160" spans="2:65" s="1" customFormat="1" ht="11.25">
      <c r="B160" s="33"/>
      <c r="D160" s="145" t="s">
        <v>146</v>
      </c>
      <c r="F160" s="146" t="s">
        <v>206</v>
      </c>
      <c r="I160" s="147"/>
      <c r="L160" s="33"/>
      <c r="M160" s="148"/>
      <c r="T160" s="54"/>
      <c r="AT160" s="18" t="s">
        <v>146</v>
      </c>
      <c r="AU160" s="18" t="s">
        <v>91</v>
      </c>
    </row>
    <row r="161" spans="2:65" s="12" customFormat="1" ht="11.25">
      <c r="B161" s="149"/>
      <c r="D161" s="150" t="s">
        <v>148</v>
      </c>
      <c r="E161" s="151" t="s">
        <v>19</v>
      </c>
      <c r="F161" s="152" t="s">
        <v>149</v>
      </c>
      <c r="H161" s="151" t="s">
        <v>19</v>
      </c>
      <c r="I161" s="153"/>
      <c r="L161" s="149"/>
      <c r="M161" s="154"/>
      <c r="T161" s="155"/>
      <c r="AT161" s="151" t="s">
        <v>148</v>
      </c>
      <c r="AU161" s="151" t="s">
        <v>91</v>
      </c>
      <c r="AV161" s="12" t="s">
        <v>80</v>
      </c>
      <c r="AW161" s="12" t="s">
        <v>34</v>
      </c>
      <c r="AX161" s="12" t="s">
        <v>72</v>
      </c>
      <c r="AY161" s="151" t="s">
        <v>136</v>
      </c>
    </row>
    <row r="162" spans="2:65" s="12" customFormat="1" ht="11.25">
      <c r="B162" s="149"/>
      <c r="D162" s="150" t="s">
        <v>148</v>
      </c>
      <c r="E162" s="151" t="s">
        <v>19</v>
      </c>
      <c r="F162" s="152" t="s">
        <v>184</v>
      </c>
      <c r="H162" s="151" t="s">
        <v>19</v>
      </c>
      <c r="I162" s="153"/>
      <c r="L162" s="149"/>
      <c r="M162" s="154"/>
      <c r="T162" s="155"/>
      <c r="AT162" s="151" t="s">
        <v>148</v>
      </c>
      <c r="AU162" s="151" t="s">
        <v>91</v>
      </c>
      <c r="AV162" s="12" t="s">
        <v>80</v>
      </c>
      <c r="AW162" s="12" t="s">
        <v>34</v>
      </c>
      <c r="AX162" s="12" t="s">
        <v>72</v>
      </c>
      <c r="AY162" s="151" t="s">
        <v>136</v>
      </c>
    </row>
    <row r="163" spans="2:65" s="12" customFormat="1" ht="11.25">
      <c r="B163" s="149"/>
      <c r="D163" s="150" t="s">
        <v>148</v>
      </c>
      <c r="E163" s="151" t="s">
        <v>19</v>
      </c>
      <c r="F163" s="152" t="s">
        <v>174</v>
      </c>
      <c r="H163" s="151" t="s">
        <v>19</v>
      </c>
      <c r="I163" s="153"/>
      <c r="L163" s="149"/>
      <c r="M163" s="154"/>
      <c r="T163" s="155"/>
      <c r="AT163" s="151" t="s">
        <v>148</v>
      </c>
      <c r="AU163" s="151" t="s">
        <v>91</v>
      </c>
      <c r="AV163" s="12" t="s">
        <v>80</v>
      </c>
      <c r="AW163" s="12" t="s">
        <v>34</v>
      </c>
      <c r="AX163" s="12" t="s">
        <v>72</v>
      </c>
      <c r="AY163" s="151" t="s">
        <v>136</v>
      </c>
    </row>
    <row r="164" spans="2:65" s="13" customFormat="1" ht="11.25">
      <c r="B164" s="156"/>
      <c r="D164" s="150" t="s">
        <v>148</v>
      </c>
      <c r="E164" s="157" t="s">
        <v>19</v>
      </c>
      <c r="F164" s="158" t="s">
        <v>185</v>
      </c>
      <c r="H164" s="159">
        <v>7.3</v>
      </c>
      <c r="I164" s="160"/>
      <c r="L164" s="156"/>
      <c r="M164" s="161"/>
      <c r="T164" s="162"/>
      <c r="AT164" s="157" t="s">
        <v>148</v>
      </c>
      <c r="AU164" s="157" t="s">
        <v>91</v>
      </c>
      <c r="AV164" s="13" t="s">
        <v>91</v>
      </c>
      <c r="AW164" s="13" t="s">
        <v>34</v>
      </c>
      <c r="AX164" s="13" t="s">
        <v>72</v>
      </c>
      <c r="AY164" s="157" t="s">
        <v>136</v>
      </c>
    </row>
    <row r="165" spans="2:65" s="12" customFormat="1" ht="11.25">
      <c r="B165" s="149"/>
      <c r="D165" s="150" t="s">
        <v>148</v>
      </c>
      <c r="E165" s="151" t="s">
        <v>19</v>
      </c>
      <c r="F165" s="152" t="s">
        <v>177</v>
      </c>
      <c r="H165" s="151" t="s">
        <v>19</v>
      </c>
      <c r="I165" s="153"/>
      <c r="L165" s="149"/>
      <c r="M165" s="154"/>
      <c r="T165" s="155"/>
      <c r="AT165" s="151" t="s">
        <v>148</v>
      </c>
      <c r="AU165" s="151" t="s">
        <v>91</v>
      </c>
      <c r="AV165" s="12" t="s">
        <v>80</v>
      </c>
      <c r="AW165" s="12" t="s">
        <v>34</v>
      </c>
      <c r="AX165" s="12" t="s">
        <v>72</v>
      </c>
      <c r="AY165" s="151" t="s">
        <v>136</v>
      </c>
    </row>
    <row r="166" spans="2:65" s="13" customFormat="1" ht="11.25">
      <c r="B166" s="156"/>
      <c r="D166" s="150" t="s">
        <v>148</v>
      </c>
      <c r="E166" s="157" t="s">
        <v>19</v>
      </c>
      <c r="F166" s="158" t="s">
        <v>186</v>
      </c>
      <c r="H166" s="159">
        <v>9.1999999999999993</v>
      </c>
      <c r="I166" s="160"/>
      <c r="L166" s="156"/>
      <c r="M166" s="161"/>
      <c r="T166" s="162"/>
      <c r="AT166" s="157" t="s">
        <v>148</v>
      </c>
      <c r="AU166" s="157" t="s">
        <v>91</v>
      </c>
      <c r="AV166" s="13" t="s">
        <v>91</v>
      </c>
      <c r="AW166" s="13" t="s">
        <v>34</v>
      </c>
      <c r="AX166" s="13" t="s">
        <v>72</v>
      </c>
      <c r="AY166" s="157" t="s">
        <v>136</v>
      </c>
    </row>
    <row r="167" spans="2:65" s="12" customFormat="1" ht="11.25">
      <c r="B167" s="149"/>
      <c r="D167" s="150" t="s">
        <v>148</v>
      </c>
      <c r="E167" s="151" t="s">
        <v>19</v>
      </c>
      <c r="F167" s="152" t="s">
        <v>187</v>
      </c>
      <c r="H167" s="151" t="s">
        <v>19</v>
      </c>
      <c r="I167" s="153"/>
      <c r="L167" s="149"/>
      <c r="M167" s="154"/>
      <c r="T167" s="155"/>
      <c r="AT167" s="151" t="s">
        <v>148</v>
      </c>
      <c r="AU167" s="151" t="s">
        <v>91</v>
      </c>
      <c r="AV167" s="12" t="s">
        <v>80</v>
      </c>
      <c r="AW167" s="12" t="s">
        <v>34</v>
      </c>
      <c r="AX167" s="12" t="s">
        <v>72</v>
      </c>
      <c r="AY167" s="151" t="s">
        <v>136</v>
      </c>
    </row>
    <row r="168" spans="2:65" s="13" customFormat="1" ht="11.25">
      <c r="B168" s="156"/>
      <c r="D168" s="150" t="s">
        <v>148</v>
      </c>
      <c r="E168" s="157" t="s">
        <v>19</v>
      </c>
      <c r="F168" s="158" t="s">
        <v>188</v>
      </c>
      <c r="H168" s="159">
        <v>4.8</v>
      </c>
      <c r="I168" s="160"/>
      <c r="L168" s="156"/>
      <c r="M168" s="161"/>
      <c r="T168" s="162"/>
      <c r="AT168" s="157" t="s">
        <v>148</v>
      </c>
      <c r="AU168" s="157" t="s">
        <v>91</v>
      </c>
      <c r="AV168" s="13" t="s">
        <v>91</v>
      </c>
      <c r="AW168" s="13" t="s">
        <v>34</v>
      </c>
      <c r="AX168" s="13" t="s">
        <v>72</v>
      </c>
      <c r="AY168" s="157" t="s">
        <v>136</v>
      </c>
    </row>
    <row r="169" spans="2:65" s="14" customFormat="1" ht="11.25">
      <c r="B169" s="163"/>
      <c r="D169" s="150" t="s">
        <v>148</v>
      </c>
      <c r="E169" s="164" t="s">
        <v>19</v>
      </c>
      <c r="F169" s="165" t="s">
        <v>151</v>
      </c>
      <c r="H169" s="166">
        <v>21.3</v>
      </c>
      <c r="I169" s="167"/>
      <c r="L169" s="163"/>
      <c r="M169" s="168"/>
      <c r="T169" s="169"/>
      <c r="AT169" s="164" t="s">
        <v>148</v>
      </c>
      <c r="AU169" s="164" t="s">
        <v>91</v>
      </c>
      <c r="AV169" s="14" t="s">
        <v>144</v>
      </c>
      <c r="AW169" s="14" t="s">
        <v>34</v>
      </c>
      <c r="AX169" s="14" t="s">
        <v>80</v>
      </c>
      <c r="AY169" s="164" t="s">
        <v>136</v>
      </c>
    </row>
    <row r="170" spans="2:65" s="1" customFormat="1" ht="24.2" customHeight="1">
      <c r="B170" s="33"/>
      <c r="C170" s="132" t="s">
        <v>137</v>
      </c>
      <c r="D170" s="132" t="s">
        <v>139</v>
      </c>
      <c r="E170" s="133" t="s">
        <v>207</v>
      </c>
      <c r="F170" s="134" t="s">
        <v>208</v>
      </c>
      <c r="G170" s="135" t="s">
        <v>142</v>
      </c>
      <c r="H170" s="136">
        <v>6.1070000000000002</v>
      </c>
      <c r="I170" s="137"/>
      <c r="J170" s="138">
        <f>ROUND(I170*H170,2)</f>
        <v>0</v>
      </c>
      <c r="K170" s="134" t="s">
        <v>143</v>
      </c>
      <c r="L170" s="33"/>
      <c r="M170" s="139" t="s">
        <v>19</v>
      </c>
      <c r="N170" s="140" t="s">
        <v>44</v>
      </c>
      <c r="P170" s="141">
        <f>O170*H170</f>
        <v>0</v>
      </c>
      <c r="Q170" s="141">
        <v>0</v>
      </c>
      <c r="R170" s="141">
        <f>Q170*H170</f>
        <v>0</v>
      </c>
      <c r="S170" s="141">
        <v>7.5999999999999998E-2</v>
      </c>
      <c r="T170" s="142">
        <f>S170*H170</f>
        <v>0.46413199999999999</v>
      </c>
      <c r="AR170" s="143" t="s">
        <v>144</v>
      </c>
      <c r="AT170" s="143" t="s">
        <v>139</v>
      </c>
      <c r="AU170" s="143" t="s">
        <v>91</v>
      </c>
      <c r="AY170" s="18" t="s">
        <v>136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91</v>
      </c>
      <c r="BK170" s="144">
        <f>ROUND(I170*H170,2)</f>
        <v>0</v>
      </c>
      <c r="BL170" s="18" t="s">
        <v>144</v>
      </c>
      <c r="BM170" s="143" t="s">
        <v>209</v>
      </c>
    </row>
    <row r="171" spans="2:65" s="1" customFormat="1" ht="11.25">
      <c r="B171" s="33"/>
      <c r="D171" s="145" t="s">
        <v>146</v>
      </c>
      <c r="F171" s="146" t="s">
        <v>210</v>
      </c>
      <c r="I171" s="147"/>
      <c r="L171" s="33"/>
      <c r="M171" s="148"/>
      <c r="T171" s="54"/>
      <c r="AT171" s="18" t="s">
        <v>146</v>
      </c>
      <c r="AU171" s="18" t="s">
        <v>91</v>
      </c>
    </row>
    <row r="172" spans="2:65" s="12" customFormat="1" ht="11.25">
      <c r="B172" s="149"/>
      <c r="D172" s="150" t="s">
        <v>148</v>
      </c>
      <c r="E172" s="151" t="s">
        <v>19</v>
      </c>
      <c r="F172" s="152" t="s">
        <v>149</v>
      </c>
      <c r="H172" s="151" t="s">
        <v>19</v>
      </c>
      <c r="I172" s="153"/>
      <c r="L172" s="149"/>
      <c r="M172" s="154"/>
      <c r="T172" s="155"/>
      <c r="AT172" s="151" t="s">
        <v>148</v>
      </c>
      <c r="AU172" s="151" t="s">
        <v>91</v>
      </c>
      <c r="AV172" s="12" t="s">
        <v>80</v>
      </c>
      <c r="AW172" s="12" t="s">
        <v>34</v>
      </c>
      <c r="AX172" s="12" t="s">
        <v>72</v>
      </c>
      <c r="AY172" s="151" t="s">
        <v>136</v>
      </c>
    </row>
    <row r="173" spans="2:65" s="13" customFormat="1" ht="11.25">
      <c r="B173" s="156"/>
      <c r="D173" s="150" t="s">
        <v>148</v>
      </c>
      <c r="E173" s="157" t="s">
        <v>19</v>
      </c>
      <c r="F173" s="158" t="s">
        <v>211</v>
      </c>
      <c r="H173" s="159">
        <v>1.379</v>
      </c>
      <c r="I173" s="160"/>
      <c r="L173" s="156"/>
      <c r="M173" s="161"/>
      <c r="T173" s="162"/>
      <c r="AT173" s="157" t="s">
        <v>148</v>
      </c>
      <c r="AU173" s="157" t="s">
        <v>91</v>
      </c>
      <c r="AV173" s="13" t="s">
        <v>91</v>
      </c>
      <c r="AW173" s="13" t="s">
        <v>34</v>
      </c>
      <c r="AX173" s="13" t="s">
        <v>72</v>
      </c>
      <c r="AY173" s="157" t="s">
        <v>136</v>
      </c>
    </row>
    <row r="174" spans="2:65" s="13" customFormat="1" ht="11.25">
      <c r="B174" s="156"/>
      <c r="D174" s="150" t="s">
        <v>148</v>
      </c>
      <c r="E174" s="157" t="s">
        <v>19</v>
      </c>
      <c r="F174" s="158" t="s">
        <v>212</v>
      </c>
      <c r="H174" s="159">
        <v>1.5760000000000001</v>
      </c>
      <c r="I174" s="160"/>
      <c r="L174" s="156"/>
      <c r="M174" s="161"/>
      <c r="T174" s="162"/>
      <c r="AT174" s="157" t="s">
        <v>148</v>
      </c>
      <c r="AU174" s="157" t="s">
        <v>91</v>
      </c>
      <c r="AV174" s="13" t="s">
        <v>91</v>
      </c>
      <c r="AW174" s="13" t="s">
        <v>34</v>
      </c>
      <c r="AX174" s="13" t="s">
        <v>72</v>
      </c>
      <c r="AY174" s="157" t="s">
        <v>136</v>
      </c>
    </row>
    <row r="175" spans="2:65" s="13" customFormat="1" ht="11.25">
      <c r="B175" s="156"/>
      <c r="D175" s="150" t="s">
        <v>148</v>
      </c>
      <c r="E175" s="157" t="s">
        <v>19</v>
      </c>
      <c r="F175" s="158" t="s">
        <v>212</v>
      </c>
      <c r="H175" s="159">
        <v>1.5760000000000001</v>
      </c>
      <c r="I175" s="160"/>
      <c r="L175" s="156"/>
      <c r="M175" s="161"/>
      <c r="T175" s="162"/>
      <c r="AT175" s="157" t="s">
        <v>148</v>
      </c>
      <c r="AU175" s="157" t="s">
        <v>91</v>
      </c>
      <c r="AV175" s="13" t="s">
        <v>91</v>
      </c>
      <c r="AW175" s="13" t="s">
        <v>34</v>
      </c>
      <c r="AX175" s="13" t="s">
        <v>72</v>
      </c>
      <c r="AY175" s="157" t="s">
        <v>136</v>
      </c>
    </row>
    <row r="176" spans="2:65" s="13" customFormat="1" ht="11.25">
      <c r="B176" s="156"/>
      <c r="D176" s="150" t="s">
        <v>148</v>
      </c>
      <c r="E176" s="157" t="s">
        <v>19</v>
      </c>
      <c r="F176" s="158" t="s">
        <v>212</v>
      </c>
      <c r="H176" s="159">
        <v>1.5760000000000001</v>
      </c>
      <c r="I176" s="160"/>
      <c r="L176" s="156"/>
      <c r="M176" s="161"/>
      <c r="T176" s="162"/>
      <c r="AT176" s="157" t="s">
        <v>148</v>
      </c>
      <c r="AU176" s="157" t="s">
        <v>91</v>
      </c>
      <c r="AV176" s="13" t="s">
        <v>91</v>
      </c>
      <c r="AW176" s="13" t="s">
        <v>34</v>
      </c>
      <c r="AX176" s="13" t="s">
        <v>72</v>
      </c>
      <c r="AY176" s="157" t="s">
        <v>136</v>
      </c>
    </row>
    <row r="177" spans="2:65" s="14" customFormat="1" ht="11.25">
      <c r="B177" s="163"/>
      <c r="D177" s="150" t="s">
        <v>148</v>
      </c>
      <c r="E177" s="164" t="s">
        <v>19</v>
      </c>
      <c r="F177" s="165" t="s">
        <v>151</v>
      </c>
      <c r="H177" s="166">
        <v>6.1070000000000011</v>
      </c>
      <c r="I177" s="167"/>
      <c r="L177" s="163"/>
      <c r="M177" s="168"/>
      <c r="T177" s="169"/>
      <c r="AT177" s="164" t="s">
        <v>148</v>
      </c>
      <c r="AU177" s="164" t="s">
        <v>91</v>
      </c>
      <c r="AV177" s="14" t="s">
        <v>144</v>
      </c>
      <c r="AW177" s="14" t="s">
        <v>34</v>
      </c>
      <c r="AX177" s="14" t="s">
        <v>80</v>
      </c>
      <c r="AY177" s="164" t="s">
        <v>136</v>
      </c>
    </row>
    <row r="178" spans="2:65" s="1" customFormat="1" ht="21.75" customHeight="1">
      <c r="B178" s="33"/>
      <c r="C178" s="132" t="s">
        <v>213</v>
      </c>
      <c r="D178" s="132" t="s">
        <v>139</v>
      </c>
      <c r="E178" s="133" t="s">
        <v>214</v>
      </c>
      <c r="F178" s="134" t="s">
        <v>215</v>
      </c>
      <c r="G178" s="135" t="s">
        <v>142</v>
      </c>
      <c r="H178" s="136">
        <v>0.69</v>
      </c>
      <c r="I178" s="137"/>
      <c r="J178" s="138">
        <f>ROUND(I178*H178,2)</f>
        <v>0</v>
      </c>
      <c r="K178" s="134" t="s">
        <v>143</v>
      </c>
      <c r="L178" s="33"/>
      <c r="M178" s="139" t="s">
        <v>19</v>
      </c>
      <c r="N178" s="140" t="s">
        <v>44</v>
      </c>
      <c r="P178" s="141">
        <f>O178*H178</f>
        <v>0</v>
      </c>
      <c r="Q178" s="141">
        <v>0</v>
      </c>
      <c r="R178" s="141">
        <f>Q178*H178</f>
        <v>0</v>
      </c>
      <c r="S178" s="141">
        <v>7.2999999999999995E-2</v>
      </c>
      <c r="T178" s="142">
        <f>S178*H178</f>
        <v>5.0369999999999991E-2</v>
      </c>
      <c r="AR178" s="143" t="s">
        <v>144</v>
      </c>
      <c r="AT178" s="143" t="s">
        <v>139</v>
      </c>
      <c r="AU178" s="143" t="s">
        <v>91</v>
      </c>
      <c r="AY178" s="18" t="s">
        <v>136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91</v>
      </c>
      <c r="BK178" s="144">
        <f>ROUND(I178*H178,2)</f>
        <v>0</v>
      </c>
      <c r="BL178" s="18" t="s">
        <v>144</v>
      </c>
      <c r="BM178" s="143" t="s">
        <v>216</v>
      </c>
    </row>
    <row r="179" spans="2:65" s="1" customFormat="1" ht="11.25">
      <c r="B179" s="33"/>
      <c r="D179" s="145" t="s">
        <v>146</v>
      </c>
      <c r="F179" s="146" t="s">
        <v>217</v>
      </c>
      <c r="I179" s="147"/>
      <c r="L179" s="33"/>
      <c r="M179" s="148"/>
      <c r="T179" s="54"/>
      <c r="AT179" s="18" t="s">
        <v>146</v>
      </c>
      <c r="AU179" s="18" t="s">
        <v>91</v>
      </c>
    </row>
    <row r="180" spans="2:65" s="12" customFormat="1" ht="11.25">
      <c r="B180" s="149"/>
      <c r="D180" s="150" t="s">
        <v>148</v>
      </c>
      <c r="E180" s="151" t="s">
        <v>19</v>
      </c>
      <c r="F180" s="152" t="s">
        <v>149</v>
      </c>
      <c r="H180" s="151" t="s">
        <v>19</v>
      </c>
      <c r="I180" s="153"/>
      <c r="L180" s="149"/>
      <c r="M180" s="154"/>
      <c r="T180" s="155"/>
      <c r="AT180" s="151" t="s">
        <v>148</v>
      </c>
      <c r="AU180" s="151" t="s">
        <v>91</v>
      </c>
      <c r="AV180" s="12" t="s">
        <v>80</v>
      </c>
      <c r="AW180" s="12" t="s">
        <v>34</v>
      </c>
      <c r="AX180" s="12" t="s">
        <v>72</v>
      </c>
      <c r="AY180" s="151" t="s">
        <v>136</v>
      </c>
    </row>
    <row r="181" spans="2:65" s="13" customFormat="1" ht="11.25">
      <c r="B181" s="156"/>
      <c r="D181" s="150" t="s">
        <v>148</v>
      </c>
      <c r="E181" s="157" t="s">
        <v>19</v>
      </c>
      <c r="F181" s="158" t="s">
        <v>218</v>
      </c>
      <c r="H181" s="159">
        <v>0.69</v>
      </c>
      <c r="I181" s="160"/>
      <c r="L181" s="156"/>
      <c r="M181" s="161"/>
      <c r="T181" s="162"/>
      <c r="AT181" s="157" t="s">
        <v>148</v>
      </c>
      <c r="AU181" s="157" t="s">
        <v>91</v>
      </c>
      <c r="AV181" s="13" t="s">
        <v>91</v>
      </c>
      <c r="AW181" s="13" t="s">
        <v>34</v>
      </c>
      <c r="AX181" s="13" t="s">
        <v>72</v>
      </c>
      <c r="AY181" s="157" t="s">
        <v>136</v>
      </c>
    </row>
    <row r="182" spans="2:65" s="14" customFormat="1" ht="11.25">
      <c r="B182" s="163"/>
      <c r="D182" s="150" t="s">
        <v>148</v>
      </c>
      <c r="E182" s="164" t="s">
        <v>19</v>
      </c>
      <c r="F182" s="165" t="s">
        <v>151</v>
      </c>
      <c r="H182" s="166">
        <v>0.69</v>
      </c>
      <c r="I182" s="167"/>
      <c r="L182" s="163"/>
      <c r="M182" s="168"/>
      <c r="T182" s="169"/>
      <c r="AT182" s="164" t="s">
        <v>148</v>
      </c>
      <c r="AU182" s="164" t="s">
        <v>91</v>
      </c>
      <c r="AV182" s="14" t="s">
        <v>144</v>
      </c>
      <c r="AW182" s="14" t="s">
        <v>34</v>
      </c>
      <c r="AX182" s="14" t="s">
        <v>80</v>
      </c>
      <c r="AY182" s="164" t="s">
        <v>136</v>
      </c>
    </row>
    <row r="183" spans="2:65" s="1" customFormat="1" ht="21.75" customHeight="1">
      <c r="B183" s="33"/>
      <c r="C183" s="132" t="s">
        <v>219</v>
      </c>
      <c r="D183" s="132" t="s">
        <v>139</v>
      </c>
      <c r="E183" s="133" t="s">
        <v>220</v>
      </c>
      <c r="F183" s="134" t="s">
        <v>221</v>
      </c>
      <c r="G183" s="135" t="s">
        <v>142</v>
      </c>
      <c r="H183" s="136">
        <v>7.875</v>
      </c>
      <c r="I183" s="137"/>
      <c r="J183" s="138">
        <f>ROUND(I183*H183,2)</f>
        <v>0</v>
      </c>
      <c r="K183" s="134" t="s">
        <v>143</v>
      </c>
      <c r="L183" s="33"/>
      <c r="M183" s="139" t="s">
        <v>19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5.0999999999999997E-2</v>
      </c>
      <c r="T183" s="142">
        <f>S183*H183</f>
        <v>0.40162499999999995</v>
      </c>
      <c r="AR183" s="143" t="s">
        <v>144</v>
      </c>
      <c r="AT183" s="143" t="s">
        <v>139</v>
      </c>
      <c r="AU183" s="143" t="s">
        <v>91</v>
      </c>
      <c r="AY183" s="18" t="s">
        <v>136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91</v>
      </c>
      <c r="BK183" s="144">
        <f>ROUND(I183*H183,2)</f>
        <v>0</v>
      </c>
      <c r="BL183" s="18" t="s">
        <v>144</v>
      </c>
      <c r="BM183" s="143" t="s">
        <v>222</v>
      </c>
    </row>
    <row r="184" spans="2:65" s="1" customFormat="1" ht="11.25">
      <c r="B184" s="33"/>
      <c r="D184" s="145" t="s">
        <v>146</v>
      </c>
      <c r="F184" s="146" t="s">
        <v>223</v>
      </c>
      <c r="I184" s="147"/>
      <c r="L184" s="33"/>
      <c r="M184" s="148"/>
      <c r="T184" s="54"/>
      <c r="AT184" s="18" t="s">
        <v>146</v>
      </c>
      <c r="AU184" s="18" t="s">
        <v>91</v>
      </c>
    </row>
    <row r="185" spans="2:65" s="12" customFormat="1" ht="11.25">
      <c r="B185" s="149"/>
      <c r="D185" s="150" t="s">
        <v>148</v>
      </c>
      <c r="E185" s="151" t="s">
        <v>19</v>
      </c>
      <c r="F185" s="152" t="s">
        <v>149</v>
      </c>
      <c r="H185" s="151" t="s">
        <v>19</v>
      </c>
      <c r="I185" s="153"/>
      <c r="L185" s="149"/>
      <c r="M185" s="154"/>
      <c r="T185" s="155"/>
      <c r="AT185" s="151" t="s">
        <v>148</v>
      </c>
      <c r="AU185" s="151" t="s">
        <v>91</v>
      </c>
      <c r="AV185" s="12" t="s">
        <v>80</v>
      </c>
      <c r="AW185" s="12" t="s">
        <v>34</v>
      </c>
      <c r="AX185" s="12" t="s">
        <v>72</v>
      </c>
      <c r="AY185" s="151" t="s">
        <v>136</v>
      </c>
    </row>
    <row r="186" spans="2:65" s="13" customFormat="1" ht="11.25">
      <c r="B186" s="156"/>
      <c r="D186" s="150" t="s">
        <v>148</v>
      </c>
      <c r="E186" s="157" t="s">
        <v>19</v>
      </c>
      <c r="F186" s="158" t="s">
        <v>224</v>
      </c>
      <c r="H186" s="159">
        <v>2.625</v>
      </c>
      <c r="I186" s="160"/>
      <c r="L186" s="156"/>
      <c r="M186" s="161"/>
      <c r="T186" s="162"/>
      <c r="AT186" s="157" t="s">
        <v>148</v>
      </c>
      <c r="AU186" s="157" t="s">
        <v>91</v>
      </c>
      <c r="AV186" s="13" t="s">
        <v>91</v>
      </c>
      <c r="AW186" s="13" t="s">
        <v>34</v>
      </c>
      <c r="AX186" s="13" t="s">
        <v>72</v>
      </c>
      <c r="AY186" s="157" t="s">
        <v>136</v>
      </c>
    </row>
    <row r="187" spans="2:65" s="13" customFormat="1" ht="11.25">
      <c r="B187" s="156"/>
      <c r="D187" s="150" t="s">
        <v>148</v>
      </c>
      <c r="E187" s="157" t="s">
        <v>19</v>
      </c>
      <c r="F187" s="158" t="s">
        <v>224</v>
      </c>
      <c r="H187" s="159">
        <v>2.625</v>
      </c>
      <c r="I187" s="160"/>
      <c r="L187" s="156"/>
      <c r="M187" s="161"/>
      <c r="T187" s="162"/>
      <c r="AT187" s="157" t="s">
        <v>148</v>
      </c>
      <c r="AU187" s="157" t="s">
        <v>91</v>
      </c>
      <c r="AV187" s="13" t="s">
        <v>91</v>
      </c>
      <c r="AW187" s="13" t="s">
        <v>34</v>
      </c>
      <c r="AX187" s="13" t="s">
        <v>72</v>
      </c>
      <c r="AY187" s="157" t="s">
        <v>136</v>
      </c>
    </row>
    <row r="188" spans="2:65" s="13" customFormat="1" ht="11.25">
      <c r="B188" s="156"/>
      <c r="D188" s="150" t="s">
        <v>148</v>
      </c>
      <c r="E188" s="157" t="s">
        <v>19</v>
      </c>
      <c r="F188" s="158" t="s">
        <v>224</v>
      </c>
      <c r="H188" s="159">
        <v>2.625</v>
      </c>
      <c r="I188" s="160"/>
      <c r="L188" s="156"/>
      <c r="M188" s="161"/>
      <c r="T188" s="162"/>
      <c r="AT188" s="157" t="s">
        <v>148</v>
      </c>
      <c r="AU188" s="157" t="s">
        <v>91</v>
      </c>
      <c r="AV188" s="13" t="s">
        <v>91</v>
      </c>
      <c r="AW188" s="13" t="s">
        <v>34</v>
      </c>
      <c r="AX188" s="13" t="s">
        <v>72</v>
      </c>
      <c r="AY188" s="157" t="s">
        <v>136</v>
      </c>
    </row>
    <row r="189" spans="2:65" s="14" customFormat="1" ht="11.25">
      <c r="B189" s="163"/>
      <c r="D189" s="150" t="s">
        <v>148</v>
      </c>
      <c r="E189" s="164" t="s">
        <v>19</v>
      </c>
      <c r="F189" s="165" t="s">
        <v>151</v>
      </c>
      <c r="H189" s="166">
        <v>7.875</v>
      </c>
      <c r="I189" s="167"/>
      <c r="L189" s="163"/>
      <c r="M189" s="168"/>
      <c r="T189" s="169"/>
      <c r="AT189" s="164" t="s">
        <v>148</v>
      </c>
      <c r="AU189" s="164" t="s">
        <v>91</v>
      </c>
      <c r="AV189" s="14" t="s">
        <v>144</v>
      </c>
      <c r="AW189" s="14" t="s">
        <v>34</v>
      </c>
      <c r="AX189" s="14" t="s">
        <v>80</v>
      </c>
      <c r="AY189" s="164" t="s">
        <v>136</v>
      </c>
    </row>
    <row r="190" spans="2:65" s="1" customFormat="1" ht="24.2" customHeight="1">
      <c r="B190" s="33"/>
      <c r="C190" s="132" t="s">
        <v>8</v>
      </c>
      <c r="D190" s="132" t="s">
        <v>139</v>
      </c>
      <c r="E190" s="133" t="s">
        <v>225</v>
      </c>
      <c r="F190" s="134" t="s">
        <v>226</v>
      </c>
      <c r="G190" s="135" t="s">
        <v>227</v>
      </c>
      <c r="H190" s="136">
        <v>1</v>
      </c>
      <c r="I190" s="137"/>
      <c r="J190" s="138">
        <f>ROUND(I190*H190,2)</f>
        <v>0</v>
      </c>
      <c r="K190" s="134" t="s">
        <v>143</v>
      </c>
      <c r="L190" s="33"/>
      <c r="M190" s="139" t="s">
        <v>19</v>
      </c>
      <c r="N190" s="140" t="s">
        <v>44</v>
      </c>
      <c r="P190" s="141">
        <f>O190*H190</f>
        <v>0</v>
      </c>
      <c r="Q190" s="141">
        <v>0</v>
      </c>
      <c r="R190" s="141">
        <f>Q190*H190</f>
        <v>0</v>
      </c>
      <c r="S190" s="141">
        <v>9.7000000000000003E-2</v>
      </c>
      <c r="T190" s="142">
        <f>S190*H190</f>
        <v>9.7000000000000003E-2</v>
      </c>
      <c r="AR190" s="143" t="s">
        <v>144</v>
      </c>
      <c r="AT190" s="143" t="s">
        <v>139</v>
      </c>
      <c r="AU190" s="143" t="s">
        <v>91</v>
      </c>
      <c r="AY190" s="18" t="s">
        <v>136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91</v>
      </c>
      <c r="BK190" s="144">
        <f>ROUND(I190*H190,2)</f>
        <v>0</v>
      </c>
      <c r="BL190" s="18" t="s">
        <v>144</v>
      </c>
      <c r="BM190" s="143" t="s">
        <v>228</v>
      </c>
    </row>
    <row r="191" spans="2:65" s="1" customFormat="1" ht="11.25">
      <c r="B191" s="33"/>
      <c r="D191" s="145" t="s">
        <v>146</v>
      </c>
      <c r="F191" s="146" t="s">
        <v>229</v>
      </c>
      <c r="I191" s="147"/>
      <c r="L191" s="33"/>
      <c r="M191" s="148"/>
      <c r="T191" s="54"/>
      <c r="AT191" s="18" t="s">
        <v>146</v>
      </c>
      <c r="AU191" s="18" t="s">
        <v>91</v>
      </c>
    </row>
    <row r="192" spans="2:65" s="12" customFormat="1" ht="11.25">
      <c r="B192" s="149"/>
      <c r="D192" s="150" t="s">
        <v>148</v>
      </c>
      <c r="E192" s="151" t="s">
        <v>19</v>
      </c>
      <c r="F192" s="152" t="s">
        <v>149</v>
      </c>
      <c r="H192" s="151" t="s">
        <v>19</v>
      </c>
      <c r="I192" s="153"/>
      <c r="L192" s="149"/>
      <c r="M192" s="154"/>
      <c r="T192" s="155"/>
      <c r="AT192" s="151" t="s">
        <v>148</v>
      </c>
      <c r="AU192" s="151" t="s">
        <v>91</v>
      </c>
      <c r="AV192" s="12" t="s">
        <v>80</v>
      </c>
      <c r="AW192" s="12" t="s">
        <v>34</v>
      </c>
      <c r="AX192" s="12" t="s">
        <v>72</v>
      </c>
      <c r="AY192" s="151" t="s">
        <v>136</v>
      </c>
    </row>
    <row r="193" spans="2:65" s="12" customFormat="1" ht="11.25">
      <c r="B193" s="149"/>
      <c r="D193" s="150" t="s">
        <v>148</v>
      </c>
      <c r="E193" s="151" t="s">
        <v>19</v>
      </c>
      <c r="F193" s="152" t="s">
        <v>230</v>
      </c>
      <c r="H193" s="151" t="s">
        <v>19</v>
      </c>
      <c r="I193" s="153"/>
      <c r="L193" s="149"/>
      <c r="M193" s="154"/>
      <c r="T193" s="155"/>
      <c r="AT193" s="151" t="s">
        <v>148</v>
      </c>
      <c r="AU193" s="151" t="s">
        <v>91</v>
      </c>
      <c r="AV193" s="12" t="s">
        <v>80</v>
      </c>
      <c r="AW193" s="12" t="s">
        <v>34</v>
      </c>
      <c r="AX193" s="12" t="s">
        <v>72</v>
      </c>
      <c r="AY193" s="151" t="s">
        <v>136</v>
      </c>
    </row>
    <row r="194" spans="2:65" s="13" customFormat="1" ht="11.25">
      <c r="B194" s="156"/>
      <c r="D194" s="150" t="s">
        <v>148</v>
      </c>
      <c r="E194" s="157" t="s">
        <v>19</v>
      </c>
      <c r="F194" s="158" t="s">
        <v>80</v>
      </c>
      <c r="H194" s="159">
        <v>1</v>
      </c>
      <c r="I194" s="160"/>
      <c r="L194" s="156"/>
      <c r="M194" s="161"/>
      <c r="T194" s="162"/>
      <c r="AT194" s="157" t="s">
        <v>148</v>
      </c>
      <c r="AU194" s="157" t="s">
        <v>91</v>
      </c>
      <c r="AV194" s="13" t="s">
        <v>91</v>
      </c>
      <c r="AW194" s="13" t="s">
        <v>34</v>
      </c>
      <c r="AX194" s="13" t="s">
        <v>72</v>
      </c>
      <c r="AY194" s="157" t="s">
        <v>136</v>
      </c>
    </row>
    <row r="195" spans="2:65" s="14" customFormat="1" ht="11.25">
      <c r="B195" s="163"/>
      <c r="D195" s="150" t="s">
        <v>148</v>
      </c>
      <c r="E195" s="164" t="s">
        <v>19</v>
      </c>
      <c r="F195" s="165" t="s">
        <v>151</v>
      </c>
      <c r="H195" s="166">
        <v>1</v>
      </c>
      <c r="I195" s="167"/>
      <c r="L195" s="163"/>
      <c r="M195" s="168"/>
      <c r="T195" s="169"/>
      <c r="AT195" s="164" t="s">
        <v>148</v>
      </c>
      <c r="AU195" s="164" t="s">
        <v>91</v>
      </c>
      <c r="AV195" s="14" t="s">
        <v>144</v>
      </c>
      <c r="AW195" s="14" t="s">
        <v>34</v>
      </c>
      <c r="AX195" s="14" t="s">
        <v>80</v>
      </c>
      <c r="AY195" s="164" t="s">
        <v>136</v>
      </c>
    </row>
    <row r="196" spans="2:65" s="1" customFormat="1" ht="24.2" customHeight="1">
      <c r="B196" s="33"/>
      <c r="C196" s="132" t="s">
        <v>231</v>
      </c>
      <c r="D196" s="132" t="s">
        <v>139</v>
      </c>
      <c r="E196" s="133" t="s">
        <v>232</v>
      </c>
      <c r="F196" s="134" t="s">
        <v>233</v>
      </c>
      <c r="G196" s="135" t="s">
        <v>234</v>
      </c>
      <c r="H196" s="136">
        <v>3.25</v>
      </c>
      <c r="I196" s="137"/>
      <c r="J196" s="138">
        <f>ROUND(I196*H196,2)</f>
        <v>0</v>
      </c>
      <c r="K196" s="134" t="s">
        <v>143</v>
      </c>
      <c r="L196" s="33"/>
      <c r="M196" s="139" t="s">
        <v>19</v>
      </c>
      <c r="N196" s="140" t="s">
        <v>44</v>
      </c>
      <c r="P196" s="141">
        <f>O196*H196</f>
        <v>0</v>
      </c>
      <c r="Q196" s="141">
        <v>0</v>
      </c>
      <c r="R196" s="141">
        <f>Q196*H196</f>
        <v>0</v>
      </c>
      <c r="S196" s="141">
        <v>3.7999999999999999E-2</v>
      </c>
      <c r="T196" s="142">
        <f>S196*H196</f>
        <v>0.1235</v>
      </c>
      <c r="AR196" s="143" t="s">
        <v>144</v>
      </c>
      <c r="AT196" s="143" t="s">
        <v>139</v>
      </c>
      <c r="AU196" s="143" t="s">
        <v>91</v>
      </c>
      <c r="AY196" s="18" t="s">
        <v>136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91</v>
      </c>
      <c r="BK196" s="144">
        <f>ROUND(I196*H196,2)</f>
        <v>0</v>
      </c>
      <c r="BL196" s="18" t="s">
        <v>144</v>
      </c>
      <c r="BM196" s="143" t="s">
        <v>235</v>
      </c>
    </row>
    <row r="197" spans="2:65" s="1" customFormat="1" ht="11.25">
      <c r="B197" s="33"/>
      <c r="D197" s="145" t="s">
        <v>146</v>
      </c>
      <c r="F197" s="146" t="s">
        <v>236</v>
      </c>
      <c r="I197" s="147"/>
      <c r="L197" s="33"/>
      <c r="M197" s="148"/>
      <c r="T197" s="54"/>
      <c r="AT197" s="18" t="s">
        <v>146</v>
      </c>
      <c r="AU197" s="18" t="s">
        <v>91</v>
      </c>
    </row>
    <row r="198" spans="2:65" s="12" customFormat="1" ht="11.25">
      <c r="B198" s="149"/>
      <c r="D198" s="150" t="s">
        <v>148</v>
      </c>
      <c r="E198" s="151" t="s">
        <v>19</v>
      </c>
      <c r="F198" s="152" t="s">
        <v>149</v>
      </c>
      <c r="H198" s="151" t="s">
        <v>19</v>
      </c>
      <c r="I198" s="153"/>
      <c r="L198" s="149"/>
      <c r="M198" s="154"/>
      <c r="T198" s="155"/>
      <c r="AT198" s="151" t="s">
        <v>148</v>
      </c>
      <c r="AU198" s="151" t="s">
        <v>91</v>
      </c>
      <c r="AV198" s="12" t="s">
        <v>80</v>
      </c>
      <c r="AW198" s="12" t="s">
        <v>34</v>
      </c>
      <c r="AX198" s="12" t="s">
        <v>72</v>
      </c>
      <c r="AY198" s="151" t="s">
        <v>136</v>
      </c>
    </row>
    <row r="199" spans="2:65" s="12" customFormat="1" ht="11.25">
      <c r="B199" s="149"/>
      <c r="D199" s="150" t="s">
        <v>148</v>
      </c>
      <c r="E199" s="151" t="s">
        <v>19</v>
      </c>
      <c r="F199" s="152" t="s">
        <v>237</v>
      </c>
      <c r="H199" s="151" t="s">
        <v>19</v>
      </c>
      <c r="I199" s="153"/>
      <c r="L199" s="149"/>
      <c r="M199" s="154"/>
      <c r="T199" s="155"/>
      <c r="AT199" s="151" t="s">
        <v>148</v>
      </c>
      <c r="AU199" s="151" t="s">
        <v>91</v>
      </c>
      <c r="AV199" s="12" t="s">
        <v>80</v>
      </c>
      <c r="AW199" s="12" t="s">
        <v>34</v>
      </c>
      <c r="AX199" s="12" t="s">
        <v>72</v>
      </c>
      <c r="AY199" s="151" t="s">
        <v>136</v>
      </c>
    </row>
    <row r="200" spans="2:65" s="13" customFormat="1" ht="11.25">
      <c r="B200" s="156"/>
      <c r="D200" s="150" t="s">
        <v>148</v>
      </c>
      <c r="E200" s="157" t="s">
        <v>19</v>
      </c>
      <c r="F200" s="158" t="s">
        <v>238</v>
      </c>
      <c r="H200" s="159">
        <v>3.25</v>
      </c>
      <c r="I200" s="160"/>
      <c r="L200" s="156"/>
      <c r="M200" s="161"/>
      <c r="T200" s="162"/>
      <c r="AT200" s="157" t="s">
        <v>148</v>
      </c>
      <c r="AU200" s="157" t="s">
        <v>91</v>
      </c>
      <c r="AV200" s="13" t="s">
        <v>91</v>
      </c>
      <c r="AW200" s="13" t="s">
        <v>34</v>
      </c>
      <c r="AX200" s="13" t="s">
        <v>72</v>
      </c>
      <c r="AY200" s="157" t="s">
        <v>136</v>
      </c>
    </row>
    <row r="201" spans="2:65" s="14" customFormat="1" ht="11.25">
      <c r="B201" s="163"/>
      <c r="D201" s="150" t="s">
        <v>148</v>
      </c>
      <c r="E201" s="164" t="s">
        <v>19</v>
      </c>
      <c r="F201" s="165" t="s">
        <v>151</v>
      </c>
      <c r="H201" s="166">
        <v>3.25</v>
      </c>
      <c r="I201" s="167"/>
      <c r="L201" s="163"/>
      <c r="M201" s="168"/>
      <c r="T201" s="169"/>
      <c r="AT201" s="164" t="s">
        <v>148</v>
      </c>
      <c r="AU201" s="164" t="s">
        <v>91</v>
      </c>
      <c r="AV201" s="14" t="s">
        <v>144</v>
      </c>
      <c r="AW201" s="14" t="s">
        <v>34</v>
      </c>
      <c r="AX201" s="14" t="s">
        <v>80</v>
      </c>
      <c r="AY201" s="164" t="s">
        <v>136</v>
      </c>
    </row>
    <row r="202" spans="2:65" s="1" customFormat="1" ht="24.2" customHeight="1">
      <c r="B202" s="33"/>
      <c r="C202" s="132" t="s">
        <v>239</v>
      </c>
      <c r="D202" s="132" t="s">
        <v>139</v>
      </c>
      <c r="E202" s="133" t="s">
        <v>240</v>
      </c>
      <c r="F202" s="134" t="s">
        <v>241</v>
      </c>
      <c r="G202" s="135" t="s">
        <v>234</v>
      </c>
      <c r="H202" s="136">
        <v>2.5</v>
      </c>
      <c r="I202" s="137"/>
      <c r="J202" s="138">
        <f>ROUND(I202*H202,2)</f>
        <v>0</v>
      </c>
      <c r="K202" s="134" t="s">
        <v>143</v>
      </c>
      <c r="L202" s="33"/>
      <c r="M202" s="139" t="s">
        <v>19</v>
      </c>
      <c r="N202" s="140" t="s">
        <v>44</v>
      </c>
      <c r="P202" s="141">
        <f>O202*H202</f>
        <v>0</v>
      </c>
      <c r="Q202" s="141">
        <v>0</v>
      </c>
      <c r="R202" s="141">
        <f>Q202*H202</f>
        <v>0</v>
      </c>
      <c r="S202" s="141">
        <v>0.04</v>
      </c>
      <c r="T202" s="142">
        <f>S202*H202</f>
        <v>0.1</v>
      </c>
      <c r="AR202" s="143" t="s">
        <v>144</v>
      </c>
      <c r="AT202" s="143" t="s">
        <v>139</v>
      </c>
      <c r="AU202" s="143" t="s">
        <v>91</v>
      </c>
      <c r="AY202" s="18" t="s">
        <v>136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91</v>
      </c>
      <c r="BK202" s="144">
        <f>ROUND(I202*H202,2)</f>
        <v>0</v>
      </c>
      <c r="BL202" s="18" t="s">
        <v>144</v>
      </c>
      <c r="BM202" s="143" t="s">
        <v>242</v>
      </c>
    </row>
    <row r="203" spans="2:65" s="1" customFormat="1" ht="11.25">
      <c r="B203" s="33"/>
      <c r="D203" s="145" t="s">
        <v>146</v>
      </c>
      <c r="F203" s="146" t="s">
        <v>243</v>
      </c>
      <c r="I203" s="147"/>
      <c r="L203" s="33"/>
      <c r="M203" s="148"/>
      <c r="T203" s="54"/>
      <c r="AT203" s="18" t="s">
        <v>146</v>
      </c>
      <c r="AU203" s="18" t="s">
        <v>91</v>
      </c>
    </row>
    <row r="204" spans="2:65" s="12" customFormat="1" ht="11.25">
      <c r="B204" s="149"/>
      <c r="D204" s="150" t="s">
        <v>148</v>
      </c>
      <c r="E204" s="151" t="s">
        <v>19</v>
      </c>
      <c r="F204" s="152" t="s">
        <v>149</v>
      </c>
      <c r="H204" s="151" t="s">
        <v>19</v>
      </c>
      <c r="I204" s="153"/>
      <c r="L204" s="149"/>
      <c r="M204" s="154"/>
      <c r="T204" s="155"/>
      <c r="AT204" s="151" t="s">
        <v>148</v>
      </c>
      <c r="AU204" s="151" t="s">
        <v>91</v>
      </c>
      <c r="AV204" s="12" t="s">
        <v>80</v>
      </c>
      <c r="AW204" s="12" t="s">
        <v>34</v>
      </c>
      <c r="AX204" s="12" t="s">
        <v>72</v>
      </c>
      <c r="AY204" s="151" t="s">
        <v>136</v>
      </c>
    </row>
    <row r="205" spans="2:65" s="12" customFormat="1" ht="11.25">
      <c r="B205" s="149"/>
      <c r="D205" s="150" t="s">
        <v>148</v>
      </c>
      <c r="E205" s="151" t="s">
        <v>19</v>
      </c>
      <c r="F205" s="152" t="s">
        <v>244</v>
      </c>
      <c r="H205" s="151" t="s">
        <v>19</v>
      </c>
      <c r="I205" s="153"/>
      <c r="L205" s="149"/>
      <c r="M205" s="154"/>
      <c r="T205" s="155"/>
      <c r="AT205" s="151" t="s">
        <v>148</v>
      </c>
      <c r="AU205" s="151" t="s">
        <v>91</v>
      </c>
      <c r="AV205" s="12" t="s">
        <v>80</v>
      </c>
      <c r="AW205" s="12" t="s">
        <v>34</v>
      </c>
      <c r="AX205" s="12" t="s">
        <v>72</v>
      </c>
      <c r="AY205" s="151" t="s">
        <v>136</v>
      </c>
    </row>
    <row r="206" spans="2:65" s="13" customFormat="1" ht="11.25">
      <c r="B206" s="156"/>
      <c r="D206" s="150" t="s">
        <v>148</v>
      </c>
      <c r="E206" s="157" t="s">
        <v>19</v>
      </c>
      <c r="F206" s="158" t="s">
        <v>245</v>
      </c>
      <c r="H206" s="159">
        <v>2.5</v>
      </c>
      <c r="I206" s="160"/>
      <c r="L206" s="156"/>
      <c r="M206" s="161"/>
      <c r="T206" s="162"/>
      <c r="AT206" s="157" t="s">
        <v>148</v>
      </c>
      <c r="AU206" s="157" t="s">
        <v>91</v>
      </c>
      <c r="AV206" s="13" t="s">
        <v>91</v>
      </c>
      <c r="AW206" s="13" t="s">
        <v>34</v>
      </c>
      <c r="AX206" s="13" t="s">
        <v>72</v>
      </c>
      <c r="AY206" s="157" t="s">
        <v>136</v>
      </c>
    </row>
    <row r="207" spans="2:65" s="14" customFormat="1" ht="11.25">
      <c r="B207" s="163"/>
      <c r="D207" s="150" t="s">
        <v>148</v>
      </c>
      <c r="E207" s="164" t="s">
        <v>19</v>
      </c>
      <c r="F207" s="165" t="s">
        <v>151</v>
      </c>
      <c r="H207" s="166">
        <v>2.5</v>
      </c>
      <c r="I207" s="167"/>
      <c r="L207" s="163"/>
      <c r="M207" s="168"/>
      <c r="T207" s="169"/>
      <c r="AT207" s="164" t="s">
        <v>148</v>
      </c>
      <c r="AU207" s="164" t="s">
        <v>91</v>
      </c>
      <c r="AV207" s="14" t="s">
        <v>144</v>
      </c>
      <c r="AW207" s="14" t="s">
        <v>34</v>
      </c>
      <c r="AX207" s="14" t="s">
        <v>80</v>
      </c>
      <c r="AY207" s="164" t="s">
        <v>136</v>
      </c>
    </row>
    <row r="208" spans="2:65" s="1" customFormat="1" ht="24.2" customHeight="1">
      <c r="B208" s="33"/>
      <c r="C208" s="132" t="s">
        <v>246</v>
      </c>
      <c r="D208" s="132" t="s">
        <v>139</v>
      </c>
      <c r="E208" s="133" t="s">
        <v>247</v>
      </c>
      <c r="F208" s="134" t="s">
        <v>248</v>
      </c>
      <c r="G208" s="135" t="s">
        <v>234</v>
      </c>
      <c r="H208" s="136">
        <v>0.45</v>
      </c>
      <c r="I208" s="137"/>
      <c r="J208" s="138">
        <f>ROUND(I208*H208,2)</f>
        <v>0</v>
      </c>
      <c r="K208" s="134" t="s">
        <v>143</v>
      </c>
      <c r="L208" s="33"/>
      <c r="M208" s="139" t="s">
        <v>19</v>
      </c>
      <c r="N208" s="140" t="s">
        <v>44</v>
      </c>
      <c r="P208" s="141">
        <f>O208*H208</f>
        <v>0</v>
      </c>
      <c r="Q208" s="141">
        <v>1.47E-3</v>
      </c>
      <c r="R208" s="141">
        <f>Q208*H208</f>
        <v>6.6149999999999998E-4</v>
      </c>
      <c r="S208" s="141">
        <v>3.9E-2</v>
      </c>
      <c r="T208" s="142">
        <f>S208*H208</f>
        <v>1.755E-2</v>
      </c>
      <c r="AR208" s="143" t="s">
        <v>144</v>
      </c>
      <c r="AT208" s="143" t="s">
        <v>139</v>
      </c>
      <c r="AU208" s="143" t="s">
        <v>91</v>
      </c>
      <c r="AY208" s="18" t="s">
        <v>136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91</v>
      </c>
      <c r="BK208" s="144">
        <f>ROUND(I208*H208,2)</f>
        <v>0</v>
      </c>
      <c r="BL208" s="18" t="s">
        <v>144</v>
      </c>
      <c r="BM208" s="143" t="s">
        <v>249</v>
      </c>
    </row>
    <row r="209" spans="2:65" s="1" customFormat="1" ht="11.25">
      <c r="B209" s="33"/>
      <c r="D209" s="145" t="s">
        <v>146</v>
      </c>
      <c r="F209" s="146" t="s">
        <v>250</v>
      </c>
      <c r="I209" s="147"/>
      <c r="L209" s="33"/>
      <c r="M209" s="148"/>
      <c r="T209" s="54"/>
      <c r="AT209" s="18" t="s">
        <v>146</v>
      </c>
      <c r="AU209" s="18" t="s">
        <v>91</v>
      </c>
    </row>
    <row r="210" spans="2:65" s="12" customFormat="1" ht="11.25">
      <c r="B210" s="149"/>
      <c r="D210" s="150" t="s">
        <v>148</v>
      </c>
      <c r="E210" s="151" t="s">
        <v>19</v>
      </c>
      <c r="F210" s="152" t="s">
        <v>149</v>
      </c>
      <c r="H210" s="151" t="s">
        <v>19</v>
      </c>
      <c r="I210" s="153"/>
      <c r="L210" s="149"/>
      <c r="M210" s="154"/>
      <c r="T210" s="155"/>
      <c r="AT210" s="151" t="s">
        <v>148</v>
      </c>
      <c r="AU210" s="151" t="s">
        <v>91</v>
      </c>
      <c r="AV210" s="12" t="s">
        <v>80</v>
      </c>
      <c r="AW210" s="12" t="s">
        <v>34</v>
      </c>
      <c r="AX210" s="12" t="s">
        <v>72</v>
      </c>
      <c r="AY210" s="151" t="s">
        <v>136</v>
      </c>
    </row>
    <row r="211" spans="2:65" s="12" customFormat="1" ht="11.25">
      <c r="B211" s="149"/>
      <c r="D211" s="150" t="s">
        <v>148</v>
      </c>
      <c r="E211" s="151" t="s">
        <v>19</v>
      </c>
      <c r="F211" s="152" t="s">
        <v>251</v>
      </c>
      <c r="H211" s="151" t="s">
        <v>19</v>
      </c>
      <c r="I211" s="153"/>
      <c r="L211" s="149"/>
      <c r="M211" s="154"/>
      <c r="T211" s="155"/>
      <c r="AT211" s="151" t="s">
        <v>148</v>
      </c>
      <c r="AU211" s="151" t="s">
        <v>91</v>
      </c>
      <c r="AV211" s="12" t="s">
        <v>80</v>
      </c>
      <c r="AW211" s="12" t="s">
        <v>34</v>
      </c>
      <c r="AX211" s="12" t="s">
        <v>72</v>
      </c>
      <c r="AY211" s="151" t="s">
        <v>136</v>
      </c>
    </row>
    <row r="212" spans="2:65" s="13" customFormat="1" ht="11.25">
      <c r="B212" s="156"/>
      <c r="D212" s="150" t="s">
        <v>148</v>
      </c>
      <c r="E212" s="157" t="s">
        <v>19</v>
      </c>
      <c r="F212" s="158" t="s">
        <v>252</v>
      </c>
      <c r="H212" s="159">
        <v>0.45</v>
      </c>
      <c r="I212" s="160"/>
      <c r="L212" s="156"/>
      <c r="M212" s="161"/>
      <c r="T212" s="162"/>
      <c r="AT212" s="157" t="s">
        <v>148</v>
      </c>
      <c r="AU212" s="157" t="s">
        <v>91</v>
      </c>
      <c r="AV212" s="13" t="s">
        <v>91</v>
      </c>
      <c r="AW212" s="13" t="s">
        <v>34</v>
      </c>
      <c r="AX212" s="13" t="s">
        <v>72</v>
      </c>
      <c r="AY212" s="157" t="s">
        <v>136</v>
      </c>
    </row>
    <row r="213" spans="2:65" s="14" customFormat="1" ht="11.25">
      <c r="B213" s="163"/>
      <c r="D213" s="150" t="s">
        <v>148</v>
      </c>
      <c r="E213" s="164" t="s">
        <v>19</v>
      </c>
      <c r="F213" s="165" t="s">
        <v>151</v>
      </c>
      <c r="H213" s="166">
        <v>0.45</v>
      </c>
      <c r="I213" s="167"/>
      <c r="L213" s="163"/>
      <c r="M213" s="168"/>
      <c r="T213" s="169"/>
      <c r="AT213" s="164" t="s">
        <v>148</v>
      </c>
      <c r="AU213" s="164" t="s">
        <v>91</v>
      </c>
      <c r="AV213" s="14" t="s">
        <v>144</v>
      </c>
      <c r="AW213" s="14" t="s">
        <v>34</v>
      </c>
      <c r="AX213" s="14" t="s">
        <v>80</v>
      </c>
      <c r="AY213" s="164" t="s">
        <v>136</v>
      </c>
    </row>
    <row r="214" spans="2:65" s="1" customFormat="1" ht="24.2" customHeight="1">
      <c r="B214" s="33"/>
      <c r="C214" s="132" t="s">
        <v>253</v>
      </c>
      <c r="D214" s="132" t="s">
        <v>139</v>
      </c>
      <c r="E214" s="133" t="s">
        <v>254</v>
      </c>
      <c r="F214" s="134" t="s">
        <v>255</v>
      </c>
      <c r="G214" s="135" t="s">
        <v>234</v>
      </c>
      <c r="H214" s="136">
        <v>0.45</v>
      </c>
      <c r="I214" s="137"/>
      <c r="J214" s="138">
        <f>ROUND(I214*H214,2)</f>
        <v>0</v>
      </c>
      <c r="K214" s="134" t="s">
        <v>143</v>
      </c>
      <c r="L214" s="33"/>
      <c r="M214" s="139" t="s">
        <v>19</v>
      </c>
      <c r="N214" s="140" t="s">
        <v>44</v>
      </c>
      <c r="P214" s="141">
        <f>O214*H214</f>
        <v>0</v>
      </c>
      <c r="Q214" s="141">
        <v>2.4399999999999999E-3</v>
      </c>
      <c r="R214" s="141">
        <f>Q214*H214</f>
        <v>1.098E-3</v>
      </c>
      <c r="S214" s="141">
        <v>5.6000000000000001E-2</v>
      </c>
      <c r="T214" s="142">
        <f>S214*H214</f>
        <v>2.52E-2</v>
      </c>
      <c r="AR214" s="143" t="s">
        <v>144</v>
      </c>
      <c r="AT214" s="143" t="s">
        <v>139</v>
      </c>
      <c r="AU214" s="143" t="s">
        <v>91</v>
      </c>
      <c r="AY214" s="18" t="s">
        <v>136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91</v>
      </c>
      <c r="BK214" s="144">
        <f>ROUND(I214*H214,2)</f>
        <v>0</v>
      </c>
      <c r="BL214" s="18" t="s">
        <v>144</v>
      </c>
      <c r="BM214" s="143" t="s">
        <v>256</v>
      </c>
    </row>
    <row r="215" spans="2:65" s="1" customFormat="1" ht="11.25">
      <c r="B215" s="33"/>
      <c r="D215" s="145" t="s">
        <v>146</v>
      </c>
      <c r="F215" s="146" t="s">
        <v>257</v>
      </c>
      <c r="I215" s="147"/>
      <c r="L215" s="33"/>
      <c r="M215" s="148"/>
      <c r="T215" s="54"/>
      <c r="AT215" s="18" t="s">
        <v>146</v>
      </c>
      <c r="AU215" s="18" t="s">
        <v>91</v>
      </c>
    </row>
    <row r="216" spans="2:65" s="12" customFormat="1" ht="11.25">
      <c r="B216" s="149"/>
      <c r="D216" s="150" t="s">
        <v>148</v>
      </c>
      <c r="E216" s="151" t="s">
        <v>19</v>
      </c>
      <c r="F216" s="152" t="s">
        <v>149</v>
      </c>
      <c r="H216" s="151" t="s">
        <v>19</v>
      </c>
      <c r="I216" s="153"/>
      <c r="L216" s="149"/>
      <c r="M216" s="154"/>
      <c r="T216" s="155"/>
      <c r="AT216" s="151" t="s">
        <v>148</v>
      </c>
      <c r="AU216" s="151" t="s">
        <v>91</v>
      </c>
      <c r="AV216" s="12" t="s">
        <v>80</v>
      </c>
      <c r="AW216" s="12" t="s">
        <v>34</v>
      </c>
      <c r="AX216" s="12" t="s">
        <v>72</v>
      </c>
      <c r="AY216" s="151" t="s">
        <v>136</v>
      </c>
    </row>
    <row r="217" spans="2:65" s="12" customFormat="1" ht="11.25">
      <c r="B217" s="149"/>
      <c r="D217" s="150" t="s">
        <v>148</v>
      </c>
      <c r="E217" s="151" t="s">
        <v>19</v>
      </c>
      <c r="F217" s="152" t="s">
        <v>258</v>
      </c>
      <c r="H217" s="151" t="s">
        <v>19</v>
      </c>
      <c r="I217" s="153"/>
      <c r="L217" s="149"/>
      <c r="M217" s="154"/>
      <c r="T217" s="155"/>
      <c r="AT217" s="151" t="s">
        <v>148</v>
      </c>
      <c r="AU217" s="151" t="s">
        <v>91</v>
      </c>
      <c r="AV217" s="12" t="s">
        <v>80</v>
      </c>
      <c r="AW217" s="12" t="s">
        <v>34</v>
      </c>
      <c r="AX217" s="12" t="s">
        <v>72</v>
      </c>
      <c r="AY217" s="151" t="s">
        <v>136</v>
      </c>
    </row>
    <row r="218" spans="2:65" s="13" customFormat="1" ht="11.25">
      <c r="B218" s="156"/>
      <c r="D218" s="150" t="s">
        <v>148</v>
      </c>
      <c r="E218" s="157" t="s">
        <v>19</v>
      </c>
      <c r="F218" s="158" t="s">
        <v>252</v>
      </c>
      <c r="H218" s="159">
        <v>0.45</v>
      </c>
      <c r="I218" s="160"/>
      <c r="L218" s="156"/>
      <c r="M218" s="161"/>
      <c r="T218" s="162"/>
      <c r="AT218" s="157" t="s">
        <v>148</v>
      </c>
      <c r="AU218" s="157" t="s">
        <v>91</v>
      </c>
      <c r="AV218" s="13" t="s">
        <v>91</v>
      </c>
      <c r="AW218" s="13" t="s">
        <v>34</v>
      </c>
      <c r="AX218" s="13" t="s">
        <v>72</v>
      </c>
      <c r="AY218" s="157" t="s">
        <v>136</v>
      </c>
    </row>
    <row r="219" spans="2:65" s="14" customFormat="1" ht="11.25">
      <c r="B219" s="163"/>
      <c r="D219" s="150" t="s">
        <v>148</v>
      </c>
      <c r="E219" s="164" t="s">
        <v>19</v>
      </c>
      <c r="F219" s="165" t="s">
        <v>151</v>
      </c>
      <c r="H219" s="166">
        <v>0.45</v>
      </c>
      <c r="I219" s="167"/>
      <c r="L219" s="163"/>
      <c r="M219" s="168"/>
      <c r="T219" s="169"/>
      <c r="AT219" s="164" t="s">
        <v>148</v>
      </c>
      <c r="AU219" s="164" t="s">
        <v>91</v>
      </c>
      <c r="AV219" s="14" t="s">
        <v>144</v>
      </c>
      <c r="AW219" s="14" t="s">
        <v>34</v>
      </c>
      <c r="AX219" s="14" t="s">
        <v>80</v>
      </c>
      <c r="AY219" s="164" t="s">
        <v>136</v>
      </c>
    </row>
    <row r="220" spans="2:65" s="1" customFormat="1" ht="16.5" customHeight="1">
      <c r="B220" s="33"/>
      <c r="C220" s="132" t="s">
        <v>259</v>
      </c>
      <c r="D220" s="132" t="s">
        <v>139</v>
      </c>
      <c r="E220" s="133" t="s">
        <v>260</v>
      </c>
      <c r="F220" s="134" t="s">
        <v>261</v>
      </c>
      <c r="G220" s="135" t="s">
        <v>234</v>
      </c>
      <c r="H220" s="136">
        <v>5.04</v>
      </c>
      <c r="I220" s="137"/>
      <c r="J220" s="138">
        <f>ROUND(I220*H220,2)</f>
        <v>0</v>
      </c>
      <c r="K220" s="134" t="s">
        <v>143</v>
      </c>
      <c r="L220" s="33"/>
      <c r="M220" s="139" t="s">
        <v>19</v>
      </c>
      <c r="N220" s="140" t="s">
        <v>44</v>
      </c>
      <c r="P220" s="141">
        <f>O220*H220</f>
        <v>0</v>
      </c>
      <c r="Q220" s="141">
        <v>6.0000000000000002E-5</v>
      </c>
      <c r="R220" s="141">
        <f>Q220*H220</f>
        <v>3.0240000000000003E-4</v>
      </c>
      <c r="S220" s="141">
        <v>0</v>
      </c>
      <c r="T220" s="142">
        <f>S220*H220</f>
        <v>0</v>
      </c>
      <c r="AR220" s="143" t="s">
        <v>144</v>
      </c>
      <c r="AT220" s="143" t="s">
        <v>139</v>
      </c>
      <c r="AU220" s="143" t="s">
        <v>91</v>
      </c>
      <c r="AY220" s="18" t="s">
        <v>136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8" t="s">
        <v>91</v>
      </c>
      <c r="BK220" s="144">
        <f>ROUND(I220*H220,2)</f>
        <v>0</v>
      </c>
      <c r="BL220" s="18" t="s">
        <v>144</v>
      </c>
      <c r="BM220" s="143" t="s">
        <v>262</v>
      </c>
    </row>
    <row r="221" spans="2:65" s="1" customFormat="1" ht="11.25">
      <c r="B221" s="33"/>
      <c r="D221" s="145" t="s">
        <v>146</v>
      </c>
      <c r="F221" s="146" t="s">
        <v>263</v>
      </c>
      <c r="I221" s="147"/>
      <c r="L221" s="33"/>
      <c r="M221" s="148"/>
      <c r="T221" s="54"/>
      <c r="AT221" s="18" t="s">
        <v>146</v>
      </c>
      <c r="AU221" s="18" t="s">
        <v>91</v>
      </c>
    </row>
    <row r="222" spans="2:65" s="12" customFormat="1" ht="11.25">
      <c r="B222" s="149"/>
      <c r="D222" s="150" t="s">
        <v>148</v>
      </c>
      <c r="E222" s="151" t="s">
        <v>19</v>
      </c>
      <c r="F222" s="152" t="s">
        <v>149</v>
      </c>
      <c r="H222" s="151" t="s">
        <v>19</v>
      </c>
      <c r="I222" s="153"/>
      <c r="L222" s="149"/>
      <c r="M222" s="154"/>
      <c r="T222" s="155"/>
      <c r="AT222" s="151" t="s">
        <v>148</v>
      </c>
      <c r="AU222" s="151" t="s">
        <v>91</v>
      </c>
      <c r="AV222" s="12" t="s">
        <v>80</v>
      </c>
      <c r="AW222" s="12" t="s">
        <v>34</v>
      </c>
      <c r="AX222" s="12" t="s">
        <v>72</v>
      </c>
      <c r="AY222" s="151" t="s">
        <v>136</v>
      </c>
    </row>
    <row r="223" spans="2:65" s="12" customFormat="1" ht="11.25">
      <c r="B223" s="149"/>
      <c r="D223" s="150" t="s">
        <v>148</v>
      </c>
      <c r="E223" s="151" t="s">
        <v>19</v>
      </c>
      <c r="F223" s="152" t="s">
        <v>264</v>
      </c>
      <c r="H223" s="151" t="s">
        <v>19</v>
      </c>
      <c r="I223" s="153"/>
      <c r="L223" s="149"/>
      <c r="M223" s="154"/>
      <c r="T223" s="155"/>
      <c r="AT223" s="151" t="s">
        <v>148</v>
      </c>
      <c r="AU223" s="151" t="s">
        <v>91</v>
      </c>
      <c r="AV223" s="12" t="s">
        <v>80</v>
      </c>
      <c r="AW223" s="12" t="s">
        <v>34</v>
      </c>
      <c r="AX223" s="12" t="s">
        <v>72</v>
      </c>
      <c r="AY223" s="151" t="s">
        <v>136</v>
      </c>
    </row>
    <row r="224" spans="2:65" s="13" customFormat="1" ht="11.25">
      <c r="B224" s="156"/>
      <c r="D224" s="150" t="s">
        <v>148</v>
      </c>
      <c r="E224" s="157" t="s">
        <v>19</v>
      </c>
      <c r="F224" s="158" t="s">
        <v>265</v>
      </c>
      <c r="H224" s="159">
        <v>3.94</v>
      </c>
      <c r="I224" s="160"/>
      <c r="L224" s="156"/>
      <c r="M224" s="161"/>
      <c r="T224" s="162"/>
      <c r="AT224" s="157" t="s">
        <v>148</v>
      </c>
      <c r="AU224" s="157" t="s">
        <v>91</v>
      </c>
      <c r="AV224" s="13" t="s">
        <v>91</v>
      </c>
      <c r="AW224" s="13" t="s">
        <v>34</v>
      </c>
      <c r="AX224" s="13" t="s">
        <v>72</v>
      </c>
      <c r="AY224" s="157" t="s">
        <v>136</v>
      </c>
    </row>
    <row r="225" spans="2:65" s="13" customFormat="1" ht="11.25">
      <c r="B225" s="156"/>
      <c r="D225" s="150" t="s">
        <v>148</v>
      </c>
      <c r="E225" s="157" t="s">
        <v>19</v>
      </c>
      <c r="F225" s="158" t="s">
        <v>266</v>
      </c>
      <c r="H225" s="159">
        <v>1.1000000000000001</v>
      </c>
      <c r="I225" s="160"/>
      <c r="L225" s="156"/>
      <c r="M225" s="161"/>
      <c r="T225" s="162"/>
      <c r="AT225" s="157" t="s">
        <v>148</v>
      </c>
      <c r="AU225" s="157" t="s">
        <v>91</v>
      </c>
      <c r="AV225" s="13" t="s">
        <v>91</v>
      </c>
      <c r="AW225" s="13" t="s">
        <v>34</v>
      </c>
      <c r="AX225" s="13" t="s">
        <v>72</v>
      </c>
      <c r="AY225" s="157" t="s">
        <v>136</v>
      </c>
    </row>
    <row r="226" spans="2:65" s="14" customFormat="1" ht="11.25">
      <c r="B226" s="163"/>
      <c r="D226" s="150" t="s">
        <v>148</v>
      </c>
      <c r="E226" s="164" t="s">
        <v>19</v>
      </c>
      <c r="F226" s="165" t="s">
        <v>151</v>
      </c>
      <c r="H226" s="166">
        <v>5.04</v>
      </c>
      <c r="I226" s="167"/>
      <c r="L226" s="163"/>
      <c r="M226" s="168"/>
      <c r="T226" s="169"/>
      <c r="AT226" s="164" t="s">
        <v>148</v>
      </c>
      <c r="AU226" s="164" t="s">
        <v>91</v>
      </c>
      <c r="AV226" s="14" t="s">
        <v>144</v>
      </c>
      <c r="AW226" s="14" t="s">
        <v>34</v>
      </c>
      <c r="AX226" s="14" t="s">
        <v>80</v>
      </c>
      <c r="AY226" s="164" t="s">
        <v>136</v>
      </c>
    </row>
    <row r="227" spans="2:65" s="1" customFormat="1" ht="24.2" customHeight="1">
      <c r="B227" s="33"/>
      <c r="C227" s="132" t="s">
        <v>267</v>
      </c>
      <c r="D227" s="132" t="s">
        <v>139</v>
      </c>
      <c r="E227" s="133" t="s">
        <v>268</v>
      </c>
      <c r="F227" s="134" t="s">
        <v>269</v>
      </c>
      <c r="G227" s="135" t="s">
        <v>142</v>
      </c>
      <c r="H227" s="136">
        <v>52.918999999999997</v>
      </c>
      <c r="I227" s="137"/>
      <c r="J227" s="138">
        <f>ROUND(I227*H227,2)</f>
        <v>0</v>
      </c>
      <c r="K227" s="134" t="s">
        <v>143</v>
      </c>
      <c r="L227" s="33"/>
      <c r="M227" s="139" t="s">
        <v>19</v>
      </c>
      <c r="N227" s="140" t="s">
        <v>44</v>
      </c>
      <c r="P227" s="141">
        <f>O227*H227</f>
        <v>0</v>
      </c>
      <c r="Q227" s="141">
        <v>0</v>
      </c>
      <c r="R227" s="141">
        <f>Q227*H227</f>
        <v>0</v>
      </c>
      <c r="S227" s="141">
        <v>5.0000000000000001E-3</v>
      </c>
      <c r="T227" s="142">
        <f>S227*H227</f>
        <v>0.26459499999999997</v>
      </c>
      <c r="AR227" s="143" t="s">
        <v>144</v>
      </c>
      <c r="AT227" s="143" t="s">
        <v>139</v>
      </c>
      <c r="AU227" s="143" t="s">
        <v>91</v>
      </c>
      <c r="AY227" s="18" t="s">
        <v>136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91</v>
      </c>
      <c r="BK227" s="144">
        <f>ROUND(I227*H227,2)</f>
        <v>0</v>
      </c>
      <c r="BL227" s="18" t="s">
        <v>144</v>
      </c>
      <c r="BM227" s="143" t="s">
        <v>270</v>
      </c>
    </row>
    <row r="228" spans="2:65" s="1" customFormat="1" ht="11.25">
      <c r="B228" s="33"/>
      <c r="D228" s="145" t="s">
        <v>146</v>
      </c>
      <c r="F228" s="146" t="s">
        <v>271</v>
      </c>
      <c r="I228" s="147"/>
      <c r="L228" s="33"/>
      <c r="M228" s="148"/>
      <c r="T228" s="54"/>
      <c r="AT228" s="18" t="s">
        <v>146</v>
      </c>
      <c r="AU228" s="18" t="s">
        <v>91</v>
      </c>
    </row>
    <row r="229" spans="2:65" s="12" customFormat="1" ht="11.25">
      <c r="B229" s="149"/>
      <c r="D229" s="150" t="s">
        <v>148</v>
      </c>
      <c r="E229" s="151" t="s">
        <v>19</v>
      </c>
      <c r="F229" s="152" t="s">
        <v>149</v>
      </c>
      <c r="H229" s="151" t="s">
        <v>19</v>
      </c>
      <c r="I229" s="153"/>
      <c r="L229" s="149"/>
      <c r="M229" s="154"/>
      <c r="T229" s="155"/>
      <c r="AT229" s="151" t="s">
        <v>148</v>
      </c>
      <c r="AU229" s="151" t="s">
        <v>91</v>
      </c>
      <c r="AV229" s="12" t="s">
        <v>80</v>
      </c>
      <c r="AW229" s="12" t="s">
        <v>34</v>
      </c>
      <c r="AX229" s="12" t="s">
        <v>72</v>
      </c>
      <c r="AY229" s="151" t="s">
        <v>136</v>
      </c>
    </row>
    <row r="230" spans="2:65" s="12" customFormat="1" ht="11.25">
      <c r="B230" s="149"/>
      <c r="D230" s="150" t="s">
        <v>148</v>
      </c>
      <c r="E230" s="151" t="s">
        <v>19</v>
      </c>
      <c r="F230" s="152" t="s">
        <v>272</v>
      </c>
      <c r="H230" s="151" t="s">
        <v>19</v>
      </c>
      <c r="I230" s="153"/>
      <c r="L230" s="149"/>
      <c r="M230" s="154"/>
      <c r="T230" s="155"/>
      <c r="AT230" s="151" t="s">
        <v>148</v>
      </c>
      <c r="AU230" s="151" t="s">
        <v>91</v>
      </c>
      <c r="AV230" s="12" t="s">
        <v>80</v>
      </c>
      <c r="AW230" s="12" t="s">
        <v>34</v>
      </c>
      <c r="AX230" s="12" t="s">
        <v>72</v>
      </c>
      <c r="AY230" s="151" t="s">
        <v>136</v>
      </c>
    </row>
    <row r="231" spans="2:65" s="13" customFormat="1" ht="11.25">
      <c r="B231" s="156"/>
      <c r="D231" s="150" t="s">
        <v>148</v>
      </c>
      <c r="E231" s="157" t="s">
        <v>19</v>
      </c>
      <c r="F231" s="158" t="s">
        <v>273</v>
      </c>
      <c r="H231" s="159">
        <v>56.744999999999997</v>
      </c>
      <c r="I231" s="160"/>
      <c r="L231" s="156"/>
      <c r="M231" s="161"/>
      <c r="T231" s="162"/>
      <c r="AT231" s="157" t="s">
        <v>148</v>
      </c>
      <c r="AU231" s="157" t="s">
        <v>91</v>
      </c>
      <c r="AV231" s="13" t="s">
        <v>91</v>
      </c>
      <c r="AW231" s="13" t="s">
        <v>34</v>
      </c>
      <c r="AX231" s="13" t="s">
        <v>72</v>
      </c>
      <c r="AY231" s="157" t="s">
        <v>136</v>
      </c>
    </row>
    <row r="232" spans="2:65" s="13" customFormat="1" ht="11.25">
      <c r="B232" s="156"/>
      <c r="D232" s="150" t="s">
        <v>148</v>
      </c>
      <c r="E232" s="157" t="s">
        <v>19</v>
      </c>
      <c r="F232" s="158" t="s">
        <v>274</v>
      </c>
      <c r="H232" s="159">
        <v>1.5</v>
      </c>
      <c r="I232" s="160"/>
      <c r="L232" s="156"/>
      <c r="M232" s="161"/>
      <c r="T232" s="162"/>
      <c r="AT232" s="157" t="s">
        <v>148</v>
      </c>
      <c r="AU232" s="157" t="s">
        <v>91</v>
      </c>
      <c r="AV232" s="13" t="s">
        <v>91</v>
      </c>
      <c r="AW232" s="13" t="s">
        <v>34</v>
      </c>
      <c r="AX232" s="13" t="s">
        <v>72</v>
      </c>
      <c r="AY232" s="157" t="s">
        <v>136</v>
      </c>
    </row>
    <row r="233" spans="2:65" s="13" customFormat="1" ht="11.25">
      <c r="B233" s="156"/>
      <c r="D233" s="150" t="s">
        <v>148</v>
      </c>
      <c r="E233" s="157" t="s">
        <v>19</v>
      </c>
      <c r="F233" s="158" t="s">
        <v>274</v>
      </c>
      <c r="H233" s="159">
        <v>1.5</v>
      </c>
      <c r="I233" s="160"/>
      <c r="L233" s="156"/>
      <c r="M233" s="161"/>
      <c r="T233" s="162"/>
      <c r="AT233" s="157" t="s">
        <v>148</v>
      </c>
      <c r="AU233" s="157" t="s">
        <v>91</v>
      </c>
      <c r="AV233" s="13" t="s">
        <v>91</v>
      </c>
      <c r="AW233" s="13" t="s">
        <v>34</v>
      </c>
      <c r="AX233" s="13" t="s">
        <v>72</v>
      </c>
      <c r="AY233" s="157" t="s">
        <v>136</v>
      </c>
    </row>
    <row r="234" spans="2:65" s="13" customFormat="1" ht="11.25">
      <c r="B234" s="156"/>
      <c r="D234" s="150" t="s">
        <v>148</v>
      </c>
      <c r="E234" s="157" t="s">
        <v>19</v>
      </c>
      <c r="F234" s="158" t="s">
        <v>275</v>
      </c>
      <c r="H234" s="159">
        <v>-6.8259999999999996</v>
      </c>
      <c r="I234" s="160"/>
      <c r="L234" s="156"/>
      <c r="M234" s="161"/>
      <c r="T234" s="162"/>
      <c r="AT234" s="157" t="s">
        <v>148</v>
      </c>
      <c r="AU234" s="157" t="s">
        <v>91</v>
      </c>
      <c r="AV234" s="13" t="s">
        <v>91</v>
      </c>
      <c r="AW234" s="13" t="s">
        <v>34</v>
      </c>
      <c r="AX234" s="13" t="s">
        <v>72</v>
      </c>
      <c r="AY234" s="157" t="s">
        <v>136</v>
      </c>
    </row>
    <row r="235" spans="2:65" s="14" customFormat="1" ht="11.25">
      <c r="B235" s="163"/>
      <c r="D235" s="150" t="s">
        <v>148</v>
      </c>
      <c r="E235" s="164" t="s">
        <v>19</v>
      </c>
      <c r="F235" s="165" t="s">
        <v>151</v>
      </c>
      <c r="H235" s="166">
        <v>52.918999999999997</v>
      </c>
      <c r="I235" s="167"/>
      <c r="L235" s="163"/>
      <c r="M235" s="168"/>
      <c r="T235" s="169"/>
      <c r="AT235" s="164" t="s">
        <v>148</v>
      </c>
      <c r="AU235" s="164" t="s">
        <v>91</v>
      </c>
      <c r="AV235" s="14" t="s">
        <v>144</v>
      </c>
      <c r="AW235" s="14" t="s">
        <v>34</v>
      </c>
      <c r="AX235" s="14" t="s">
        <v>80</v>
      </c>
      <c r="AY235" s="164" t="s">
        <v>136</v>
      </c>
    </row>
    <row r="236" spans="2:65" s="1" customFormat="1" ht="24.2" customHeight="1">
      <c r="B236" s="33"/>
      <c r="C236" s="132" t="s">
        <v>276</v>
      </c>
      <c r="D236" s="132" t="s">
        <v>139</v>
      </c>
      <c r="E236" s="133" t="s">
        <v>277</v>
      </c>
      <c r="F236" s="134" t="s">
        <v>278</v>
      </c>
      <c r="G236" s="135" t="s">
        <v>142</v>
      </c>
      <c r="H236" s="136">
        <v>103.798</v>
      </c>
      <c r="I236" s="137"/>
      <c r="J236" s="138">
        <f>ROUND(I236*H236,2)</f>
        <v>0</v>
      </c>
      <c r="K236" s="134" t="s">
        <v>143</v>
      </c>
      <c r="L236" s="33"/>
      <c r="M236" s="139" t="s">
        <v>19</v>
      </c>
      <c r="N236" s="140" t="s">
        <v>44</v>
      </c>
      <c r="P236" s="141">
        <f>O236*H236</f>
        <v>0</v>
      </c>
      <c r="Q236" s="141">
        <v>0</v>
      </c>
      <c r="R236" s="141">
        <f>Q236*H236</f>
        <v>0</v>
      </c>
      <c r="S236" s="141">
        <v>5.0999999999999997E-2</v>
      </c>
      <c r="T236" s="142">
        <f>S236*H236</f>
        <v>5.293698</v>
      </c>
      <c r="AR236" s="143" t="s">
        <v>144</v>
      </c>
      <c r="AT236" s="143" t="s">
        <v>139</v>
      </c>
      <c r="AU236" s="143" t="s">
        <v>91</v>
      </c>
      <c r="AY236" s="18" t="s">
        <v>136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91</v>
      </c>
      <c r="BK236" s="144">
        <f>ROUND(I236*H236,2)</f>
        <v>0</v>
      </c>
      <c r="BL236" s="18" t="s">
        <v>144</v>
      </c>
      <c r="BM236" s="143" t="s">
        <v>279</v>
      </c>
    </row>
    <row r="237" spans="2:65" s="1" customFormat="1" ht="11.25">
      <c r="B237" s="33"/>
      <c r="D237" s="145" t="s">
        <v>146</v>
      </c>
      <c r="F237" s="146" t="s">
        <v>280</v>
      </c>
      <c r="I237" s="147"/>
      <c r="L237" s="33"/>
      <c r="M237" s="148"/>
      <c r="T237" s="54"/>
      <c r="AT237" s="18" t="s">
        <v>146</v>
      </c>
      <c r="AU237" s="18" t="s">
        <v>91</v>
      </c>
    </row>
    <row r="238" spans="2:65" s="12" customFormat="1" ht="11.25">
      <c r="B238" s="149"/>
      <c r="D238" s="150" t="s">
        <v>148</v>
      </c>
      <c r="E238" s="151" t="s">
        <v>19</v>
      </c>
      <c r="F238" s="152" t="s">
        <v>149</v>
      </c>
      <c r="H238" s="151" t="s">
        <v>19</v>
      </c>
      <c r="I238" s="153"/>
      <c r="L238" s="149"/>
      <c r="M238" s="154"/>
      <c r="T238" s="155"/>
      <c r="AT238" s="151" t="s">
        <v>148</v>
      </c>
      <c r="AU238" s="151" t="s">
        <v>91</v>
      </c>
      <c r="AV238" s="12" t="s">
        <v>80</v>
      </c>
      <c r="AW238" s="12" t="s">
        <v>34</v>
      </c>
      <c r="AX238" s="12" t="s">
        <v>72</v>
      </c>
      <c r="AY238" s="151" t="s">
        <v>136</v>
      </c>
    </row>
    <row r="239" spans="2:65" s="12" customFormat="1" ht="11.25">
      <c r="B239" s="149"/>
      <c r="D239" s="150" t="s">
        <v>148</v>
      </c>
      <c r="E239" s="151" t="s">
        <v>19</v>
      </c>
      <c r="F239" s="152" t="s">
        <v>174</v>
      </c>
      <c r="H239" s="151" t="s">
        <v>19</v>
      </c>
      <c r="I239" s="153"/>
      <c r="L239" s="149"/>
      <c r="M239" s="154"/>
      <c r="T239" s="155"/>
      <c r="AT239" s="151" t="s">
        <v>148</v>
      </c>
      <c r="AU239" s="151" t="s">
        <v>91</v>
      </c>
      <c r="AV239" s="12" t="s">
        <v>80</v>
      </c>
      <c r="AW239" s="12" t="s">
        <v>34</v>
      </c>
      <c r="AX239" s="12" t="s">
        <v>72</v>
      </c>
      <c r="AY239" s="151" t="s">
        <v>136</v>
      </c>
    </row>
    <row r="240" spans="2:65" s="13" customFormat="1" ht="11.25">
      <c r="B240" s="156"/>
      <c r="D240" s="150" t="s">
        <v>148</v>
      </c>
      <c r="E240" s="157" t="s">
        <v>19</v>
      </c>
      <c r="F240" s="158" t="s">
        <v>281</v>
      </c>
      <c r="H240" s="159">
        <v>29.184999999999999</v>
      </c>
      <c r="I240" s="160"/>
      <c r="L240" s="156"/>
      <c r="M240" s="161"/>
      <c r="T240" s="162"/>
      <c r="AT240" s="157" t="s">
        <v>148</v>
      </c>
      <c r="AU240" s="157" t="s">
        <v>91</v>
      </c>
      <c r="AV240" s="13" t="s">
        <v>91</v>
      </c>
      <c r="AW240" s="13" t="s">
        <v>34</v>
      </c>
      <c r="AX240" s="13" t="s">
        <v>72</v>
      </c>
      <c r="AY240" s="157" t="s">
        <v>136</v>
      </c>
    </row>
    <row r="241" spans="2:65" s="13" customFormat="1" ht="11.25">
      <c r="B241" s="156"/>
      <c r="D241" s="150" t="s">
        <v>148</v>
      </c>
      <c r="E241" s="157" t="s">
        <v>19</v>
      </c>
      <c r="F241" s="158" t="s">
        <v>282</v>
      </c>
      <c r="H241" s="159">
        <v>-4.5309999999999997</v>
      </c>
      <c r="I241" s="160"/>
      <c r="L241" s="156"/>
      <c r="M241" s="161"/>
      <c r="T241" s="162"/>
      <c r="AT241" s="157" t="s">
        <v>148</v>
      </c>
      <c r="AU241" s="157" t="s">
        <v>91</v>
      </c>
      <c r="AV241" s="13" t="s">
        <v>91</v>
      </c>
      <c r="AW241" s="13" t="s">
        <v>34</v>
      </c>
      <c r="AX241" s="13" t="s">
        <v>72</v>
      </c>
      <c r="AY241" s="157" t="s">
        <v>136</v>
      </c>
    </row>
    <row r="242" spans="2:65" s="13" customFormat="1" ht="11.25">
      <c r="B242" s="156"/>
      <c r="D242" s="150" t="s">
        <v>148</v>
      </c>
      <c r="E242" s="157" t="s">
        <v>19</v>
      </c>
      <c r="F242" s="158" t="s">
        <v>283</v>
      </c>
      <c r="H242" s="159">
        <v>18.899999999999999</v>
      </c>
      <c r="I242" s="160"/>
      <c r="L242" s="156"/>
      <c r="M242" s="161"/>
      <c r="T242" s="162"/>
      <c r="AT242" s="157" t="s">
        <v>148</v>
      </c>
      <c r="AU242" s="157" t="s">
        <v>91</v>
      </c>
      <c r="AV242" s="13" t="s">
        <v>91</v>
      </c>
      <c r="AW242" s="13" t="s">
        <v>34</v>
      </c>
      <c r="AX242" s="13" t="s">
        <v>72</v>
      </c>
      <c r="AY242" s="157" t="s">
        <v>136</v>
      </c>
    </row>
    <row r="243" spans="2:65" s="12" customFormat="1" ht="11.25">
      <c r="B243" s="149"/>
      <c r="D243" s="150" t="s">
        <v>148</v>
      </c>
      <c r="E243" s="151" t="s">
        <v>19</v>
      </c>
      <c r="F243" s="152" t="s">
        <v>177</v>
      </c>
      <c r="H243" s="151" t="s">
        <v>19</v>
      </c>
      <c r="I243" s="153"/>
      <c r="L243" s="149"/>
      <c r="M243" s="154"/>
      <c r="T243" s="155"/>
      <c r="AT243" s="151" t="s">
        <v>148</v>
      </c>
      <c r="AU243" s="151" t="s">
        <v>91</v>
      </c>
      <c r="AV243" s="12" t="s">
        <v>80</v>
      </c>
      <c r="AW243" s="12" t="s">
        <v>34</v>
      </c>
      <c r="AX243" s="12" t="s">
        <v>72</v>
      </c>
      <c r="AY243" s="151" t="s">
        <v>136</v>
      </c>
    </row>
    <row r="244" spans="2:65" s="13" customFormat="1" ht="11.25">
      <c r="B244" s="156"/>
      <c r="D244" s="150" t="s">
        <v>148</v>
      </c>
      <c r="E244" s="157" t="s">
        <v>19</v>
      </c>
      <c r="F244" s="158" t="s">
        <v>284</v>
      </c>
      <c r="H244" s="159">
        <v>36.4</v>
      </c>
      <c r="I244" s="160"/>
      <c r="L244" s="156"/>
      <c r="M244" s="161"/>
      <c r="T244" s="162"/>
      <c r="AT244" s="157" t="s">
        <v>148</v>
      </c>
      <c r="AU244" s="157" t="s">
        <v>91</v>
      </c>
      <c r="AV244" s="13" t="s">
        <v>91</v>
      </c>
      <c r="AW244" s="13" t="s">
        <v>34</v>
      </c>
      <c r="AX244" s="13" t="s">
        <v>72</v>
      </c>
      <c r="AY244" s="157" t="s">
        <v>136</v>
      </c>
    </row>
    <row r="245" spans="2:65" s="13" customFormat="1" ht="11.25">
      <c r="B245" s="156"/>
      <c r="D245" s="150" t="s">
        <v>148</v>
      </c>
      <c r="E245" s="157" t="s">
        <v>19</v>
      </c>
      <c r="F245" s="158" t="s">
        <v>285</v>
      </c>
      <c r="H245" s="159">
        <v>6.9</v>
      </c>
      <c r="I245" s="160"/>
      <c r="L245" s="156"/>
      <c r="M245" s="161"/>
      <c r="T245" s="162"/>
      <c r="AT245" s="157" t="s">
        <v>148</v>
      </c>
      <c r="AU245" s="157" t="s">
        <v>91</v>
      </c>
      <c r="AV245" s="13" t="s">
        <v>91</v>
      </c>
      <c r="AW245" s="13" t="s">
        <v>34</v>
      </c>
      <c r="AX245" s="13" t="s">
        <v>72</v>
      </c>
      <c r="AY245" s="157" t="s">
        <v>136</v>
      </c>
    </row>
    <row r="246" spans="2:65" s="13" customFormat="1" ht="11.25">
      <c r="B246" s="156"/>
      <c r="D246" s="150" t="s">
        <v>148</v>
      </c>
      <c r="E246" s="157" t="s">
        <v>19</v>
      </c>
      <c r="F246" s="158" t="s">
        <v>286</v>
      </c>
      <c r="H246" s="159">
        <v>1.575</v>
      </c>
      <c r="I246" s="160"/>
      <c r="L246" s="156"/>
      <c r="M246" s="161"/>
      <c r="T246" s="162"/>
      <c r="AT246" s="157" t="s">
        <v>148</v>
      </c>
      <c r="AU246" s="157" t="s">
        <v>91</v>
      </c>
      <c r="AV246" s="13" t="s">
        <v>91</v>
      </c>
      <c r="AW246" s="13" t="s">
        <v>34</v>
      </c>
      <c r="AX246" s="13" t="s">
        <v>72</v>
      </c>
      <c r="AY246" s="157" t="s">
        <v>136</v>
      </c>
    </row>
    <row r="247" spans="2:65" s="13" customFormat="1" ht="11.25">
      <c r="B247" s="156"/>
      <c r="D247" s="150" t="s">
        <v>148</v>
      </c>
      <c r="E247" s="157" t="s">
        <v>19</v>
      </c>
      <c r="F247" s="158" t="s">
        <v>287</v>
      </c>
      <c r="H247" s="159">
        <v>-4.2009999999999996</v>
      </c>
      <c r="I247" s="160"/>
      <c r="L247" s="156"/>
      <c r="M247" s="161"/>
      <c r="T247" s="162"/>
      <c r="AT247" s="157" t="s">
        <v>148</v>
      </c>
      <c r="AU247" s="157" t="s">
        <v>91</v>
      </c>
      <c r="AV247" s="13" t="s">
        <v>91</v>
      </c>
      <c r="AW247" s="13" t="s">
        <v>34</v>
      </c>
      <c r="AX247" s="13" t="s">
        <v>72</v>
      </c>
      <c r="AY247" s="157" t="s">
        <v>136</v>
      </c>
    </row>
    <row r="248" spans="2:65" s="12" customFormat="1" ht="11.25">
      <c r="B248" s="149"/>
      <c r="D248" s="150" t="s">
        <v>148</v>
      </c>
      <c r="E248" s="151" t="s">
        <v>19</v>
      </c>
      <c r="F248" s="152" t="s">
        <v>187</v>
      </c>
      <c r="H248" s="151" t="s">
        <v>19</v>
      </c>
      <c r="I248" s="153"/>
      <c r="L248" s="149"/>
      <c r="M248" s="154"/>
      <c r="T248" s="155"/>
      <c r="AT248" s="151" t="s">
        <v>148</v>
      </c>
      <c r="AU248" s="151" t="s">
        <v>91</v>
      </c>
      <c r="AV248" s="12" t="s">
        <v>80</v>
      </c>
      <c r="AW248" s="12" t="s">
        <v>34</v>
      </c>
      <c r="AX248" s="12" t="s">
        <v>72</v>
      </c>
      <c r="AY248" s="151" t="s">
        <v>136</v>
      </c>
    </row>
    <row r="249" spans="2:65" s="13" customFormat="1" ht="11.25">
      <c r="B249" s="156"/>
      <c r="D249" s="150" t="s">
        <v>148</v>
      </c>
      <c r="E249" s="157" t="s">
        <v>19</v>
      </c>
      <c r="F249" s="158" t="s">
        <v>288</v>
      </c>
      <c r="H249" s="159">
        <v>19.739999999999998</v>
      </c>
      <c r="I249" s="160"/>
      <c r="L249" s="156"/>
      <c r="M249" s="161"/>
      <c r="T249" s="162"/>
      <c r="AT249" s="157" t="s">
        <v>148</v>
      </c>
      <c r="AU249" s="157" t="s">
        <v>91</v>
      </c>
      <c r="AV249" s="13" t="s">
        <v>91</v>
      </c>
      <c r="AW249" s="13" t="s">
        <v>34</v>
      </c>
      <c r="AX249" s="13" t="s">
        <v>72</v>
      </c>
      <c r="AY249" s="157" t="s">
        <v>136</v>
      </c>
    </row>
    <row r="250" spans="2:65" s="13" customFormat="1" ht="11.25">
      <c r="B250" s="156"/>
      <c r="D250" s="150" t="s">
        <v>148</v>
      </c>
      <c r="E250" s="157" t="s">
        <v>19</v>
      </c>
      <c r="F250" s="158" t="s">
        <v>289</v>
      </c>
      <c r="H250" s="159">
        <v>0.87</v>
      </c>
      <c r="I250" s="160"/>
      <c r="L250" s="156"/>
      <c r="M250" s="161"/>
      <c r="T250" s="162"/>
      <c r="AT250" s="157" t="s">
        <v>148</v>
      </c>
      <c r="AU250" s="157" t="s">
        <v>91</v>
      </c>
      <c r="AV250" s="13" t="s">
        <v>91</v>
      </c>
      <c r="AW250" s="13" t="s">
        <v>34</v>
      </c>
      <c r="AX250" s="13" t="s">
        <v>72</v>
      </c>
      <c r="AY250" s="157" t="s">
        <v>136</v>
      </c>
    </row>
    <row r="251" spans="2:65" s="13" customFormat="1" ht="11.25">
      <c r="B251" s="156"/>
      <c r="D251" s="150" t="s">
        <v>148</v>
      </c>
      <c r="E251" s="157" t="s">
        <v>19</v>
      </c>
      <c r="F251" s="158" t="s">
        <v>290</v>
      </c>
      <c r="H251" s="159">
        <v>-1.04</v>
      </c>
      <c r="I251" s="160"/>
      <c r="L251" s="156"/>
      <c r="M251" s="161"/>
      <c r="T251" s="162"/>
      <c r="AT251" s="157" t="s">
        <v>148</v>
      </c>
      <c r="AU251" s="157" t="s">
        <v>91</v>
      </c>
      <c r="AV251" s="13" t="s">
        <v>91</v>
      </c>
      <c r="AW251" s="13" t="s">
        <v>34</v>
      </c>
      <c r="AX251" s="13" t="s">
        <v>72</v>
      </c>
      <c r="AY251" s="157" t="s">
        <v>136</v>
      </c>
    </row>
    <row r="252" spans="2:65" s="14" customFormat="1" ht="11.25">
      <c r="B252" s="163"/>
      <c r="D252" s="150" t="s">
        <v>148</v>
      </c>
      <c r="E252" s="164" t="s">
        <v>19</v>
      </c>
      <c r="F252" s="165" t="s">
        <v>151</v>
      </c>
      <c r="H252" s="166">
        <v>103.79800000000002</v>
      </c>
      <c r="I252" s="167"/>
      <c r="L252" s="163"/>
      <c r="M252" s="168"/>
      <c r="T252" s="169"/>
      <c r="AT252" s="164" t="s">
        <v>148</v>
      </c>
      <c r="AU252" s="164" t="s">
        <v>91</v>
      </c>
      <c r="AV252" s="14" t="s">
        <v>144</v>
      </c>
      <c r="AW252" s="14" t="s">
        <v>34</v>
      </c>
      <c r="AX252" s="14" t="s">
        <v>80</v>
      </c>
      <c r="AY252" s="164" t="s">
        <v>136</v>
      </c>
    </row>
    <row r="253" spans="2:65" s="1" customFormat="1" ht="24.2" customHeight="1">
      <c r="B253" s="33"/>
      <c r="C253" s="132" t="s">
        <v>291</v>
      </c>
      <c r="D253" s="132" t="s">
        <v>139</v>
      </c>
      <c r="E253" s="133" t="s">
        <v>292</v>
      </c>
      <c r="F253" s="134" t="s">
        <v>293</v>
      </c>
      <c r="G253" s="135" t="s">
        <v>142</v>
      </c>
      <c r="H253" s="136">
        <v>15.87</v>
      </c>
      <c r="I253" s="137"/>
      <c r="J253" s="138">
        <f>ROUND(I253*H253,2)</f>
        <v>0</v>
      </c>
      <c r="K253" s="134" t="s">
        <v>143</v>
      </c>
      <c r="L253" s="33"/>
      <c r="M253" s="139" t="s">
        <v>19</v>
      </c>
      <c r="N253" s="140" t="s">
        <v>44</v>
      </c>
      <c r="P253" s="141">
        <f>O253*H253</f>
        <v>0</v>
      </c>
      <c r="Q253" s="141">
        <v>0</v>
      </c>
      <c r="R253" s="141">
        <f>Q253*H253</f>
        <v>0</v>
      </c>
      <c r="S253" s="141">
        <v>6.8000000000000005E-2</v>
      </c>
      <c r="T253" s="142">
        <f>S253*H253</f>
        <v>1.0791600000000001</v>
      </c>
      <c r="AR253" s="143" t="s">
        <v>144</v>
      </c>
      <c r="AT253" s="143" t="s">
        <v>139</v>
      </c>
      <c r="AU253" s="143" t="s">
        <v>91</v>
      </c>
      <c r="AY253" s="18" t="s">
        <v>136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91</v>
      </c>
      <c r="BK253" s="144">
        <f>ROUND(I253*H253,2)</f>
        <v>0</v>
      </c>
      <c r="BL253" s="18" t="s">
        <v>144</v>
      </c>
      <c r="BM253" s="143" t="s">
        <v>294</v>
      </c>
    </row>
    <row r="254" spans="2:65" s="1" customFormat="1" ht="11.25">
      <c r="B254" s="33"/>
      <c r="D254" s="145" t="s">
        <v>146</v>
      </c>
      <c r="F254" s="146" t="s">
        <v>295</v>
      </c>
      <c r="I254" s="147"/>
      <c r="L254" s="33"/>
      <c r="M254" s="148"/>
      <c r="T254" s="54"/>
      <c r="AT254" s="18" t="s">
        <v>146</v>
      </c>
      <c r="AU254" s="18" t="s">
        <v>91</v>
      </c>
    </row>
    <row r="255" spans="2:65" s="12" customFormat="1" ht="11.25">
      <c r="B255" s="149"/>
      <c r="D255" s="150" t="s">
        <v>148</v>
      </c>
      <c r="E255" s="151" t="s">
        <v>19</v>
      </c>
      <c r="F255" s="152" t="s">
        <v>149</v>
      </c>
      <c r="H255" s="151" t="s">
        <v>19</v>
      </c>
      <c r="I255" s="153"/>
      <c r="L255" s="149"/>
      <c r="M255" s="154"/>
      <c r="T255" s="155"/>
      <c r="AT255" s="151" t="s">
        <v>148</v>
      </c>
      <c r="AU255" s="151" t="s">
        <v>91</v>
      </c>
      <c r="AV255" s="12" t="s">
        <v>80</v>
      </c>
      <c r="AW255" s="12" t="s">
        <v>34</v>
      </c>
      <c r="AX255" s="12" t="s">
        <v>72</v>
      </c>
      <c r="AY255" s="151" t="s">
        <v>136</v>
      </c>
    </row>
    <row r="256" spans="2:65" s="12" customFormat="1" ht="11.25">
      <c r="B256" s="149"/>
      <c r="D256" s="150" t="s">
        <v>148</v>
      </c>
      <c r="E256" s="151" t="s">
        <v>19</v>
      </c>
      <c r="F256" s="152" t="s">
        <v>187</v>
      </c>
      <c r="H256" s="151" t="s">
        <v>19</v>
      </c>
      <c r="I256" s="153"/>
      <c r="L256" s="149"/>
      <c r="M256" s="154"/>
      <c r="T256" s="155"/>
      <c r="AT256" s="151" t="s">
        <v>148</v>
      </c>
      <c r="AU256" s="151" t="s">
        <v>91</v>
      </c>
      <c r="AV256" s="12" t="s">
        <v>80</v>
      </c>
      <c r="AW256" s="12" t="s">
        <v>34</v>
      </c>
      <c r="AX256" s="12" t="s">
        <v>72</v>
      </c>
      <c r="AY256" s="151" t="s">
        <v>136</v>
      </c>
    </row>
    <row r="257" spans="2:65" s="13" customFormat="1" ht="11.25">
      <c r="B257" s="156"/>
      <c r="D257" s="150" t="s">
        <v>148</v>
      </c>
      <c r="E257" s="157" t="s">
        <v>19</v>
      </c>
      <c r="F257" s="158" t="s">
        <v>296</v>
      </c>
      <c r="H257" s="159">
        <v>16.920000000000002</v>
      </c>
      <c r="I257" s="160"/>
      <c r="L257" s="156"/>
      <c r="M257" s="161"/>
      <c r="T257" s="162"/>
      <c r="AT257" s="157" t="s">
        <v>148</v>
      </c>
      <c r="AU257" s="157" t="s">
        <v>91</v>
      </c>
      <c r="AV257" s="13" t="s">
        <v>91</v>
      </c>
      <c r="AW257" s="13" t="s">
        <v>34</v>
      </c>
      <c r="AX257" s="13" t="s">
        <v>72</v>
      </c>
      <c r="AY257" s="157" t="s">
        <v>136</v>
      </c>
    </row>
    <row r="258" spans="2:65" s="13" customFormat="1" ht="11.25">
      <c r="B258" s="156"/>
      <c r="D258" s="150" t="s">
        <v>148</v>
      </c>
      <c r="E258" s="157" t="s">
        <v>19</v>
      </c>
      <c r="F258" s="158" t="s">
        <v>297</v>
      </c>
      <c r="H258" s="159">
        <v>-1.05</v>
      </c>
      <c r="I258" s="160"/>
      <c r="L258" s="156"/>
      <c r="M258" s="161"/>
      <c r="T258" s="162"/>
      <c r="AT258" s="157" t="s">
        <v>148</v>
      </c>
      <c r="AU258" s="157" t="s">
        <v>91</v>
      </c>
      <c r="AV258" s="13" t="s">
        <v>91</v>
      </c>
      <c r="AW258" s="13" t="s">
        <v>34</v>
      </c>
      <c r="AX258" s="13" t="s">
        <v>72</v>
      </c>
      <c r="AY258" s="157" t="s">
        <v>136</v>
      </c>
    </row>
    <row r="259" spans="2:65" s="14" customFormat="1" ht="11.25">
      <c r="B259" s="163"/>
      <c r="D259" s="150" t="s">
        <v>148</v>
      </c>
      <c r="E259" s="164" t="s">
        <v>19</v>
      </c>
      <c r="F259" s="165" t="s">
        <v>151</v>
      </c>
      <c r="H259" s="166">
        <v>15.870000000000001</v>
      </c>
      <c r="I259" s="167"/>
      <c r="L259" s="163"/>
      <c r="M259" s="168"/>
      <c r="T259" s="169"/>
      <c r="AT259" s="164" t="s">
        <v>148</v>
      </c>
      <c r="AU259" s="164" t="s">
        <v>91</v>
      </c>
      <c r="AV259" s="14" t="s">
        <v>144</v>
      </c>
      <c r="AW259" s="14" t="s">
        <v>34</v>
      </c>
      <c r="AX259" s="14" t="s">
        <v>80</v>
      </c>
      <c r="AY259" s="164" t="s">
        <v>136</v>
      </c>
    </row>
    <row r="260" spans="2:65" s="11" customFormat="1" ht="22.9" customHeight="1">
      <c r="B260" s="120"/>
      <c r="D260" s="121" t="s">
        <v>71</v>
      </c>
      <c r="E260" s="130" t="s">
        <v>298</v>
      </c>
      <c r="F260" s="130" t="s">
        <v>299</v>
      </c>
      <c r="I260" s="123"/>
      <c r="J260" s="131">
        <f>BK260</f>
        <v>0</v>
      </c>
      <c r="L260" s="120"/>
      <c r="M260" s="125"/>
      <c r="P260" s="126">
        <f>SUM(P261:P270)</f>
        <v>0</v>
      </c>
      <c r="R260" s="126">
        <f>SUM(R261:R270)</f>
        <v>0</v>
      </c>
      <c r="T260" s="127">
        <f>SUM(T261:T270)</f>
        <v>0</v>
      </c>
      <c r="AR260" s="121" t="s">
        <v>80</v>
      </c>
      <c r="AT260" s="128" t="s">
        <v>71</v>
      </c>
      <c r="AU260" s="128" t="s">
        <v>80</v>
      </c>
      <c r="AY260" s="121" t="s">
        <v>136</v>
      </c>
      <c r="BK260" s="129">
        <f>SUM(BK261:BK270)</f>
        <v>0</v>
      </c>
    </row>
    <row r="261" spans="2:65" s="1" customFormat="1" ht="24.2" customHeight="1">
      <c r="B261" s="33"/>
      <c r="C261" s="132" t="s">
        <v>7</v>
      </c>
      <c r="D261" s="132" t="s">
        <v>139</v>
      </c>
      <c r="E261" s="133" t="s">
        <v>300</v>
      </c>
      <c r="F261" s="134" t="s">
        <v>301</v>
      </c>
      <c r="G261" s="135" t="s">
        <v>302</v>
      </c>
      <c r="H261" s="136">
        <v>19.992999999999999</v>
      </c>
      <c r="I261" s="137"/>
      <c r="J261" s="138">
        <f>ROUND(I261*H261,2)</f>
        <v>0</v>
      </c>
      <c r="K261" s="134" t="s">
        <v>143</v>
      </c>
      <c r="L261" s="33"/>
      <c r="M261" s="139" t="s">
        <v>19</v>
      </c>
      <c r="N261" s="140" t="s">
        <v>44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144</v>
      </c>
      <c r="AT261" s="143" t="s">
        <v>139</v>
      </c>
      <c r="AU261" s="143" t="s">
        <v>91</v>
      </c>
      <c r="AY261" s="18" t="s">
        <v>136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91</v>
      </c>
      <c r="BK261" s="144">
        <f>ROUND(I261*H261,2)</f>
        <v>0</v>
      </c>
      <c r="BL261" s="18" t="s">
        <v>144</v>
      </c>
      <c r="BM261" s="143" t="s">
        <v>303</v>
      </c>
    </row>
    <row r="262" spans="2:65" s="1" customFormat="1" ht="11.25">
      <c r="B262" s="33"/>
      <c r="D262" s="145" t="s">
        <v>146</v>
      </c>
      <c r="F262" s="146" t="s">
        <v>304</v>
      </c>
      <c r="I262" s="147"/>
      <c r="L262" s="33"/>
      <c r="M262" s="148"/>
      <c r="T262" s="54"/>
      <c r="AT262" s="18" t="s">
        <v>146</v>
      </c>
      <c r="AU262" s="18" t="s">
        <v>91</v>
      </c>
    </row>
    <row r="263" spans="2:65" s="1" customFormat="1" ht="21.75" customHeight="1">
      <c r="B263" s="33"/>
      <c r="C263" s="132" t="s">
        <v>305</v>
      </c>
      <c r="D263" s="132" t="s">
        <v>139</v>
      </c>
      <c r="E263" s="133" t="s">
        <v>306</v>
      </c>
      <c r="F263" s="134" t="s">
        <v>307</v>
      </c>
      <c r="G263" s="135" t="s">
        <v>302</v>
      </c>
      <c r="H263" s="136">
        <v>19.992999999999999</v>
      </c>
      <c r="I263" s="137"/>
      <c r="J263" s="138">
        <f>ROUND(I263*H263,2)</f>
        <v>0</v>
      </c>
      <c r="K263" s="134" t="s">
        <v>143</v>
      </c>
      <c r="L263" s="33"/>
      <c r="M263" s="139" t="s">
        <v>19</v>
      </c>
      <c r="N263" s="140" t="s">
        <v>44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144</v>
      </c>
      <c r="AT263" s="143" t="s">
        <v>139</v>
      </c>
      <c r="AU263" s="143" t="s">
        <v>91</v>
      </c>
      <c r="AY263" s="18" t="s">
        <v>136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91</v>
      </c>
      <c r="BK263" s="144">
        <f>ROUND(I263*H263,2)</f>
        <v>0</v>
      </c>
      <c r="BL263" s="18" t="s">
        <v>144</v>
      </c>
      <c r="BM263" s="143" t="s">
        <v>308</v>
      </c>
    </row>
    <row r="264" spans="2:65" s="1" customFormat="1" ht="11.25">
      <c r="B264" s="33"/>
      <c r="D264" s="145" t="s">
        <v>146</v>
      </c>
      <c r="F264" s="146" t="s">
        <v>309</v>
      </c>
      <c r="I264" s="147"/>
      <c r="L264" s="33"/>
      <c r="M264" s="148"/>
      <c r="T264" s="54"/>
      <c r="AT264" s="18" t="s">
        <v>146</v>
      </c>
      <c r="AU264" s="18" t="s">
        <v>91</v>
      </c>
    </row>
    <row r="265" spans="2:65" s="1" customFormat="1" ht="24.2" customHeight="1">
      <c r="B265" s="33"/>
      <c r="C265" s="132" t="s">
        <v>310</v>
      </c>
      <c r="D265" s="132" t="s">
        <v>139</v>
      </c>
      <c r="E265" s="133" t="s">
        <v>311</v>
      </c>
      <c r="F265" s="134" t="s">
        <v>312</v>
      </c>
      <c r="G265" s="135" t="s">
        <v>302</v>
      </c>
      <c r="H265" s="136">
        <v>379.86700000000002</v>
      </c>
      <c r="I265" s="137"/>
      <c r="J265" s="138">
        <f>ROUND(I265*H265,2)</f>
        <v>0</v>
      </c>
      <c r="K265" s="134" t="s">
        <v>143</v>
      </c>
      <c r="L265" s="33"/>
      <c r="M265" s="139" t="s">
        <v>19</v>
      </c>
      <c r="N265" s="140" t="s">
        <v>44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144</v>
      </c>
      <c r="AT265" s="143" t="s">
        <v>139</v>
      </c>
      <c r="AU265" s="143" t="s">
        <v>91</v>
      </c>
      <c r="AY265" s="18" t="s">
        <v>136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91</v>
      </c>
      <c r="BK265" s="144">
        <f>ROUND(I265*H265,2)</f>
        <v>0</v>
      </c>
      <c r="BL265" s="18" t="s">
        <v>144</v>
      </c>
      <c r="BM265" s="143" t="s">
        <v>313</v>
      </c>
    </row>
    <row r="266" spans="2:65" s="1" customFormat="1" ht="11.25">
      <c r="B266" s="33"/>
      <c r="D266" s="145" t="s">
        <v>146</v>
      </c>
      <c r="F266" s="146" t="s">
        <v>314</v>
      </c>
      <c r="I266" s="147"/>
      <c r="L266" s="33"/>
      <c r="M266" s="148"/>
      <c r="T266" s="54"/>
      <c r="AT266" s="18" t="s">
        <v>146</v>
      </c>
      <c r="AU266" s="18" t="s">
        <v>91</v>
      </c>
    </row>
    <row r="267" spans="2:65" s="13" customFormat="1" ht="11.25">
      <c r="B267" s="156"/>
      <c r="D267" s="150" t="s">
        <v>148</v>
      </c>
      <c r="E267" s="157" t="s">
        <v>19</v>
      </c>
      <c r="F267" s="158" t="s">
        <v>315</v>
      </c>
      <c r="H267" s="159">
        <v>379.86700000000002</v>
      </c>
      <c r="I267" s="160"/>
      <c r="L267" s="156"/>
      <c r="M267" s="161"/>
      <c r="T267" s="162"/>
      <c r="AT267" s="157" t="s">
        <v>148</v>
      </c>
      <c r="AU267" s="157" t="s">
        <v>91</v>
      </c>
      <c r="AV267" s="13" t="s">
        <v>91</v>
      </c>
      <c r="AW267" s="13" t="s">
        <v>34</v>
      </c>
      <c r="AX267" s="13" t="s">
        <v>72</v>
      </c>
      <c r="AY267" s="157" t="s">
        <v>136</v>
      </c>
    </row>
    <row r="268" spans="2:65" s="14" customFormat="1" ht="11.25">
      <c r="B268" s="163"/>
      <c r="D268" s="150" t="s">
        <v>148</v>
      </c>
      <c r="E268" s="164" t="s">
        <v>19</v>
      </c>
      <c r="F268" s="165" t="s">
        <v>151</v>
      </c>
      <c r="H268" s="166">
        <v>379.86700000000002</v>
      </c>
      <c r="I268" s="167"/>
      <c r="L268" s="163"/>
      <c r="M268" s="168"/>
      <c r="T268" s="169"/>
      <c r="AT268" s="164" t="s">
        <v>148</v>
      </c>
      <c r="AU268" s="164" t="s">
        <v>91</v>
      </c>
      <c r="AV268" s="14" t="s">
        <v>144</v>
      </c>
      <c r="AW268" s="14" t="s">
        <v>34</v>
      </c>
      <c r="AX268" s="14" t="s">
        <v>80</v>
      </c>
      <c r="AY268" s="164" t="s">
        <v>136</v>
      </c>
    </row>
    <row r="269" spans="2:65" s="1" customFormat="1" ht="24.2" customHeight="1">
      <c r="B269" s="33"/>
      <c r="C269" s="132" t="s">
        <v>316</v>
      </c>
      <c r="D269" s="132" t="s">
        <v>139</v>
      </c>
      <c r="E269" s="133" t="s">
        <v>317</v>
      </c>
      <c r="F269" s="134" t="s">
        <v>318</v>
      </c>
      <c r="G269" s="135" t="s">
        <v>302</v>
      </c>
      <c r="H269" s="136">
        <v>19.992999999999999</v>
      </c>
      <c r="I269" s="137"/>
      <c r="J269" s="138">
        <f>ROUND(I269*H269,2)</f>
        <v>0</v>
      </c>
      <c r="K269" s="134" t="s">
        <v>143</v>
      </c>
      <c r="L269" s="33"/>
      <c r="M269" s="139" t="s">
        <v>19</v>
      </c>
      <c r="N269" s="140" t="s">
        <v>44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144</v>
      </c>
      <c r="AT269" s="143" t="s">
        <v>139</v>
      </c>
      <c r="AU269" s="143" t="s">
        <v>91</v>
      </c>
      <c r="AY269" s="18" t="s">
        <v>136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91</v>
      </c>
      <c r="BK269" s="144">
        <f>ROUND(I269*H269,2)</f>
        <v>0</v>
      </c>
      <c r="BL269" s="18" t="s">
        <v>144</v>
      </c>
      <c r="BM269" s="143" t="s">
        <v>319</v>
      </c>
    </row>
    <row r="270" spans="2:65" s="1" customFormat="1" ht="11.25">
      <c r="B270" s="33"/>
      <c r="D270" s="145" t="s">
        <v>146</v>
      </c>
      <c r="F270" s="146" t="s">
        <v>320</v>
      </c>
      <c r="I270" s="147"/>
      <c r="L270" s="33"/>
      <c r="M270" s="148"/>
      <c r="T270" s="54"/>
      <c r="AT270" s="18" t="s">
        <v>146</v>
      </c>
      <c r="AU270" s="18" t="s">
        <v>91</v>
      </c>
    </row>
    <row r="271" spans="2:65" s="11" customFormat="1" ht="22.9" customHeight="1">
      <c r="B271" s="120"/>
      <c r="D271" s="121" t="s">
        <v>71</v>
      </c>
      <c r="E271" s="130" t="s">
        <v>321</v>
      </c>
      <c r="F271" s="130" t="s">
        <v>322</v>
      </c>
      <c r="I271" s="123"/>
      <c r="J271" s="131">
        <f>BK271</f>
        <v>0</v>
      </c>
      <c r="L271" s="120"/>
      <c r="M271" s="125"/>
      <c r="P271" s="126">
        <f>SUM(P272:P273)</f>
        <v>0</v>
      </c>
      <c r="R271" s="126">
        <f>SUM(R272:R273)</f>
        <v>0</v>
      </c>
      <c r="T271" s="127">
        <f>SUM(T272:T273)</f>
        <v>0</v>
      </c>
      <c r="AR271" s="121" t="s">
        <v>80</v>
      </c>
      <c r="AT271" s="128" t="s">
        <v>71</v>
      </c>
      <c r="AU271" s="128" t="s">
        <v>80</v>
      </c>
      <c r="AY271" s="121" t="s">
        <v>136</v>
      </c>
      <c r="BK271" s="129">
        <f>SUM(BK272:BK273)</f>
        <v>0</v>
      </c>
    </row>
    <row r="272" spans="2:65" s="1" customFormat="1" ht="33" customHeight="1">
      <c r="B272" s="33"/>
      <c r="C272" s="132" t="s">
        <v>323</v>
      </c>
      <c r="D272" s="132" t="s">
        <v>139</v>
      </c>
      <c r="E272" s="133" t="s">
        <v>324</v>
      </c>
      <c r="F272" s="134" t="s">
        <v>325</v>
      </c>
      <c r="G272" s="135" t="s">
        <v>302</v>
      </c>
      <c r="H272" s="136">
        <v>2E-3</v>
      </c>
      <c r="I272" s="137"/>
      <c r="J272" s="138">
        <f>ROUND(I272*H272,2)</f>
        <v>0</v>
      </c>
      <c r="K272" s="134" t="s">
        <v>143</v>
      </c>
      <c r="L272" s="33"/>
      <c r="M272" s="139" t="s">
        <v>19</v>
      </c>
      <c r="N272" s="140" t="s">
        <v>44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144</v>
      </c>
      <c r="AT272" s="143" t="s">
        <v>139</v>
      </c>
      <c r="AU272" s="143" t="s">
        <v>91</v>
      </c>
      <c r="AY272" s="18" t="s">
        <v>136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8" t="s">
        <v>91</v>
      </c>
      <c r="BK272" s="144">
        <f>ROUND(I272*H272,2)</f>
        <v>0</v>
      </c>
      <c r="BL272" s="18" t="s">
        <v>144</v>
      </c>
      <c r="BM272" s="143" t="s">
        <v>326</v>
      </c>
    </row>
    <row r="273" spans="2:65" s="1" customFormat="1" ht="11.25">
      <c r="B273" s="33"/>
      <c r="D273" s="145" t="s">
        <v>146</v>
      </c>
      <c r="F273" s="146" t="s">
        <v>327</v>
      </c>
      <c r="I273" s="147"/>
      <c r="L273" s="33"/>
      <c r="M273" s="148"/>
      <c r="T273" s="54"/>
      <c r="AT273" s="18" t="s">
        <v>146</v>
      </c>
      <c r="AU273" s="18" t="s">
        <v>91</v>
      </c>
    </row>
    <row r="274" spans="2:65" s="11" customFormat="1" ht="25.9" customHeight="1">
      <c r="B274" s="120"/>
      <c r="D274" s="121" t="s">
        <v>71</v>
      </c>
      <c r="E274" s="122" t="s">
        <v>328</v>
      </c>
      <c r="F274" s="122" t="s">
        <v>329</v>
      </c>
      <c r="I274" s="123"/>
      <c r="J274" s="124">
        <f>BK274</f>
        <v>0</v>
      </c>
      <c r="L274" s="120"/>
      <c r="M274" s="125"/>
      <c r="P274" s="126">
        <f>P275+P283+P291+P322+P329+P350+P358</f>
        <v>0</v>
      </c>
      <c r="R274" s="126">
        <f>R275+R283+R291+R322+R329+R350+R358</f>
        <v>5.3699000000000004E-2</v>
      </c>
      <c r="T274" s="127">
        <f>T275+T283+T291+T322+T329+T350+T358</f>
        <v>1.0601368900000001</v>
      </c>
      <c r="AR274" s="121" t="s">
        <v>91</v>
      </c>
      <c r="AT274" s="128" t="s">
        <v>71</v>
      </c>
      <c r="AU274" s="128" t="s">
        <v>72</v>
      </c>
      <c r="AY274" s="121" t="s">
        <v>136</v>
      </c>
      <c r="BK274" s="129">
        <f>BK275+BK283+BK291+BK322+BK329+BK350+BK358</f>
        <v>0</v>
      </c>
    </row>
    <row r="275" spans="2:65" s="11" customFormat="1" ht="22.9" customHeight="1">
      <c r="B275" s="120"/>
      <c r="D275" s="121" t="s">
        <v>71</v>
      </c>
      <c r="E275" s="130" t="s">
        <v>330</v>
      </c>
      <c r="F275" s="130" t="s">
        <v>331</v>
      </c>
      <c r="I275" s="123"/>
      <c r="J275" s="131">
        <f>BK275</f>
        <v>0</v>
      </c>
      <c r="L275" s="120"/>
      <c r="M275" s="125"/>
      <c r="P275" s="126">
        <f>SUM(P276:P282)</f>
        <v>0</v>
      </c>
      <c r="R275" s="126">
        <f>SUM(R276:R282)</f>
        <v>0</v>
      </c>
      <c r="T275" s="127">
        <f>SUM(T276:T282)</f>
        <v>3.0259999999999999E-2</v>
      </c>
      <c r="AR275" s="121" t="s">
        <v>91</v>
      </c>
      <c r="AT275" s="128" t="s">
        <v>71</v>
      </c>
      <c r="AU275" s="128" t="s">
        <v>80</v>
      </c>
      <c r="AY275" s="121" t="s">
        <v>136</v>
      </c>
      <c r="BK275" s="129">
        <f>SUM(BK276:BK282)</f>
        <v>0</v>
      </c>
    </row>
    <row r="276" spans="2:65" s="1" customFormat="1" ht="21.75" customHeight="1">
      <c r="B276" s="33"/>
      <c r="C276" s="132" t="s">
        <v>332</v>
      </c>
      <c r="D276" s="132" t="s">
        <v>139</v>
      </c>
      <c r="E276" s="133" t="s">
        <v>333</v>
      </c>
      <c r="F276" s="134" t="s">
        <v>334</v>
      </c>
      <c r="G276" s="135" t="s">
        <v>142</v>
      </c>
      <c r="H276" s="136">
        <v>17.8</v>
      </c>
      <c r="I276" s="137"/>
      <c r="J276" s="138">
        <f>ROUND(I276*H276,2)</f>
        <v>0</v>
      </c>
      <c r="K276" s="134" t="s">
        <v>143</v>
      </c>
      <c r="L276" s="33"/>
      <c r="M276" s="139" t="s">
        <v>19</v>
      </c>
      <c r="N276" s="140" t="s">
        <v>44</v>
      </c>
      <c r="P276" s="141">
        <f>O276*H276</f>
        <v>0</v>
      </c>
      <c r="Q276" s="141">
        <v>0</v>
      </c>
      <c r="R276" s="141">
        <f>Q276*H276</f>
        <v>0</v>
      </c>
      <c r="S276" s="141">
        <v>1.6999999999999999E-3</v>
      </c>
      <c r="T276" s="142">
        <f>S276*H276</f>
        <v>3.0259999999999999E-2</v>
      </c>
      <c r="AR276" s="143" t="s">
        <v>253</v>
      </c>
      <c r="AT276" s="143" t="s">
        <v>139</v>
      </c>
      <c r="AU276" s="143" t="s">
        <v>91</v>
      </c>
      <c r="AY276" s="18" t="s">
        <v>136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91</v>
      </c>
      <c r="BK276" s="144">
        <f>ROUND(I276*H276,2)</f>
        <v>0</v>
      </c>
      <c r="BL276" s="18" t="s">
        <v>253</v>
      </c>
      <c r="BM276" s="143" t="s">
        <v>335</v>
      </c>
    </row>
    <row r="277" spans="2:65" s="1" customFormat="1" ht="11.25">
      <c r="B277" s="33"/>
      <c r="D277" s="145" t="s">
        <v>146</v>
      </c>
      <c r="F277" s="146" t="s">
        <v>336</v>
      </c>
      <c r="I277" s="147"/>
      <c r="L277" s="33"/>
      <c r="M277" s="148"/>
      <c r="T277" s="54"/>
      <c r="AT277" s="18" t="s">
        <v>146</v>
      </c>
      <c r="AU277" s="18" t="s">
        <v>91</v>
      </c>
    </row>
    <row r="278" spans="2:65" s="12" customFormat="1" ht="11.25">
      <c r="B278" s="149"/>
      <c r="D278" s="150" t="s">
        <v>148</v>
      </c>
      <c r="E278" s="151" t="s">
        <v>19</v>
      </c>
      <c r="F278" s="152" t="s">
        <v>149</v>
      </c>
      <c r="H278" s="151" t="s">
        <v>19</v>
      </c>
      <c r="I278" s="153"/>
      <c r="L278" s="149"/>
      <c r="M278" s="154"/>
      <c r="T278" s="155"/>
      <c r="AT278" s="151" t="s">
        <v>148</v>
      </c>
      <c r="AU278" s="151" t="s">
        <v>91</v>
      </c>
      <c r="AV278" s="12" t="s">
        <v>80</v>
      </c>
      <c r="AW278" s="12" t="s">
        <v>34</v>
      </c>
      <c r="AX278" s="12" t="s">
        <v>72</v>
      </c>
      <c r="AY278" s="151" t="s">
        <v>136</v>
      </c>
    </row>
    <row r="279" spans="2:65" s="12" customFormat="1" ht="11.25">
      <c r="B279" s="149"/>
      <c r="D279" s="150" t="s">
        <v>148</v>
      </c>
      <c r="E279" s="151" t="s">
        <v>19</v>
      </c>
      <c r="F279" s="152" t="s">
        <v>337</v>
      </c>
      <c r="H279" s="151" t="s">
        <v>19</v>
      </c>
      <c r="I279" s="153"/>
      <c r="L279" s="149"/>
      <c r="M279" s="154"/>
      <c r="T279" s="155"/>
      <c r="AT279" s="151" t="s">
        <v>148</v>
      </c>
      <c r="AU279" s="151" t="s">
        <v>91</v>
      </c>
      <c r="AV279" s="12" t="s">
        <v>80</v>
      </c>
      <c r="AW279" s="12" t="s">
        <v>34</v>
      </c>
      <c r="AX279" s="12" t="s">
        <v>72</v>
      </c>
      <c r="AY279" s="151" t="s">
        <v>136</v>
      </c>
    </row>
    <row r="280" spans="2:65" s="12" customFormat="1" ht="11.25">
      <c r="B280" s="149"/>
      <c r="D280" s="150" t="s">
        <v>148</v>
      </c>
      <c r="E280" s="151" t="s">
        <v>19</v>
      </c>
      <c r="F280" s="152" t="s">
        <v>272</v>
      </c>
      <c r="H280" s="151" t="s">
        <v>19</v>
      </c>
      <c r="I280" s="153"/>
      <c r="L280" s="149"/>
      <c r="M280" s="154"/>
      <c r="T280" s="155"/>
      <c r="AT280" s="151" t="s">
        <v>148</v>
      </c>
      <c r="AU280" s="151" t="s">
        <v>91</v>
      </c>
      <c r="AV280" s="12" t="s">
        <v>80</v>
      </c>
      <c r="AW280" s="12" t="s">
        <v>34</v>
      </c>
      <c r="AX280" s="12" t="s">
        <v>72</v>
      </c>
      <c r="AY280" s="151" t="s">
        <v>136</v>
      </c>
    </row>
    <row r="281" spans="2:65" s="13" customFormat="1" ht="11.25">
      <c r="B281" s="156"/>
      <c r="D281" s="150" t="s">
        <v>148</v>
      </c>
      <c r="E281" s="157" t="s">
        <v>19</v>
      </c>
      <c r="F281" s="158" t="s">
        <v>338</v>
      </c>
      <c r="H281" s="159">
        <v>17.8</v>
      </c>
      <c r="I281" s="160"/>
      <c r="L281" s="156"/>
      <c r="M281" s="161"/>
      <c r="T281" s="162"/>
      <c r="AT281" s="157" t="s">
        <v>148</v>
      </c>
      <c r="AU281" s="157" t="s">
        <v>91</v>
      </c>
      <c r="AV281" s="13" t="s">
        <v>91</v>
      </c>
      <c r="AW281" s="13" t="s">
        <v>34</v>
      </c>
      <c r="AX281" s="13" t="s">
        <v>72</v>
      </c>
      <c r="AY281" s="157" t="s">
        <v>136</v>
      </c>
    </row>
    <row r="282" spans="2:65" s="14" customFormat="1" ht="11.25">
      <c r="B282" s="163"/>
      <c r="D282" s="150" t="s">
        <v>148</v>
      </c>
      <c r="E282" s="164" t="s">
        <v>19</v>
      </c>
      <c r="F282" s="165" t="s">
        <v>151</v>
      </c>
      <c r="H282" s="166">
        <v>17.8</v>
      </c>
      <c r="I282" s="167"/>
      <c r="L282" s="163"/>
      <c r="M282" s="168"/>
      <c r="T282" s="169"/>
      <c r="AT282" s="164" t="s">
        <v>148</v>
      </c>
      <c r="AU282" s="164" t="s">
        <v>91</v>
      </c>
      <c r="AV282" s="14" t="s">
        <v>144</v>
      </c>
      <c r="AW282" s="14" t="s">
        <v>34</v>
      </c>
      <c r="AX282" s="14" t="s">
        <v>80</v>
      </c>
      <c r="AY282" s="164" t="s">
        <v>136</v>
      </c>
    </row>
    <row r="283" spans="2:65" s="11" customFormat="1" ht="22.9" customHeight="1">
      <c r="B283" s="120"/>
      <c r="D283" s="121" t="s">
        <v>71</v>
      </c>
      <c r="E283" s="130" t="s">
        <v>339</v>
      </c>
      <c r="F283" s="130" t="s">
        <v>340</v>
      </c>
      <c r="I283" s="123"/>
      <c r="J283" s="131">
        <f>BK283</f>
        <v>0</v>
      </c>
      <c r="L283" s="120"/>
      <c r="M283" s="125"/>
      <c r="P283" s="126">
        <f>SUM(P284:P290)</f>
        <v>0</v>
      </c>
      <c r="R283" s="126">
        <f>SUM(R284:R290)</f>
        <v>7.7999999999999999E-4</v>
      </c>
      <c r="T283" s="127">
        <f>SUM(T284:T290)</f>
        <v>8.2550000000000002E-3</v>
      </c>
      <c r="AR283" s="121" t="s">
        <v>91</v>
      </c>
      <c r="AT283" s="128" t="s">
        <v>71</v>
      </c>
      <c r="AU283" s="128" t="s">
        <v>80</v>
      </c>
      <c r="AY283" s="121" t="s">
        <v>136</v>
      </c>
      <c r="BK283" s="129">
        <f>SUM(BK284:BK290)</f>
        <v>0</v>
      </c>
    </row>
    <row r="284" spans="2:65" s="1" customFormat="1" ht="16.5" customHeight="1">
      <c r="B284" s="33"/>
      <c r="C284" s="132" t="s">
        <v>341</v>
      </c>
      <c r="D284" s="132" t="s">
        <v>139</v>
      </c>
      <c r="E284" s="133" t="s">
        <v>342</v>
      </c>
      <c r="F284" s="134" t="s">
        <v>343</v>
      </c>
      <c r="G284" s="135" t="s">
        <v>234</v>
      </c>
      <c r="H284" s="136">
        <v>3.25</v>
      </c>
      <c r="I284" s="137"/>
      <c r="J284" s="138">
        <f>ROUND(I284*H284,2)</f>
        <v>0</v>
      </c>
      <c r="K284" s="134" t="s">
        <v>143</v>
      </c>
      <c r="L284" s="33"/>
      <c r="M284" s="139" t="s">
        <v>19</v>
      </c>
      <c r="N284" s="140" t="s">
        <v>44</v>
      </c>
      <c r="P284" s="141">
        <f>O284*H284</f>
        <v>0</v>
      </c>
      <c r="Q284" s="141">
        <v>2.4000000000000001E-4</v>
      </c>
      <c r="R284" s="141">
        <f>Q284*H284</f>
        <v>7.7999999999999999E-4</v>
      </c>
      <c r="S284" s="141">
        <v>2.5400000000000002E-3</v>
      </c>
      <c r="T284" s="142">
        <f>S284*H284</f>
        <v>8.2550000000000002E-3</v>
      </c>
      <c r="AR284" s="143" t="s">
        <v>253</v>
      </c>
      <c r="AT284" s="143" t="s">
        <v>139</v>
      </c>
      <c r="AU284" s="143" t="s">
        <v>91</v>
      </c>
      <c r="AY284" s="18" t="s">
        <v>136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91</v>
      </c>
      <c r="BK284" s="144">
        <f>ROUND(I284*H284,2)</f>
        <v>0</v>
      </c>
      <c r="BL284" s="18" t="s">
        <v>253</v>
      </c>
      <c r="BM284" s="143" t="s">
        <v>344</v>
      </c>
    </row>
    <row r="285" spans="2:65" s="1" customFormat="1" ht="11.25">
      <c r="B285" s="33"/>
      <c r="D285" s="145" t="s">
        <v>146</v>
      </c>
      <c r="F285" s="146" t="s">
        <v>345</v>
      </c>
      <c r="I285" s="147"/>
      <c r="L285" s="33"/>
      <c r="M285" s="148"/>
      <c r="T285" s="54"/>
      <c r="AT285" s="18" t="s">
        <v>146</v>
      </c>
      <c r="AU285" s="18" t="s">
        <v>91</v>
      </c>
    </row>
    <row r="286" spans="2:65" s="12" customFormat="1" ht="11.25">
      <c r="B286" s="149"/>
      <c r="D286" s="150" t="s">
        <v>148</v>
      </c>
      <c r="E286" s="151" t="s">
        <v>19</v>
      </c>
      <c r="F286" s="152" t="s">
        <v>149</v>
      </c>
      <c r="H286" s="151" t="s">
        <v>19</v>
      </c>
      <c r="I286" s="153"/>
      <c r="L286" s="149"/>
      <c r="M286" s="154"/>
      <c r="T286" s="155"/>
      <c r="AT286" s="151" t="s">
        <v>148</v>
      </c>
      <c r="AU286" s="151" t="s">
        <v>91</v>
      </c>
      <c r="AV286" s="12" t="s">
        <v>80</v>
      </c>
      <c r="AW286" s="12" t="s">
        <v>34</v>
      </c>
      <c r="AX286" s="12" t="s">
        <v>72</v>
      </c>
      <c r="AY286" s="151" t="s">
        <v>136</v>
      </c>
    </row>
    <row r="287" spans="2:65" s="13" customFormat="1" ht="11.25">
      <c r="B287" s="156"/>
      <c r="D287" s="150" t="s">
        <v>148</v>
      </c>
      <c r="E287" s="157" t="s">
        <v>19</v>
      </c>
      <c r="F287" s="158" t="s">
        <v>238</v>
      </c>
      <c r="H287" s="159">
        <v>3.25</v>
      </c>
      <c r="I287" s="160"/>
      <c r="L287" s="156"/>
      <c r="M287" s="161"/>
      <c r="T287" s="162"/>
      <c r="AT287" s="157" t="s">
        <v>148</v>
      </c>
      <c r="AU287" s="157" t="s">
        <v>91</v>
      </c>
      <c r="AV287" s="13" t="s">
        <v>91</v>
      </c>
      <c r="AW287" s="13" t="s">
        <v>34</v>
      </c>
      <c r="AX287" s="13" t="s">
        <v>72</v>
      </c>
      <c r="AY287" s="157" t="s">
        <v>136</v>
      </c>
    </row>
    <row r="288" spans="2:65" s="14" customFormat="1" ht="11.25">
      <c r="B288" s="163"/>
      <c r="D288" s="150" t="s">
        <v>148</v>
      </c>
      <c r="E288" s="164" t="s">
        <v>19</v>
      </c>
      <c r="F288" s="165" t="s">
        <v>151</v>
      </c>
      <c r="H288" s="166">
        <v>3.25</v>
      </c>
      <c r="I288" s="167"/>
      <c r="L288" s="163"/>
      <c r="M288" s="168"/>
      <c r="T288" s="169"/>
      <c r="AT288" s="164" t="s">
        <v>148</v>
      </c>
      <c r="AU288" s="164" t="s">
        <v>91</v>
      </c>
      <c r="AV288" s="14" t="s">
        <v>144</v>
      </c>
      <c r="AW288" s="14" t="s">
        <v>34</v>
      </c>
      <c r="AX288" s="14" t="s">
        <v>80</v>
      </c>
      <c r="AY288" s="164" t="s">
        <v>136</v>
      </c>
    </row>
    <row r="289" spans="2:65" s="1" customFormat="1" ht="24.2" customHeight="1">
      <c r="B289" s="33"/>
      <c r="C289" s="132" t="s">
        <v>346</v>
      </c>
      <c r="D289" s="132" t="s">
        <v>139</v>
      </c>
      <c r="E289" s="133" t="s">
        <v>347</v>
      </c>
      <c r="F289" s="134" t="s">
        <v>348</v>
      </c>
      <c r="G289" s="135" t="s">
        <v>302</v>
      </c>
      <c r="H289" s="136">
        <v>1E-3</v>
      </c>
      <c r="I289" s="137"/>
      <c r="J289" s="138">
        <f>ROUND(I289*H289,2)</f>
        <v>0</v>
      </c>
      <c r="K289" s="134" t="s">
        <v>143</v>
      </c>
      <c r="L289" s="33"/>
      <c r="M289" s="139" t="s">
        <v>19</v>
      </c>
      <c r="N289" s="140" t="s">
        <v>44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253</v>
      </c>
      <c r="AT289" s="143" t="s">
        <v>139</v>
      </c>
      <c r="AU289" s="143" t="s">
        <v>91</v>
      </c>
      <c r="AY289" s="18" t="s">
        <v>136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91</v>
      </c>
      <c r="BK289" s="144">
        <f>ROUND(I289*H289,2)</f>
        <v>0</v>
      </c>
      <c r="BL289" s="18" t="s">
        <v>253</v>
      </c>
      <c r="BM289" s="143" t="s">
        <v>349</v>
      </c>
    </row>
    <row r="290" spans="2:65" s="1" customFormat="1" ht="11.25">
      <c r="B290" s="33"/>
      <c r="D290" s="145" t="s">
        <v>146</v>
      </c>
      <c r="F290" s="146" t="s">
        <v>350</v>
      </c>
      <c r="I290" s="147"/>
      <c r="L290" s="33"/>
      <c r="M290" s="148"/>
      <c r="T290" s="54"/>
      <c r="AT290" s="18" t="s">
        <v>146</v>
      </c>
      <c r="AU290" s="18" t="s">
        <v>91</v>
      </c>
    </row>
    <row r="291" spans="2:65" s="11" customFormat="1" ht="22.9" customHeight="1">
      <c r="B291" s="120"/>
      <c r="D291" s="121" t="s">
        <v>71</v>
      </c>
      <c r="E291" s="130" t="s">
        <v>351</v>
      </c>
      <c r="F291" s="130" t="s">
        <v>352</v>
      </c>
      <c r="I291" s="123"/>
      <c r="J291" s="131">
        <f>BK291</f>
        <v>0</v>
      </c>
      <c r="L291" s="120"/>
      <c r="M291" s="125"/>
      <c r="P291" s="126">
        <f>SUM(P292:P321)</f>
        <v>0</v>
      </c>
      <c r="R291" s="126">
        <f>SUM(R292:R321)</f>
        <v>0</v>
      </c>
      <c r="T291" s="127">
        <f>SUM(T292:T321)</f>
        <v>9.3099999999999988E-2</v>
      </c>
      <c r="AR291" s="121" t="s">
        <v>91</v>
      </c>
      <c r="AT291" s="128" t="s">
        <v>71</v>
      </c>
      <c r="AU291" s="128" t="s">
        <v>80</v>
      </c>
      <c r="AY291" s="121" t="s">
        <v>136</v>
      </c>
      <c r="BK291" s="129">
        <f>SUM(BK292:BK321)</f>
        <v>0</v>
      </c>
    </row>
    <row r="292" spans="2:65" s="1" customFormat="1" ht="16.5" customHeight="1">
      <c r="B292" s="33"/>
      <c r="C292" s="132" t="s">
        <v>353</v>
      </c>
      <c r="D292" s="132" t="s">
        <v>139</v>
      </c>
      <c r="E292" s="133" t="s">
        <v>354</v>
      </c>
      <c r="F292" s="134" t="s">
        <v>355</v>
      </c>
      <c r="G292" s="135" t="s">
        <v>356</v>
      </c>
      <c r="H292" s="136">
        <v>1</v>
      </c>
      <c r="I292" s="137"/>
      <c r="J292" s="138">
        <f>ROUND(I292*H292,2)</f>
        <v>0</v>
      </c>
      <c r="K292" s="134" t="s">
        <v>143</v>
      </c>
      <c r="L292" s="33"/>
      <c r="M292" s="139" t="s">
        <v>19</v>
      </c>
      <c r="N292" s="140" t="s">
        <v>44</v>
      </c>
      <c r="P292" s="141">
        <f>O292*H292</f>
        <v>0</v>
      </c>
      <c r="Q292" s="141">
        <v>0</v>
      </c>
      <c r="R292" s="141">
        <f>Q292*H292</f>
        <v>0</v>
      </c>
      <c r="S292" s="141">
        <v>3.4200000000000001E-2</v>
      </c>
      <c r="T292" s="142">
        <f>S292*H292</f>
        <v>3.4200000000000001E-2</v>
      </c>
      <c r="AR292" s="143" t="s">
        <v>253</v>
      </c>
      <c r="AT292" s="143" t="s">
        <v>139</v>
      </c>
      <c r="AU292" s="143" t="s">
        <v>91</v>
      </c>
      <c r="AY292" s="18" t="s">
        <v>136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91</v>
      </c>
      <c r="BK292" s="144">
        <f>ROUND(I292*H292,2)</f>
        <v>0</v>
      </c>
      <c r="BL292" s="18" t="s">
        <v>253</v>
      </c>
      <c r="BM292" s="143" t="s">
        <v>357</v>
      </c>
    </row>
    <row r="293" spans="2:65" s="1" customFormat="1" ht="11.25">
      <c r="B293" s="33"/>
      <c r="D293" s="145" t="s">
        <v>146</v>
      </c>
      <c r="F293" s="146" t="s">
        <v>358</v>
      </c>
      <c r="I293" s="147"/>
      <c r="L293" s="33"/>
      <c r="M293" s="148"/>
      <c r="T293" s="54"/>
      <c r="AT293" s="18" t="s">
        <v>146</v>
      </c>
      <c r="AU293" s="18" t="s">
        <v>91</v>
      </c>
    </row>
    <row r="294" spans="2:65" s="12" customFormat="1" ht="11.25">
      <c r="B294" s="149"/>
      <c r="D294" s="150" t="s">
        <v>148</v>
      </c>
      <c r="E294" s="151" t="s">
        <v>19</v>
      </c>
      <c r="F294" s="152" t="s">
        <v>149</v>
      </c>
      <c r="H294" s="151" t="s">
        <v>19</v>
      </c>
      <c r="I294" s="153"/>
      <c r="L294" s="149"/>
      <c r="M294" s="154"/>
      <c r="T294" s="155"/>
      <c r="AT294" s="151" t="s">
        <v>148</v>
      </c>
      <c r="AU294" s="151" t="s">
        <v>91</v>
      </c>
      <c r="AV294" s="12" t="s">
        <v>80</v>
      </c>
      <c r="AW294" s="12" t="s">
        <v>34</v>
      </c>
      <c r="AX294" s="12" t="s">
        <v>72</v>
      </c>
      <c r="AY294" s="151" t="s">
        <v>136</v>
      </c>
    </row>
    <row r="295" spans="2:65" s="13" customFormat="1" ht="11.25">
      <c r="B295" s="156"/>
      <c r="D295" s="150" t="s">
        <v>148</v>
      </c>
      <c r="E295" s="157" t="s">
        <v>19</v>
      </c>
      <c r="F295" s="158" t="s">
        <v>80</v>
      </c>
      <c r="H295" s="159">
        <v>1</v>
      </c>
      <c r="I295" s="160"/>
      <c r="L295" s="156"/>
      <c r="M295" s="161"/>
      <c r="T295" s="162"/>
      <c r="AT295" s="157" t="s">
        <v>148</v>
      </c>
      <c r="AU295" s="157" t="s">
        <v>91</v>
      </c>
      <c r="AV295" s="13" t="s">
        <v>91</v>
      </c>
      <c r="AW295" s="13" t="s">
        <v>34</v>
      </c>
      <c r="AX295" s="13" t="s">
        <v>72</v>
      </c>
      <c r="AY295" s="157" t="s">
        <v>136</v>
      </c>
    </row>
    <row r="296" spans="2:65" s="14" customFormat="1" ht="11.25">
      <c r="B296" s="163"/>
      <c r="D296" s="150" t="s">
        <v>148</v>
      </c>
      <c r="E296" s="164" t="s">
        <v>19</v>
      </c>
      <c r="F296" s="165" t="s">
        <v>151</v>
      </c>
      <c r="H296" s="166">
        <v>1</v>
      </c>
      <c r="I296" s="167"/>
      <c r="L296" s="163"/>
      <c r="M296" s="168"/>
      <c r="T296" s="169"/>
      <c r="AT296" s="164" t="s">
        <v>148</v>
      </c>
      <c r="AU296" s="164" t="s">
        <v>91</v>
      </c>
      <c r="AV296" s="14" t="s">
        <v>144</v>
      </c>
      <c r="AW296" s="14" t="s">
        <v>34</v>
      </c>
      <c r="AX296" s="14" t="s">
        <v>80</v>
      </c>
      <c r="AY296" s="164" t="s">
        <v>136</v>
      </c>
    </row>
    <row r="297" spans="2:65" s="1" customFormat="1" ht="16.5" customHeight="1">
      <c r="B297" s="33"/>
      <c r="C297" s="132" t="s">
        <v>359</v>
      </c>
      <c r="D297" s="132" t="s">
        <v>139</v>
      </c>
      <c r="E297" s="133" t="s">
        <v>360</v>
      </c>
      <c r="F297" s="134" t="s">
        <v>361</v>
      </c>
      <c r="G297" s="135" t="s">
        <v>356</v>
      </c>
      <c r="H297" s="136">
        <v>1</v>
      </c>
      <c r="I297" s="137"/>
      <c r="J297" s="138">
        <f>ROUND(I297*H297,2)</f>
        <v>0</v>
      </c>
      <c r="K297" s="134" t="s">
        <v>143</v>
      </c>
      <c r="L297" s="33"/>
      <c r="M297" s="139" t="s">
        <v>19</v>
      </c>
      <c r="N297" s="140" t="s">
        <v>44</v>
      </c>
      <c r="P297" s="141">
        <f>O297*H297</f>
        <v>0</v>
      </c>
      <c r="Q297" s="141">
        <v>0</v>
      </c>
      <c r="R297" s="141">
        <f>Q297*H297</f>
        <v>0</v>
      </c>
      <c r="S297" s="141">
        <v>1.9460000000000002E-2</v>
      </c>
      <c r="T297" s="142">
        <f>S297*H297</f>
        <v>1.9460000000000002E-2</v>
      </c>
      <c r="AR297" s="143" t="s">
        <v>253</v>
      </c>
      <c r="AT297" s="143" t="s">
        <v>139</v>
      </c>
      <c r="AU297" s="143" t="s">
        <v>91</v>
      </c>
      <c r="AY297" s="18" t="s">
        <v>136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91</v>
      </c>
      <c r="BK297" s="144">
        <f>ROUND(I297*H297,2)</f>
        <v>0</v>
      </c>
      <c r="BL297" s="18" t="s">
        <v>253</v>
      </c>
      <c r="BM297" s="143" t="s">
        <v>362</v>
      </c>
    </row>
    <row r="298" spans="2:65" s="1" customFormat="1" ht="11.25">
      <c r="B298" s="33"/>
      <c r="D298" s="145" t="s">
        <v>146</v>
      </c>
      <c r="F298" s="146" t="s">
        <v>363</v>
      </c>
      <c r="I298" s="147"/>
      <c r="L298" s="33"/>
      <c r="M298" s="148"/>
      <c r="T298" s="54"/>
      <c r="AT298" s="18" t="s">
        <v>146</v>
      </c>
      <c r="AU298" s="18" t="s">
        <v>91</v>
      </c>
    </row>
    <row r="299" spans="2:65" s="12" customFormat="1" ht="11.25">
      <c r="B299" s="149"/>
      <c r="D299" s="150" t="s">
        <v>148</v>
      </c>
      <c r="E299" s="151" t="s">
        <v>19</v>
      </c>
      <c r="F299" s="152" t="s">
        <v>149</v>
      </c>
      <c r="H299" s="151" t="s">
        <v>19</v>
      </c>
      <c r="I299" s="153"/>
      <c r="L299" s="149"/>
      <c r="M299" s="154"/>
      <c r="T299" s="155"/>
      <c r="AT299" s="151" t="s">
        <v>148</v>
      </c>
      <c r="AU299" s="151" t="s">
        <v>91</v>
      </c>
      <c r="AV299" s="12" t="s">
        <v>80</v>
      </c>
      <c r="AW299" s="12" t="s">
        <v>34</v>
      </c>
      <c r="AX299" s="12" t="s">
        <v>72</v>
      </c>
      <c r="AY299" s="151" t="s">
        <v>136</v>
      </c>
    </row>
    <row r="300" spans="2:65" s="13" customFormat="1" ht="11.25">
      <c r="B300" s="156"/>
      <c r="D300" s="150" t="s">
        <v>148</v>
      </c>
      <c r="E300" s="157" t="s">
        <v>19</v>
      </c>
      <c r="F300" s="158" t="s">
        <v>80</v>
      </c>
      <c r="H300" s="159">
        <v>1</v>
      </c>
      <c r="I300" s="160"/>
      <c r="L300" s="156"/>
      <c r="M300" s="161"/>
      <c r="T300" s="162"/>
      <c r="AT300" s="157" t="s">
        <v>148</v>
      </c>
      <c r="AU300" s="157" t="s">
        <v>91</v>
      </c>
      <c r="AV300" s="13" t="s">
        <v>91</v>
      </c>
      <c r="AW300" s="13" t="s">
        <v>34</v>
      </c>
      <c r="AX300" s="13" t="s">
        <v>72</v>
      </c>
      <c r="AY300" s="157" t="s">
        <v>136</v>
      </c>
    </row>
    <row r="301" spans="2:65" s="14" customFormat="1" ht="11.25">
      <c r="B301" s="163"/>
      <c r="D301" s="150" t="s">
        <v>148</v>
      </c>
      <c r="E301" s="164" t="s">
        <v>19</v>
      </c>
      <c r="F301" s="165" t="s">
        <v>151</v>
      </c>
      <c r="H301" s="166">
        <v>1</v>
      </c>
      <c r="I301" s="167"/>
      <c r="L301" s="163"/>
      <c r="M301" s="168"/>
      <c r="T301" s="169"/>
      <c r="AT301" s="164" t="s">
        <v>148</v>
      </c>
      <c r="AU301" s="164" t="s">
        <v>91</v>
      </c>
      <c r="AV301" s="14" t="s">
        <v>144</v>
      </c>
      <c r="AW301" s="14" t="s">
        <v>34</v>
      </c>
      <c r="AX301" s="14" t="s">
        <v>80</v>
      </c>
      <c r="AY301" s="164" t="s">
        <v>136</v>
      </c>
    </row>
    <row r="302" spans="2:65" s="1" customFormat="1" ht="16.5" customHeight="1">
      <c r="B302" s="33"/>
      <c r="C302" s="132" t="s">
        <v>364</v>
      </c>
      <c r="D302" s="132" t="s">
        <v>139</v>
      </c>
      <c r="E302" s="133" t="s">
        <v>365</v>
      </c>
      <c r="F302" s="134" t="s">
        <v>366</v>
      </c>
      <c r="G302" s="135" t="s">
        <v>356</v>
      </c>
      <c r="H302" s="136">
        <v>1</v>
      </c>
      <c r="I302" s="137"/>
      <c r="J302" s="138">
        <f>ROUND(I302*H302,2)</f>
        <v>0</v>
      </c>
      <c r="K302" s="134" t="s">
        <v>143</v>
      </c>
      <c r="L302" s="33"/>
      <c r="M302" s="139" t="s">
        <v>19</v>
      </c>
      <c r="N302" s="140" t="s">
        <v>44</v>
      </c>
      <c r="P302" s="141">
        <f>O302*H302</f>
        <v>0</v>
      </c>
      <c r="Q302" s="141">
        <v>0</v>
      </c>
      <c r="R302" s="141">
        <f>Q302*H302</f>
        <v>0</v>
      </c>
      <c r="S302" s="141">
        <v>3.2899999999999999E-2</v>
      </c>
      <c r="T302" s="142">
        <f>S302*H302</f>
        <v>3.2899999999999999E-2</v>
      </c>
      <c r="AR302" s="143" t="s">
        <v>253</v>
      </c>
      <c r="AT302" s="143" t="s">
        <v>139</v>
      </c>
      <c r="AU302" s="143" t="s">
        <v>91</v>
      </c>
      <c r="AY302" s="18" t="s">
        <v>136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91</v>
      </c>
      <c r="BK302" s="144">
        <f>ROUND(I302*H302,2)</f>
        <v>0</v>
      </c>
      <c r="BL302" s="18" t="s">
        <v>253</v>
      </c>
      <c r="BM302" s="143" t="s">
        <v>367</v>
      </c>
    </row>
    <row r="303" spans="2:65" s="1" customFormat="1" ht="11.25">
      <c r="B303" s="33"/>
      <c r="D303" s="145" t="s">
        <v>146</v>
      </c>
      <c r="F303" s="146" t="s">
        <v>368</v>
      </c>
      <c r="I303" s="147"/>
      <c r="L303" s="33"/>
      <c r="M303" s="148"/>
      <c r="T303" s="54"/>
      <c r="AT303" s="18" t="s">
        <v>146</v>
      </c>
      <c r="AU303" s="18" t="s">
        <v>91</v>
      </c>
    </row>
    <row r="304" spans="2:65" s="12" customFormat="1" ht="11.25">
      <c r="B304" s="149"/>
      <c r="D304" s="150" t="s">
        <v>148</v>
      </c>
      <c r="E304" s="151" t="s">
        <v>19</v>
      </c>
      <c r="F304" s="152" t="s">
        <v>149</v>
      </c>
      <c r="H304" s="151" t="s">
        <v>19</v>
      </c>
      <c r="I304" s="153"/>
      <c r="L304" s="149"/>
      <c r="M304" s="154"/>
      <c r="T304" s="155"/>
      <c r="AT304" s="151" t="s">
        <v>148</v>
      </c>
      <c r="AU304" s="151" t="s">
        <v>91</v>
      </c>
      <c r="AV304" s="12" t="s">
        <v>80</v>
      </c>
      <c r="AW304" s="12" t="s">
        <v>34</v>
      </c>
      <c r="AX304" s="12" t="s">
        <v>72</v>
      </c>
      <c r="AY304" s="151" t="s">
        <v>136</v>
      </c>
    </row>
    <row r="305" spans="2:65" s="13" customFormat="1" ht="11.25">
      <c r="B305" s="156"/>
      <c r="D305" s="150" t="s">
        <v>148</v>
      </c>
      <c r="E305" s="157" t="s">
        <v>19</v>
      </c>
      <c r="F305" s="158" t="s">
        <v>80</v>
      </c>
      <c r="H305" s="159">
        <v>1</v>
      </c>
      <c r="I305" s="160"/>
      <c r="L305" s="156"/>
      <c r="M305" s="161"/>
      <c r="T305" s="162"/>
      <c r="AT305" s="157" t="s">
        <v>148</v>
      </c>
      <c r="AU305" s="157" t="s">
        <v>91</v>
      </c>
      <c r="AV305" s="13" t="s">
        <v>91</v>
      </c>
      <c r="AW305" s="13" t="s">
        <v>34</v>
      </c>
      <c r="AX305" s="13" t="s">
        <v>72</v>
      </c>
      <c r="AY305" s="157" t="s">
        <v>136</v>
      </c>
    </row>
    <row r="306" spans="2:65" s="14" customFormat="1" ht="11.25">
      <c r="B306" s="163"/>
      <c r="D306" s="150" t="s">
        <v>148</v>
      </c>
      <c r="E306" s="164" t="s">
        <v>19</v>
      </c>
      <c r="F306" s="165" t="s">
        <v>151</v>
      </c>
      <c r="H306" s="166">
        <v>1</v>
      </c>
      <c r="I306" s="167"/>
      <c r="L306" s="163"/>
      <c r="M306" s="168"/>
      <c r="T306" s="169"/>
      <c r="AT306" s="164" t="s">
        <v>148</v>
      </c>
      <c r="AU306" s="164" t="s">
        <v>91</v>
      </c>
      <c r="AV306" s="14" t="s">
        <v>144</v>
      </c>
      <c r="AW306" s="14" t="s">
        <v>34</v>
      </c>
      <c r="AX306" s="14" t="s">
        <v>80</v>
      </c>
      <c r="AY306" s="164" t="s">
        <v>136</v>
      </c>
    </row>
    <row r="307" spans="2:65" s="1" customFormat="1" ht="16.5" customHeight="1">
      <c r="B307" s="33"/>
      <c r="C307" s="132" t="s">
        <v>369</v>
      </c>
      <c r="D307" s="132" t="s">
        <v>139</v>
      </c>
      <c r="E307" s="133" t="s">
        <v>370</v>
      </c>
      <c r="F307" s="134" t="s">
        <v>371</v>
      </c>
      <c r="G307" s="135" t="s">
        <v>356</v>
      </c>
      <c r="H307" s="136">
        <v>2</v>
      </c>
      <c r="I307" s="137"/>
      <c r="J307" s="138">
        <f>ROUND(I307*H307,2)</f>
        <v>0</v>
      </c>
      <c r="K307" s="134" t="s">
        <v>143</v>
      </c>
      <c r="L307" s="33"/>
      <c r="M307" s="139" t="s">
        <v>19</v>
      </c>
      <c r="N307" s="140" t="s">
        <v>44</v>
      </c>
      <c r="P307" s="141">
        <f>O307*H307</f>
        <v>0</v>
      </c>
      <c r="Q307" s="141">
        <v>0</v>
      </c>
      <c r="R307" s="141">
        <f>Q307*H307</f>
        <v>0</v>
      </c>
      <c r="S307" s="141">
        <v>1.56E-3</v>
      </c>
      <c r="T307" s="142">
        <f>S307*H307</f>
        <v>3.1199999999999999E-3</v>
      </c>
      <c r="AR307" s="143" t="s">
        <v>253</v>
      </c>
      <c r="AT307" s="143" t="s">
        <v>139</v>
      </c>
      <c r="AU307" s="143" t="s">
        <v>91</v>
      </c>
      <c r="AY307" s="18" t="s">
        <v>136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91</v>
      </c>
      <c r="BK307" s="144">
        <f>ROUND(I307*H307,2)</f>
        <v>0</v>
      </c>
      <c r="BL307" s="18" t="s">
        <v>253</v>
      </c>
      <c r="BM307" s="143" t="s">
        <v>372</v>
      </c>
    </row>
    <row r="308" spans="2:65" s="1" customFormat="1" ht="11.25">
      <c r="B308" s="33"/>
      <c r="D308" s="145" t="s">
        <v>146</v>
      </c>
      <c r="F308" s="146" t="s">
        <v>373</v>
      </c>
      <c r="I308" s="147"/>
      <c r="L308" s="33"/>
      <c r="M308" s="148"/>
      <c r="T308" s="54"/>
      <c r="AT308" s="18" t="s">
        <v>146</v>
      </c>
      <c r="AU308" s="18" t="s">
        <v>91</v>
      </c>
    </row>
    <row r="309" spans="2:65" s="12" customFormat="1" ht="11.25">
      <c r="B309" s="149"/>
      <c r="D309" s="150" t="s">
        <v>148</v>
      </c>
      <c r="E309" s="151" t="s">
        <v>19</v>
      </c>
      <c r="F309" s="152" t="s">
        <v>149</v>
      </c>
      <c r="H309" s="151" t="s">
        <v>19</v>
      </c>
      <c r="I309" s="153"/>
      <c r="L309" s="149"/>
      <c r="M309" s="154"/>
      <c r="T309" s="155"/>
      <c r="AT309" s="151" t="s">
        <v>148</v>
      </c>
      <c r="AU309" s="151" t="s">
        <v>91</v>
      </c>
      <c r="AV309" s="12" t="s">
        <v>80</v>
      </c>
      <c r="AW309" s="12" t="s">
        <v>34</v>
      </c>
      <c r="AX309" s="12" t="s">
        <v>72</v>
      </c>
      <c r="AY309" s="151" t="s">
        <v>136</v>
      </c>
    </row>
    <row r="310" spans="2:65" s="13" customFormat="1" ht="11.25">
      <c r="B310" s="156"/>
      <c r="D310" s="150" t="s">
        <v>148</v>
      </c>
      <c r="E310" s="157" t="s">
        <v>19</v>
      </c>
      <c r="F310" s="158" t="s">
        <v>374</v>
      </c>
      <c r="H310" s="159">
        <v>2</v>
      </c>
      <c r="I310" s="160"/>
      <c r="L310" s="156"/>
      <c r="M310" s="161"/>
      <c r="T310" s="162"/>
      <c r="AT310" s="157" t="s">
        <v>148</v>
      </c>
      <c r="AU310" s="157" t="s">
        <v>91</v>
      </c>
      <c r="AV310" s="13" t="s">
        <v>91</v>
      </c>
      <c r="AW310" s="13" t="s">
        <v>34</v>
      </c>
      <c r="AX310" s="13" t="s">
        <v>72</v>
      </c>
      <c r="AY310" s="157" t="s">
        <v>136</v>
      </c>
    </row>
    <row r="311" spans="2:65" s="14" customFormat="1" ht="11.25">
      <c r="B311" s="163"/>
      <c r="D311" s="150" t="s">
        <v>148</v>
      </c>
      <c r="E311" s="164" t="s">
        <v>19</v>
      </c>
      <c r="F311" s="165" t="s">
        <v>151</v>
      </c>
      <c r="H311" s="166">
        <v>2</v>
      </c>
      <c r="I311" s="167"/>
      <c r="L311" s="163"/>
      <c r="M311" s="168"/>
      <c r="T311" s="169"/>
      <c r="AT311" s="164" t="s">
        <v>148</v>
      </c>
      <c r="AU311" s="164" t="s">
        <v>91</v>
      </c>
      <c r="AV311" s="14" t="s">
        <v>144</v>
      </c>
      <c r="AW311" s="14" t="s">
        <v>34</v>
      </c>
      <c r="AX311" s="14" t="s">
        <v>80</v>
      </c>
      <c r="AY311" s="164" t="s">
        <v>136</v>
      </c>
    </row>
    <row r="312" spans="2:65" s="1" customFormat="1" ht="16.5" customHeight="1">
      <c r="B312" s="33"/>
      <c r="C312" s="132" t="s">
        <v>375</v>
      </c>
      <c r="D312" s="132" t="s">
        <v>139</v>
      </c>
      <c r="E312" s="133" t="s">
        <v>376</v>
      </c>
      <c r="F312" s="134" t="s">
        <v>377</v>
      </c>
      <c r="G312" s="135" t="s">
        <v>227</v>
      </c>
      <c r="H312" s="136">
        <v>2</v>
      </c>
      <c r="I312" s="137"/>
      <c r="J312" s="138">
        <f>ROUND(I312*H312,2)</f>
        <v>0</v>
      </c>
      <c r="K312" s="134" t="s">
        <v>143</v>
      </c>
      <c r="L312" s="33"/>
      <c r="M312" s="139" t="s">
        <v>19</v>
      </c>
      <c r="N312" s="140" t="s">
        <v>44</v>
      </c>
      <c r="P312" s="141">
        <f>O312*H312</f>
        <v>0</v>
      </c>
      <c r="Q312" s="141">
        <v>0</v>
      </c>
      <c r="R312" s="141">
        <f>Q312*H312</f>
        <v>0</v>
      </c>
      <c r="S312" s="141">
        <v>8.5999999999999998E-4</v>
      </c>
      <c r="T312" s="142">
        <f>S312*H312</f>
        <v>1.72E-3</v>
      </c>
      <c r="AR312" s="143" t="s">
        <v>253</v>
      </c>
      <c r="AT312" s="143" t="s">
        <v>139</v>
      </c>
      <c r="AU312" s="143" t="s">
        <v>91</v>
      </c>
      <c r="AY312" s="18" t="s">
        <v>136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8" t="s">
        <v>91</v>
      </c>
      <c r="BK312" s="144">
        <f>ROUND(I312*H312,2)</f>
        <v>0</v>
      </c>
      <c r="BL312" s="18" t="s">
        <v>253</v>
      </c>
      <c r="BM312" s="143" t="s">
        <v>378</v>
      </c>
    </row>
    <row r="313" spans="2:65" s="1" customFormat="1" ht="11.25">
      <c r="B313" s="33"/>
      <c r="D313" s="145" t="s">
        <v>146</v>
      </c>
      <c r="F313" s="146" t="s">
        <v>379</v>
      </c>
      <c r="I313" s="147"/>
      <c r="L313" s="33"/>
      <c r="M313" s="148"/>
      <c r="T313" s="54"/>
      <c r="AT313" s="18" t="s">
        <v>146</v>
      </c>
      <c r="AU313" s="18" t="s">
        <v>91</v>
      </c>
    </row>
    <row r="314" spans="2:65" s="12" customFormat="1" ht="11.25">
      <c r="B314" s="149"/>
      <c r="D314" s="150" t="s">
        <v>148</v>
      </c>
      <c r="E314" s="151" t="s">
        <v>19</v>
      </c>
      <c r="F314" s="152" t="s">
        <v>149</v>
      </c>
      <c r="H314" s="151" t="s">
        <v>19</v>
      </c>
      <c r="I314" s="153"/>
      <c r="L314" s="149"/>
      <c r="M314" s="154"/>
      <c r="T314" s="155"/>
      <c r="AT314" s="151" t="s">
        <v>148</v>
      </c>
      <c r="AU314" s="151" t="s">
        <v>91</v>
      </c>
      <c r="AV314" s="12" t="s">
        <v>80</v>
      </c>
      <c r="AW314" s="12" t="s">
        <v>34</v>
      </c>
      <c r="AX314" s="12" t="s">
        <v>72</v>
      </c>
      <c r="AY314" s="151" t="s">
        <v>136</v>
      </c>
    </row>
    <row r="315" spans="2:65" s="13" customFormat="1" ht="11.25">
      <c r="B315" s="156"/>
      <c r="D315" s="150" t="s">
        <v>148</v>
      </c>
      <c r="E315" s="157" t="s">
        <v>19</v>
      </c>
      <c r="F315" s="158" t="s">
        <v>374</v>
      </c>
      <c r="H315" s="159">
        <v>2</v>
      </c>
      <c r="I315" s="160"/>
      <c r="L315" s="156"/>
      <c r="M315" s="161"/>
      <c r="T315" s="162"/>
      <c r="AT315" s="157" t="s">
        <v>148</v>
      </c>
      <c r="AU315" s="157" t="s">
        <v>91</v>
      </c>
      <c r="AV315" s="13" t="s">
        <v>91</v>
      </c>
      <c r="AW315" s="13" t="s">
        <v>34</v>
      </c>
      <c r="AX315" s="13" t="s">
        <v>72</v>
      </c>
      <c r="AY315" s="157" t="s">
        <v>136</v>
      </c>
    </row>
    <row r="316" spans="2:65" s="14" customFormat="1" ht="11.25">
      <c r="B316" s="163"/>
      <c r="D316" s="150" t="s">
        <v>148</v>
      </c>
      <c r="E316" s="164" t="s">
        <v>19</v>
      </c>
      <c r="F316" s="165" t="s">
        <v>151</v>
      </c>
      <c r="H316" s="166">
        <v>2</v>
      </c>
      <c r="I316" s="167"/>
      <c r="L316" s="163"/>
      <c r="M316" s="168"/>
      <c r="T316" s="169"/>
      <c r="AT316" s="164" t="s">
        <v>148</v>
      </c>
      <c r="AU316" s="164" t="s">
        <v>91</v>
      </c>
      <c r="AV316" s="14" t="s">
        <v>144</v>
      </c>
      <c r="AW316" s="14" t="s">
        <v>34</v>
      </c>
      <c r="AX316" s="14" t="s">
        <v>80</v>
      </c>
      <c r="AY316" s="164" t="s">
        <v>136</v>
      </c>
    </row>
    <row r="317" spans="2:65" s="1" customFormat="1" ht="16.5" customHeight="1">
      <c r="B317" s="33"/>
      <c r="C317" s="132" t="s">
        <v>380</v>
      </c>
      <c r="D317" s="132" t="s">
        <v>139</v>
      </c>
      <c r="E317" s="133" t="s">
        <v>381</v>
      </c>
      <c r="F317" s="134" t="s">
        <v>382</v>
      </c>
      <c r="G317" s="135" t="s">
        <v>227</v>
      </c>
      <c r="H317" s="136">
        <v>2</v>
      </c>
      <c r="I317" s="137"/>
      <c r="J317" s="138">
        <f>ROUND(I317*H317,2)</f>
        <v>0</v>
      </c>
      <c r="K317" s="134" t="s">
        <v>143</v>
      </c>
      <c r="L317" s="33"/>
      <c r="M317" s="139" t="s">
        <v>19</v>
      </c>
      <c r="N317" s="140" t="s">
        <v>44</v>
      </c>
      <c r="P317" s="141">
        <f>O317*H317</f>
        <v>0</v>
      </c>
      <c r="Q317" s="141">
        <v>0</v>
      </c>
      <c r="R317" s="141">
        <f>Q317*H317</f>
        <v>0</v>
      </c>
      <c r="S317" s="141">
        <v>8.4999999999999995E-4</v>
      </c>
      <c r="T317" s="142">
        <f>S317*H317</f>
        <v>1.6999999999999999E-3</v>
      </c>
      <c r="AR317" s="143" t="s">
        <v>253</v>
      </c>
      <c r="AT317" s="143" t="s">
        <v>139</v>
      </c>
      <c r="AU317" s="143" t="s">
        <v>91</v>
      </c>
      <c r="AY317" s="18" t="s">
        <v>136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8" t="s">
        <v>91</v>
      </c>
      <c r="BK317" s="144">
        <f>ROUND(I317*H317,2)</f>
        <v>0</v>
      </c>
      <c r="BL317" s="18" t="s">
        <v>253</v>
      </c>
      <c r="BM317" s="143" t="s">
        <v>383</v>
      </c>
    </row>
    <row r="318" spans="2:65" s="1" customFormat="1" ht="11.25">
      <c r="B318" s="33"/>
      <c r="D318" s="145" t="s">
        <v>146</v>
      </c>
      <c r="F318" s="146" t="s">
        <v>384</v>
      </c>
      <c r="I318" s="147"/>
      <c r="L318" s="33"/>
      <c r="M318" s="148"/>
      <c r="T318" s="54"/>
      <c r="AT318" s="18" t="s">
        <v>146</v>
      </c>
      <c r="AU318" s="18" t="s">
        <v>91</v>
      </c>
    </row>
    <row r="319" spans="2:65" s="12" customFormat="1" ht="11.25">
      <c r="B319" s="149"/>
      <c r="D319" s="150" t="s">
        <v>148</v>
      </c>
      <c r="E319" s="151" t="s">
        <v>19</v>
      </c>
      <c r="F319" s="152" t="s">
        <v>149</v>
      </c>
      <c r="H319" s="151" t="s">
        <v>19</v>
      </c>
      <c r="I319" s="153"/>
      <c r="L319" s="149"/>
      <c r="M319" s="154"/>
      <c r="T319" s="155"/>
      <c r="AT319" s="151" t="s">
        <v>148</v>
      </c>
      <c r="AU319" s="151" t="s">
        <v>91</v>
      </c>
      <c r="AV319" s="12" t="s">
        <v>80</v>
      </c>
      <c r="AW319" s="12" t="s">
        <v>34</v>
      </c>
      <c r="AX319" s="12" t="s">
        <v>72</v>
      </c>
      <c r="AY319" s="151" t="s">
        <v>136</v>
      </c>
    </row>
    <row r="320" spans="2:65" s="13" customFormat="1" ht="11.25">
      <c r="B320" s="156"/>
      <c r="D320" s="150" t="s">
        <v>148</v>
      </c>
      <c r="E320" s="157" t="s">
        <v>19</v>
      </c>
      <c r="F320" s="158" t="s">
        <v>374</v>
      </c>
      <c r="H320" s="159">
        <v>2</v>
      </c>
      <c r="I320" s="160"/>
      <c r="L320" s="156"/>
      <c r="M320" s="161"/>
      <c r="T320" s="162"/>
      <c r="AT320" s="157" t="s">
        <v>148</v>
      </c>
      <c r="AU320" s="157" t="s">
        <v>91</v>
      </c>
      <c r="AV320" s="13" t="s">
        <v>91</v>
      </c>
      <c r="AW320" s="13" t="s">
        <v>34</v>
      </c>
      <c r="AX320" s="13" t="s">
        <v>72</v>
      </c>
      <c r="AY320" s="157" t="s">
        <v>136</v>
      </c>
    </row>
    <row r="321" spans="2:65" s="14" customFormat="1" ht="11.25">
      <c r="B321" s="163"/>
      <c r="D321" s="150" t="s">
        <v>148</v>
      </c>
      <c r="E321" s="164" t="s">
        <v>19</v>
      </c>
      <c r="F321" s="165" t="s">
        <v>151</v>
      </c>
      <c r="H321" s="166">
        <v>2</v>
      </c>
      <c r="I321" s="167"/>
      <c r="L321" s="163"/>
      <c r="M321" s="168"/>
      <c r="T321" s="169"/>
      <c r="AT321" s="164" t="s">
        <v>148</v>
      </c>
      <c r="AU321" s="164" t="s">
        <v>91</v>
      </c>
      <c r="AV321" s="14" t="s">
        <v>144</v>
      </c>
      <c r="AW321" s="14" t="s">
        <v>34</v>
      </c>
      <c r="AX321" s="14" t="s">
        <v>80</v>
      </c>
      <c r="AY321" s="164" t="s">
        <v>136</v>
      </c>
    </row>
    <row r="322" spans="2:65" s="11" customFormat="1" ht="22.9" customHeight="1">
      <c r="B322" s="120"/>
      <c r="D322" s="121" t="s">
        <v>71</v>
      </c>
      <c r="E322" s="130" t="s">
        <v>385</v>
      </c>
      <c r="F322" s="130" t="s">
        <v>386</v>
      </c>
      <c r="I322" s="123"/>
      <c r="J322" s="131">
        <f>BK322</f>
        <v>0</v>
      </c>
      <c r="L322" s="120"/>
      <c r="M322" s="125"/>
      <c r="P322" s="126">
        <f>SUM(P323:P328)</f>
        <v>0</v>
      </c>
      <c r="R322" s="126">
        <f>SUM(R323:R328)</f>
        <v>0</v>
      </c>
      <c r="T322" s="127">
        <f>SUM(T323:T328)</f>
        <v>8.5170000000000003E-3</v>
      </c>
      <c r="AR322" s="121" t="s">
        <v>91</v>
      </c>
      <c r="AT322" s="128" t="s">
        <v>71</v>
      </c>
      <c r="AU322" s="128" t="s">
        <v>80</v>
      </c>
      <c r="AY322" s="121" t="s">
        <v>136</v>
      </c>
      <c r="BK322" s="129">
        <f>SUM(BK323:BK328)</f>
        <v>0</v>
      </c>
    </row>
    <row r="323" spans="2:65" s="1" customFormat="1" ht="16.5" customHeight="1">
      <c r="B323" s="33"/>
      <c r="C323" s="132" t="s">
        <v>387</v>
      </c>
      <c r="D323" s="132" t="s">
        <v>139</v>
      </c>
      <c r="E323" s="133" t="s">
        <v>388</v>
      </c>
      <c r="F323" s="134" t="s">
        <v>389</v>
      </c>
      <c r="G323" s="135" t="s">
        <v>234</v>
      </c>
      <c r="H323" s="136">
        <v>5.0999999999999996</v>
      </c>
      <c r="I323" s="137"/>
      <c r="J323" s="138">
        <f>ROUND(I323*H323,2)</f>
        <v>0</v>
      </c>
      <c r="K323" s="134" t="s">
        <v>143</v>
      </c>
      <c r="L323" s="33"/>
      <c r="M323" s="139" t="s">
        <v>19</v>
      </c>
      <c r="N323" s="140" t="s">
        <v>44</v>
      </c>
      <c r="P323" s="141">
        <f>O323*H323</f>
        <v>0</v>
      </c>
      <c r="Q323" s="141">
        <v>0</v>
      </c>
      <c r="R323" s="141">
        <f>Q323*H323</f>
        <v>0</v>
      </c>
      <c r="S323" s="141">
        <v>1.67E-3</v>
      </c>
      <c r="T323" s="142">
        <f>S323*H323</f>
        <v>8.5170000000000003E-3</v>
      </c>
      <c r="AR323" s="143" t="s">
        <v>253</v>
      </c>
      <c r="AT323" s="143" t="s">
        <v>139</v>
      </c>
      <c r="AU323" s="143" t="s">
        <v>91</v>
      </c>
      <c r="AY323" s="18" t="s">
        <v>136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91</v>
      </c>
      <c r="BK323" s="144">
        <f>ROUND(I323*H323,2)</f>
        <v>0</v>
      </c>
      <c r="BL323" s="18" t="s">
        <v>253</v>
      </c>
      <c r="BM323" s="143" t="s">
        <v>390</v>
      </c>
    </row>
    <row r="324" spans="2:65" s="1" customFormat="1" ht="11.25">
      <c r="B324" s="33"/>
      <c r="D324" s="145" t="s">
        <v>146</v>
      </c>
      <c r="F324" s="146" t="s">
        <v>391</v>
      </c>
      <c r="I324" s="147"/>
      <c r="L324" s="33"/>
      <c r="M324" s="148"/>
      <c r="T324" s="54"/>
      <c r="AT324" s="18" t="s">
        <v>146</v>
      </c>
      <c r="AU324" s="18" t="s">
        <v>91</v>
      </c>
    </row>
    <row r="325" spans="2:65" s="12" customFormat="1" ht="11.25">
      <c r="B325" s="149"/>
      <c r="D325" s="150" t="s">
        <v>148</v>
      </c>
      <c r="E325" s="151" t="s">
        <v>19</v>
      </c>
      <c r="F325" s="152" t="s">
        <v>149</v>
      </c>
      <c r="H325" s="151" t="s">
        <v>19</v>
      </c>
      <c r="I325" s="153"/>
      <c r="L325" s="149"/>
      <c r="M325" s="154"/>
      <c r="T325" s="155"/>
      <c r="AT325" s="151" t="s">
        <v>148</v>
      </c>
      <c r="AU325" s="151" t="s">
        <v>91</v>
      </c>
      <c r="AV325" s="12" t="s">
        <v>80</v>
      </c>
      <c r="AW325" s="12" t="s">
        <v>34</v>
      </c>
      <c r="AX325" s="12" t="s">
        <v>72</v>
      </c>
      <c r="AY325" s="151" t="s">
        <v>136</v>
      </c>
    </row>
    <row r="326" spans="2:65" s="13" customFormat="1" ht="11.25">
      <c r="B326" s="156"/>
      <c r="D326" s="150" t="s">
        <v>148</v>
      </c>
      <c r="E326" s="157" t="s">
        <v>19</v>
      </c>
      <c r="F326" s="158" t="s">
        <v>392</v>
      </c>
      <c r="H326" s="159">
        <v>4.5</v>
      </c>
      <c r="I326" s="160"/>
      <c r="L326" s="156"/>
      <c r="M326" s="161"/>
      <c r="T326" s="162"/>
      <c r="AT326" s="157" t="s">
        <v>148</v>
      </c>
      <c r="AU326" s="157" t="s">
        <v>91</v>
      </c>
      <c r="AV326" s="13" t="s">
        <v>91</v>
      </c>
      <c r="AW326" s="13" t="s">
        <v>34</v>
      </c>
      <c r="AX326" s="13" t="s">
        <v>72</v>
      </c>
      <c r="AY326" s="157" t="s">
        <v>136</v>
      </c>
    </row>
    <row r="327" spans="2:65" s="13" customFormat="1" ht="11.25">
      <c r="B327" s="156"/>
      <c r="D327" s="150" t="s">
        <v>148</v>
      </c>
      <c r="E327" s="157" t="s">
        <v>19</v>
      </c>
      <c r="F327" s="158" t="s">
        <v>393</v>
      </c>
      <c r="H327" s="159">
        <v>0.6</v>
      </c>
      <c r="I327" s="160"/>
      <c r="L327" s="156"/>
      <c r="M327" s="161"/>
      <c r="T327" s="162"/>
      <c r="AT327" s="157" t="s">
        <v>148</v>
      </c>
      <c r="AU327" s="157" t="s">
        <v>91</v>
      </c>
      <c r="AV327" s="13" t="s">
        <v>91</v>
      </c>
      <c r="AW327" s="13" t="s">
        <v>34</v>
      </c>
      <c r="AX327" s="13" t="s">
        <v>72</v>
      </c>
      <c r="AY327" s="157" t="s">
        <v>136</v>
      </c>
    </row>
    <row r="328" spans="2:65" s="14" customFormat="1" ht="11.25">
      <c r="B328" s="163"/>
      <c r="D328" s="150" t="s">
        <v>148</v>
      </c>
      <c r="E328" s="164" t="s">
        <v>19</v>
      </c>
      <c r="F328" s="165" t="s">
        <v>151</v>
      </c>
      <c r="H328" s="166">
        <v>5.0999999999999996</v>
      </c>
      <c r="I328" s="167"/>
      <c r="L328" s="163"/>
      <c r="M328" s="168"/>
      <c r="T328" s="169"/>
      <c r="AT328" s="164" t="s">
        <v>148</v>
      </c>
      <c r="AU328" s="164" t="s">
        <v>91</v>
      </c>
      <c r="AV328" s="14" t="s">
        <v>144</v>
      </c>
      <c r="AW328" s="14" t="s">
        <v>34</v>
      </c>
      <c r="AX328" s="14" t="s">
        <v>80</v>
      </c>
      <c r="AY328" s="164" t="s">
        <v>136</v>
      </c>
    </row>
    <row r="329" spans="2:65" s="11" customFormat="1" ht="22.9" customHeight="1">
      <c r="B329" s="120"/>
      <c r="D329" s="121" t="s">
        <v>71</v>
      </c>
      <c r="E329" s="130" t="s">
        <v>394</v>
      </c>
      <c r="F329" s="130" t="s">
        <v>395</v>
      </c>
      <c r="I329" s="123"/>
      <c r="J329" s="131">
        <f>BK329</f>
        <v>0</v>
      </c>
      <c r="L329" s="120"/>
      <c r="M329" s="125"/>
      <c r="P329" s="126">
        <f>SUM(P330:P349)</f>
        <v>0</v>
      </c>
      <c r="R329" s="126">
        <f>SUM(R330:R349)</f>
        <v>0</v>
      </c>
      <c r="T329" s="127">
        <f>SUM(T330:T349)</f>
        <v>0.45860000000000001</v>
      </c>
      <c r="AR329" s="121" t="s">
        <v>91</v>
      </c>
      <c r="AT329" s="128" t="s">
        <v>71</v>
      </c>
      <c r="AU329" s="128" t="s">
        <v>80</v>
      </c>
      <c r="AY329" s="121" t="s">
        <v>136</v>
      </c>
      <c r="BK329" s="129">
        <f>SUM(BK330:BK349)</f>
        <v>0</v>
      </c>
    </row>
    <row r="330" spans="2:65" s="1" customFormat="1" ht="16.5" customHeight="1">
      <c r="B330" s="33"/>
      <c r="C330" s="132" t="s">
        <v>396</v>
      </c>
      <c r="D330" s="132" t="s">
        <v>139</v>
      </c>
      <c r="E330" s="133" t="s">
        <v>397</v>
      </c>
      <c r="F330" s="134" t="s">
        <v>398</v>
      </c>
      <c r="G330" s="135" t="s">
        <v>234</v>
      </c>
      <c r="H330" s="136">
        <v>5.0999999999999996</v>
      </c>
      <c r="I330" s="137"/>
      <c r="J330" s="138">
        <f>ROUND(I330*H330,2)</f>
        <v>0</v>
      </c>
      <c r="K330" s="134" t="s">
        <v>143</v>
      </c>
      <c r="L330" s="33"/>
      <c r="M330" s="139" t="s">
        <v>19</v>
      </c>
      <c r="N330" s="140" t="s">
        <v>44</v>
      </c>
      <c r="P330" s="141">
        <f>O330*H330</f>
        <v>0</v>
      </c>
      <c r="Q330" s="141">
        <v>0</v>
      </c>
      <c r="R330" s="141">
        <f>Q330*H330</f>
        <v>0</v>
      </c>
      <c r="S330" s="141">
        <v>2E-3</v>
      </c>
      <c r="T330" s="142">
        <f>S330*H330</f>
        <v>1.0199999999999999E-2</v>
      </c>
      <c r="AR330" s="143" t="s">
        <v>253</v>
      </c>
      <c r="AT330" s="143" t="s">
        <v>139</v>
      </c>
      <c r="AU330" s="143" t="s">
        <v>91</v>
      </c>
      <c r="AY330" s="18" t="s">
        <v>136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8" t="s">
        <v>91</v>
      </c>
      <c r="BK330" s="144">
        <f>ROUND(I330*H330,2)</f>
        <v>0</v>
      </c>
      <c r="BL330" s="18" t="s">
        <v>253</v>
      </c>
      <c r="BM330" s="143" t="s">
        <v>399</v>
      </c>
    </row>
    <row r="331" spans="2:65" s="1" customFormat="1" ht="11.25">
      <c r="B331" s="33"/>
      <c r="D331" s="145" t="s">
        <v>146</v>
      </c>
      <c r="F331" s="146" t="s">
        <v>400</v>
      </c>
      <c r="I331" s="147"/>
      <c r="L331" s="33"/>
      <c r="M331" s="148"/>
      <c r="T331" s="54"/>
      <c r="AT331" s="18" t="s">
        <v>146</v>
      </c>
      <c r="AU331" s="18" t="s">
        <v>91</v>
      </c>
    </row>
    <row r="332" spans="2:65" s="12" customFormat="1" ht="11.25">
      <c r="B332" s="149"/>
      <c r="D332" s="150" t="s">
        <v>148</v>
      </c>
      <c r="E332" s="151" t="s">
        <v>19</v>
      </c>
      <c r="F332" s="152" t="s">
        <v>149</v>
      </c>
      <c r="H332" s="151" t="s">
        <v>19</v>
      </c>
      <c r="I332" s="153"/>
      <c r="L332" s="149"/>
      <c r="M332" s="154"/>
      <c r="T332" s="155"/>
      <c r="AT332" s="151" t="s">
        <v>148</v>
      </c>
      <c r="AU332" s="151" t="s">
        <v>91</v>
      </c>
      <c r="AV332" s="12" t="s">
        <v>80</v>
      </c>
      <c r="AW332" s="12" t="s">
        <v>34</v>
      </c>
      <c r="AX332" s="12" t="s">
        <v>72</v>
      </c>
      <c r="AY332" s="151" t="s">
        <v>136</v>
      </c>
    </row>
    <row r="333" spans="2:65" s="13" customFormat="1" ht="11.25">
      <c r="B333" s="156"/>
      <c r="D333" s="150" t="s">
        <v>148</v>
      </c>
      <c r="E333" s="157" t="s">
        <v>19</v>
      </c>
      <c r="F333" s="158" t="s">
        <v>392</v>
      </c>
      <c r="H333" s="159">
        <v>4.5</v>
      </c>
      <c r="I333" s="160"/>
      <c r="L333" s="156"/>
      <c r="M333" s="161"/>
      <c r="T333" s="162"/>
      <c r="AT333" s="157" t="s">
        <v>148</v>
      </c>
      <c r="AU333" s="157" t="s">
        <v>91</v>
      </c>
      <c r="AV333" s="13" t="s">
        <v>91</v>
      </c>
      <c r="AW333" s="13" t="s">
        <v>34</v>
      </c>
      <c r="AX333" s="13" t="s">
        <v>72</v>
      </c>
      <c r="AY333" s="157" t="s">
        <v>136</v>
      </c>
    </row>
    <row r="334" spans="2:65" s="13" customFormat="1" ht="11.25">
      <c r="B334" s="156"/>
      <c r="D334" s="150" t="s">
        <v>148</v>
      </c>
      <c r="E334" s="157" t="s">
        <v>19</v>
      </c>
      <c r="F334" s="158" t="s">
        <v>393</v>
      </c>
      <c r="H334" s="159">
        <v>0.6</v>
      </c>
      <c r="I334" s="160"/>
      <c r="L334" s="156"/>
      <c r="M334" s="161"/>
      <c r="T334" s="162"/>
      <c r="AT334" s="157" t="s">
        <v>148</v>
      </c>
      <c r="AU334" s="157" t="s">
        <v>91</v>
      </c>
      <c r="AV334" s="13" t="s">
        <v>91</v>
      </c>
      <c r="AW334" s="13" t="s">
        <v>34</v>
      </c>
      <c r="AX334" s="13" t="s">
        <v>72</v>
      </c>
      <c r="AY334" s="157" t="s">
        <v>136</v>
      </c>
    </row>
    <row r="335" spans="2:65" s="14" customFormat="1" ht="11.25">
      <c r="B335" s="163"/>
      <c r="D335" s="150" t="s">
        <v>148</v>
      </c>
      <c r="E335" s="164" t="s">
        <v>19</v>
      </c>
      <c r="F335" s="165" t="s">
        <v>151</v>
      </c>
      <c r="H335" s="166">
        <v>5.0999999999999996</v>
      </c>
      <c r="I335" s="167"/>
      <c r="L335" s="163"/>
      <c r="M335" s="168"/>
      <c r="T335" s="169"/>
      <c r="AT335" s="164" t="s">
        <v>148</v>
      </c>
      <c r="AU335" s="164" t="s">
        <v>91</v>
      </c>
      <c r="AV335" s="14" t="s">
        <v>144</v>
      </c>
      <c r="AW335" s="14" t="s">
        <v>34</v>
      </c>
      <c r="AX335" s="14" t="s">
        <v>80</v>
      </c>
      <c r="AY335" s="164" t="s">
        <v>136</v>
      </c>
    </row>
    <row r="336" spans="2:65" s="1" customFormat="1" ht="16.5" customHeight="1">
      <c r="B336" s="33"/>
      <c r="C336" s="132" t="s">
        <v>401</v>
      </c>
      <c r="D336" s="132" t="s">
        <v>139</v>
      </c>
      <c r="E336" s="133" t="s">
        <v>402</v>
      </c>
      <c r="F336" s="134" t="s">
        <v>403</v>
      </c>
      <c r="G336" s="135" t="s">
        <v>227</v>
      </c>
      <c r="H336" s="136">
        <v>4</v>
      </c>
      <c r="I336" s="137"/>
      <c r="J336" s="138">
        <f>ROUND(I336*H336,2)</f>
        <v>0</v>
      </c>
      <c r="K336" s="134" t="s">
        <v>143</v>
      </c>
      <c r="L336" s="33"/>
      <c r="M336" s="139" t="s">
        <v>19</v>
      </c>
      <c r="N336" s="140" t="s">
        <v>44</v>
      </c>
      <c r="P336" s="141">
        <f>O336*H336</f>
        <v>0</v>
      </c>
      <c r="Q336" s="141">
        <v>0</v>
      </c>
      <c r="R336" s="141">
        <f>Q336*H336</f>
        <v>0</v>
      </c>
      <c r="S336" s="141">
        <v>2.4E-2</v>
      </c>
      <c r="T336" s="142">
        <f>S336*H336</f>
        <v>9.6000000000000002E-2</v>
      </c>
      <c r="AR336" s="143" t="s">
        <v>253</v>
      </c>
      <c r="AT336" s="143" t="s">
        <v>139</v>
      </c>
      <c r="AU336" s="143" t="s">
        <v>91</v>
      </c>
      <c r="AY336" s="18" t="s">
        <v>136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91</v>
      </c>
      <c r="BK336" s="144">
        <f>ROUND(I336*H336,2)</f>
        <v>0</v>
      </c>
      <c r="BL336" s="18" t="s">
        <v>253</v>
      </c>
      <c r="BM336" s="143" t="s">
        <v>404</v>
      </c>
    </row>
    <row r="337" spans="2:65" s="1" customFormat="1" ht="11.25">
      <c r="B337" s="33"/>
      <c r="D337" s="145" t="s">
        <v>146</v>
      </c>
      <c r="F337" s="146" t="s">
        <v>405</v>
      </c>
      <c r="I337" s="147"/>
      <c r="L337" s="33"/>
      <c r="M337" s="148"/>
      <c r="T337" s="54"/>
      <c r="AT337" s="18" t="s">
        <v>146</v>
      </c>
      <c r="AU337" s="18" t="s">
        <v>91</v>
      </c>
    </row>
    <row r="338" spans="2:65" s="12" customFormat="1" ht="11.25">
      <c r="B338" s="149"/>
      <c r="D338" s="150" t="s">
        <v>148</v>
      </c>
      <c r="E338" s="151" t="s">
        <v>19</v>
      </c>
      <c r="F338" s="152" t="s">
        <v>149</v>
      </c>
      <c r="H338" s="151" t="s">
        <v>19</v>
      </c>
      <c r="I338" s="153"/>
      <c r="L338" s="149"/>
      <c r="M338" s="154"/>
      <c r="T338" s="155"/>
      <c r="AT338" s="151" t="s">
        <v>148</v>
      </c>
      <c r="AU338" s="151" t="s">
        <v>91</v>
      </c>
      <c r="AV338" s="12" t="s">
        <v>80</v>
      </c>
      <c r="AW338" s="12" t="s">
        <v>34</v>
      </c>
      <c r="AX338" s="12" t="s">
        <v>72</v>
      </c>
      <c r="AY338" s="151" t="s">
        <v>136</v>
      </c>
    </row>
    <row r="339" spans="2:65" s="13" customFormat="1" ht="11.25">
      <c r="B339" s="156"/>
      <c r="D339" s="150" t="s">
        <v>148</v>
      </c>
      <c r="E339" s="157" t="s">
        <v>19</v>
      </c>
      <c r="F339" s="158" t="s">
        <v>144</v>
      </c>
      <c r="H339" s="159">
        <v>4</v>
      </c>
      <c r="I339" s="160"/>
      <c r="L339" s="156"/>
      <c r="M339" s="161"/>
      <c r="T339" s="162"/>
      <c r="AT339" s="157" t="s">
        <v>148</v>
      </c>
      <c r="AU339" s="157" t="s">
        <v>91</v>
      </c>
      <c r="AV339" s="13" t="s">
        <v>91</v>
      </c>
      <c r="AW339" s="13" t="s">
        <v>34</v>
      </c>
      <c r="AX339" s="13" t="s">
        <v>72</v>
      </c>
      <c r="AY339" s="157" t="s">
        <v>136</v>
      </c>
    </row>
    <row r="340" spans="2:65" s="14" customFormat="1" ht="11.25">
      <c r="B340" s="163"/>
      <c r="D340" s="150" t="s">
        <v>148</v>
      </c>
      <c r="E340" s="164" t="s">
        <v>19</v>
      </c>
      <c r="F340" s="165" t="s">
        <v>151</v>
      </c>
      <c r="H340" s="166">
        <v>4</v>
      </c>
      <c r="I340" s="167"/>
      <c r="L340" s="163"/>
      <c r="M340" s="168"/>
      <c r="T340" s="169"/>
      <c r="AT340" s="164" t="s">
        <v>148</v>
      </c>
      <c r="AU340" s="164" t="s">
        <v>91</v>
      </c>
      <c r="AV340" s="14" t="s">
        <v>144</v>
      </c>
      <c r="AW340" s="14" t="s">
        <v>34</v>
      </c>
      <c r="AX340" s="14" t="s">
        <v>80</v>
      </c>
      <c r="AY340" s="164" t="s">
        <v>136</v>
      </c>
    </row>
    <row r="341" spans="2:65" s="1" customFormat="1" ht="16.5" customHeight="1">
      <c r="B341" s="33"/>
      <c r="C341" s="132" t="s">
        <v>406</v>
      </c>
      <c r="D341" s="132" t="s">
        <v>139</v>
      </c>
      <c r="E341" s="133" t="s">
        <v>407</v>
      </c>
      <c r="F341" s="134" t="s">
        <v>408</v>
      </c>
      <c r="G341" s="135" t="s">
        <v>227</v>
      </c>
      <c r="H341" s="136">
        <v>4</v>
      </c>
      <c r="I341" s="137"/>
      <c r="J341" s="138">
        <f>ROUND(I341*H341,2)</f>
        <v>0</v>
      </c>
      <c r="K341" s="134" t="s">
        <v>143</v>
      </c>
      <c r="L341" s="33"/>
      <c r="M341" s="139" t="s">
        <v>19</v>
      </c>
      <c r="N341" s="140" t="s">
        <v>44</v>
      </c>
      <c r="P341" s="141">
        <f>O341*H341</f>
        <v>0</v>
      </c>
      <c r="Q341" s="141">
        <v>0</v>
      </c>
      <c r="R341" s="141">
        <f>Q341*H341</f>
        <v>0</v>
      </c>
      <c r="S341" s="141">
        <v>8.8099999999999998E-2</v>
      </c>
      <c r="T341" s="142">
        <f>S341*H341</f>
        <v>0.35239999999999999</v>
      </c>
      <c r="AR341" s="143" t="s">
        <v>253</v>
      </c>
      <c r="AT341" s="143" t="s">
        <v>139</v>
      </c>
      <c r="AU341" s="143" t="s">
        <v>91</v>
      </c>
      <c r="AY341" s="18" t="s">
        <v>136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91</v>
      </c>
      <c r="BK341" s="144">
        <f>ROUND(I341*H341,2)</f>
        <v>0</v>
      </c>
      <c r="BL341" s="18" t="s">
        <v>253</v>
      </c>
      <c r="BM341" s="143" t="s">
        <v>409</v>
      </c>
    </row>
    <row r="342" spans="2:65" s="1" customFormat="1" ht="11.25">
      <c r="B342" s="33"/>
      <c r="D342" s="145" t="s">
        <v>146</v>
      </c>
      <c r="F342" s="146" t="s">
        <v>410</v>
      </c>
      <c r="I342" s="147"/>
      <c r="L342" s="33"/>
      <c r="M342" s="148"/>
      <c r="T342" s="54"/>
      <c r="AT342" s="18" t="s">
        <v>146</v>
      </c>
      <c r="AU342" s="18" t="s">
        <v>91</v>
      </c>
    </row>
    <row r="343" spans="2:65" s="12" customFormat="1" ht="11.25">
      <c r="B343" s="149"/>
      <c r="D343" s="150" t="s">
        <v>148</v>
      </c>
      <c r="E343" s="151" t="s">
        <v>19</v>
      </c>
      <c r="F343" s="152" t="s">
        <v>149</v>
      </c>
      <c r="H343" s="151" t="s">
        <v>19</v>
      </c>
      <c r="I343" s="153"/>
      <c r="L343" s="149"/>
      <c r="M343" s="154"/>
      <c r="T343" s="155"/>
      <c r="AT343" s="151" t="s">
        <v>148</v>
      </c>
      <c r="AU343" s="151" t="s">
        <v>91</v>
      </c>
      <c r="AV343" s="12" t="s">
        <v>80</v>
      </c>
      <c r="AW343" s="12" t="s">
        <v>34</v>
      </c>
      <c r="AX343" s="12" t="s">
        <v>72</v>
      </c>
      <c r="AY343" s="151" t="s">
        <v>136</v>
      </c>
    </row>
    <row r="344" spans="2:65" s="12" customFormat="1" ht="11.25">
      <c r="B344" s="149"/>
      <c r="D344" s="150" t="s">
        <v>148</v>
      </c>
      <c r="E344" s="151" t="s">
        <v>19</v>
      </c>
      <c r="F344" s="152" t="s">
        <v>184</v>
      </c>
      <c r="H344" s="151" t="s">
        <v>19</v>
      </c>
      <c r="I344" s="153"/>
      <c r="L344" s="149"/>
      <c r="M344" s="154"/>
      <c r="T344" s="155"/>
      <c r="AT344" s="151" t="s">
        <v>148</v>
      </c>
      <c r="AU344" s="151" t="s">
        <v>91</v>
      </c>
      <c r="AV344" s="12" t="s">
        <v>80</v>
      </c>
      <c r="AW344" s="12" t="s">
        <v>34</v>
      </c>
      <c r="AX344" s="12" t="s">
        <v>72</v>
      </c>
      <c r="AY344" s="151" t="s">
        <v>136</v>
      </c>
    </row>
    <row r="345" spans="2:65" s="12" customFormat="1" ht="11.25">
      <c r="B345" s="149"/>
      <c r="D345" s="150" t="s">
        <v>148</v>
      </c>
      <c r="E345" s="151" t="s">
        <v>19</v>
      </c>
      <c r="F345" s="152" t="s">
        <v>174</v>
      </c>
      <c r="H345" s="151" t="s">
        <v>19</v>
      </c>
      <c r="I345" s="153"/>
      <c r="L345" s="149"/>
      <c r="M345" s="154"/>
      <c r="T345" s="155"/>
      <c r="AT345" s="151" t="s">
        <v>148</v>
      </c>
      <c r="AU345" s="151" t="s">
        <v>91</v>
      </c>
      <c r="AV345" s="12" t="s">
        <v>80</v>
      </c>
      <c r="AW345" s="12" t="s">
        <v>34</v>
      </c>
      <c r="AX345" s="12" t="s">
        <v>72</v>
      </c>
      <c r="AY345" s="151" t="s">
        <v>136</v>
      </c>
    </row>
    <row r="346" spans="2:65" s="13" customFormat="1" ht="11.25">
      <c r="B346" s="156"/>
      <c r="D346" s="150" t="s">
        <v>148</v>
      </c>
      <c r="E346" s="157" t="s">
        <v>19</v>
      </c>
      <c r="F346" s="158" t="s">
        <v>156</v>
      </c>
      <c r="H346" s="159">
        <v>3</v>
      </c>
      <c r="I346" s="160"/>
      <c r="L346" s="156"/>
      <c r="M346" s="161"/>
      <c r="T346" s="162"/>
      <c r="AT346" s="157" t="s">
        <v>148</v>
      </c>
      <c r="AU346" s="157" t="s">
        <v>91</v>
      </c>
      <c r="AV346" s="13" t="s">
        <v>91</v>
      </c>
      <c r="AW346" s="13" t="s">
        <v>34</v>
      </c>
      <c r="AX346" s="13" t="s">
        <v>72</v>
      </c>
      <c r="AY346" s="157" t="s">
        <v>136</v>
      </c>
    </row>
    <row r="347" spans="2:65" s="12" customFormat="1" ht="11.25">
      <c r="B347" s="149"/>
      <c r="D347" s="150" t="s">
        <v>148</v>
      </c>
      <c r="E347" s="151" t="s">
        <v>19</v>
      </c>
      <c r="F347" s="152" t="s">
        <v>177</v>
      </c>
      <c r="H347" s="151" t="s">
        <v>19</v>
      </c>
      <c r="I347" s="153"/>
      <c r="L347" s="149"/>
      <c r="M347" s="154"/>
      <c r="T347" s="155"/>
      <c r="AT347" s="151" t="s">
        <v>148</v>
      </c>
      <c r="AU347" s="151" t="s">
        <v>91</v>
      </c>
      <c r="AV347" s="12" t="s">
        <v>80</v>
      </c>
      <c r="AW347" s="12" t="s">
        <v>34</v>
      </c>
      <c r="AX347" s="12" t="s">
        <v>72</v>
      </c>
      <c r="AY347" s="151" t="s">
        <v>136</v>
      </c>
    </row>
    <row r="348" spans="2:65" s="13" customFormat="1" ht="11.25">
      <c r="B348" s="156"/>
      <c r="D348" s="150" t="s">
        <v>148</v>
      </c>
      <c r="E348" s="157" t="s">
        <v>19</v>
      </c>
      <c r="F348" s="158" t="s">
        <v>80</v>
      </c>
      <c r="H348" s="159">
        <v>1</v>
      </c>
      <c r="I348" s="160"/>
      <c r="L348" s="156"/>
      <c r="M348" s="161"/>
      <c r="T348" s="162"/>
      <c r="AT348" s="157" t="s">
        <v>148</v>
      </c>
      <c r="AU348" s="157" t="s">
        <v>91</v>
      </c>
      <c r="AV348" s="13" t="s">
        <v>91</v>
      </c>
      <c r="AW348" s="13" t="s">
        <v>34</v>
      </c>
      <c r="AX348" s="13" t="s">
        <v>72</v>
      </c>
      <c r="AY348" s="157" t="s">
        <v>136</v>
      </c>
    </row>
    <row r="349" spans="2:65" s="14" customFormat="1" ht="11.25">
      <c r="B349" s="163"/>
      <c r="D349" s="150" t="s">
        <v>148</v>
      </c>
      <c r="E349" s="164" t="s">
        <v>19</v>
      </c>
      <c r="F349" s="165" t="s">
        <v>151</v>
      </c>
      <c r="H349" s="166">
        <v>4</v>
      </c>
      <c r="I349" s="167"/>
      <c r="L349" s="163"/>
      <c r="M349" s="168"/>
      <c r="T349" s="169"/>
      <c r="AT349" s="164" t="s">
        <v>148</v>
      </c>
      <c r="AU349" s="164" t="s">
        <v>91</v>
      </c>
      <c r="AV349" s="14" t="s">
        <v>144</v>
      </c>
      <c r="AW349" s="14" t="s">
        <v>34</v>
      </c>
      <c r="AX349" s="14" t="s">
        <v>80</v>
      </c>
      <c r="AY349" s="164" t="s">
        <v>136</v>
      </c>
    </row>
    <row r="350" spans="2:65" s="11" customFormat="1" ht="22.9" customHeight="1">
      <c r="B350" s="120"/>
      <c r="D350" s="121" t="s">
        <v>71</v>
      </c>
      <c r="E350" s="130" t="s">
        <v>411</v>
      </c>
      <c r="F350" s="130" t="s">
        <v>412</v>
      </c>
      <c r="I350" s="123"/>
      <c r="J350" s="131">
        <f>BK350</f>
        <v>0</v>
      </c>
      <c r="L350" s="120"/>
      <c r="M350" s="125"/>
      <c r="P350" s="126">
        <f>SUM(P351:P357)</f>
        <v>0</v>
      </c>
      <c r="R350" s="126">
        <f>SUM(R351:R357)</f>
        <v>0</v>
      </c>
      <c r="T350" s="127">
        <f>SUM(T351:T357)</f>
        <v>0.44500000000000006</v>
      </c>
      <c r="AR350" s="121" t="s">
        <v>91</v>
      </c>
      <c r="AT350" s="128" t="s">
        <v>71</v>
      </c>
      <c r="AU350" s="128" t="s">
        <v>80</v>
      </c>
      <c r="AY350" s="121" t="s">
        <v>136</v>
      </c>
      <c r="BK350" s="129">
        <f>SUM(BK351:BK357)</f>
        <v>0</v>
      </c>
    </row>
    <row r="351" spans="2:65" s="1" customFormat="1" ht="16.5" customHeight="1">
      <c r="B351" s="33"/>
      <c r="C351" s="132" t="s">
        <v>413</v>
      </c>
      <c r="D351" s="132" t="s">
        <v>139</v>
      </c>
      <c r="E351" s="133" t="s">
        <v>414</v>
      </c>
      <c r="F351" s="134" t="s">
        <v>415</v>
      </c>
      <c r="G351" s="135" t="s">
        <v>142</v>
      </c>
      <c r="H351" s="136">
        <v>17.8</v>
      </c>
      <c r="I351" s="137"/>
      <c r="J351" s="138">
        <f>ROUND(I351*H351,2)</f>
        <v>0</v>
      </c>
      <c r="K351" s="134" t="s">
        <v>143</v>
      </c>
      <c r="L351" s="33"/>
      <c r="M351" s="139" t="s">
        <v>19</v>
      </c>
      <c r="N351" s="140" t="s">
        <v>44</v>
      </c>
      <c r="P351" s="141">
        <f>O351*H351</f>
        <v>0</v>
      </c>
      <c r="Q351" s="141">
        <v>0</v>
      </c>
      <c r="R351" s="141">
        <f>Q351*H351</f>
        <v>0</v>
      </c>
      <c r="S351" s="141">
        <v>2.5000000000000001E-2</v>
      </c>
      <c r="T351" s="142">
        <f>S351*H351</f>
        <v>0.44500000000000006</v>
      </c>
      <c r="AR351" s="143" t="s">
        <v>253</v>
      </c>
      <c r="AT351" s="143" t="s">
        <v>139</v>
      </c>
      <c r="AU351" s="143" t="s">
        <v>91</v>
      </c>
      <c r="AY351" s="18" t="s">
        <v>136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91</v>
      </c>
      <c r="BK351" s="144">
        <f>ROUND(I351*H351,2)</f>
        <v>0</v>
      </c>
      <c r="BL351" s="18" t="s">
        <v>253</v>
      </c>
      <c r="BM351" s="143" t="s">
        <v>416</v>
      </c>
    </row>
    <row r="352" spans="2:65" s="1" customFormat="1" ht="11.25">
      <c r="B352" s="33"/>
      <c r="D352" s="145" t="s">
        <v>146</v>
      </c>
      <c r="F352" s="146" t="s">
        <v>417</v>
      </c>
      <c r="I352" s="147"/>
      <c r="L352" s="33"/>
      <c r="M352" s="148"/>
      <c r="T352" s="54"/>
      <c r="AT352" s="18" t="s">
        <v>146</v>
      </c>
      <c r="AU352" s="18" t="s">
        <v>91</v>
      </c>
    </row>
    <row r="353" spans="2:65" s="12" customFormat="1" ht="11.25">
      <c r="B353" s="149"/>
      <c r="D353" s="150" t="s">
        <v>148</v>
      </c>
      <c r="E353" s="151" t="s">
        <v>19</v>
      </c>
      <c r="F353" s="152" t="s">
        <v>149</v>
      </c>
      <c r="H353" s="151" t="s">
        <v>19</v>
      </c>
      <c r="I353" s="153"/>
      <c r="L353" s="149"/>
      <c r="M353" s="154"/>
      <c r="T353" s="155"/>
      <c r="AT353" s="151" t="s">
        <v>148</v>
      </c>
      <c r="AU353" s="151" t="s">
        <v>91</v>
      </c>
      <c r="AV353" s="12" t="s">
        <v>80</v>
      </c>
      <c r="AW353" s="12" t="s">
        <v>34</v>
      </c>
      <c r="AX353" s="12" t="s">
        <v>72</v>
      </c>
      <c r="AY353" s="151" t="s">
        <v>136</v>
      </c>
    </row>
    <row r="354" spans="2:65" s="12" customFormat="1" ht="11.25">
      <c r="B354" s="149"/>
      <c r="D354" s="150" t="s">
        <v>148</v>
      </c>
      <c r="E354" s="151" t="s">
        <v>19</v>
      </c>
      <c r="F354" s="152" t="s">
        <v>337</v>
      </c>
      <c r="H354" s="151" t="s">
        <v>19</v>
      </c>
      <c r="I354" s="153"/>
      <c r="L354" s="149"/>
      <c r="M354" s="154"/>
      <c r="T354" s="155"/>
      <c r="AT354" s="151" t="s">
        <v>148</v>
      </c>
      <c r="AU354" s="151" t="s">
        <v>91</v>
      </c>
      <c r="AV354" s="12" t="s">
        <v>80</v>
      </c>
      <c r="AW354" s="12" t="s">
        <v>34</v>
      </c>
      <c r="AX354" s="12" t="s">
        <v>72</v>
      </c>
      <c r="AY354" s="151" t="s">
        <v>136</v>
      </c>
    </row>
    <row r="355" spans="2:65" s="12" customFormat="1" ht="11.25">
      <c r="B355" s="149"/>
      <c r="D355" s="150" t="s">
        <v>148</v>
      </c>
      <c r="E355" s="151" t="s">
        <v>19</v>
      </c>
      <c r="F355" s="152" t="s">
        <v>272</v>
      </c>
      <c r="H355" s="151" t="s">
        <v>19</v>
      </c>
      <c r="I355" s="153"/>
      <c r="L355" s="149"/>
      <c r="M355" s="154"/>
      <c r="T355" s="155"/>
      <c r="AT355" s="151" t="s">
        <v>148</v>
      </c>
      <c r="AU355" s="151" t="s">
        <v>91</v>
      </c>
      <c r="AV355" s="12" t="s">
        <v>80</v>
      </c>
      <c r="AW355" s="12" t="s">
        <v>34</v>
      </c>
      <c r="AX355" s="12" t="s">
        <v>72</v>
      </c>
      <c r="AY355" s="151" t="s">
        <v>136</v>
      </c>
    </row>
    <row r="356" spans="2:65" s="13" customFormat="1" ht="11.25">
      <c r="B356" s="156"/>
      <c r="D356" s="150" t="s">
        <v>148</v>
      </c>
      <c r="E356" s="157" t="s">
        <v>19</v>
      </c>
      <c r="F356" s="158" t="s">
        <v>338</v>
      </c>
      <c r="H356" s="159">
        <v>17.8</v>
      </c>
      <c r="I356" s="160"/>
      <c r="L356" s="156"/>
      <c r="M356" s="161"/>
      <c r="T356" s="162"/>
      <c r="AT356" s="157" t="s">
        <v>148</v>
      </c>
      <c r="AU356" s="157" t="s">
        <v>91</v>
      </c>
      <c r="AV356" s="13" t="s">
        <v>91</v>
      </c>
      <c r="AW356" s="13" t="s">
        <v>34</v>
      </c>
      <c r="AX356" s="13" t="s">
        <v>72</v>
      </c>
      <c r="AY356" s="157" t="s">
        <v>136</v>
      </c>
    </row>
    <row r="357" spans="2:65" s="14" customFormat="1" ht="11.25">
      <c r="B357" s="163"/>
      <c r="D357" s="150" t="s">
        <v>148</v>
      </c>
      <c r="E357" s="164" t="s">
        <v>19</v>
      </c>
      <c r="F357" s="165" t="s">
        <v>151</v>
      </c>
      <c r="H357" s="166">
        <v>17.8</v>
      </c>
      <c r="I357" s="167"/>
      <c r="L357" s="163"/>
      <c r="M357" s="168"/>
      <c r="T357" s="169"/>
      <c r="AT357" s="164" t="s">
        <v>148</v>
      </c>
      <c r="AU357" s="164" t="s">
        <v>91</v>
      </c>
      <c r="AV357" s="14" t="s">
        <v>144</v>
      </c>
      <c r="AW357" s="14" t="s">
        <v>34</v>
      </c>
      <c r="AX357" s="14" t="s">
        <v>80</v>
      </c>
      <c r="AY357" s="164" t="s">
        <v>136</v>
      </c>
    </row>
    <row r="358" spans="2:65" s="11" customFormat="1" ht="22.9" customHeight="1">
      <c r="B358" s="120"/>
      <c r="D358" s="121" t="s">
        <v>71</v>
      </c>
      <c r="E358" s="130" t="s">
        <v>418</v>
      </c>
      <c r="F358" s="130" t="s">
        <v>419</v>
      </c>
      <c r="I358" s="123"/>
      <c r="J358" s="131">
        <f>BK358</f>
        <v>0</v>
      </c>
      <c r="L358" s="120"/>
      <c r="M358" s="125"/>
      <c r="P358" s="126">
        <f>SUM(P359:P376)</f>
        <v>0</v>
      </c>
      <c r="R358" s="126">
        <f>SUM(R359:R376)</f>
        <v>5.2919000000000001E-2</v>
      </c>
      <c r="T358" s="127">
        <f>SUM(T359:T376)</f>
        <v>1.6404889999999998E-2</v>
      </c>
      <c r="AR358" s="121" t="s">
        <v>91</v>
      </c>
      <c r="AT358" s="128" t="s">
        <v>71</v>
      </c>
      <c r="AU358" s="128" t="s">
        <v>80</v>
      </c>
      <c r="AY358" s="121" t="s">
        <v>136</v>
      </c>
      <c r="BK358" s="129">
        <f>SUM(BK359:BK376)</f>
        <v>0</v>
      </c>
    </row>
    <row r="359" spans="2:65" s="1" customFormat="1" ht="16.5" customHeight="1">
      <c r="B359" s="33"/>
      <c r="C359" s="132" t="s">
        <v>420</v>
      </c>
      <c r="D359" s="132" t="s">
        <v>139</v>
      </c>
      <c r="E359" s="133" t="s">
        <v>421</v>
      </c>
      <c r="F359" s="134" t="s">
        <v>422</v>
      </c>
      <c r="G359" s="135" t="s">
        <v>142</v>
      </c>
      <c r="H359" s="136">
        <v>52.918999999999997</v>
      </c>
      <c r="I359" s="137"/>
      <c r="J359" s="138">
        <f>ROUND(I359*H359,2)</f>
        <v>0</v>
      </c>
      <c r="K359" s="134" t="s">
        <v>143</v>
      </c>
      <c r="L359" s="33"/>
      <c r="M359" s="139" t="s">
        <v>19</v>
      </c>
      <c r="N359" s="140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253</v>
      </c>
      <c r="AT359" s="143" t="s">
        <v>139</v>
      </c>
      <c r="AU359" s="143" t="s">
        <v>91</v>
      </c>
      <c r="AY359" s="18" t="s">
        <v>136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91</v>
      </c>
      <c r="BK359" s="144">
        <f>ROUND(I359*H359,2)</f>
        <v>0</v>
      </c>
      <c r="BL359" s="18" t="s">
        <v>253</v>
      </c>
      <c r="BM359" s="143" t="s">
        <v>423</v>
      </c>
    </row>
    <row r="360" spans="2:65" s="1" customFormat="1" ht="11.25">
      <c r="B360" s="33"/>
      <c r="D360" s="145" t="s">
        <v>146</v>
      </c>
      <c r="F360" s="146" t="s">
        <v>424</v>
      </c>
      <c r="I360" s="147"/>
      <c r="L360" s="33"/>
      <c r="M360" s="148"/>
      <c r="T360" s="54"/>
      <c r="AT360" s="18" t="s">
        <v>146</v>
      </c>
      <c r="AU360" s="18" t="s">
        <v>91</v>
      </c>
    </row>
    <row r="361" spans="2:65" s="12" customFormat="1" ht="11.25">
      <c r="B361" s="149"/>
      <c r="D361" s="150" t="s">
        <v>148</v>
      </c>
      <c r="E361" s="151" t="s">
        <v>19</v>
      </c>
      <c r="F361" s="152" t="s">
        <v>149</v>
      </c>
      <c r="H361" s="151" t="s">
        <v>19</v>
      </c>
      <c r="I361" s="153"/>
      <c r="L361" s="149"/>
      <c r="M361" s="154"/>
      <c r="T361" s="155"/>
      <c r="AT361" s="151" t="s">
        <v>148</v>
      </c>
      <c r="AU361" s="151" t="s">
        <v>91</v>
      </c>
      <c r="AV361" s="12" t="s">
        <v>80</v>
      </c>
      <c r="AW361" s="12" t="s">
        <v>34</v>
      </c>
      <c r="AX361" s="12" t="s">
        <v>72</v>
      </c>
      <c r="AY361" s="151" t="s">
        <v>136</v>
      </c>
    </row>
    <row r="362" spans="2:65" s="12" customFormat="1" ht="11.25">
      <c r="B362" s="149"/>
      <c r="D362" s="150" t="s">
        <v>148</v>
      </c>
      <c r="E362" s="151" t="s">
        <v>19</v>
      </c>
      <c r="F362" s="152" t="s">
        <v>272</v>
      </c>
      <c r="H362" s="151" t="s">
        <v>19</v>
      </c>
      <c r="I362" s="153"/>
      <c r="L362" s="149"/>
      <c r="M362" s="154"/>
      <c r="T362" s="155"/>
      <c r="AT362" s="151" t="s">
        <v>148</v>
      </c>
      <c r="AU362" s="151" t="s">
        <v>91</v>
      </c>
      <c r="AV362" s="12" t="s">
        <v>80</v>
      </c>
      <c r="AW362" s="12" t="s">
        <v>34</v>
      </c>
      <c r="AX362" s="12" t="s">
        <v>72</v>
      </c>
      <c r="AY362" s="151" t="s">
        <v>136</v>
      </c>
    </row>
    <row r="363" spans="2:65" s="13" customFormat="1" ht="11.25">
      <c r="B363" s="156"/>
      <c r="D363" s="150" t="s">
        <v>148</v>
      </c>
      <c r="E363" s="157" t="s">
        <v>19</v>
      </c>
      <c r="F363" s="158" t="s">
        <v>273</v>
      </c>
      <c r="H363" s="159">
        <v>56.744999999999997</v>
      </c>
      <c r="I363" s="160"/>
      <c r="L363" s="156"/>
      <c r="M363" s="161"/>
      <c r="T363" s="162"/>
      <c r="AT363" s="157" t="s">
        <v>148</v>
      </c>
      <c r="AU363" s="157" t="s">
        <v>91</v>
      </c>
      <c r="AV363" s="13" t="s">
        <v>91</v>
      </c>
      <c r="AW363" s="13" t="s">
        <v>34</v>
      </c>
      <c r="AX363" s="13" t="s">
        <v>72</v>
      </c>
      <c r="AY363" s="157" t="s">
        <v>136</v>
      </c>
    </row>
    <row r="364" spans="2:65" s="13" customFormat="1" ht="11.25">
      <c r="B364" s="156"/>
      <c r="D364" s="150" t="s">
        <v>148</v>
      </c>
      <c r="E364" s="157" t="s">
        <v>19</v>
      </c>
      <c r="F364" s="158" t="s">
        <v>274</v>
      </c>
      <c r="H364" s="159">
        <v>1.5</v>
      </c>
      <c r="I364" s="160"/>
      <c r="L364" s="156"/>
      <c r="M364" s="161"/>
      <c r="T364" s="162"/>
      <c r="AT364" s="157" t="s">
        <v>148</v>
      </c>
      <c r="AU364" s="157" t="s">
        <v>91</v>
      </c>
      <c r="AV364" s="13" t="s">
        <v>91</v>
      </c>
      <c r="AW364" s="13" t="s">
        <v>34</v>
      </c>
      <c r="AX364" s="13" t="s">
        <v>72</v>
      </c>
      <c r="AY364" s="157" t="s">
        <v>136</v>
      </c>
    </row>
    <row r="365" spans="2:65" s="13" customFormat="1" ht="11.25">
      <c r="B365" s="156"/>
      <c r="D365" s="150" t="s">
        <v>148</v>
      </c>
      <c r="E365" s="157" t="s">
        <v>19</v>
      </c>
      <c r="F365" s="158" t="s">
        <v>274</v>
      </c>
      <c r="H365" s="159">
        <v>1.5</v>
      </c>
      <c r="I365" s="160"/>
      <c r="L365" s="156"/>
      <c r="M365" s="161"/>
      <c r="T365" s="162"/>
      <c r="AT365" s="157" t="s">
        <v>148</v>
      </c>
      <c r="AU365" s="157" t="s">
        <v>91</v>
      </c>
      <c r="AV365" s="13" t="s">
        <v>91</v>
      </c>
      <c r="AW365" s="13" t="s">
        <v>34</v>
      </c>
      <c r="AX365" s="13" t="s">
        <v>72</v>
      </c>
      <c r="AY365" s="157" t="s">
        <v>136</v>
      </c>
    </row>
    <row r="366" spans="2:65" s="13" customFormat="1" ht="11.25">
      <c r="B366" s="156"/>
      <c r="D366" s="150" t="s">
        <v>148</v>
      </c>
      <c r="E366" s="157" t="s">
        <v>19</v>
      </c>
      <c r="F366" s="158" t="s">
        <v>275</v>
      </c>
      <c r="H366" s="159">
        <v>-6.8259999999999996</v>
      </c>
      <c r="I366" s="160"/>
      <c r="L366" s="156"/>
      <c r="M366" s="161"/>
      <c r="T366" s="162"/>
      <c r="AT366" s="157" t="s">
        <v>148</v>
      </c>
      <c r="AU366" s="157" t="s">
        <v>91</v>
      </c>
      <c r="AV366" s="13" t="s">
        <v>91</v>
      </c>
      <c r="AW366" s="13" t="s">
        <v>34</v>
      </c>
      <c r="AX366" s="13" t="s">
        <v>72</v>
      </c>
      <c r="AY366" s="157" t="s">
        <v>136</v>
      </c>
    </row>
    <row r="367" spans="2:65" s="14" customFormat="1" ht="11.25">
      <c r="B367" s="163"/>
      <c r="D367" s="150" t="s">
        <v>148</v>
      </c>
      <c r="E367" s="164" t="s">
        <v>19</v>
      </c>
      <c r="F367" s="165" t="s">
        <v>151</v>
      </c>
      <c r="H367" s="166">
        <v>52.918999999999997</v>
      </c>
      <c r="I367" s="167"/>
      <c r="L367" s="163"/>
      <c r="M367" s="168"/>
      <c r="T367" s="169"/>
      <c r="AT367" s="164" t="s">
        <v>148</v>
      </c>
      <c r="AU367" s="164" t="s">
        <v>91</v>
      </c>
      <c r="AV367" s="14" t="s">
        <v>144</v>
      </c>
      <c r="AW367" s="14" t="s">
        <v>34</v>
      </c>
      <c r="AX367" s="14" t="s">
        <v>80</v>
      </c>
      <c r="AY367" s="164" t="s">
        <v>136</v>
      </c>
    </row>
    <row r="368" spans="2:65" s="1" customFormat="1" ht="16.5" customHeight="1">
      <c r="B368" s="33"/>
      <c r="C368" s="132" t="s">
        <v>425</v>
      </c>
      <c r="D368" s="132" t="s">
        <v>139</v>
      </c>
      <c r="E368" s="133" t="s">
        <v>426</v>
      </c>
      <c r="F368" s="134" t="s">
        <v>427</v>
      </c>
      <c r="G368" s="135" t="s">
        <v>142</v>
      </c>
      <c r="H368" s="136">
        <v>52.918999999999997</v>
      </c>
      <c r="I368" s="137"/>
      <c r="J368" s="138">
        <f>ROUND(I368*H368,2)</f>
        <v>0</v>
      </c>
      <c r="K368" s="134" t="s">
        <v>143</v>
      </c>
      <c r="L368" s="33"/>
      <c r="M368" s="139" t="s">
        <v>19</v>
      </c>
      <c r="N368" s="140" t="s">
        <v>44</v>
      </c>
      <c r="P368" s="141">
        <f>O368*H368</f>
        <v>0</v>
      </c>
      <c r="Q368" s="141">
        <v>1E-3</v>
      </c>
      <c r="R368" s="141">
        <f>Q368*H368</f>
        <v>5.2919000000000001E-2</v>
      </c>
      <c r="S368" s="141">
        <v>3.1E-4</v>
      </c>
      <c r="T368" s="142">
        <f>S368*H368</f>
        <v>1.6404889999999998E-2</v>
      </c>
      <c r="AR368" s="143" t="s">
        <v>253</v>
      </c>
      <c r="AT368" s="143" t="s">
        <v>139</v>
      </c>
      <c r="AU368" s="143" t="s">
        <v>91</v>
      </c>
      <c r="AY368" s="18" t="s">
        <v>136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91</v>
      </c>
      <c r="BK368" s="144">
        <f>ROUND(I368*H368,2)</f>
        <v>0</v>
      </c>
      <c r="BL368" s="18" t="s">
        <v>253</v>
      </c>
      <c r="BM368" s="143" t="s">
        <v>428</v>
      </c>
    </row>
    <row r="369" spans="2:51" s="1" customFormat="1" ht="11.25">
      <c r="B369" s="33"/>
      <c r="D369" s="145" t="s">
        <v>146</v>
      </c>
      <c r="F369" s="146" t="s">
        <v>429</v>
      </c>
      <c r="I369" s="147"/>
      <c r="L369" s="33"/>
      <c r="M369" s="148"/>
      <c r="T369" s="54"/>
      <c r="AT369" s="18" t="s">
        <v>146</v>
      </c>
      <c r="AU369" s="18" t="s">
        <v>91</v>
      </c>
    </row>
    <row r="370" spans="2:51" s="12" customFormat="1" ht="11.25">
      <c r="B370" s="149"/>
      <c r="D370" s="150" t="s">
        <v>148</v>
      </c>
      <c r="E370" s="151" t="s">
        <v>19</v>
      </c>
      <c r="F370" s="152" t="s">
        <v>149</v>
      </c>
      <c r="H370" s="151" t="s">
        <v>19</v>
      </c>
      <c r="I370" s="153"/>
      <c r="L370" s="149"/>
      <c r="M370" s="154"/>
      <c r="T370" s="155"/>
      <c r="AT370" s="151" t="s">
        <v>148</v>
      </c>
      <c r="AU370" s="151" t="s">
        <v>91</v>
      </c>
      <c r="AV370" s="12" t="s">
        <v>80</v>
      </c>
      <c r="AW370" s="12" t="s">
        <v>34</v>
      </c>
      <c r="AX370" s="12" t="s">
        <v>72</v>
      </c>
      <c r="AY370" s="151" t="s">
        <v>136</v>
      </c>
    </row>
    <row r="371" spans="2:51" s="12" customFormat="1" ht="11.25">
      <c r="B371" s="149"/>
      <c r="D371" s="150" t="s">
        <v>148</v>
      </c>
      <c r="E371" s="151" t="s">
        <v>19</v>
      </c>
      <c r="F371" s="152" t="s">
        <v>272</v>
      </c>
      <c r="H371" s="151" t="s">
        <v>19</v>
      </c>
      <c r="I371" s="153"/>
      <c r="L371" s="149"/>
      <c r="M371" s="154"/>
      <c r="T371" s="155"/>
      <c r="AT371" s="151" t="s">
        <v>148</v>
      </c>
      <c r="AU371" s="151" t="s">
        <v>91</v>
      </c>
      <c r="AV371" s="12" t="s">
        <v>80</v>
      </c>
      <c r="AW371" s="12" t="s">
        <v>34</v>
      </c>
      <c r="AX371" s="12" t="s">
        <v>72</v>
      </c>
      <c r="AY371" s="151" t="s">
        <v>136</v>
      </c>
    </row>
    <row r="372" spans="2:51" s="13" customFormat="1" ht="11.25">
      <c r="B372" s="156"/>
      <c r="D372" s="150" t="s">
        <v>148</v>
      </c>
      <c r="E372" s="157" t="s">
        <v>19</v>
      </c>
      <c r="F372" s="158" t="s">
        <v>273</v>
      </c>
      <c r="H372" s="159">
        <v>56.744999999999997</v>
      </c>
      <c r="I372" s="160"/>
      <c r="L372" s="156"/>
      <c r="M372" s="161"/>
      <c r="T372" s="162"/>
      <c r="AT372" s="157" t="s">
        <v>148</v>
      </c>
      <c r="AU372" s="157" t="s">
        <v>91</v>
      </c>
      <c r="AV372" s="13" t="s">
        <v>91</v>
      </c>
      <c r="AW372" s="13" t="s">
        <v>34</v>
      </c>
      <c r="AX372" s="13" t="s">
        <v>72</v>
      </c>
      <c r="AY372" s="157" t="s">
        <v>136</v>
      </c>
    </row>
    <row r="373" spans="2:51" s="13" customFormat="1" ht="11.25">
      <c r="B373" s="156"/>
      <c r="D373" s="150" t="s">
        <v>148</v>
      </c>
      <c r="E373" s="157" t="s">
        <v>19</v>
      </c>
      <c r="F373" s="158" t="s">
        <v>274</v>
      </c>
      <c r="H373" s="159">
        <v>1.5</v>
      </c>
      <c r="I373" s="160"/>
      <c r="L373" s="156"/>
      <c r="M373" s="161"/>
      <c r="T373" s="162"/>
      <c r="AT373" s="157" t="s">
        <v>148</v>
      </c>
      <c r="AU373" s="157" t="s">
        <v>91</v>
      </c>
      <c r="AV373" s="13" t="s">
        <v>91</v>
      </c>
      <c r="AW373" s="13" t="s">
        <v>34</v>
      </c>
      <c r="AX373" s="13" t="s">
        <v>72</v>
      </c>
      <c r="AY373" s="157" t="s">
        <v>136</v>
      </c>
    </row>
    <row r="374" spans="2:51" s="13" customFormat="1" ht="11.25">
      <c r="B374" s="156"/>
      <c r="D374" s="150" t="s">
        <v>148</v>
      </c>
      <c r="E374" s="157" t="s">
        <v>19</v>
      </c>
      <c r="F374" s="158" t="s">
        <v>274</v>
      </c>
      <c r="H374" s="159">
        <v>1.5</v>
      </c>
      <c r="I374" s="160"/>
      <c r="L374" s="156"/>
      <c r="M374" s="161"/>
      <c r="T374" s="162"/>
      <c r="AT374" s="157" t="s">
        <v>148</v>
      </c>
      <c r="AU374" s="157" t="s">
        <v>91</v>
      </c>
      <c r="AV374" s="13" t="s">
        <v>91</v>
      </c>
      <c r="AW374" s="13" t="s">
        <v>34</v>
      </c>
      <c r="AX374" s="13" t="s">
        <v>72</v>
      </c>
      <c r="AY374" s="157" t="s">
        <v>136</v>
      </c>
    </row>
    <row r="375" spans="2:51" s="13" customFormat="1" ht="11.25">
      <c r="B375" s="156"/>
      <c r="D375" s="150" t="s">
        <v>148</v>
      </c>
      <c r="E375" s="157" t="s">
        <v>19</v>
      </c>
      <c r="F375" s="158" t="s">
        <v>275</v>
      </c>
      <c r="H375" s="159">
        <v>-6.8259999999999996</v>
      </c>
      <c r="I375" s="160"/>
      <c r="L375" s="156"/>
      <c r="M375" s="161"/>
      <c r="T375" s="162"/>
      <c r="AT375" s="157" t="s">
        <v>148</v>
      </c>
      <c r="AU375" s="157" t="s">
        <v>91</v>
      </c>
      <c r="AV375" s="13" t="s">
        <v>91</v>
      </c>
      <c r="AW375" s="13" t="s">
        <v>34</v>
      </c>
      <c r="AX375" s="13" t="s">
        <v>72</v>
      </c>
      <c r="AY375" s="157" t="s">
        <v>136</v>
      </c>
    </row>
    <row r="376" spans="2:51" s="14" customFormat="1" ht="11.25">
      <c r="B376" s="163"/>
      <c r="D376" s="150" t="s">
        <v>148</v>
      </c>
      <c r="E376" s="164" t="s">
        <v>19</v>
      </c>
      <c r="F376" s="165" t="s">
        <v>151</v>
      </c>
      <c r="H376" s="166">
        <v>52.918999999999997</v>
      </c>
      <c r="I376" s="167"/>
      <c r="L376" s="163"/>
      <c r="M376" s="170"/>
      <c r="N376" s="171"/>
      <c r="O376" s="171"/>
      <c r="P376" s="171"/>
      <c r="Q376" s="171"/>
      <c r="R376" s="171"/>
      <c r="S376" s="171"/>
      <c r="T376" s="172"/>
      <c r="AT376" s="164" t="s">
        <v>148</v>
      </c>
      <c r="AU376" s="164" t="s">
        <v>91</v>
      </c>
      <c r="AV376" s="14" t="s">
        <v>144</v>
      </c>
      <c r="AW376" s="14" t="s">
        <v>34</v>
      </c>
      <c r="AX376" s="14" t="s">
        <v>80</v>
      </c>
      <c r="AY376" s="164" t="s">
        <v>136</v>
      </c>
    </row>
    <row r="377" spans="2:51" s="1" customFormat="1" ht="6.95" customHeight="1">
      <c r="B377" s="42"/>
      <c r="C377" s="43"/>
      <c r="D377" s="43"/>
      <c r="E377" s="43"/>
      <c r="F377" s="43"/>
      <c r="G377" s="43"/>
      <c r="H377" s="43"/>
      <c r="I377" s="43"/>
      <c r="J377" s="43"/>
      <c r="K377" s="43"/>
      <c r="L377" s="33"/>
    </row>
  </sheetData>
  <sheetProtection algorithmName="SHA-512" hashValue="RWJljGK12b5nFHtTqakTwnvQ8hoDMVlG/axIHFKZWz/yL7XqkRzN0TWZuExE6JQsi5SlFWMojQcELVziqXHmYA==" saltValue="vCzbnyQpkkq1mM/WTscU1Ggdn7R2nEPsPZJ6KcdVa5meDTL/i+jKDtNSz6Td8O1OtTvI6ptryR2fR8siSmNFXg==" spinCount="100000" sheet="1" objects="1" scenarios="1" formatColumns="0" formatRows="0" autoFilter="0"/>
  <autoFilter ref="C90:K376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100" r:id="rId2" xr:uid="{00000000-0004-0000-0100-000001000000}"/>
    <hyperlink ref="F105" r:id="rId3" xr:uid="{00000000-0004-0000-0100-000002000000}"/>
    <hyperlink ref="F117" r:id="rId4" xr:uid="{00000000-0004-0000-0100-000003000000}"/>
    <hyperlink ref="F127" r:id="rId5" xr:uid="{00000000-0004-0000-0100-000004000000}"/>
    <hyperlink ref="F138" r:id="rId6" xr:uid="{00000000-0004-0000-0100-000005000000}"/>
    <hyperlink ref="F149" r:id="rId7" xr:uid="{00000000-0004-0000-0100-000006000000}"/>
    <hyperlink ref="F160" r:id="rId8" xr:uid="{00000000-0004-0000-0100-000007000000}"/>
    <hyperlink ref="F171" r:id="rId9" xr:uid="{00000000-0004-0000-0100-000008000000}"/>
    <hyperlink ref="F179" r:id="rId10" xr:uid="{00000000-0004-0000-0100-000009000000}"/>
    <hyperlink ref="F184" r:id="rId11" xr:uid="{00000000-0004-0000-0100-00000A000000}"/>
    <hyperlink ref="F191" r:id="rId12" xr:uid="{00000000-0004-0000-0100-00000B000000}"/>
    <hyperlink ref="F197" r:id="rId13" xr:uid="{00000000-0004-0000-0100-00000C000000}"/>
    <hyperlink ref="F203" r:id="rId14" xr:uid="{00000000-0004-0000-0100-00000D000000}"/>
    <hyperlink ref="F209" r:id="rId15" xr:uid="{00000000-0004-0000-0100-00000E000000}"/>
    <hyperlink ref="F215" r:id="rId16" xr:uid="{00000000-0004-0000-0100-00000F000000}"/>
    <hyperlink ref="F221" r:id="rId17" xr:uid="{00000000-0004-0000-0100-000010000000}"/>
    <hyperlink ref="F228" r:id="rId18" xr:uid="{00000000-0004-0000-0100-000011000000}"/>
    <hyperlink ref="F237" r:id="rId19" xr:uid="{00000000-0004-0000-0100-000012000000}"/>
    <hyperlink ref="F254" r:id="rId20" xr:uid="{00000000-0004-0000-0100-000013000000}"/>
    <hyperlink ref="F262" r:id="rId21" xr:uid="{00000000-0004-0000-0100-000014000000}"/>
    <hyperlink ref="F264" r:id="rId22" xr:uid="{00000000-0004-0000-0100-000015000000}"/>
    <hyperlink ref="F266" r:id="rId23" xr:uid="{00000000-0004-0000-0100-000016000000}"/>
    <hyperlink ref="F270" r:id="rId24" xr:uid="{00000000-0004-0000-0100-000017000000}"/>
    <hyperlink ref="F273" r:id="rId25" xr:uid="{00000000-0004-0000-0100-000018000000}"/>
    <hyperlink ref="F277" r:id="rId26" xr:uid="{00000000-0004-0000-0100-000019000000}"/>
    <hyperlink ref="F285" r:id="rId27" xr:uid="{00000000-0004-0000-0100-00001A000000}"/>
    <hyperlink ref="F290" r:id="rId28" xr:uid="{00000000-0004-0000-0100-00001B000000}"/>
    <hyperlink ref="F293" r:id="rId29" xr:uid="{00000000-0004-0000-0100-00001C000000}"/>
    <hyperlink ref="F298" r:id="rId30" xr:uid="{00000000-0004-0000-0100-00001D000000}"/>
    <hyperlink ref="F303" r:id="rId31" xr:uid="{00000000-0004-0000-0100-00001E000000}"/>
    <hyperlink ref="F308" r:id="rId32" xr:uid="{00000000-0004-0000-0100-00001F000000}"/>
    <hyperlink ref="F313" r:id="rId33" xr:uid="{00000000-0004-0000-0100-000020000000}"/>
    <hyperlink ref="F318" r:id="rId34" xr:uid="{00000000-0004-0000-0100-000021000000}"/>
    <hyperlink ref="F324" r:id="rId35" xr:uid="{00000000-0004-0000-0100-000022000000}"/>
    <hyperlink ref="F331" r:id="rId36" xr:uid="{00000000-0004-0000-0100-000023000000}"/>
    <hyperlink ref="F337" r:id="rId37" xr:uid="{00000000-0004-0000-0100-000024000000}"/>
    <hyperlink ref="F342" r:id="rId38" xr:uid="{00000000-0004-0000-0100-000025000000}"/>
    <hyperlink ref="F352" r:id="rId39" xr:uid="{00000000-0004-0000-0100-000026000000}"/>
    <hyperlink ref="F360" r:id="rId40" xr:uid="{00000000-0004-0000-0100-000027000000}"/>
    <hyperlink ref="F369" r:id="rId41" xr:uid="{00000000-0004-0000-0100-00002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s="1" customFormat="1" ht="12" customHeight="1">
      <c r="B8" s="33"/>
      <c r="D8" s="28" t="s">
        <v>103</v>
      </c>
      <c r="L8" s="33"/>
    </row>
    <row r="9" spans="2:46" s="1" customFormat="1" ht="16.5" customHeight="1">
      <c r="B9" s="33"/>
      <c r="E9" s="284" t="s">
        <v>430</v>
      </c>
      <c r="F9" s="327"/>
      <c r="G9" s="327"/>
      <c r="H9" s="32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25. 1. 2026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8" t="str">
        <f>'Rekapitulace stavby'!E14</f>
        <v>Vyplň údaj</v>
      </c>
      <c r="F18" s="309"/>
      <c r="G18" s="309"/>
      <c r="H18" s="309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35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314" t="s">
        <v>19</v>
      </c>
      <c r="F27" s="314"/>
      <c r="G27" s="314"/>
      <c r="H27" s="314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ROUND(J97,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4">
        <f>ROUND((SUM(BE97:BE1146)),  2)</f>
        <v>0</v>
      </c>
      <c r="I33" s="94">
        <v>0.21</v>
      </c>
      <c r="J33" s="84">
        <f>ROUND(((SUM(BE97:BE1146))*I33),  2)</f>
        <v>0</v>
      </c>
      <c r="L33" s="33"/>
    </row>
    <row r="34" spans="2:12" s="1" customFormat="1" ht="14.45" customHeight="1">
      <c r="B34" s="33"/>
      <c r="E34" s="28" t="s">
        <v>44</v>
      </c>
      <c r="F34" s="84">
        <f>ROUND((SUM(BF97:BF1146)),  2)</f>
        <v>0</v>
      </c>
      <c r="I34" s="94">
        <v>0.12</v>
      </c>
      <c r="J34" s="84">
        <f>ROUND(((SUM(BF97:BF1146))*I34),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4">
        <f>ROUND((SUM(BG97:BG1146)),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4">
        <f>ROUND((SUM(BH97:BH1146)),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ROUND((SUM(BI97:BI1146)),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5" t="str">
        <f>E7</f>
        <v>Oprava bytu č.5, Rychvaldská 559, Petřvald</v>
      </c>
      <c r="F48" s="326"/>
      <c r="G48" s="326"/>
      <c r="H48" s="326"/>
      <c r="L48" s="33"/>
    </row>
    <row r="49" spans="2:47" s="1" customFormat="1" ht="12" customHeight="1">
      <c r="B49" s="33"/>
      <c r="C49" s="28" t="s">
        <v>103</v>
      </c>
      <c r="L49" s="33"/>
    </row>
    <row r="50" spans="2:47" s="1" customFormat="1" ht="16.5" customHeight="1">
      <c r="B50" s="33"/>
      <c r="E50" s="284" t="str">
        <f>E9</f>
        <v>02 - Architektonicko stavební řešení byt č.5</v>
      </c>
      <c r="F50" s="327"/>
      <c r="G50" s="327"/>
      <c r="H50" s="32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25. 1. 2026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Petřvald</v>
      </c>
      <c r="I54" s="28" t="s">
        <v>31</v>
      </c>
      <c r="J54" s="31" t="str">
        <f>E21</f>
        <v>Ing.Kosub Lukáš, U Cementárny1303/16,Ostrava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35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106</v>
      </c>
      <c r="D57" s="95"/>
      <c r="E57" s="95"/>
      <c r="F57" s="95"/>
      <c r="G57" s="95"/>
      <c r="H57" s="95"/>
      <c r="I57" s="95"/>
      <c r="J57" s="102" t="s">
        <v>107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70</v>
      </c>
      <c r="J59" s="64">
        <f>J97</f>
        <v>0</v>
      </c>
      <c r="L59" s="33"/>
      <c r="AU59" s="18" t="s">
        <v>108</v>
      </c>
    </row>
    <row r="60" spans="2:47" s="8" customFormat="1" ht="24.95" customHeight="1">
      <c r="B60" s="104"/>
      <c r="D60" s="105" t="s">
        <v>109</v>
      </c>
      <c r="E60" s="106"/>
      <c r="F60" s="106"/>
      <c r="G60" s="106"/>
      <c r="H60" s="106"/>
      <c r="I60" s="106"/>
      <c r="J60" s="107">
        <f>J98</f>
        <v>0</v>
      </c>
      <c r="L60" s="104"/>
    </row>
    <row r="61" spans="2:47" s="9" customFormat="1" ht="19.899999999999999" customHeight="1">
      <c r="B61" s="108"/>
      <c r="D61" s="109" t="s">
        <v>431</v>
      </c>
      <c r="E61" s="110"/>
      <c r="F61" s="110"/>
      <c r="G61" s="110"/>
      <c r="H61" s="110"/>
      <c r="I61" s="110"/>
      <c r="J61" s="111">
        <f>J99</f>
        <v>0</v>
      </c>
      <c r="L61" s="108"/>
    </row>
    <row r="62" spans="2:47" s="9" customFormat="1" ht="19.899999999999999" customHeight="1">
      <c r="B62" s="108"/>
      <c r="D62" s="109" t="s">
        <v>432</v>
      </c>
      <c r="E62" s="110"/>
      <c r="F62" s="110"/>
      <c r="G62" s="110"/>
      <c r="H62" s="110"/>
      <c r="I62" s="110"/>
      <c r="J62" s="111">
        <f>J107</f>
        <v>0</v>
      </c>
      <c r="L62" s="108"/>
    </row>
    <row r="63" spans="2:47" s="9" customFormat="1" ht="19.899999999999999" customHeight="1">
      <c r="B63" s="108"/>
      <c r="D63" s="109" t="s">
        <v>110</v>
      </c>
      <c r="E63" s="110"/>
      <c r="F63" s="110"/>
      <c r="G63" s="110"/>
      <c r="H63" s="110"/>
      <c r="I63" s="110"/>
      <c r="J63" s="111">
        <f>J317</f>
        <v>0</v>
      </c>
      <c r="L63" s="108"/>
    </row>
    <row r="64" spans="2:47" s="9" customFormat="1" ht="19.899999999999999" customHeight="1">
      <c r="B64" s="108"/>
      <c r="D64" s="109" t="s">
        <v>112</v>
      </c>
      <c r="E64" s="110"/>
      <c r="F64" s="110"/>
      <c r="G64" s="110"/>
      <c r="H64" s="110"/>
      <c r="I64" s="110"/>
      <c r="J64" s="111">
        <f>J335</f>
        <v>0</v>
      </c>
      <c r="L64" s="108"/>
    </row>
    <row r="65" spans="2:12" s="8" customFormat="1" ht="24.95" customHeight="1">
      <c r="B65" s="104"/>
      <c r="D65" s="105" t="s">
        <v>113</v>
      </c>
      <c r="E65" s="106"/>
      <c r="F65" s="106"/>
      <c r="G65" s="106"/>
      <c r="H65" s="106"/>
      <c r="I65" s="106"/>
      <c r="J65" s="107">
        <f>J338</f>
        <v>0</v>
      </c>
      <c r="L65" s="104"/>
    </row>
    <row r="66" spans="2:12" s="9" customFormat="1" ht="19.899999999999999" customHeight="1">
      <c r="B66" s="108"/>
      <c r="D66" s="109" t="s">
        <v>433</v>
      </c>
      <c r="E66" s="110"/>
      <c r="F66" s="110"/>
      <c r="G66" s="110"/>
      <c r="H66" s="110"/>
      <c r="I66" s="110"/>
      <c r="J66" s="111">
        <f>J339</f>
        <v>0</v>
      </c>
      <c r="L66" s="108"/>
    </row>
    <row r="67" spans="2:12" s="9" customFormat="1" ht="19.899999999999999" customHeight="1">
      <c r="B67" s="108"/>
      <c r="D67" s="109" t="s">
        <v>116</v>
      </c>
      <c r="E67" s="110"/>
      <c r="F67" s="110"/>
      <c r="G67" s="110"/>
      <c r="H67" s="110"/>
      <c r="I67" s="110"/>
      <c r="J67" s="111">
        <f>J358</f>
        <v>0</v>
      </c>
      <c r="L67" s="108"/>
    </row>
    <row r="68" spans="2:12" s="9" customFormat="1" ht="19.899999999999999" customHeight="1">
      <c r="B68" s="108"/>
      <c r="D68" s="109" t="s">
        <v>434</v>
      </c>
      <c r="E68" s="110"/>
      <c r="F68" s="110"/>
      <c r="G68" s="110"/>
      <c r="H68" s="110"/>
      <c r="I68" s="110"/>
      <c r="J68" s="111">
        <f>J370</f>
        <v>0</v>
      </c>
      <c r="L68" s="108"/>
    </row>
    <row r="69" spans="2:12" s="9" customFormat="1" ht="19.899999999999999" customHeight="1">
      <c r="B69" s="108"/>
      <c r="D69" s="109" t="s">
        <v>117</v>
      </c>
      <c r="E69" s="110"/>
      <c r="F69" s="110"/>
      <c r="G69" s="110"/>
      <c r="H69" s="110"/>
      <c r="I69" s="110"/>
      <c r="J69" s="111">
        <f>J583</f>
        <v>0</v>
      </c>
      <c r="L69" s="108"/>
    </row>
    <row r="70" spans="2:12" s="9" customFormat="1" ht="19.899999999999999" customHeight="1">
      <c r="B70" s="108"/>
      <c r="D70" s="109" t="s">
        <v>118</v>
      </c>
      <c r="E70" s="110"/>
      <c r="F70" s="110"/>
      <c r="G70" s="110"/>
      <c r="H70" s="110"/>
      <c r="I70" s="110"/>
      <c r="J70" s="111">
        <f>J594</f>
        <v>0</v>
      </c>
      <c r="L70" s="108"/>
    </row>
    <row r="71" spans="2:12" s="9" customFormat="1" ht="19.899999999999999" customHeight="1">
      <c r="B71" s="108"/>
      <c r="D71" s="109" t="s">
        <v>435</v>
      </c>
      <c r="E71" s="110"/>
      <c r="F71" s="110"/>
      <c r="G71" s="110"/>
      <c r="H71" s="110"/>
      <c r="I71" s="110"/>
      <c r="J71" s="111">
        <f>J785</f>
        <v>0</v>
      </c>
      <c r="L71" s="108"/>
    </row>
    <row r="72" spans="2:12" s="9" customFormat="1" ht="19.899999999999999" customHeight="1">
      <c r="B72" s="108"/>
      <c r="D72" s="109" t="s">
        <v>436</v>
      </c>
      <c r="E72" s="110"/>
      <c r="F72" s="110"/>
      <c r="G72" s="110"/>
      <c r="H72" s="110"/>
      <c r="I72" s="110"/>
      <c r="J72" s="111">
        <f>J806</f>
        <v>0</v>
      </c>
      <c r="L72" s="108"/>
    </row>
    <row r="73" spans="2:12" s="9" customFormat="1" ht="19.899999999999999" customHeight="1">
      <c r="B73" s="108"/>
      <c r="D73" s="109" t="s">
        <v>437</v>
      </c>
      <c r="E73" s="110"/>
      <c r="F73" s="110"/>
      <c r="G73" s="110"/>
      <c r="H73" s="110"/>
      <c r="I73" s="110"/>
      <c r="J73" s="111">
        <f>J910</f>
        <v>0</v>
      </c>
      <c r="L73" s="108"/>
    </row>
    <row r="74" spans="2:12" s="9" customFormat="1" ht="19.899999999999999" customHeight="1">
      <c r="B74" s="108"/>
      <c r="D74" s="109" t="s">
        <v>438</v>
      </c>
      <c r="E74" s="110"/>
      <c r="F74" s="110"/>
      <c r="G74" s="110"/>
      <c r="H74" s="110"/>
      <c r="I74" s="110"/>
      <c r="J74" s="111">
        <f>J980</f>
        <v>0</v>
      </c>
      <c r="L74" s="108"/>
    </row>
    <row r="75" spans="2:12" s="9" customFormat="1" ht="19.899999999999999" customHeight="1">
      <c r="B75" s="108"/>
      <c r="D75" s="109" t="s">
        <v>439</v>
      </c>
      <c r="E75" s="110"/>
      <c r="F75" s="110"/>
      <c r="G75" s="110"/>
      <c r="H75" s="110"/>
      <c r="I75" s="110"/>
      <c r="J75" s="111">
        <f>J1072</f>
        <v>0</v>
      </c>
      <c r="L75" s="108"/>
    </row>
    <row r="76" spans="2:12" s="9" customFormat="1" ht="19.899999999999999" customHeight="1">
      <c r="B76" s="108"/>
      <c r="D76" s="109" t="s">
        <v>120</v>
      </c>
      <c r="E76" s="110"/>
      <c r="F76" s="110"/>
      <c r="G76" s="110"/>
      <c r="H76" s="110"/>
      <c r="I76" s="110"/>
      <c r="J76" s="111">
        <f>J1097</f>
        <v>0</v>
      </c>
      <c r="L76" s="108"/>
    </row>
    <row r="77" spans="2:12" s="9" customFormat="1" ht="19.899999999999999" customHeight="1">
      <c r="B77" s="108"/>
      <c r="D77" s="109" t="s">
        <v>440</v>
      </c>
      <c r="E77" s="110"/>
      <c r="F77" s="110"/>
      <c r="G77" s="110"/>
      <c r="H77" s="110"/>
      <c r="I77" s="110"/>
      <c r="J77" s="111">
        <f>J1129</f>
        <v>0</v>
      </c>
      <c r="L77" s="108"/>
    </row>
    <row r="78" spans="2:12" s="1" customFormat="1" ht="21.75" customHeight="1">
      <c r="B78" s="33"/>
      <c r="L78" s="33"/>
    </row>
    <row r="79" spans="2:12" s="1" customFormat="1" ht="6.95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20" s="1" customFormat="1" ht="6.95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20" s="1" customFormat="1" ht="24.95" customHeight="1">
      <c r="B84" s="33"/>
      <c r="C84" s="22" t="s">
        <v>121</v>
      </c>
      <c r="L84" s="33"/>
    </row>
    <row r="85" spans="2:20" s="1" customFormat="1" ht="6.95" customHeight="1">
      <c r="B85" s="33"/>
      <c r="L85" s="33"/>
    </row>
    <row r="86" spans="2:20" s="1" customFormat="1" ht="12" customHeight="1">
      <c r="B86" s="33"/>
      <c r="C86" s="28" t="s">
        <v>16</v>
      </c>
      <c r="L86" s="33"/>
    </row>
    <row r="87" spans="2:20" s="1" customFormat="1" ht="16.5" customHeight="1">
      <c r="B87" s="33"/>
      <c r="E87" s="325" t="str">
        <f>E7</f>
        <v>Oprava bytu č.5, Rychvaldská 559, Petřvald</v>
      </c>
      <c r="F87" s="326"/>
      <c r="G87" s="326"/>
      <c r="H87" s="326"/>
      <c r="L87" s="33"/>
    </row>
    <row r="88" spans="2:20" s="1" customFormat="1" ht="12" customHeight="1">
      <c r="B88" s="33"/>
      <c r="C88" s="28" t="s">
        <v>103</v>
      </c>
      <c r="L88" s="33"/>
    </row>
    <row r="89" spans="2:20" s="1" customFormat="1" ht="16.5" customHeight="1">
      <c r="B89" s="33"/>
      <c r="E89" s="284" t="str">
        <f>E9</f>
        <v>02 - Architektonicko stavební řešení byt č.5</v>
      </c>
      <c r="F89" s="327"/>
      <c r="G89" s="327"/>
      <c r="H89" s="327"/>
      <c r="L89" s="33"/>
    </row>
    <row r="90" spans="2:20" s="1" customFormat="1" ht="6.95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F12</f>
        <v xml:space="preserve"> </v>
      </c>
      <c r="I91" s="28" t="s">
        <v>23</v>
      </c>
      <c r="J91" s="50" t="str">
        <f>IF(J12="","",J12)</f>
        <v>25. 1. 2026</v>
      </c>
      <c r="L91" s="33"/>
    </row>
    <row r="92" spans="2:20" s="1" customFormat="1" ht="6.95" customHeight="1">
      <c r="B92" s="33"/>
      <c r="L92" s="33"/>
    </row>
    <row r="93" spans="2:20" s="1" customFormat="1" ht="40.15" customHeight="1">
      <c r="B93" s="33"/>
      <c r="C93" s="28" t="s">
        <v>25</v>
      </c>
      <c r="F93" s="26" t="str">
        <f>E15</f>
        <v>Město Petřvald</v>
      </c>
      <c r="I93" s="28" t="s">
        <v>31</v>
      </c>
      <c r="J93" s="31" t="str">
        <f>E21</f>
        <v>Ing.Kosub Lukáš, U Cementárny1303/16,Ostrava</v>
      </c>
      <c r="L93" s="33"/>
    </row>
    <row r="94" spans="2:20" s="1" customFormat="1" ht="15.2" customHeight="1">
      <c r="B94" s="33"/>
      <c r="C94" s="28" t="s">
        <v>29</v>
      </c>
      <c r="F94" s="26" t="str">
        <f>IF(E18="","",E18)</f>
        <v>Vyplň údaj</v>
      </c>
      <c r="I94" s="28" t="s">
        <v>35</v>
      </c>
      <c r="J94" s="31" t="str">
        <f>E24</f>
        <v xml:space="preserve"> 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12"/>
      <c r="C96" s="113" t="s">
        <v>122</v>
      </c>
      <c r="D96" s="114" t="s">
        <v>57</v>
      </c>
      <c r="E96" s="114" t="s">
        <v>53</v>
      </c>
      <c r="F96" s="114" t="s">
        <v>54</v>
      </c>
      <c r="G96" s="114" t="s">
        <v>123</v>
      </c>
      <c r="H96" s="114" t="s">
        <v>124</v>
      </c>
      <c r="I96" s="114" t="s">
        <v>125</v>
      </c>
      <c r="J96" s="114" t="s">
        <v>107</v>
      </c>
      <c r="K96" s="115" t="s">
        <v>126</v>
      </c>
      <c r="L96" s="112"/>
      <c r="M96" s="57" t="s">
        <v>19</v>
      </c>
      <c r="N96" s="58" t="s">
        <v>42</v>
      </c>
      <c r="O96" s="58" t="s">
        <v>127</v>
      </c>
      <c r="P96" s="58" t="s">
        <v>128</v>
      </c>
      <c r="Q96" s="58" t="s">
        <v>129</v>
      </c>
      <c r="R96" s="58" t="s">
        <v>130</v>
      </c>
      <c r="S96" s="58" t="s">
        <v>131</v>
      </c>
      <c r="T96" s="59" t="s">
        <v>132</v>
      </c>
    </row>
    <row r="97" spans="2:65" s="1" customFormat="1" ht="22.9" customHeight="1">
      <c r="B97" s="33"/>
      <c r="C97" s="62" t="s">
        <v>133</v>
      </c>
      <c r="J97" s="116">
        <f>BK97</f>
        <v>0</v>
      </c>
      <c r="L97" s="33"/>
      <c r="M97" s="60"/>
      <c r="N97" s="51"/>
      <c r="O97" s="51"/>
      <c r="P97" s="117">
        <f>P98+P338</f>
        <v>0</v>
      </c>
      <c r="Q97" s="51"/>
      <c r="R97" s="117">
        <f>R98+R338</f>
        <v>6.6460875400000008</v>
      </c>
      <c r="S97" s="51"/>
      <c r="T97" s="118">
        <f>T98+T338</f>
        <v>0</v>
      </c>
      <c r="AT97" s="18" t="s">
        <v>71</v>
      </c>
      <c r="AU97" s="18" t="s">
        <v>108</v>
      </c>
      <c r="BK97" s="119">
        <f>BK98+BK338</f>
        <v>0</v>
      </c>
    </row>
    <row r="98" spans="2:65" s="11" customFormat="1" ht="25.9" customHeight="1">
      <c r="B98" s="120"/>
      <c r="D98" s="121" t="s">
        <v>71</v>
      </c>
      <c r="E98" s="122" t="s">
        <v>134</v>
      </c>
      <c r="F98" s="122" t="s">
        <v>135</v>
      </c>
      <c r="I98" s="123"/>
      <c r="J98" s="124">
        <f>BK98</f>
        <v>0</v>
      </c>
      <c r="L98" s="120"/>
      <c r="M98" s="125"/>
      <c r="P98" s="126">
        <f>P99+P107+P317+P335</f>
        <v>0</v>
      </c>
      <c r="R98" s="126">
        <f>R99+R107+R317+R335</f>
        <v>2.2688030700000006</v>
      </c>
      <c r="T98" s="127">
        <f>T99+T107+T317+T335</f>
        <v>0</v>
      </c>
      <c r="AR98" s="121" t="s">
        <v>80</v>
      </c>
      <c r="AT98" s="128" t="s">
        <v>71</v>
      </c>
      <c r="AU98" s="128" t="s">
        <v>72</v>
      </c>
      <c r="AY98" s="121" t="s">
        <v>136</v>
      </c>
      <c r="BK98" s="129">
        <f>BK99+BK107+BK317+BK335</f>
        <v>0</v>
      </c>
    </row>
    <row r="99" spans="2:65" s="11" customFormat="1" ht="22.9" customHeight="1">
      <c r="B99" s="120"/>
      <c r="D99" s="121" t="s">
        <v>71</v>
      </c>
      <c r="E99" s="130" t="s">
        <v>156</v>
      </c>
      <c r="F99" s="130" t="s">
        <v>441</v>
      </c>
      <c r="I99" s="123"/>
      <c r="J99" s="131">
        <f>BK99</f>
        <v>0</v>
      </c>
      <c r="L99" s="120"/>
      <c r="M99" s="125"/>
      <c r="P99" s="126">
        <f>SUM(P100:P106)</f>
        <v>0</v>
      </c>
      <c r="R99" s="126">
        <f>SUM(R100:R106)</f>
        <v>0.1022</v>
      </c>
      <c r="T99" s="127">
        <f>SUM(T100:T106)</f>
        <v>0</v>
      </c>
      <c r="AR99" s="121" t="s">
        <v>80</v>
      </c>
      <c r="AT99" s="128" t="s">
        <v>71</v>
      </c>
      <c r="AU99" s="128" t="s">
        <v>80</v>
      </c>
      <c r="AY99" s="121" t="s">
        <v>136</v>
      </c>
      <c r="BK99" s="129">
        <f>SUM(BK100:BK106)</f>
        <v>0</v>
      </c>
    </row>
    <row r="100" spans="2:65" s="1" customFormat="1" ht="24.2" customHeight="1">
      <c r="B100" s="33"/>
      <c r="C100" s="132" t="s">
        <v>80</v>
      </c>
      <c r="D100" s="132" t="s">
        <v>139</v>
      </c>
      <c r="E100" s="133" t="s">
        <v>442</v>
      </c>
      <c r="F100" s="134" t="s">
        <v>443</v>
      </c>
      <c r="G100" s="135" t="s">
        <v>227</v>
      </c>
      <c r="H100" s="136">
        <v>4</v>
      </c>
      <c r="I100" s="137"/>
      <c r="J100" s="138">
        <f>ROUND(I100*H100,2)</f>
        <v>0</v>
      </c>
      <c r="K100" s="134" t="s">
        <v>143</v>
      </c>
      <c r="L100" s="33"/>
      <c r="M100" s="139" t="s">
        <v>19</v>
      </c>
      <c r="N100" s="140" t="s">
        <v>44</v>
      </c>
      <c r="P100" s="141">
        <f>O100*H100</f>
        <v>0</v>
      </c>
      <c r="Q100" s="141">
        <v>2.555E-2</v>
      </c>
      <c r="R100" s="141">
        <f>Q100*H100</f>
        <v>0.1022</v>
      </c>
      <c r="S100" s="141">
        <v>0</v>
      </c>
      <c r="T100" s="142">
        <f>S100*H100</f>
        <v>0</v>
      </c>
      <c r="AR100" s="143" t="s">
        <v>144</v>
      </c>
      <c r="AT100" s="143" t="s">
        <v>139</v>
      </c>
      <c r="AU100" s="143" t="s">
        <v>91</v>
      </c>
      <c r="AY100" s="18" t="s">
        <v>136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91</v>
      </c>
      <c r="BK100" s="144">
        <f>ROUND(I100*H100,2)</f>
        <v>0</v>
      </c>
      <c r="BL100" s="18" t="s">
        <v>144</v>
      </c>
      <c r="BM100" s="143" t="s">
        <v>444</v>
      </c>
    </row>
    <row r="101" spans="2:65" s="1" customFormat="1" ht="11.25">
      <c r="B101" s="33"/>
      <c r="D101" s="145" t="s">
        <v>146</v>
      </c>
      <c r="F101" s="146" t="s">
        <v>445</v>
      </c>
      <c r="I101" s="147"/>
      <c r="L101" s="33"/>
      <c r="M101" s="148"/>
      <c r="T101" s="54"/>
      <c r="AT101" s="18" t="s">
        <v>146</v>
      </c>
      <c r="AU101" s="18" t="s">
        <v>91</v>
      </c>
    </row>
    <row r="102" spans="2:65" s="12" customFormat="1" ht="11.25">
      <c r="B102" s="149"/>
      <c r="D102" s="150" t="s">
        <v>148</v>
      </c>
      <c r="E102" s="151" t="s">
        <v>19</v>
      </c>
      <c r="F102" s="152" t="s">
        <v>446</v>
      </c>
      <c r="H102" s="151" t="s">
        <v>19</v>
      </c>
      <c r="I102" s="153"/>
      <c r="L102" s="149"/>
      <c r="M102" s="154"/>
      <c r="T102" s="155"/>
      <c r="AT102" s="151" t="s">
        <v>148</v>
      </c>
      <c r="AU102" s="151" t="s">
        <v>91</v>
      </c>
      <c r="AV102" s="12" t="s">
        <v>80</v>
      </c>
      <c r="AW102" s="12" t="s">
        <v>34</v>
      </c>
      <c r="AX102" s="12" t="s">
        <v>72</v>
      </c>
      <c r="AY102" s="151" t="s">
        <v>136</v>
      </c>
    </row>
    <row r="103" spans="2:65" s="12" customFormat="1" ht="11.25">
      <c r="B103" s="149"/>
      <c r="D103" s="150" t="s">
        <v>148</v>
      </c>
      <c r="E103" s="151" t="s">
        <v>19</v>
      </c>
      <c r="F103" s="152" t="s">
        <v>447</v>
      </c>
      <c r="H103" s="151" t="s">
        <v>19</v>
      </c>
      <c r="I103" s="153"/>
      <c r="L103" s="149"/>
      <c r="M103" s="154"/>
      <c r="T103" s="155"/>
      <c r="AT103" s="151" t="s">
        <v>148</v>
      </c>
      <c r="AU103" s="151" t="s">
        <v>91</v>
      </c>
      <c r="AV103" s="12" t="s">
        <v>80</v>
      </c>
      <c r="AW103" s="12" t="s">
        <v>34</v>
      </c>
      <c r="AX103" s="12" t="s">
        <v>72</v>
      </c>
      <c r="AY103" s="151" t="s">
        <v>136</v>
      </c>
    </row>
    <row r="104" spans="2:65" s="13" customFormat="1" ht="11.25">
      <c r="B104" s="156"/>
      <c r="D104" s="150" t="s">
        <v>148</v>
      </c>
      <c r="E104" s="157" t="s">
        <v>19</v>
      </c>
      <c r="F104" s="158" t="s">
        <v>374</v>
      </c>
      <c r="H104" s="159">
        <v>2</v>
      </c>
      <c r="I104" s="160"/>
      <c r="L104" s="156"/>
      <c r="M104" s="161"/>
      <c r="T104" s="162"/>
      <c r="AT104" s="157" t="s">
        <v>148</v>
      </c>
      <c r="AU104" s="157" t="s">
        <v>91</v>
      </c>
      <c r="AV104" s="13" t="s">
        <v>91</v>
      </c>
      <c r="AW104" s="13" t="s">
        <v>34</v>
      </c>
      <c r="AX104" s="13" t="s">
        <v>72</v>
      </c>
      <c r="AY104" s="157" t="s">
        <v>136</v>
      </c>
    </row>
    <row r="105" spans="2:65" s="13" customFormat="1" ht="11.25">
      <c r="B105" s="156"/>
      <c r="D105" s="150" t="s">
        <v>148</v>
      </c>
      <c r="E105" s="157" t="s">
        <v>19</v>
      </c>
      <c r="F105" s="158" t="s">
        <v>374</v>
      </c>
      <c r="H105" s="159">
        <v>2</v>
      </c>
      <c r="I105" s="160"/>
      <c r="L105" s="156"/>
      <c r="M105" s="161"/>
      <c r="T105" s="162"/>
      <c r="AT105" s="157" t="s">
        <v>148</v>
      </c>
      <c r="AU105" s="157" t="s">
        <v>91</v>
      </c>
      <c r="AV105" s="13" t="s">
        <v>91</v>
      </c>
      <c r="AW105" s="13" t="s">
        <v>34</v>
      </c>
      <c r="AX105" s="13" t="s">
        <v>72</v>
      </c>
      <c r="AY105" s="157" t="s">
        <v>136</v>
      </c>
    </row>
    <row r="106" spans="2:65" s="14" customFormat="1" ht="11.25">
      <c r="B106" s="163"/>
      <c r="D106" s="150" t="s">
        <v>148</v>
      </c>
      <c r="E106" s="164" t="s">
        <v>19</v>
      </c>
      <c r="F106" s="165" t="s">
        <v>151</v>
      </c>
      <c r="H106" s="166">
        <v>4</v>
      </c>
      <c r="I106" s="167"/>
      <c r="L106" s="163"/>
      <c r="M106" s="168"/>
      <c r="T106" s="169"/>
      <c r="AT106" s="164" t="s">
        <v>148</v>
      </c>
      <c r="AU106" s="164" t="s">
        <v>91</v>
      </c>
      <c r="AV106" s="14" t="s">
        <v>144</v>
      </c>
      <c r="AW106" s="14" t="s">
        <v>34</v>
      </c>
      <c r="AX106" s="14" t="s">
        <v>80</v>
      </c>
      <c r="AY106" s="164" t="s">
        <v>136</v>
      </c>
    </row>
    <row r="107" spans="2:65" s="11" customFormat="1" ht="22.9" customHeight="1">
      <c r="B107" s="120"/>
      <c r="D107" s="121" t="s">
        <v>71</v>
      </c>
      <c r="E107" s="130" t="s">
        <v>189</v>
      </c>
      <c r="F107" s="130" t="s">
        <v>448</v>
      </c>
      <c r="I107" s="123"/>
      <c r="J107" s="131">
        <f>BK107</f>
        <v>0</v>
      </c>
      <c r="L107" s="120"/>
      <c r="M107" s="125"/>
      <c r="P107" s="126">
        <f>SUM(P108:P316)</f>
        <v>0</v>
      </c>
      <c r="R107" s="126">
        <f>SUM(R108:R316)</f>
        <v>2.1650510700000005</v>
      </c>
      <c r="T107" s="127">
        <f>SUM(T108:T316)</f>
        <v>0</v>
      </c>
      <c r="AR107" s="121" t="s">
        <v>80</v>
      </c>
      <c r="AT107" s="128" t="s">
        <v>71</v>
      </c>
      <c r="AU107" s="128" t="s">
        <v>80</v>
      </c>
      <c r="AY107" s="121" t="s">
        <v>136</v>
      </c>
      <c r="BK107" s="129">
        <f>SUM(BK108:BK316)</f>
        <v>0</v>
      </c>
    </row>
    <row r="108" spans="2:65" s="1" customFormat="1" ht="16.5" customHeight="1">
      <c r="B108" s="33"/>
      <c r="C108" s="132" t="s">
        <v>91</v>
      </c>
      <c r="D108" s="132" t="s">
        <v>139</v>
      </c>
      <c r="E108" s="133" t="s">
        <v>449</v>
      </c>
      <c r="F108" s="134" t="s">
        <v>450</v>
      </c>
      <c r="G108" s="135" t="s">
        <v>142</v>
      </c>
      <c r="H108" s="136">
        <v>108.67700000000001</v>
      </c>
      <c r="I108" s="137"/>
      <c r="J108" s="138">
        <f>ROUND(I108*H108,2)</f>
        <v>0</v>
      </c>
      <c r="K108" s="134" t="s">
        <v>143</v>
      </c>
      <c r="L108" s="33"/>
      <c r="M108" s="139" t="s">
        <v>19</v>
      </c>
      <c r="N108" s="140" t="s">
        <v>44</v>
      </c>
      <c r="P108" s="141">
        <f>O108*H108</f>
        <v>0</v>
      </c>
      <c r="Q108" s="141">
        <v>2.5999999999999998E-4</v>
      </c>
      <c r="R108" s="141">
        <f>Q108*H108</f>
        <v>2.825602E-2</v>
      </c>
      <c r="S108" s="141">
        <v>0</v>
      </c>
      <c r="T108" s="142">
        <f>S108*H108</f>
        <v>0</v>
      </c>
      <c r="AR108" s="143" t="s">
        <v>144</v>
      </c>
      <c r="AT108" s="143" t="s">
        <v>139</v>
      </c>
      <c r="AU108" s="143" t="s">
        <v>91</v>
      </c>
      <c r="AY108" s="18" t="s">
        <v>136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91</v>
      </c>
      <c r="BK108" s="144">
        <f>ROUND(I108*H108,2)</f>
        <v>0</v>
      </c>
      <c r="BL108" s="18" t="s">
        <v>144</v>
      </c>
      <c r="BM108" s="143" t="s">
        <v>451</v>
      </c>
    </row>
    <row r="109" spans="2:65" s="1" customFormat="1" ht="11.25">
      <c r="B109" s="33"/>
      <c r="D109" s="145" t="s">
        <v>146</v>
      </c>
      <c r="F109" s="146" t="s">
        <v>452</v>
      </c>
      <c r="I109" s="147"/>
      <c r="L109" s="33"/>
      <c r="M109" s="148"/>
      <c r="T109" s="54"/>
      <c r="AT109" s="18" t="s">
        <v>146</v>
      </c>
      <c r="AU109" s="18" t="s">
        <v>91</v>
      </c>
    </row>
    <row r="110" spans="2:65" s="12" customFormat="1" ht="11.25">
      <c r="B110" s="149"/>
      <c r="D110" s="150" t="s">
        <v>148</v>
      </c>
      <c r="E110" s="151" t="s">
        <v>19</v>
      </c>
      <c r="F110" s="152" t="s">
        <v>446</v>
      </c>
      <c r="H110" s="151" t="s">
        <v>19</v>
      </c>
      <c r="I110" s="153"/>
      <c r="L110" s="149"/>
      <c r="M110" s="154"/>
      <c r="T110" s="155"/>
      <c r="AT110" s="151" t="s">
        <v>148</v>
      </c>
      <c r="AU110" s="151" t="s">
        <v>91</v>
      </c>
      <c r="AV110" s="12" t="s">
        <v>80</v>
      </c>
      <c r="AW110" s="12" t="s">
        <v>34</v>
      </c>
      <c r="AX110" s="12" t="s">
        <v>72</v>
      </c>
      <c r="AY110" s="151" t="s">
        <v>136</v>
      </c>
    </row>
    <row r="111" spans="2:65" s="12" customFormat="1" ht="11.25">
      <c r="B111" s="149"/>
      <c r="D111" s="150" t="s">
        <v>148</v>
      </c>
      <c r="E111" s="151" t="s">
        <v>19</v>
      </c>
      <c r="F111" s="152" t="s">
        <v>174</v>
      </c>
      <c r="H111" s="151" t="s">
        <v>19</v>
      </c>
      <c r="I111" s="153"/>
      <c r="L111" s="149"/>
      <c r="M111" s="154"/>
      <c r="T111" s="155"/>
      <c r="AT111" s="151" t="s">
        <v>148</v>
      </c>
      <c r="AU111" s="151" t="s">
        <v>91</v>
      </c>
      <c r="AV111" s="12" t="s">
        <v>80</v>
      </c>
      <c r="AW111" s="12" t="s">
        <v>34</v>
      </c>
      <c r="AX111" s="12" t="s">
        <v>72</v>
      </c>
      <c r="AY111" s="151" t="s">
        <v>136</v>
      </c>
    </row>
    <row r="112" spans="2:65" s="13" customFormat="1" ht="11.25">
      <c r="B112" s="156"/>
      <c r="D112" s="150" t="s">
        <v>148</v>
      </c>
      <c r="E112" s="157" t="s">
        <v>19</v>
      </c>
      <c r="F112" s="158" t="s">
        <v>453</v>
      </c>
      <c r="H112" s="159">
        <v>24.83</v>
      </c>
      <c r="I112" s="160"/>
      <c r="L112" s="156"/>
      <c r="M112" s="161"/>
      <c r="T112" s="162"/>
      <c r="AT112" s="157" t="s">
        <v>148</v>
      </c>
      <c r="AU112" s="157" t="s">
        <v>91</v>
      </c>
      <c r="AV112" s="13" t="s">
        <v>91</v>
      </c>
      <c r="AW112" s="13" t="s">
        <v>34</v>
      </c>
      <c r="AX112" s="13" t="s">
        <v>72</v>
      </c>
      <c r="AY112" s="157" t="s">
        <v>136</v>
      </c>
    </row>
    <row r="113" spans="2:51" s="13" customFormat="1" ht="11.25">
      <c r="B113" s="156"/>
      <c r="D113" s="150" t="s">
        <v>148</v>
      </c>
      <c r="E113" s="157" t="s">
        <v>19</v>
      </c>
      <c r="F113" s="158" t="s">
        <v>454</v>
      </c>
      <c r="H113" s="159">
        <v>-3.6360000000000001</v>
      </c>
      <c r="I113" s="160"/>
      <c r="L113" s="156"/>
      <c r="M113" s="161"/>
      <c r="T113" s="162"/>
      <c r="AT113" s="157" t="s">
        <v>148</v>
      </c>
      <c r="AU113" s="157" t="s">
        <v>91</v>
      </c>
      <c r="AV113" s="13" t="s">
        <v>91</v>
      </c>
      <c r="AW113" s="13" t="s">
        <v>34</v>
      </c>
      <c r="AX113" s="13" t="s">
        <v>72</v>
      </c>
      <c r="AY113" s="157" t="s">
        <v>136</v>
      </c>
    </row>
    <row r="114" spans="2:51" s="12" customFormat="1" ht="11.25">
      <c r="B114" s="149"/>
      <c r="D114" s="150" t="s">
        <v>148</v>
      </c>
      <c r="E114" s="151" t="s">
        <v>19</v>
      </c>
      <c r="F114" s="152" t="s">
        <v>455</v>
      </c>
      <c r="H114" s="151" t="s">
        <v>19</v>
      </c>
      <c r="I114" s="153"/>
      <c r="L114" s="149"/>
      <c r="M114" s="154"/>
      <c r="T114" s="155"/>
      <c r="AT114" s="151" t="s">
        <v>148</v>
      </c>
      <c r="AU114" s="151" t="s">
        <v>91</v>
      </c>
      <c r="AV114" s="12" t="s">
        <v>80</v>
      </c>
      <c r="AW114" s="12" t="s">
        <v>34</v>
      </c>
      <c r="AX114" s="12" t="s">
        <v>72</v>
      </c>
      <c r="AY114" s="151" t="s">
        <v>136</v>
      </c>
    </row>
    <row r="115" spans="2:51" s="13" customFormat="1" ht="11.25">
      <c r="B115" s="156"/>
      <c r="D115" s="150" t="s">
        <v>148</v>
      </c>
      <c r="E115" s="157" t="s">
        <v>19</v>
      </c>
      <c r="F115" s="158" t="s">
        <v>456</v>
      </c>
      <c r="H115" s="159">
        <v>19.468</v>
      </c>
      <c r="I115" s="160"/>
      <c r="L115" s="156"/>
      <c r="M115" s="161"/>
      <c r="T115" s="162"/>
      <c r="AT115" s="157" t="s">
        <v>148</v>
      </c>
      <c r="AU115" s="157" t="s">
        <v>91</v>
      </c>
      <c r="AV115" s="13" t="s">
        <v>91</v>
      </c>
      <c r="AW115" s="13" t="s">
        <v>34</v>
      </c>
      <c r="AX115" s="13" t="s">
        <v>72</v>
      </c>
      <c r="AY115" s="157" t="s">
        <v>136</v>
      </c>
    </row>
    <row r="116" spans="2:51" s="13" customFormat="1" ht="11.25">
      <c r="B116" s="156"/>
      <c r="D116" s="150" t="s">
        <v>148</v>
      </c>
      <c r="E116" s="157" t="s">
        <v>19</v>
      </c>
      <c r="F116" s="158" t="s">
        <v>274</v>
      </c>
      <c r="H116" s="159">
        <v>1.5</v>
      </c>
      <c r="I116" s="160"/>
      <c r="L116" s="156"/>
      <c r="M116" s="161"/>
      <c r="T116" s="162"/>
      <c r="AT116" s="157" t="s">
        <v>148</v>
      </c>
      <c r="AU116" s="157" t="s">
        <v>91</v>
      </c>
      <c r="AV116" s="13" t="s">
        <v>91</v>
      </c>
      <c r="AW116" s="13" t="s">
        <v>34</v>
      </c>
      <c r="AX116" s="13" t="s">
        <v>72</v>
      </c>
      <c r="AY116" s="157" t="s">
        <v>136</v>
      </c>
    </row>
    <row r="117" spans="2:51" s="13" customFormat="1" ht="11.25">
      <c r="B117" s="156"/>
      <c r="D117" s="150" t="s">
        <v>148</v>
      </c>
      <c r="E117" s="157" t="s">
        <v>19</v>
      </c>
      <c r="F117" s="158" t="s">
        <v>457</v>
      </c>
      <c r="H117" s="159">
        <v>-2.625</v>
      </c>
      <c r="I117" s="160"/>
      <c r="L117" s="156"/>
      <c r="M117" s="161"/>
      <c r="T117" s="162"/>
      <c r="AT117" s="157" t="s">
        <v>148</v>
      </c>
      <c r="AU117" s="157" t="s">
        <v>91</v>
      </c>
      <c r="AV117" s="13" t="s">
        <v>91</v>
      </c>
      <c r="AW117" s="13" t="s">
        <v>34</v>
      </c>
      <c r="AX117" s="13" t="s">
        <v>72</v>
      </c>
      <c r="AY117" s="157" t="s">
        <v>136</v>
      </c>
    </row>
    <row r="118" spans="2:51" s="12" customFormat="1" ht="11.25">
      <c r="B118" s="149"/>
      <c r="D118" s="150" t="s">
        <v>148</v>
      </c>
      <c r="E118" s="151" t="s">
        <v>19</v>
      </c>
      <c r="F118" s="152" t="s">
        <v>458</v>
      </c>
      <c r="H118" s="151" t="s">
        <v>19</v>
      </c>
      <c r="I118" s="153"/>
      <c r="L118" s="149"/>
      <c r="M118" s="154"/>
      <c r="T118" s="155"/>
      <c r="AT118" s="151" t="s">
        <v>148</v>
      </c>
      <c r="AU118" s="151" t="s">
        <v>91</v>
      </c>
      <c r="AV118" s="12" t="s">
        <v>80</v>
      </c>
      <c r="AW118" s="12" t="s">
        <v>34</v>
      </c>
      <c r="AX118" s="12" t="s">
        <v>72</v>
      </c>
      <c r="AY118" s="151" t="s">
        <v>136</v>
      </c>
    </row>
    <row r="119" spans="2:51" s="13" customFormat="1" ht="11.25">
      <c r="B119" s="156"/>
      <c r="D119" s="150" t="s">
        <v>148</v>
      </c>
      <c r="E119" s="157" t="s">
        <v>19</v>
      </c>
      <c r="F119" s="158" t="s">
        <v>459</v>
      </c>
      <c r="H119" s="159">
        <v>56.615000000000002</v>
      </c>
      <c r="I119" s="160"/>
      <c r="L119" s="156"/>
      <c r="M119" s="161"/>
      <c r="T119" s="162"/>
      <c r="AT119" s="157" t="s">
        <v>148</v>
      </c>
      <c r="AU119" s="157" t="s">
        <v>91</v>
      </c>
      <c r="AV119" s="13" t="s">
        <v>91</v>
      </c>
      <c r="AW119" s="13" t="s">
        <v>34</v>
      </c>
      <c r="AX119" s="13" t="s">
        <v>72</v>
      </c>
      <c r="AY119" s="157" t="s">
        <v>136</v>
      </c>
    </row>
    <row r="120" spans="2:51" s="13" customFormat="1" ht="11.25">
      <c r="B120" s="156"/>
      <c r="D120" s="150" t="s">
        <v>148</v>
      </c>
      <c r="E120" s="157" t="s">
        <v>19</v>
      </c>
      <c r="F120" s="158" t="s">
        <v>274</v>
      </c>
      <c r="H120" s="159">
        <v>1.5</v>
      </c>
      <c r="I120" s="160"/>
      <c r="L120" s="156"/>
      <c r="M120" s="161"/>
      <c r="T120" s="162"/>
      <c r="AT120" s="157" t="s">
        <v>148</v>
      </c>
      <c r="AU120" s="157" t="s">
        <v>91</v>
      </c>
      <c r="AV120" s="13" t="s">
        <v>91</v>
      </c>
      <c r="AW120" s="13" t="s">
        <v>34</v>
      </c>
      <c r="AX120" s="13" t="s">
        <v>72</v>
      </c>
      <c r="AY120" s="157" t="s">
        <v>136</v>
      </c>
    </row>
    <row r="121" spans="2:51" s="13" customFormat="1" ht="11.25">
      <c r="B121" s="156"/>
      <c r="D121" s="150" t="s">
        <v>148</v>
      </c>
      <c r="E121" s="157" t="s">
        <v>19</v>
      </c>
      <c r="F121" s="158" t="s">
        <v>274</v>
      </c>
      <c r="H121" s="159">
        <v>1.5</v>
      </c>
      <c r="I121" s="160"/>
      <c r="L121" s="156"/>
      <c r="M121" s="161"/>
      <c r="T121" s="162"/>
      <c r="AT121" s="157" t="s">
        <v>148</v>
      </c>
      <c r="AU121" s="157" t="s">
        <v>91</v>
      </c>
      <c r="AV121" s="13" t="s">
        <v>91</v>
      </c>
      <c r="AW121" s="13" t="s">
        <v>34</v>
      </c>
      <c r="AX121" s="13" t="s">
        <v>72</v>
      </c>
      <c r="AY121" s="157" t="s">
        <v>136</v>
      </c>
    </row>
    <row r="122" spans="2:51" s="13" customFormat="1" ht="11.25">
      <c r="B122" s="156"/>
      <c r="D122" s="150" t="s">
        <v>148</v>
      </c>
      <c r="E122" s="157" t="s">
        <v>19</v>
      </c>
      <c r="F122" s="158" t="s">
        <v>460</v>
      </c>
      <c r="H122" s="159">
        <v>-7.0679999999999996</v>
      </c>
      <c r="I122" s="160"/>
      <c r="L122" s="156"/>
      <c r="M122" s="161"/>
      <c r="T122" s="162"/>
      <c r="AT122" s="157" t="s">
        <v>148</v>
      </c>
      <c r="AU122" s="157" t="s">
        <v>91</v>
      </c>
      <c r="AV122" s="13" t="s">
        <v>91</v>
      </c>
      <c r="AW122" s="13" t="s">
        <v>34</v>
      </c>
      <c r="AX122" s="13" t="s">
        <v>72</v>
      </c>
      <c r="AY122" s="157" t="s">
        <v>136</v>
      </c>
    </row>
    <row r="123" spans="2:51" s="15" customFormat="1" ht="11.25">
      <c r="B123" s="173"/>
      <c r="D123" s="150" t="s">
        <v>148</v>
      </c>
      <c r="E123" s="174" t="s">
        <v>19</v>
      </c>
      <c r="F123" s="175" t="s">
        <v>461</v>
      </c>
      <c r="H123" s="176">
        <v>92.084000000000003</v>
      </c>
      <c r="I123" s="177"/>
      <c r="L123" s="173"/>
      <c r="M123" s="178"/>
      <c r="T123" s="179"/>
      <c r="AT123" s="174" t="s">
        <v>148</v>
      </c>
      <c r="AU123" s="174" t="s">
        <v>91</v>
      </c>
      <c r="AV123" s="15" t="s">
        <v>156</v>
      </c>
      <c r="AW123" s="15" t="s">
        <v>34</v>
      </c>
      <c r="AX123" s="15" t="s">
        <v>72</v>
      </c>
      <c r="AY123" s="174" t="s">
        <v>136</v>
      </c>
    </row>
    <row r="124" spans="2:51" s="12" customFormat="1" ht="11.25">
      <c r="B124" s="149"/>
      <c r="D124" s="150" t="s">
        <v>148</v>
      </c>
      <c r="E124" s="151" t="s">
        <v>19</v>
      </c>
      <c r="F124" s="152" t="s">
        <v>187</v>
      </c>
      <c r="H124" s="151" t="s">
        <v>19</v>
      </c>
      <c r="I124" s="153"/>
      <c r="L124" s="149"/>
      <c r="M124" s="154"/>
      <c r="T124" s="155"/>
      <c r="AT124" s="151" t="s">
        <v>148</v>
      </c>
      <c r="AU124" s="151" t="s">
        <v>91</v>
      </c>
      <c r="AV124" s="12" t="s">
        <v>80</v>
      </c>
      <c r="AW124" s="12" t="s">
        <v>34</v>
      </c>
      <c r="AX124" s="12" t="s">
        <v>72</v>
      </c>
      <c r="AY124" s="151" t="s">
        <v>136</v>
      </c>
    </row>
    <row r="125" spans="2:51" s="13" customFormat="1" ht="11.25">
      <c r="B125" s="156"/>
      <c r="D125" s="150" t="s">
        <v>148</v>
      </c>
      <c r="E125" s="157" t="s">
        <v>19</v>
      </c>
      <c r="F125" s="158" t="s">
        <v>462</v>
      </c>
      <c r="H125" s="159">
        <v>16.413</v>
      </c>
      <c r="I125" s="160"/>
      <c r="L125" s="156"/>
      <c r="M125" s="161"/>
      <c r="T125" s="162"/>
      <c r="AT125" s="157" t="s">
        <v>148</v>
      </c>
      <c r="AU125" s="157" t="s">
        <v>91</v>
      </c>
      <c r="AV125" s="13" t="s">
        <v>91</v>
      </c>
      <c r="AW125" s="13" t="s">
        <v>34</v>
      </c>
      <c r="AX125" s="13" t="s">
        <v>72</v>
      </c>
      <c r="AY125" s="157" t="s">
        <v>136</v>
      </c>
    </row>
    <row r="126" spans="2:51" s="13" customFormat="1" ht="11.25">
      <c r="B126" s="156"/>
      <c r="D126" s="150" t="s">
        <v>148</v>
      </c>
      <c r="E126" s="157" t="s">
        <v>19</v>
      </c>
      <c r="F126" s="158" t="s">
        <v>289</v>
      </c>
      <c r="H126" s="159">
        <v>0.87</v>
      </c>
      <c r="I126" s="160"/>
      <c r="L126" s="156"/>
      <c r="M126" s="161"/>
      <c r="T126" s="162"/>
      <c r="AT126" s="157" t="s">
        <v>148</v>
      </c>
      <c r="AU126" s="157" t="s">
        <v>91</v>
      </c>
      <c r="AV126" s="13" t="s">
        <v>91</v>
      </c>
      <c r="AW126" s="13" t="s">
        <v>34</v>
      </c>
      <c r="AX126" s="13" t="s">
        <v>72</v>
      </c>
      <c r="AY126" s="157" t="s">
        <v>136</v>
      </c>
    </row>
    <row r="127" spans="2:51" s="13" customFormat="1" ht="11.25">
      <c r="B127" s="156"/>
      <c r="D127" s="150" t="s">
        <v>148</v>
      </c>
      <c r="E127" s="157" t="s">
        <v>19</v>
      </c>
      <c r="F127" s="158" t="s">
        <v>463</v>
      </c>
      <c r="H127" s="159">
        <v>-0.69</v>
      </c>
      <c r="I127" s="160"/>
      <c r="L127" s="156"/>
      <c r="M127" s="161"/>
      <c r="T127" s="162"/>
      <c r="AT127" s="157" t="s">
        <v>148</v>
      </c>
      <c r="AU127" s="157" t="s">
        <v>91</v>
      </c>
      <c r="AV127" s="13" t="s">
        <v>91</v>
      </c>
      <c r="AW127" s="13" t="s">
        <v>34</v>
      </c>
      <c r="AX127" s="13" t="s">
        <v>72</v>
      </c>
      <c r="AY127" s="157" t="s">
        <v>136</v>
      </c>
    </row>
    <row r="128" spans="2:51" s="15" customFormat="1" ht="11.25">
      <c r="B128" s="173"/>
      <c r="D128" s="150" t="s">
        <v>148</v>
      </c>
      <c r="E128" s="174" t="s">
        <v>19</v>
      </c>
      <c r="F128" s="175" t="s">
        <v>461</v>
      </c>
      <c r="H128" s="176">
        <v>16.593</v>
      </c>
      <c r="I128" s="177"/>
      <c r="L128" s="173"/>
      <c r="M128" s="178"/>
      <c r="T128" s="179"/>
      <c r="AT128" s="174" t="s">
        <v>148</v>
      </c>
      <c r="AU128" s="174" t="s">
        <v>91</v>
      </c>
      <c r="AV128" s="15" t="s">
        <v>156</v>
      </c>
      <c r="AW128" s="15" t="s">
        <v>34</v>
      </c>
      <c r="AX128" s="15" t="s">
        <v>72</v>
      </c>
      <c r="AY128" s="174" t="s">
        <v>136</v>
      </c>
    </row>
    <row r="129" spans="2:65" s="14" customFormat="1" ht="11.25">
      <c r="B129" s="163"/>
      <c r="D129" s="150" t="s">
        <v>148</v>
      </c>
      <c r="E129" s="164" t="s">
        <v>19</v>
      </c>
      <c r="F129" s="165" t="s">
        <v>151</v>
      </c>
      <c r="H129" s="166">
        <v>108.67700000000001</v>
      </c>
      <c r="I129" s="167"/>
      <c r="L129" s="163"/>
      <c r="M129" s="168"/>
      <c r="T129" s="169"/>
      <c r="AT129" s="164" t="s">
        <v>148</v>
      </c>
      <c r="AU129" s="164" t="s">
        <v>91</v>
      </c>
      <c r="AV129" s="14" t="s">
        <v>144</v>
      </c>
      <c r="AW129" s="14" t="s">
        <v>34</v>
      </c>
      <c r="AX129" s="14" t="s">
        <v>80</v>
      </c>
      <c r="AY129" s="164" t="s">
        <v>136</v>
      </c>
    </row>
    <row r="130" spans="2:65" s="1" customFormat="1" ht="24.2" customHeight="1">
      <c r="B130" s="33"/>
      <c r="C130" s="132" t="s">
        <v>156</v>
      </c>
      <c r="D130" s="132" t="s">
        <v>139</v>
      </c>
      <c r="E130" s="133" t="s">
        <v>464</v>
      </c>
      <c r="F130" s="134" t="s">
        <v>465</v>
      </c>
      <c r="G130" s="135" t="s">
        <v>142</v>
      </c>
      <c r="H130" s="136">
        <v>108.67700000000001</v>
      </c>
      <c r="I130" s="137"/>
      <c r="J130" s="138">
        <f>ROUND(I130*H130,2)</f>
        <v>0</v>
      </c>
      <c r="K130" s="134" t="s">
        <v>143</v>
      </c>
      <c r="L130" s="33"/>
      <c r="M130" s="139" t="s">
        <v>19</v>
      </c>
      <c r="N130" s="140" t="s">
        <v>44</v>
      </c>
      <c r="P130" s="141">
        <f>O130*H130</f>
        <v>0</v>
      </c>
      <c r="Q130" s="141">
        <v>4.3800000000000002E-3</v>
      </c>
      <c r="R130" s="141">
        <f>Q130*H130</f>
        <v>0.47600526000000004</v>
      </c>
      <c r="S130" s="141">
        <v>0</v>
      </c>
      <c r="T130" s="142">
        <f>S130*H130</f>
        <v>0</v>
      </c>
      <c r="AR130" s="143" t="s">
        <v>144</v>
      </c>
      <c r="AT130" s="143" t="s">
        <v>139</v>
      </c>
      <c r="AU130" s="143" t="s">
        <v>91</v>
      </c>
      <c r="AY130" s="18" t="s">
        <v>136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91</v>
      </c>
      <c r="BK130" s="144">
        <f>ROUND(I130*H130,2)</f>
        <v>0</v>
      </c>
      <c r="BL130" s="18" t="s">
        <v>144</v>
      </c>
      <c r="BM130" s="143" t="s">
        <v>466</v>
      </c>
    </row>
    <row r="131" spans="2:65" s="1" customFormat="1" ht="11.25">
      <c r="B131" s="33"/>
      <c r="D131" s="145" t="s">
        <v>146</v>
      </c>
      <c r="F131" s="146" t="s">
        <v>467</v>
      </c>
      <c r="I131" s="147"/>
      <c r="L131" s="33"/>
      <c r="M131" s="148"/>
      <c r="T131" s="54"/>
      <c r="AT131" s="18" t="s">
        <v>146</v>
      </c>
      <c r="AU131" s="18" t="s">
        <v>91</v>
      </c>
    </row>
    <row r="132" spans="2:65" s="12" customFormat="1" ht="11.25">
      <c r="B132" s="149"/>
      <c r="D132" s="150" t="s">
        <v>148</v>
      </c>
      <c r="E132" s="151" t="s">
        <v>19</v>
      </c>
      <c r="F132" s="152" t="s">
        <v>446</v>
      </c>
      <c r="H132" s="151" t="s">
        <v>19</v>
      </c>
      <c r="I132" s="153"/>
      <c r="L132" s="149"/>
      <c r="M132" s="154"/>
      <c r="T132" s="155"/>
      <c r="AT132" s="151" t="s">
        <v>148</v>
      </c>
      <c r="AU132" s="151" t="s">
        <v>91</v>
      </c>
      <c r="AV132" s="12" t="s">
        <v>80</v>
      </c>
      <c r="AW132" s="12" t="s">
        <v>34</v>
      </c>
      <c r="AX132" s="12" t="s">
        <v>72</v>
      </c>
      <c r="AY132" s="151" t="s">
        <v>136</v>
      </c>
    </row>
    <row r="133" spans="2:65" s="12" customFormat="1" ht="11.25">
      <c r="B133" s="149"/>
      <c r="D133" s="150" t="s">
        <v>148</v>
      </c>
      <c r="E133" s="151" t="s">
        <v>19</v>
      </c>
      <c r="F133" s="152" t="s">
        <v>174</v>
      </c>
      <c r="H133" s="151" t="s">
        <v>19</v>
      </c>
      <c r="I133" s="153"/>
      <c r="L133" s="149"/>
      <c r="M133" s="154"/>
      <c r="T133" s="155"/>
      <c r="AT133" s="151" t="s">
        <v>148</v>
      </c>
      <c r="AU133" s="151" t="s">
        <v>91</v>
      </c>
      <c r="AV133" s="12" t="s">
        <v>80</v>
      </c>
      <c r="AW133" s="12" t="s">
        <v>34</v>
      </c>
      <c r="AX133" s="12" t="s">
        <v>72</v>
      </c>
      <c r="AY133" s="151" t="s">
        <v>136</v>
      </c>
    </row>
    <row r="134" spans="2:65" s="13" customFormat="1" ht="11.25">
      <c r="B134" s="156"/>
      <c r="D134" s="150" t="s">
        <v>148</v>
      </c>
      <c r="E134" s="157" t="s">
        <v>19</v>
      </c>
      <c r="F134" s="158" t="s">
        <v>453</v>
      </c>
      <c r="H134" s="159">
        <v>24.83</v>
      </c>
      <c r="I134" s="160"/>
      <c r="L134" s="156"/>
      <c r="M134" s="161"/>
      <c r="T134" s="162"/>
      <c r="AT134" s="157" t="s">
        <v>148</v>
      </c>
      <c r="AU134" s="157" t="s">
        <v>91</v>
      </c>
      <c r="AV134" s="13" t="s">
        <v>91</v>
      </c>
      <c r="AW134" s="13" t="s">
        <v>34</v>
      </c>
      <c r="AX134" s="13" t="s">
        <v>72</v>
      </c>
      <c r="AY134" s="157" t="s">
        <v>136</v>
      </c>
    </row>
    <row r="135" spans="2:65" s="13" customFormat="1" ht="11.25">
      <c r="B135" s="156"/>
      <c r="D135" s="150" t="s">
        <v>148</v>
      </c>
      <c r="E135" s="157" t="s">
        <v>19</v>
      </c>
      <c r="F135" s="158" t="s">
        <v>454</v>
      </c>
      <c r="H135" s="159">
        <v>-3.6360000000000001</v>
      </c>
      <c r="I135" s="160"/>
      <c r="L135" s="156"/>
      <c r="M135" s="161"/>
      <c r="T135" s="162"/>
      <c r="AT135" s="157" t="s">
        <v>148</v>
      </c>
      <c r="AU135" s="157" t="s">
        <v>91</v>
      </c>
      <c r="AV135" s="13" t="s">
        <v>91</v>
      </c>
      <c r="AW135" s="13" t="s">
        <v>34</v>
      </c>
      <c r="AX135" s="13" t="s">
        <v>72</v>
      </c>
      <c r="AY135" s="157" t="s">
        <v>136</v>
      </c>
    </row>
    <row r="136" spans="2:65" s="12" customFormat="1" ht="11.25">
      <c r="B136" s="149"/>
      <c r="D136" s="150" t="s">
        <v>148</v>
      </c>
      <c r="E136" s="151" t="s">
        <v>19</v>
      </c>
      <c r="F136" s="152" t="s">
        <v>455</v>
      </c>
      <c r="H136" s="151" t="s">
        <v>19</v>
      </c>
      <c r="I136" s="153"/>
      <c r="L136" s="149"/>
      <c r="M136" s="154"/>
      <c r="T136" s="155"/>
      <c r="AT136" s="151" t="s">
        <v>148</v>
      </c>
      <c r="AU136" s="151" t="s">
        <v>91</v>
      </c>
      <c r="AV136" s="12" t="s">
        <v>80</v>
      </c>
      <c r="AW136" s="12" t="s">
        <v>34</v>
      </c>
      <c r="AX136" s="12" t="s">
        <v>72</v>
      </c>
      <c r="AY136" s="151" t="s">
        <v>136</v>
      </c>
    </row>
    <row r="137" spans="2:65" s="13" customFormat="1" ht="11.25">
      <c r="B137" s="156"/>
      <c r="D137" s="150" t="s">
        <v>148</v>
      </c>
      <c r="E137" s="157" t="s">
        <v>19</v>
      </c>
      <c r="F137" s="158" t="s">
        <v>456</v>
      </c>
      <c r="H137" s="159">
        <v>19.468</v>
      </c>
      <c r="I137" s="160"/>
      <c r="L137" s="156"/>
      <c r="M137" s="161"/>
      <c r="T137" s="162"/>
      <c r="AT137" s="157" t="s">
        <v>148</v>
      </c>
      <c r="AU137" s="157" t="s">
        <v>91</v>
      </c>
      <c r="AV137" s="13" t="s">
        <v>91</v>
      </c>
      <c r="AW137" s="13" t="s">
        <v>34</v>
      </c>
      <c r="AX137" s="13" t="s">
        <v>72</v>
      </c>
      <c r="AY137" s="157" t="s">
        <v>136</v>
      </c>
    </row>
    <row r="138" spans="2:65" s="13" customFormat="1" ht="11.25">
      <c r="B138" s="156"/>
      <c r="D138" s="150" t="s">
        <v>148</v>
      </c>
      <c r="E138" s="157" t="s">
        <v>19</v>
      </c>
      <c r="F138" s="158" t="s">
        <v>274</v>
      </c>
      <c r="H138" s="159">
        <v>1.5</v>
      </c>
      <c r="I138" s="160"/>
      <c r="L138" s="156"/>
      <c r="M138" s="161"/>
      <c r="T138" s="162"/>
      <c r="AT138" s="157" t="s">
        <v>148</v>
      </c>
      <c r="AU138" s="157" t="s">
        <v>91</v>
      </c>
      <c r="AV138" s="13" t="s">
        <v>91</v>
      </c>
      <c r="AW138" s="13" t="s">
        <v>34</v>
      </c>
      <c r="AX138" s="13" t="s">
        <v>72</v>
      </c>
      <c r="AY138" s="157" t="s">
        <v>136</v>
      </c>
    </row>
    <row r="139" spans="2:65" s="13" customFormat="1" ht="11.25">
      <c r="B139" s="156"/>
      <c r="D139" s="150" t="s">
        <v>148</v>
      </c>
      <c r="E139" s="157" t="s">
        <v>19</v>
      </c>
      <c r="F139" s="158" t="s">
        <v>457</v>
      </c>
      <c r="H139" s="159">
        <v>-2.625</v>
      </c>
      <c r="I139" s="160"/>
      <c r="L139" s="156"/>
      <c r="M139" s="161"/>
      <c r="T139" s="162"/>
      <c r="AT139" s="157" t="s">
        <v>148</v>
      </c>
      <c r="AU139" s="157" t="s">
        <v>91</v>
      </c>
      <c r="AV139" s="13" t="s">
        <v>91</v>
      </c>
      <c r="AW139" s="13" t="s">
        <v>34</v>
      </c>
      <c r="AX139" s="13" t="s">
        <v>72</v>
      </c>
      <c r="AY139" s="157" t="s">
        <v>136</v>
      </c>
    </row>
    <row r="140" spans="2:65" s="12" customFormat="1" ht="11.25">
      <c r="B140" s="149"/>
      <c r="D140" s="150" t="s">
        <v>148</v>
      </c>
      <c r="E140" s="151" t="s">
        <v>19</v>
      </c>
      <c r="F140" s="152" t="s">
        <v>458</v>
      </c>
      <c r="H140" s="151" t="s">
        <v>19</v>
      </c>
      <c r="I140" s="153"/>
      <c r="L140" s="149"/>
      <c r="M140" s="154"/>
      <c r="T140" s="155"/>
      <c r="AT140" s="151" t="s">
        <v>148</v>
      </c>
      <c r="AU140" s="151" t="s">
        <v>91</v>
      </c>
      <c r="AV140" s="12" t="s">
        <v>80</v>
      </c>
      <c r="AW140" s="12" t="s">
        <v>34</v>
      </c>
      <c r="AX140" s="12" t="s">
        <v>72</v>
      </c>
      <c r="AY140" s="151" t="s">
        <v>136</v>
      </c>
    </row>
    <row r="141" spans="2:65" s="13" customFormat="1" ht="11.25">
      <c r="B141" s="156"/>
      <c r="D141" s="150" t="s">
        <v>148</v>
      </c>
      <c r="E141" s="157" t="s">
        <v>19</v>
      </c>
      <c r="F141" s="158" t="s">
        <v>459</v>
      </c>
      <c r="H141" s="159">
        <v>56.615000000000002</v>
      </c>
      <c r="I141" s="160"/>
      <c r="L141" s="156"/>
      <c r="M141" s="161"/>
      <c r="T141" s="162"/>
      <c r="AT141" s="157" t="s">
        <v>148</v>
      </c>
      <c r="AU141" s="157" t="s">
        <v>91</v>
      </c>
      <c r="AV141" s="13" t="s">
        <v>91</v>
      </c>
      <c r="AW141" s="13" t="s">
        <v>34</v>
      </c>
      <c r="AX141" s="13" t="s">
        <v>72</v>
      </c>
      <c r="AY141" s="157" t="s">
        <v>136</v>
      </c>
    </row>
    <row r="142" spans="2:65" s="13" customFormat="1" ht="11.25">
      <c r="B142" s="156"/>
      <c r="D142" s="150" t="s">
        <v>148</v>
      </c>
      <c r="E142" s="157" t="s">
        <v>19</v>
      </c>
      <c r="F142" s="158" t="s">
        <v>274</v>
      </c>
      <c r="H142" s="159">
        <v>1.5</v>
      </c>
      <c r="I142" s="160"/>
      <c r="L142" s="156"/>
      <c r="M142" s="161"/>
      <c r="T142" s="162"/>
      <c r="AT142" s="157" t="s">
        <v>148</v>
      </c>
      <c r="AU142" s="157" t="s">
        <v>91</v>
      </c>
      <c r="AV142" s="13" t="s">
        <v>91</v>
      </c>
      <c r="AW142" s="13" t="s">
        <v>34</v>
      </c>
      <c r="AX142" s="13" t="s">
        <v>72</v>
      </c>
      <c r="AY142" s="157" t="s">
        <v>136</v>
      </c>
    </row>
    <row r="143" spans="2:65" s="13" customFormat="1" ht="11.25">
      <c r="B143" s="156"/>
      <c r="D143" s="150" t="s">
        <v>148</v>
      </c>
      <c r="E143" s="157" t="s">
        <v>19</v>
      </c>
      <c r="F143" s="158" t="s">
        <v>274</v>
      </c>
      <c r="H143" s="159">
        <v>1.5</v>
      </c>
      <c r="I143" s="160"/>
      <c r="L143" s="156"/>
      <c r="M143" s="161"/>
      <c r="T143" s="162"/>
      <c r="AT143" s="157" t="s">
        <v>148</v>
      </c>
      <c r="AU143" s="157" t="s">
        <v>91</v>
      </c>
      <c r="AV143" s="13" t="s">
        <v>91</v>
      </c>
      <c r="AW143" s="13" t="s">
        <v>34</v>
      </c>
      <c r="AX143" s="13" t="s">
        <v>72</v>
      </c>
      <c r="AY143" s="157" t="s">
        <v>136</v>
      </c>
    </row>
    <row r="144" spans="2:65" s="13" customFormat="1" ht="11.25">
      <c r="B144" s="156"/>
      <c r="D144" s="150" t="s">
        <v>148</v>
      </c>
      <c r="E144" s="157" t="s">
        <v>19</v>
      </c>
      <c r="F144" s="158" t="s">
        <v>460</v>
      </c>
      <c r="H144" s="159">
        <v>-7.0679999999999996</v>
      </c>
      <c r="I144" s="160"/>
      <c r="L144" s="156"/>
      <c r="M144" s="161"/>
      <c r="T144" s="162"/>
      <c r="AT144" s="157" t="s">
        <v>148</v>
      </c>
      <c r="AU144" s="157" t="s">
        <v>91</v>
      </c>
      <c r="AV144" s="13" t="s">
        <v>91</v>
      </c>
      <c r="AW144" s="13" t="s">
        <v>34</v>
      </c>
      <c r="AX144" s="13" t="s">
        <v>72</v>
      </c>
      <c r="AY144" s="157" t="s">
        <v>136</v>
      </c>
    </row>
    <row r="145" spans="2:65" s="15" customFormat="1" ht="11.25">
      <c r="B145" s="173"/>
      <c r="D145" s="150" t="s">
        <v>148</v>
      </c>
      <c r="E145" s="174" t="s">
        <v>19</v>
      </c>
      <c r="F145" s="175" t="s">
        <v>461</v>
      </c>
      <c r="H145" s="176">
        <v>92.084000000000003</v>
      </c>
      <c r="I145" s="177"/>
      <c r="L145" s="173"/>
      <c r="M145" s="178"/>
      <c r="T145" s="179"/>
      <c r="AT145" s="174" t="s">
        <v>148</v>
      </c>
      <c r="AU145" s="174" t="s">
        <v>91</v>
      </c>
      <c r="AV145" s="15" t="s">
        <v>156</v>
      </c>
      <c r="AW145" s="15" t="s">
        <v>34</v>
      </c>
      <c r="AX145" s="15" t="s">
        <v>72</v>
      </c>
      <c r="AY145" s="174" t="s">
        <v>136</v>
      </c>
    </row>
    <row r="146" spans="2:65" s="12" customFormat="1" ht="11.25">
      <c r="B146" s="149"/>
      <c r="D146" s="150" t="s">
        <v>148</v>
      </c>
      <c r="E146" s="151" t="s">
        <v>19</v>
      </c>
      <c r="F146" s="152" t="s">
        <v>187</v>
      </c>
      <c r="H146" s="151" t="s">
        <v>19</v>
      </c>
      <c r="I146" s="153"/>
      <c r="L146" s="149"/>
      <c r="M146" s="154"/>
      <c r="T146" s="155"/>
      <c r="AT146" s="151" t="s">
        <v>148</v>
      </c>
      <c r="AU146" s="151" t="s">
        <v>91</v>
      </c>
      <c r="AV146" s="12" t="s">
        <v>80</v>
      </c>
      <c r="AW146" s="12" t="s">
        <v>34</v>
      </c>
      <c r="AX146" s="12" t="s">
        <v>72</v>
      </c>
      <c r="AY146" s="151" t="s">
        <v>136</v>
      </c>
    </row>
    <row r="147" spans="2:65" s="13" customFormat="1" ht="11.25">
      <c r="B147" s="156"/>
      <c r="D147" s="150" t="s">
        <v>148</v>
      </c>
      <c r="E147" s="157" t="s">
        <v>19</v>
      </c>
      <c r="F147" s="158" t="s">
        <v>462</v>
      </c>
      <c r="H147" s="159">
        <v>16.413</v>
      </c>
      <c r="I147" s="160"/>
      <c r="L147" s="156"/>
      <c r="M147" s="161"/>
      <c r="T147" s="162"/>
      <c r="AT147" s="157" t="s">
        <v>148</v>
      </c>
      <c r="AU147" s="157" t="s">
        <v>91</v>
      </c>
      <c r="AV147" s="13" t="s">
        <v>91</v>
      </c>
      <c r="AW147" s="13" t="s">
        <v>34</v>
      </c>
      <c r="AX147" s="13" t="s">
        <v>72</v>
      </c>
      <c r="AY147" s="157" t="s">
        <v>136</v>
      </c>
    </row>
    <row r="148" spans="2:65" s="13" customFormat="1" ht="11.25">
      <c r="B148" s="156"/>
      <c r="D148" s="150" t="s">
        <v>148</v>
      </c>
      <c r="E148" s="157" t="s">
        <v>19</v>
      </c>
      <c r="F148" s="158" t="s">
        <v>289</v>
      </c>
      <c r="H148" s="159">
        <v>0.87</v>
      </c>
      <c r="I148" s="160"/>
      <c r="L148" s="156"/>
      <c r="M148" s="161"/>
      <c r="T148" s="162"/>
      <c r="AT148" s="157" t="s">
        <v>148</v>
      </c>
      <c r="AU148" s="157" t="s">
        <v>91</v>
      </c>
      <c r="AV148" s="13" t="s">
        <v>91</v>
      </c>
      <c r="AW148" s="13" t="s">
        <v>34</v>
      </c>
      <c r="AX148" s="13" t="s">
        <v>72</v>
      </c>
      <c r="AY148" s="157" t="s">
        <v>136</v>
      </c>
    </row>
    <row r="149" spans="2:65" s="13" customFormat="1" ht="11.25">
      <c r="B149" s="156"/>
      <c r="D149" s="150" t="s">
        <v>148</v>
      </c>
      <c r="E149" s="157" t="s">
        <v>19</v>
      </c>
      <c r="F149" s="158" t="s">
        <v>463</v>
      </c>
      <c r="H149" s="159">
        <v>-0.69</v>
      </c>
      <c r="I149" s="160"/>
      <c r="L149" s="156"/>
      <c r="M149" s="161"/>
      <c r="T149" s="162"/>
      <c r="AT149" s="157" t="s">
        <v>148</v>
      </c>
      <c r="AU149" s="157" t="s">
        <v>91</v>
      </c>
      <c r="AV149" s="13" t="s">
        <v>91</v>
      </c>
      <c r="AW149" s="13" t="s">
        <v>34</v>
      </c>
      <c r="AX149" s="13" t="s">
        <v>72</v>
      </c>
      <c r="AY149" s="157" t="s">
        <v>136</v>
      </c>
    </row>
    <row r="150" spans="2:65" s="15" customFormat="1" ht="11.25">
      <c r="B150" s="173"/>
      <c r="D150" s="150" t="s">
        <v>148</v>
      </c>
      <c r="E150" s="174" t="s">
        <v>19</v>
      </c>
      <c r="F150" s="175" t="s">
        <v>461</v>
      </c>
      <c r="H150" s="176">
        <v>16.593</v>
      </c>
      <c r="I150" s="177"/>
      <c r="L150" s="173"/>
      <c r="M150" s="178"/>
      <c r="T150" s="179"/>
      <c r="AT150" s="174" t="s">
        <v>148</v>
      </c>
      <c r="AU150" s="174" t="s">
        <v>91</v>
      </c>
      <c r="AV150" s="15" t="s">
        <v>156</v>
      </c>
      <c r="AW150" s="15" t="s">
        <v>34</v>
      </c>
      <c r="AX150" s="15" t="s">
        <v>72</v>
      </c>
      <c r="AY150" s="174" t="s">
        <v>136</v>
      </c>
    </row>
    <row r="151" spans="2:65" s="14" customFormat="1" ht="11.25">
      <c r="B151" s="163"/>
      <c r="D151" s="150" t="s">
        <v>148</v>
      </c>
      <c r="E151" s="164" t="s">
        <v>19</v>
      </c>
      <c r="F151" s="165" t="s">
        <v>151</v>
      </c>
      <c r="H151" s="166">
        <v>108.67700000000001</v>
      </c>
      <c r="I151" s="167"/>
      <c r="L151" s="163"/>
      <c r="M151" s="168"/>
      <c r="T151" s="169"/>
      <c r="AT151" s="164" t="s">
        <v>148</v>
      </c>
      <c r="AU151" s="164" t="s">
        <v>91</v>
      </c>
      <c r="AV151" s="14" t="s">
        <v>144</v>
      </c>
      <c r="AW151" s="14" t="s">
        <v>34</v>
      </c>
      <c r="AX151" s="14" t="s">
        <v>80</v>
      </c>
      <c r="AY151" s="164" t="s">
        <v>136</v>
      </c>
    </row>
    <row r="152" spans="2:65" s="1" customFormat="1" ht="24.2" customHeight="1">
      <c r="B152" s="33"/>
      <c r="C152" s="132" t="s">
        <v>144</v>
      </c>
      <c r="D152" s="132" t="s">
        <v>139</v>
      </c>
      <c r="E152" s="133" t="s">
        <v>468</v>
      </c>
      <c r="F152" s="134" t="s">
        <v>469</v>
      </c>
      <c r="G152" s="135" t="s">
        <v>142</v>
      </c>
      <c r="H152" s="136">
        <v>56.13</v>
      </c>
      <c r="I152" s="137"/>
      <c r="J152" s="138">
        <f>ROUND(I152*H152,2)</f>
        <v>0</v>
      </c>
      <c r="K152" s="134" t="s">
        <v>143</v>
      </c>
      <c r="L152" s="33"/>
      <c r="M152" s="139" t="s">
        <v>19</v>
      </c>
      <c r="N152" s="140" t="s">
        <v>44</v>
      </c>
      <c r="P152" s="141">
        <f>O152*H152</f>
        <v>0</v>
      </c>
      <c r="Q152" s="141">
        <v>1.54E-2</v>
      </c>
      <c r="R152" s="141">
        <f>Q152*H152</f>
        <v>0.86440200000000011</v>
      </c>
      <c r="S152" s="141">
        <v>0</v>
      </c>
      <c r="T152" s="142">
        <f>S152*H152</f>
        <v>0</v>
      </c>
      <c r="AR152" s="143" t="s">
        <v>144</v>
      </c>
      <c r="AT152" s="143" t="s">
        <v>139</v>
      </c>
      <c r="AU152" s="143" t="s">
        <v>91</v>
      </c>
      <c r="AY152" s="18" t="s">
        <v>136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91</v>
      </c>
      <c r="BK152" s="144">
        <f>ROUND(I152*H152,2)</f>
        <v>0</v>
      </c>
      <c r="BL152" s="18" t="s">
        <v>144</v>
      </c>
      <c r="BM152" s="143" t="s">
        <v>470</v>
      </c>
    </row>
    <row r="153" spans="2:65" s="1" customFormat="1" ht="11.25">
      <c r="B153" s="33"/>
      <c r="D153" s="145" t="s">
        <v>146</v>
      </c>
      <c r="F153" s="146" t="s">
        <v>471</v>
      </c>
      <c r="I153" s="147"/>
      <c r="L153" s="33"/>
      <c r="M153" s="148"/>
      <c r="T153" s="54"/>
      <c r="AT153" s="18" t="s">
        <v>146</v>
      </c>
      <c r="AU153" s="18" t="s">
        <v>91</v>
      </c>
    </row>
    <row r="154" spans="2:65" s="12" customFormat="1" ht="11.25">
      <c r="B154" s="149"/>
      <c r="D154" s="150" t="s">
        <v>148</v>
      </c>
      <c r="E154" s="151" t="s">
        <v>19</v>
      </c>
      <c r="F154" s="152" t="s">
        <v>446</v>
      </c>
      <c r="H154" s="151" t="s">
        <v>19</v>
      </c>
      <c r="I154" s="153"/>
      <c r="L154" s="149"/>
      <c r="M154" s="154"/>
      <c r="T154" s="155"/>
      <c r="AT154" s="151" t="s">
        <v>148</v>
      </c>
      <c r="AU154" s="151" t="s">
        <v>91</v>
      </c>
      <c r="AV154" s="12" t="s">
        <v>80</v>
      </c>
      <c r="AW154" s="12" t="s">
        <v>34</v>
      </c>
      <c r="AX154" s="12" t="s">
        <v>72</v>
      </c>
      <c r="AY154" s="151" t="s">
        <v>136</v>
      </c>
    </row>
    <row r="155" spans="2:65" s="12" customFormat="1" ht="11.25">
      <c r="B155" s="149"/>
      <c r="D155" s="150" t="s">
        <v>148</v>
      </c>
      <c r="E155" s="151" t="s">
        <v>19</v>
      </c>
      <c r="F155" s="152" t="s">
        <v>174</v>
      </c>
      <c r="H155" s="151" t="s">
        <v>19</v>
      </c>
      <c r="I155" s="153"/>
      <c r="L155" s="149"/>
      <c r="M155" s="154"/>
      <c r="T155" s="155"/>
      <c r="AT155" s="151" t="s">
        <v>148</v>
      </c>
      <c r="AU155" s="151" t="s">
        <v>91</v>
      </c>
      <c r="AV155" s="12" t="s">
        <v>80</v>
      </c>
      <c r="AW155" s="12" t="s">
        <v>34</v>
      </c>
      <c r="AX155" s="12" t="s">
        <v>72</v>
      </c>
      <c r="AY155" s="151" t="s">
        <v>136</v>
      </c>
    </row>
    <row r="156" spans="2:65" s="13" customFormat="1" ht="11.25">
      <c r="B156" s="156"/>
      <c r="D156" s="150" t="s">
        <v>148</v>
      </c>
      <c r="E156" s="157" t="s">
        <v>19</v>
      </c>
      <c r="F156" s="158" t="s">
        <v>453</v>
      </c>
      <c r="H156" s="159">
        <v>24.83</v>
      </c>
      <c r="I156" s="160"/>
      <c r="L156" s="156"/>
      <c r="M156" s="161"/>
      <c r="T156" s="162"/>
      <c r="AT156" s="157" t="s">
        <v>148</v>
      </c>
      <c r="AU156" s="157" t="s">
        <v>91</v>
      </c>
      <c r="AV156" s="13" t="s">
        <v>91</v>
      </c>
      <c r="AW156" s="13" t="s">
        <v>34</v>
      </c>
      <c r="AX156" s="13" t="s">
        <v>72</v>
      </c>
      <c r="AY156" s="157" t="s">
        <v>136</v>
      </c>
    </row>
    <row r="157" spans="2:65" s="13" customFormat="1" ht="11.25">
      <c r="B157" s="156"/>
      <c r="D157" s="150" t="s">
        <v>148</v>
      </c>
      <c r="E157" s="157" t="s">
        <v>19</v>
      </c>
      <c r="F157" s="158" t="s">
        <v>454</v>
      </c>
      <c r="H157" s="159">
        <v>-3.6360000000000001</v>
      </c>
      <c r="I157" s="160"/>
      <c r="L157" s="156"/>
      <c r="M157" s="161"/>
      <c r="T157" s="162"/>
      <c r="AT157" s="157" t="s">
        <v>148</v>
      </c>
      <c r="AU157" s="157" t="s">
        <v>91</v>
      </c>
      <c r="AV157" s="13" t="s">
        <v>91</v>
      </c>
      <c r="AW157" s="13" t="s">
        <v>34</v>
      </c>
      <c r="AX157" s="13" t="s">
        <v>72</v>
      </c>
      <c r="AY157" s="157" t="s">
        <v>136</v>
      </c>
    </row>
    <row r="158" spans="2:65" s="12" customFormat="1" ht="11.25">
      <c r="B158" s="149"/>
      <c r="D158" s="150" t="s">
        <v>148</v>
      </c>
      <c r="E158" s="151" t="s">
        <v>19</v>
      </c>
      <c r="F158" s="152" t="s">
        <v>455</v>
      </c>
      <c r="H158" s="151" t="s">
        <v>19</v>
      </c>
      <c r="I158" s="153"/>
      <c r="L158" s="149"/>
      <c r="M158" s="154"/>
      <c r="T158" s="155"/>
      <c r="AT158" s="151" t="s">
        <v>148</v>
      </c>
      <c r="AU158" s="151" t="s">
        <v>91</v>
      </c>
      <c r="AV158" s="12" t="s">
        <v>80</v>
      </c>
      <c r="AW158" s="12" t="s">
        <v>34</v>
      </c>
      <c r="AX158" s="12" t="s">
        <v>72</v>
      </c>
      <c r="AY158" s="151" t="s">
        <v>136</v>
      </c>
    </row>
    <row r="159" spans="2:65" s="13" customFormat="1" ht="11.25">
      <c r="B159" s="156"/>
      <c r="D159" s="150" t="s">
        <v>148</v>
      </c>
      <c r="E159" s="157" t="s">
        <v>19</v>
      </c>
      <c r="F159" s="158" t="s">
        <v>456</v>
      </c>
      <c r="H159" s="159">
        <v>19.468</v>
      </c>
      <c r="I159" s="160"/>
      <c r="L159" s="156"/>
      <c r="M159" s="161"/>
      <c r="T159" s="162"/>
      <c r="AT159" s="157" t="s">
        <v>148</v>
      </c>
      <c r="AU159" s="157" t="s">
        <v>91</v>
      </c>
      <c r="AV159" s="13" t="s">
        <v>91</v>
      </c>
      <c r="AW159" s="13" t="s">
        <v>34</v>
      </c>
      <c r="AX159" s="13" t="s">
        <v>72</v>
      </c>
      <c r="AY159" s="157" t="s">
        <v>136</v>
      </c>
    </row>
    <row r="160" spans="2:65" s="13" customFormat="1" ht="11.25">
      <c r="B160" s="156"/>
      <c r="D160" s="150" t="s">
        <v>148</v>
      </c>
      <c r="E160" s="157" t="s">
        <v>19</v>
      </c>
      <c r="F160" s="158" t="s">
        <v>274</v>
      </c>
      <c r="H160" s="159">
        <v>1.5</v>
      </c>
      <c r="I160" s="160"/>
      <c r="L160" s="156"/>
      <c r="M160" s="161"/>
      <c r="T160" s="162"/>
      <c r="AT160" s="157" t="s">
        <v>148</v>
      </c>
      <c r="AU160" s="157" t="s">
        <v>91</v>
      </c>
      <c r="AV160" s="13" t="s">
        <v>91</v>
      </c>
      <c r="AW160" s="13" t="s">
        <v>34</v>
      </c>
      <c r="AX160" s="13" t="s">
        <v>72</v>
      </c>
      <c r="AY160" s="157" t="s">
        <v>136</v>
      </c>
    </row>
    <row r="161" spans="2:65" s="13" customFormat="1" ht="11.25">
      <c r="B161" s="156"/>
      <c r="D161" s="150" t="s">
        <v>148</v>
      </c>
      <c r="E161" s="157" t="s">
        <v>19</v>
      </c>
      <c r="F161" s="158" t="s">
        <v>457</v>
      </c>
      <c r="H161" s="159">
        <v>-2.625</v>
      </c>
      <c r="I161" s="160"/>
      <c r="L161" s="156"/>
      <c r="M161" s="161"/>
      <c r="T161" s="162"/>
      <c r="AT161" s="157" t="s">
        <v>148</v>
      </c>
      <c r="AU161" s="157" t="s">
        <v>91</v>
      </c>
      <c r="AV161" s="13" t="s">
        <v>91</v>
      </c>
      <c r="AW161" s="13" t="s">
        <v>34</v>
      </c>
      <c r="AX161" s="13" t="s">
        <v>72</v>
      </c>
      <c r="AY161" s="157" t="s">
        <v>136</v>
      </c>
    </row>
    <row r="162" spans="2:65" s="15" customFormat="1" ht="11.25">
      <c r="B162" s="173"/>
      <c r="D162" s="150" t="s">
        <v>148</v>
      </c>
      <c r="E162" s="174" t="s">
        <v>19</v>
      </c>
      <c r="F162" s="175" t="s">
        <v>461</v>
      </c>
      <c r="H162" s="176">
        <v>39.536999999999999</v>
      </c>
      <c r="I162" s="177"/>
      <c r="L162" s="173"/>
      <c r="M162" s="178"/>
      <c r="T162" s="179"/>
      <c r="AT162" s="174" t="s">
        <v>148</v>
      </c>
      <c r="AU162" s="174" t="s">
        <v>91</v>
      </c>
      <c r="AV162" s="15" t="s">
        <v>156</v>
      </c>
      <c r="AW162" s="15" t="s">
        <v>34</v>
      </c>
      <c r="AX162" s="15" t="s">
        <v>72</v>
      </c>
      <c r="AY162" s="174" t="s">
        <v>136</v>
      </c>
    </row>
    <row r="163" spans="2:65" s="12" customFormat="1" ht="11.25">
      <c r="B163" s="149"/>
      <c r="D163" s="150" t="s">
        <v>148</v>
      </c>
      <c r="E163" s="151" t="s">
        <v>19</v>
      </c>
      <c r="F163" s="152" t="s">
        <v>187</v>
      </c>
      <c r="H163" s="151" t="s">
        <v>19</v>
      </c>
      <c r="I163" s="153"/>
      <c r="L163" s="149"/>
      <c r="M163" s="154"/>
      <c r="T163" s="155"/>
      <c r="AT163" s="151" t="s">
        <v>148</v>
      </c>
      <c r="AU163" s="151" t="s">
        <v>91</v>
      </c>
      <c r="AV163" s="12" t="s">
        <v>80</v>
      </c>
      <c r="AW163" s="12" t="s">
        <v>34</v>
      </c>
      <c r="AX163" s="12" t="s">
        <v>72</v>
      </c>
      <c r="AY163" s="151" t="s">
        <v>136</v>
      </c>
    </row>
    <row r="164" spans="2:65" s="13" customFormat="1" ht="11.25">
      <c r="B164" s="156"/>
      <c r="D164" s="150" t="s">
        <v>148</v>
      </c>
      <c r="E164" s="157" t="s">
        <v>19</v>
      </c>
      <c r="F164" s="158" t="s">
        <v>462</v>
      </c>
      <c r="H164" s="159">
        <v>16.413</v>
      </c>
      <c r="I164" s="160"/>
      <c r="L164" s="156"/>
      <c r="M164" s="161"/>
      <c r="T164" s="162"/>
      <c r="AT164" s="157" t="s">
        <v>148</v>
      </c>
      <c r="AU164" s="157" t="s">
        <v>91</v>
      </c>
      <c r="AV164" s="13" t="s">
        <v>91</v>
      </c>
      <c r="AW164" s="13" t="s">
        <v>34</v>
      </c>
      <c r="AX164" s="13" t="s">
        <v>72</v>
      </c>
      <c r="AY164" s="157" t="s">
        <v>136</v>
      </c>
    </row>
    <row r="165" spans="2:65" s="13" customFormat="1" ht="11.25">
      <c r="B165" s="156"/>
      <c r="D165" s="150" t="s">
        <v>148</v>
      </c>
      <c r="E165" s="157" t="s">
        <v>19</v>
      </c>
      <c r="F165" s="158" t="s">
        <v>289</v>
      </c>
      <c r="H165" s="159">
        <v>0.87</v>
      </c>
      <c r="I165" s="160"/>
      <c r="L165" s="156"/>
      <c r="M165" s="161"/>
      <c r="T165" s="162"/>
      <c r="AT165" s="157" t="s">
        <v>148</v>
      </c>
      <c r="AU165" s="157" t="s">
        <v>91</v>
      </c>
      <c r="AV165" s="13" t="s">
        <v>91</v>
      </c>
      <c r="AW165" s="13" t="s">
        <v>34</v>
      </c>
      <c r="AX165" s="13" t="s">
        <v>72</v>
      </c>
      <c r="AY165" s="157" t="s">
        <v>136</v>
      </c>
    </row>
    <row r="166" spans="2:65" s="13" customFormat="1" ht="11.25">
      <c r="B166" s="156"/>
      <c r="D166" s="150" t="s">
        <v>148</v>
      </c>
      <c r="E166" s="157" t="s">
        <v>19</v>
      </c>
      <c r="F166" s="158" t="s">
        <v>463</v>
      </c>
      <c r="H166" s="159">
        <v>-0.69</v>
      </c>
      <c r="I166" s="160"/>
      <c r="L166" s="156"/>
      <c r="M166" s="161"/>
      <c r="T166" s="162"/>
      <c r="AT166" s="157" t="s">
        <v>148</v>
      </c>
      <c r="AU166" s="157" t="s">
        <v>91</v>
      </c>
      <c r="AV166" s="13" t="s">
        <v>91</v>
      </c>
      <c r="AW166" s="13" t="s">
        <v>34</v>
      </c>
      <c r="AX166" s="13" t="s">
        <v>72</v>
      </c>
      <c r="AY166" s="157" t="s">
        <v>136</v>
      </c>
    </row>
    <row r="167" spans="2:65" s="15" customFormat="1" ht="11.25">
      <c r="B167" s="173"/>
      <c r="D167" s="150" t="s">
        <v>148</v>
      </c>
      <c r="E167" s="174" t="s">
        <v>19</v>
      </c>
      <c r="F167" s="175" t="s">
        <v>461</v>
      </c>
      <c r="H167" s="176">
        <v>16.593</v>
      </c>
      <c r="I167" s="177"/>
      <c r="L167" s="173"/>
      <c r="M167" s="178"/>
      <c r="T167" s="179"/>
      <c r="AT167" s="174" t="s">
        <v>148</v>
      </c>
      <c r="AU167" s="174" t="s">
        <v>91</v>
      </c>
      <c r="AV167" s="15" t="s">
        <v>156</v>
      </c>
      <c r="AW167" s="15" t="s">
        <v>34</v>
      </c>
      <c r="AX167" s="15" t="s">
        <v>72</v>
      </c>
      <c r="AY167" s="174" t="s">
        <v>136</v>
      </c>
    </row>
    <row r="168" spans="2:65" s="14" customFormat="1" ht="11.25">
      <c r="B168" s="163"/>
      <c r="D168" s="150" t="s">
        <v>148</v>
      </c>
      <c r="E168" s="164" t="s">
        <v>19</v>
      </c>
      <c r="F168" s="165" t="s">
        <v>151</v>
      </c>
      <c r="H168" s="166">
        <v>56.13</v>
      </c>
      <c r="I168" s="167"/>
      <c r="L168" s="163"/>
      <c r="M168" s="168"/>
      <c r="T168" s="169"/>
      <c r="AT168" s="164" t="s">
        <v>148</v>
      </c>
      <c r="AU168" s="164" t="s">
        <v>91</v>
      </c>
      <c r="AV168" s="14" t="s">
        <v>144</v>
      </c>
      <c r="AW168" s="14" t="s">
        <v>34</v>
      </c>
      <c r="AX168" s="14" t="s">
        <v>80</v>
      </c>
      <c r="AY168" s="164" t="s">
        <v>136</v>
      </c>
    </row>
    <row r="169" spans="2:65" s="1" customFormat="1" ht="16.5" customHeight="1">
      <c r="B169" s="33"/>
      <c r="C169" s="132" t="s">
        <v>179</v>
      </c>
      <c r="D169" s="132" t="s">
        <v>139</v>
      </c>
      <c r="E169" s="133" t="s">
        <v>472</v>
      </c>
      <c r="F169" s="134" t="s">
        <v>473</v>
      </c>
      <c r="G169" s="135" t="s">
        <v>142</v>
      </c>
      <c r="H169" s="136">
        <v>0.3</v>
      </c>
      <c r="I169" s="137"/>
      <c r="J169" s="138">
        <f>ROUND(I169*H169,2)</f>
        <v>0</v>
      </c>
      <c r="K169" s="134" t="s">
        <v>143</v>
      </c>
      <c r="L169" s="33"/>
      <c r="M169" s="139" t="s">
        <v>19</v>
      </c>
      <c r="N169" s="140" t="s">
        <v>44</v>
      </c>
      <c r="P169" s="141">
        <f>O169*H169</f>
        <v>0</v>
      </c>
      <c r="Q169" s="141">
        <v>4.3830000000000001E-2</v>
      </c>
      <c r="R169" s="141">
        <f>Q169*H169</f>
        <v>1.3148999999999999E-2</v>
      </c>
      <c r="S169" s="141">
        <v>0</v>
      </c>
      <c r="T169" s="142">
        <f>S169*H169</f>
        <v>0</v>
      </c>
      <c r="AR169" s="143" t="s">
        <v>144</v>
      </c>
      <c r="AT169" s="143" t="s">
        <v>139</v>
      </c>
      <c r="AU169" s="143" t="s">
        <v>91</v>
      </c>
      <c r="AY169" s="18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91</v>
      </c>
      <c r="BK169" s="144">
        <f>ROUND(I169*H169,2)</f>
        <v>0</v>
      </c>
      <c r="BL169" s="18" t="s">
        <v>144</v>
      </c>
      <c r="BM169" s="143" t="s">
        <v>474</v>
      </c>
    </row>
    <row r="170" spans="2:65" s="1" customFormat="1" ht="11.25">
      <c r="B170" s="33"/>
      <c r="D170" s="145" t="s">
        <v>146</v>
      </c>
      <c r="F170" s="146" t="s">
        <v>475</v>
      </c>
      <c r="I170" s="147"/>
      <c r="L170" s="33"/>
      <c r="M170" s="148"/>
      <c r="T170" s="54"/>
      <c r="AT170" s="18" t="s">
        <v>146</v>
      </c>
      <c r="AU170" s="18" t="s">
        <v>91</v>
      </c>
    </row>
    <row r="171" spans="2:65" s="12" customFormat="1" ht="11.25">
      <c r="B171" s="149"/>
      <c r="D171" s="150" t="s">
        <v>148</v>
      </c>
      <c r="E171" s="151" t="s">
        <v>19</v>
      </c>
      <c r="F171" s="152" t="s">
        <v>446</v>
      </c>
      <c r="H171" s="151" t="s">
        <v>19</v>
      </c>
      <c r="I171" s="153"/>
      <c r="L171" s="149"/>
      <c r="M171" s="154"/>
      <c r="T171" s="155"/>
      <c r="AT171" s="151" t="s">
        <v>148</v>
      </c>
      <c r="AU171" s="151" t="s">
        <v>91</v>
      </c>
      <c r="AV171" s="12" t="s">
        <v>80</v>
      </c>
      <c r="AW171" s="12" t="s">
        <v>34</v>
      </c>
      <c r="AX171" s="12" t="s">
        <v>72</v>
      </c>
      <c r="AY171" s="151" t="s">
        <v>136</v>
      </c>
    </row>
    <row r="172" spans="2:65" s="12" customFormat="1" ht="11.25">
      <c r="B172" s="149"/>
      <c r="D172" s="150" t="s">
        <v>148</v>
      </c>
      <c r="E172" s="151" t="s">
        <v>19</v>
      </c>
      <c r="F172" s="152" t="s">
        <v>476</v>
      </c>
      <c r="H172" s="151" t="s">
        <v>19</v>
      </c>
      <c r="I172" s="153"/>
      <c r="L172" s="149"/>
      <c r="M172" s="154"/>
      <c r="T172" s="155"/>
      <c r="AT172" s="151" t="s">
        <v>148</v>
      </c>
      <c r="AU172" s="151" t="s">
        <v>91</v>
      </c>
      <c r="AV172" s="12" t="s">
        <v>80</v>
      </c>
      <c r="AW172" s="12" t="s">
        <v>34</v>
      </c>
      <c r="AX172" s="12" t="s">
        <v>72</v>
      </c>
      <c r="AY172" s="151" t="s">
        <v>136</v>
      </c>
    </row>
    <row r="173" spans="2:65" s="13" customFormat="1" ht="11.25">
      <c r="B173" s="156"/>
      <c r="D173" s="150" t="s">
        <v>148</v>
      </c>
      <c r="E173" s="157" t="s">
        <v>19</v>
      </c>
      <c r="F173" s="158" t="s">
        <v>477</v>
      </c>
      <c r="H173" s="159">
        <v>0.3</v>
      </c>
      <c r="I173" s="160"/>
      <c r="L173" s="156"/>
      <c r="M173" s="161"/>
      <c r="T173" s="162"/>
      <c r="AT173" s="157" t="s">
        <v>148</v>
      </c>
      <c r="AU173" s="157" t="s">
        <v>91</v>
      </c>
      <c r="AV173" s="13" t="s">
        <v>91</v>
      </c>
      <c r="AW173" s="13" t="s">
        <v>34</v>
      </c>
      <c r="AX173" s="13" t="s">
        <v>72</v>
      </c>
      <c r="AY173" s="157" t="s">
        <v>136</v>
      </c>
    </row>
    <row r="174" spans="2:65" s="14" customFormat="1" ht="11.25">
      <c r="B174" s="163"/>
      <c r="D174" s="150" t="s">
        <v>148</v>
      </c>
      <c r="E174" s="164" t="s">
        <v>19</v>
      </c>
      <c r="F174" s="165" t="s">
        <v>151</v>
      </c>
      <c r="H174" s="166">
        <v>0.3</v>
      </c>
      <c r="I174" s="167"/>
      <c r="L174" s="163"/>
      <c r="M174" s="168"/>
      <c r="T174" s="169"/>
      <c r="AT174" s="164" t="s">
        <v>148</v>
      </c>
      <c r="AU174" s="164" t="s">
        <v>91</v>
      </c>
      <c r="AV174" s="14" t="s">
        <v>144</v>
      </c>
      <c r="AW174" s="14" t="s">
        <v>34</v>
      </c>
      <c r="AX174" s="14" t="s">
        <v>80</v>
      </c>
      <c r="AY174" s="164" t="s">
        <v>136</v>
      </c>
    </row>
    <row r="175" spans="2:65" s="1" customFormat="1" ht="24.2" customHeight="1">
      <c r="B175" s="33"/>
      <c r="C175" s="132" t="s">
        <v>189</v>
      </c>
      <c r="D175" s="132" t="s">
        <v>139</v>
      </c>
      <c r="E175" s="133" t="s">
        <v>478</v>
      </c>
      <c r="F175" s="134" t="s">
        <v>479</v>
      </c>
      <c r="G175" s="135" t="s">
        <v>227</v>
      </c>
      <c r="H175" s="136">
        <v>1</v>
      </c>
      <c r="I175" s="137"/>
      <c r="J175" s="138">
        <f>ROUND(I175*H175,2)</f>
        <v>0</v>
      </c>
      <c r="K175" s="134" t="s">
        <v>143</v>
      </c>
      <c r="L175" s="33"/>
      <c r="M175" s="139" t="s">
        <v>19</v>
      </c>
      <c r="N175" s="140" t="s">
        <v>44</v>
      </c>
      <c r="P175" s="141">
        <f>O175*H175</f>
        <v>0</v>
      </c>
      <c r="Q175" s="141">
        <v>1.0699999999999999E-2</v>
      </c>
      <c r="R175" s="141">
        <f>Q175*H175</f>
        <v>1.0699999999999999E-2</v>
      </c>
      <c r="S175" s="141">
        <v>0</v>
      </c>
      <c r="T175" s="142">
        <f>S175*H175</f>
        <v>0</v>
      </c>
      <c r="AR175" s="143" t="s">
        <v>144</v>
      </c>
      <c r="AT175" s="143" t="s">
        <v>139</v>
      </c>
      <c r="AU175" s="143" t="s">
        <v>91</v>
      </c>
      <c r="AY175" s="18" t="s">
        <v>136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91</v>
      </c>
      <c r="BK175" s="144">
        <f>ROUND(I175*H175,2)</f>
        <v>0</v>
      </c>
      <c r="BL175" s="18" t="s">
        <v>144</v>
      </c>
      <c r="BM175" s="143" t="s">
        <v>480</v>
      </c>
    </row>
    <row r="176" spans="2:65" s="1" customFormat="1" ht="11.25">
      <c r="B176" s="33"/>
      <c r="D176" s="145" t="s">
        <v>146</v>
      </c>
      <c r="F176" s="146" t="s">
        <v>481</v>
      </c>
      <c r="I176" s="147"/>
      <c r="L176" s="33"/>
      <c r="M176" s="148"/>
      <c r="T176" s="54"/>
      <c r="AT176" s="18" t="s">
        <v>146</v>
      </c>
      <c r="AU176" s="18" t="s">
        <v>91</v>
      </c>
    </row>
    <row r="177" spans="2:65" s="12" customFormat="1" ht="11.25">
      <c r="B177" s="149"/>
      <c r="D177" s="150" t="s">
        <v>148</v>
      </c>
      <c r="E177" s="151" t="s">
        <v>19</v>
      </c>
      <c r="F177" s="152" t="s">
        <v>446</v>
      </c>
      <c r="H177" s="151" t="s">
        <v>19</v>
      </c>
      <c r="I177" s="153"/>
      <c r="L177" s="149"/>
      <c r="M177" s="154"/>
      <c r="T177" s="155"/>
      <c r="AT177" s="151" t="s">
        <v>148</v>
      </c>
      <c r="AU177" s="151" t="s">
        <v>91</v>
      </c>
      <c r="AV177" s="12" t="s">
        <v>80</v>
      </c>
      <c r="AW177" s="12" t="s">
        <v>34</v>
      </c>
      <c r="AX177" s="12" t="s">
        <v>72</v>
      </c>
      <c r="AY177" s="151" t="s">
        <v>136</v>
      </c>
    </row>
    <row r="178" spans="2:65" s="12" customFormat="1" ht="11.25">
      <c r="B178" s="149"/>
      <c r="D178" s="150" t="s">
        <v>148</v>
      </c>
      <c r="E178" s="151" t="s">
        <v>19</v>
      </c>
      <c r="F178" s="152" t="s">
        <v>476</v>
      </c>
      <c r="H178" s="151" t="s">
        <v>19</v>
      </c>
      <c r="I178" s="153"/>
      <c r="L178" s="149"/>
      <c r="M178" s="154"/>
      <c r="T178" s="155"/>
      <c r="AT178" s="151" t="s">
        <v>148</v>
      </c>
      <c r="AU178" s="151" t="s">
        <v>91</v>
      </c>
      <c r="AV178" s="12" t="s">
        <v>80</v>
      </c>
      <c r="AW178" s="12" t="s">
        <v>34</v>
      </c>
      <c r="AX178" s="12" t="s">
        <v>72</v>
      </c>
      <c r="AY178" s="151" t="s">
        <v>136</v>
      </c>
    </row>
    <row r="179" spans="2:65" s="13" customFormat="1" ht="11.25">
      <c r="B179" s="156"/>
      <c r="D179" s="150" t="s">
        <v>148</v>
      </c>
      <c r="E179" s="157" t="s">
        <v>19</v>
      </c>
      <c r="F179" s="158" t="s">
        <v>80</v>
      </c>
      <c r="H179" s="159">
        <v>1</v>
      </c>
      <c r="I179" s="160"/>
      <c r="L179" s="156"/>
      <c r="M179" s="161"/>
      <c r="T179" s="162"/>
      <c r="AT179" s="157" t="s">
        <v>148</v>
      </c>
      <c r="AU179" s="157" t="s">
        <v>91</v>
      </c>
      <c r="AV179" s="13" t="s">
        <v>91</v>
      </c>
      <c r="AW179" s="13" t="s">
        <v>34</v>
      </c>
      <c r="AX179" s="13" t="s">
        <v>72</v>
      </c>
      <c r="AY179" s="157" t="s">
        <v>136</v>
      </c>
    </row>
    <row r="180" spans="2:65" s="14" customFormat="1" ht="11.25">
      <c r="B180" s="163"/>
      <c r="D180" s="150" t="s">
        <v>148</v>
      </c>
      <c r="E180" s="164" t="s">
        <v>19</v>
      </c>
      <c r="F180" s="165" t="s">
        <v>151</v>
      </c>
      <c r="H180" s="166">
        <v>1</v>
      </c>
      <c r="I180" s="167"/>
      <c r="L180" s="163"/>
      <c r="M180" s="168"/>
      <c r="T180" s="169"/>
      <c r="AT180" s="164" t="s">
        <v>148</v>
      </c>
      <c r="AU180" s="164" t="s">
        <v>91</v>
      </c>
      <c r="AV180" s="14" t="s">
        <v>144</v>
      </c>
      <c r="AW180" s="14" t="s">
        <v>34</v>
      </c>
      <c r="AX180" s="14" t="s">
        <v>80</v>
      </c>
      <c r="AY180" s="164" t="s">
        <v>136</v>
      </c>
    </row>
    <row r="181" spans="2:65" s="1" customFormat="1" ht="16.5" customHeight="1">
      <c r="B181" s="33"/>
      <c r="C181" s="132" t="s">
        <v>194</v>
      </c>
      <c r="D181" s="132" t="s">
        <v>139</v>
      </c>
      <c r="E181" s="133" t="s">
        <v>482</v>
      </c>
      <c r="F181" s="134" t="s">
        <v>483</v>
      </c>
      <c r="G181" s="135" t="s">
        <v>142</v>
      </c>
      <c r="H181" s="136">
        <v>89.046000000000006</v>
      </c>
      <c r="I181" s="137"/>
      <c r="J181" s="138">
        <f>ROUND(I181*H181,2)</f>
        <v>0</v>
      </c>
      <c r="K181" s="134" t="s">
        <v>143</v>
      </c>
      <c r="L181" s="33"/>
      <c r="M181" s="139" t="s">
        <v>19</v>
      </c>
      <c r="N181" s="140" t="s">
        <v>44</v>
      </c>
      <c r="P181" s="141">
        <f>O181*H181</f>
        <v>0</v>
      </c>
      <c r="Q181" s="141">
        <v>3.5000000000000001E-3</v>
      </c>
      <c r="R181" s="141">
        <f>Q181*H181</f>
        <v>0.31166100000000002</v>
      </c>
      <c r="S181" s="141">
        <v>0</v>
      </c>
      <c r="T181" s="142">
        <f>S181*H181</f>
        <v>0</v>
      </c>
      <c r="AR181" s="143" t="s">
        <v>144</v>
      </c>
      <c r="AT181" s="143" t="s">
        <v>139</v>
      </c>
      <c r="AU181" s="143" t="s">
        <v>91</v>
      </c>
      <c r="AY181" s="18" t="s">
        <v>136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91</v>
      </c>
      <c r="BK181" s="144">
        <f>ROUND(I181*H181,2)</f>
        <v>0</v>
      </c>
      <c r="BL181" s="18" t="s">
        <v>144</v>
      </c>
      <c r="BM181" s="143" t="s">
        <v>484</v>
      </c>
    </row>
    <row r="182" spans="2:65" s="1" customFormat="1" ht="11.25">
      <c r="B182" s="33"/>
      <c r="D182" s="145" t="s">
        <v>146</v>
      </c>
      <c r="F182" s="146" t="s">
        <v>485</v>
      </c>
      <c r="I182" s="147"/>
      <c r="L182" s="33"/>
      <c r="M182" s="148"/>
      <c r="T182" s="54"/>
      <c r="AT182" s="18" t="s">
        <v>146</v>
      </c>
      <c r="AU182" s="18" t="s">
        <v>91</v>
      </c>
    </row>
    <row r="183" spans="2:65" s="12" customFormat="1" ht="11.25">
      <c r="B183" s="149"/>
      <c r="D183" s="150" t="s">
        <v>148</v>
      </c>
      <c r="E183" s="151" t="s">
        <v>19</v>
      </c>
      <c r="F183" s="152" t="s">
        <v>446</v>
      </c>
      <c r="H183" s="151" t="s">
        <v>19</v>
      </c>
      <c r="I183" s="153"/>
      <c r="L183" s="149"/>
      <c r="M183" s="154"/>
      <c r="T183" s="155"/>
      <c r="AT183" s="151" t="s">
        <v>148</v>
      </c>
      <c r="AU183" s="151" t="s">
        <v>91</v>
      </c>
      <c r="AV183" s="12" t="s">
        <v>80</v>
      </c>
      <c r="AW183" s="12" t="s">
        <v>34</v>
      </c>
      <c r="AX183" s="12" t="s">
        <v>72</v>
      </c>
      <c r="AY183" s="151" t="s">
        <v>136</v>
      </c>
    </row>
    <row r="184" spans="2:65" s="12" customFormat="1" ht="11.25">
      <c r="B184" s="149"/>
      <c r="D184" s="150" t="s">
        <v>148</v>
      </c>
      <c r="E184" s="151" t="s">
        <v>19</v>
      </c>
      <c r="F184" s="152" t="s">
        <v>174</v>
      </c>
      <c r="H184" s="151" t="s">
        <v>19</v>
      </c>
      <c r="I184" s="153"/>
      <c r="L184" s="149"/>
      <c r="M184" s="154"/>
      <c r="T184" s="155"/>
      <c r="AT184" s="151" t="s">
        <v>148</v>
      </c>
      <c r="AU184" s="151" t="s">
        <v>91</v>
      </c>
      <c r="AV184" s="12" t="s">
        <v>80</v>
      </c>
      <c r="AW184" s="12" t="s">
        <v>34</v>
      </c>
      <c r="AX184" s="12" t="s">
        <v>72</v>
      </c>
      <c r="AY184" s="151" t="s">
        <v>136</v>
      </c>
    </row>
    <row r="185" spans="2:65" s="13" customFormat="1" ht="11.25">
      <c r="B185" s="156"/>
      <c r="D185" s="150" t="s">
        <v>148</v>
      </c>
      <c r="E185" s="157" t="s">
        <v>19</v>
      </c>
      <c r="F185" s="158" t="s">
        <v>486</v>
      </c>
      <c r="H185" s="159">
        <v>22.92</v>
      </c>
      <c r="I185" s="160"/>
      <c r="L185" s="156"/>
      <c r="M185" s="161"/>
      <c r="T185" s="162"/>
      <c r="AT185" s="157" t="s">
        <v>148</v>
      </c>
      <c r="AU185" s="157" t="s">
        <v>91</v>
      </c>
      <c r="AV185" s="13" t="s">
        <v>91</v>
      </c>
      <c r="AW185" s="13" t="s">
        <v>34</v>
      </c>
      <c r="AX185" s="13" t="s">
        <v>72</v>
      </c>
      <c r="AY185" s="157" t="s">
        <v>136</v>
      </c>
    </row>
    <row r="186" spans="2:65" s="13" customFormat="1" ht="11.25">
      <c r="B186" s="156"/>
      <c r="D186" s="150" t="s">
        <v>148</v>
      </c>
      <c r="E186" s="157" t="s">
        <v>19</v>
      </c>
      <c r="F186" s="158" t="s">
        <v>454</v>
      </c>
      <c r="H186" s="159">
        <v>-3.6360000000000001</v>
      </c>
      <c r="I186" s="160"/>
      <c r="L186" s="156"/>
      <c r="M186" s="161"/>
      <c r="T186" s="162"/>
      <c r="AT186" s="157" t="s">
        <v>148</v>
      </c>
      <c r="AU186" s="157" t="s">
        <v>91</v>
      </c>
      <c r="AV186" s="13" t="s">
        <v>91</v>
      </c>
      <c r="AW186" s="13" t="s">
        <v>34</v>
      </c>
      <c r="AX186" s="13" t="s">
        <v>72</v>
      </c>
      <c r="AY186" s="157" t="s">
        <v>136</v>
      </c>
    </row>
    <row r="187" spans="2:65" s="12" customFormat="1" ht="11.25">
      <c r="B187" s="149"/>
      <c r="D187" s="150" t="s">
        <v>148</v>
      </c>
      <c r="E187" s="151" t="s">
        <v>19</v>
      </c>
      <c r="F187" s="152" t="s">
        <v>455</v>
      </c>
      <c r="H187" s="151" t="s">
        <v>19</v>
      </c>
      <c r="I187" s="153"/>
      <c r="L187" s="149"/>
      <c r="M187" s="154"/>
      <c r="T187" s="155"/>
      <c r="AT187" s="151" t="s">
        <v>148</v>
      </c>
      <c r="AU187" s="151" t="s">
        <v>91</v>
      </c>
      <c r="AV187" s="12" t="s">
        <v>80</v>
      </c>
      <c r="AW187" s="12" t="s">
        <v>34</v>
      </c>
      <c r="AX187" s="12" t="s">
        <v>72</v>
      </c>
      <c r="AY187" s="151" t="s">
        <v>136</v>
      </c>
    </row>
    <row r="188" spans="2:65" s="13" customFormat="1" ht="11.25">
      <c r="B188" s="156"/>
      <c r="D188" s="150" t="s">
        <v>148</v>
      </c>
      <c r="E188" s="157" t="s">
        <v>19</v>
      </c>
      <c r="F188" s="158" t="s">
        <v>487</v>
      </c>
      <c r="H188" s="159">
        <v>17.97</v>
      </c>
      <c r="I188" s="160"/>
      <c r="L188" s="156"/>
      <c r="M188" s="161"/>
      <c r="T188" s="162"/>
      <c r="AT188" s="157" t="s">
        <v>148</v>
      </c>
      <c r="AU188" s="157" t="s">
        <v>91</v>
      </c>
      <c r="AV188" s="13" t="s">
        <v>91</v>
      </c>
      <c r="AW188" s="13" t="s">
        <v>34</v>
      </c>
      <c r="AX188" s="13" t="s">
        <v>72</v>
      </c>
      <c r="AY188" s="157" t="s">
        <v>136</v>
      </c>
    </row>
    <row r="189" spans="2:65" s="13" customFormat="1" ht="11.25">
      <c r="B189" s="156"/>
      <c r="D189" s="150" t="s">
        <v>148</v>
      </c>
      <c r="E189" s="157" t="s">
        <v>19</v>
      </c>
      <c r="F189" s="158" t="s">
        <v>274</v>
      </c>
      <c r="H189" s="159">
        <v>1.5</v>
      </c>
      <c r="I189" s="160"/>
      <c r="L189" s="156"/>
      <c r="M189" s="161"/>
      <c r="T189" s="162"/>
      <c r="AT189" s="157" t="s">
        <v>148</v>
      </c>
      <c r="AU189" s="157" t="s">
        <v>91</v>
      </c>
      <c r="AV189" s="13" t="s">
        <v>91</v>
      </c>
      <c r="AW189" s="13" t="s">
        <v>34</v>
      </c>
      <c r="AX189" s="13" t="s">
        <v>72</v>
      </c>
      <c r="AY189" s="157" t="s">
        <v>136</v>
      </c>
    </row>
    <row r="190" spans="2:65" s="13" customFormat="1" ht="11.25">
      <c r="B190" s="156"/>
      <c r="D190" s="150" t="s">
        <v>148</v>
      </c>
      <c r="E190" s="157" t="s">
        <v>19</v>
      </c>
      <c r="F190" s="158" t="s">
        <v>457</v>
      </c>
      <c r="H190" s="159">
        <v>-2.625</v>
      </c>
      <c r="I190" s="160"/>
      <c r="L190" s="156"/>
      <c r="M190" s="161"/>
      <c r="T190" s="162"/>
      <c r="AT190" s="157" t="s">
        <v>148</v>
      </c>
      <c r="AU190" s="157" t="s">
        <v>91</v>
      </c>
      <c r="AV190" s="13" t="s">
        <v>91</v>
      </c>
      <c r="AW190" s="13" t="s">
        <v>34</v>
      </c>
      <c r="AX190" s="13" t="s">
        <v>72</v>
      </c>
      <c r="AY190" s="157" t="s">
        <v>136</v>
      </c>
    </row>
    <row r="191" spans="2:65" s="12" customFormat="1" ht="11.25">
      <c r="B191" s="149"/>
      <c r="D191" s="150" t="s">
        <v>148</v>
      </c>
      <c r="E191" s="151" t="s">
        <v>19</v>
      </c>
      <c r="F191" s="152" t="s">
        <v>458</v>
      </c>
      <c r="H191" s="151" t="s">
        <v>19</v>
      </c>
      <c r="I191" s="153"/>
      <c r="L191" s="149"/>
      <c r="M191" s="154"/>
      <c r="T191" s="155"/>
      <c r="AT191" s="151" t="s">
        <v>148</v>
      </c>
      <c r="AU191" s="151" t="s">
        <v>91</v>
      </c>
      <c r="AV191" s="12" t="s">
        <v>80</v>
      </c>
      <c r="AW191" s="12" t="s">
        <v>34</v>
      </c>
      <c r="AX191" s="12" t="s">
        <v>72</v>
      </c>
      <c r="AY191" s="151" t="s">
        <v>136</v>
      </c>
    </row>
    <row r="192" spans="2:65" s="13" customFormat="1" ht="11.25">
      <c r="B192" s="156"/>
      <c r="D192" s="150" t="s">
        <v>148</v>
      </c>
      <c r="E192" s="157" t="s">
        <v>19</v>
      </c>
      <c r="F192" s="158" t="s">
        <v>488</v>
      </c>
      <c r="H192" s="159">
        <v>52.26</v>
      </c>
      <c r="I192" s="160"/>
      <c r="L192" s="156"/>
      <c r="M192" s="161"/>
      <c r="T192" s="162"/>
      <c r="AT192" s="157" t="s">
        <v>148</v>
      </c>
      <c r="AU192" s="157" t="s">
        <v>91</v>
      </c>
      <c r="AV192" s="13" t="s">
        <v>91</v>
      </c>
      <c r="AW192" s="13" t="s">
        <v>34</v>
      </c>
      <c r="AX192" s="13" t="s">
        <v>72</v>
      </c>
      <c r="AY192" s="157" t="s">
        <v>136</v>
      </c>
    </row>
    <row r="193" spans="2:65" s="13" customFormat="1" ht="11.25">
      <c r="B193" s="156"/>
      <c r="D193" s="150" t="s">
        <v>148</v>
      </c>
      <c r="E193" s="157" t="s">
        <v>19</v>
      </c>
      <c r="F193" s="158" t="s">
        <v>274</v>
      </c>
      <c r="H193" s="159">
        <v>1.5</v>
      </c>
      <c r="I193" s="160"/>
      <c r="L193" s="156"/>
      <c r="M193" s="161"/>
      <c r="T193" s="162"/>
      <c r="AT193" s="157" t="s">
        <v>148</v>
      </c>
      <c r="AU193" s="157" t="s">
        <v>91</v>
      </c>
      <c r="AV193" s="13" t="s">
        <v>91</v>
      </c>
      <c r="AW193" s="13" t="s">
        <v>34</v>
      </c>
      <c r="AX193" s="13" t="s">
        <v>72</v>
      </c>
      <c r="AY193" s="157" t="s">
        <v>136</v>
      </c>
    </row>
    <row r="194" spans="2:65" s="13" customFormat="1" ht="11.25">
      <c r="B194" s="156"/>
      <c r="D194" s="150" t="s">
        <v>148</v>
      </c>
      <c r="E194" s="157" t="s">
        <v>19</v>
      </c>
      <c r="F194" s="158" t="s">
        <v>274</v>
      </c>
      <c r="H194" s="159">
        <v>1.5</v>
      </c>
      <c r="I194" s="160"/>
      <c r="L194" s="156"/>
      <c r="M194" s="161"/>
      <c r="T194" s="162"/>
      <c r="AT194" s="157" t="s">
        <v>148</v>
      </c>
      <c r="AU194" s="157" t="s">
        <v>91</v>
      </c>
      <c r="AV194" s="13" t="s">
        <v>91</v>
      </c>
      <c r="AW194" s="13" t="s">
        <v>34</v>
      </c>
      <c r="AX194" s="13" t="s">
        <v>72</v>
      </c>
      <c r="AY194" s="157" t="s">
        <v>136</v>
      </c>
    </row>
    <row r="195" spans="2:65" s="13" customFormat="1" ht="11.25">
      <c r="B195" s="156"/>
      <c r="D195" s="150" t="s">
        <v>148</v>
      </c>
      <c r="E195" s="157" t="s">
        <v>19</v>
      </c>
      <c r="F195" s="158" t="s">
        <v>460</v>
      </c>
      <c r="H195" s="159">
        <v>-7.0679999999999996</v>
      </c>
      <c r="I195" s="160"/>
      <c r="L195" s="156"/>
      <c r="M195" s="161"/>
      <c r="T195" s="162"/>
      <c r="AT195" s="157" t="s">
        <v>148</v>
      </c>
      <c r="AU195" s="157" t="s">
        <v>91</v>
      </c>
      <c r="AV195" s="13" t="s">
        <v>91</v>
      </c>
      <c r="AW195" s="13" t="s">
        <v>34</v>
      </c>
      <c r="AX195" s="13" t="s">
        <v>72</v>
      </c>
      <c r="AY195" s="157" t="s">
        <v>136</v>
      </c>
    </row>
    <row r="196" spans="2:65" s="15" customFormat="1" ht="11.25">
      <c r="B196" s="173"/>
      <c r="D196" s="150" t="s">
        <v>148</v>
      </c>
      <c r="E196" s="174" t="s">
        <v>19</v>
      </c>
      <c r="F196" s="175" t="s">
        <v>461</v>
      </c>
      <c r="H196" s="176">
        <v>84.321000000000012</v>
      </c>
      <c r="I196" s="177"/>
      <c r="L196" s="173"/>
      <c r="M196" s="178"/>
      <c r="T196" s="179"/>
      <c r="AT196" s="174" t="s">
        <v>148</v>
      </c>
      <c r="AU196" s="174" t="s">
        <v>91</v>
      </c>
      <c r="AV196" s="15" t="s">
        <v>156</v>
      </c>
      <c r="AW196" s="15" t="s">
        <v>34</v>
      </c>
      <c r="AX196" s="15" t="s">
        <v>72</v>
      </c>
      <c r="AY196" s="174" t="s">
        <v>136</v>
      </c>
    </row>
    <row r="197" spans="2:65" s="12" customFormat="1" ht="11.25">
      <c r="B197" s="149"/>
      <c r="D197" s="150" t="s">
        <v>148</v>
      </c>
      <c r="E197" s="151" t="s">
        <v>19</v>
      </c>
      <c r="F197" s="152" t="s">
        <v>187</v>
      </c>
      <c r="H197" s="151" t="s">
        <v>19</v>
      </c>
      <c r="I197" s="153"/>
      <c r="L197" s="149"/>
      <c r="M197" s="154"/>
      <c r="T197" s="155"/>
      <c r="AT197" s="151" t="s">
        <v>148</v>
      </c>
      <c r="AU197" s="151" t="s">
        <v>91</v>
      </c>
      <c r="AV197" s="12" t="s">
        <v>80</v>
      </c>
      <c r="AW197" s="12" t="s">
        <v>34</v>
      </c>
      <c r="AX197" s="12" t="s">
        <v>72</v>
      </c>
      <c r="AY197" s="151" t="s">
        <v>136</v>
      </c>
    </row>
    <row r="198" spans="2:65" s="13" customFormat="1" ht="11.25">
      <c r="B198" s="156"/>
      <c r="D198" s="150" t="s">
        <v>148</v>
      </c>
      <c r="E198" s="157" t="s">
        <v>19</v>
      </c>
      <c r="F198" s="158" t="s">
        <v>489</v>
      </c>
      <c r="H198" s="159">
        <v>4.5449999999999999</v>
      </c>
      <c r="I198" s="160"/>
      <c r="L198" s="156"/>
      <c r="M198" s="161"/>
      <c r="T198" s="162"/>
      <c r="AT198" s="157" t="s">
        <v>148</v>
      </c>
      <c r="AU198" s="157" t="s">
        <v>91</v>
      </c>
      <c r="AV198" s="13" t="s">
        <v>91</v>
      </c>
      <c r="AW198" s="13" t="s">
        <v>34</v>
      </c>
      <c r="AX198" s="13" t="s">
        <v>72</v>
      </c>
      <c r="AY198" s="157" t="s">
        <v>136</v>
      </c>
    </row>
    <row r="199" spans="2:65" s="13" customFormat="1" ht="11.25">
      <c r="B199" s="156"/>
      <c r="D199" s="150" t="s">
        <v>148</v>
      </c>
      <c r="E199" s="157" t="s">
        <v>19</v>
      </c>
      <c r="F199" s="158" t="s">
        <v>490</v>
      </c>
      <c r="H199" s="159">
        <v>0.45</v>
      </c>
      <c r="I199" s="160"/>
      <c r="L199" s="156"/>
      <c r="M199" s="161"/>
      <c r="T199" s="162"/>
      <c r="AT199" s="157" t="s">
        <v>148</v>
      </c>
      <c r="AU199" s="157" t="s">
        <v>91</v>
      </c>
      <c r="AV199" s="13" t="s">
        <v>91</v>
      </c>
      <c r="AW199" s="13" t="s">
        <v>34</v>
      </c>
      <c r="AX199" s="13" t="s">
        <v>72</v>
      </c>
      <c r="AY199" s="157" t="s">
        <v>136</v>
      </c>
    </row>
    <row r="200" spans="2:65" s="13" customFormat="1" ht="11.25">
      <c r="B200" s="156"/>
      <c r="D200" s="150" t="s">
        <v>148</v>
      </c>
      <c r="E200" s="157" t="s">
        <v>19</v>
      </c>
      <c r="F200" s="158" t="s">
        <v>491</v>
      </c>
      <c r="H200" s="159">
        <v>-0.27</v>
      </c>
      <c r="I200" s="160"/>
      <c r="L200" s="156"/>
      <c r="M200" s="161"/>
      <c r="T200" s="162"/>
      <c r="AT200" s="157" t="s">
        <v>148</v>
      </c>
      <c r="AU200" s="157" t="s">
        <v>91</v>
      </c>
      <c r="AV200" s="13" t="s">
        <v>91</v>
      </c>
      <c r="AW200" s="13" t="s">
        <v>34</v>
      </c>
      <c r="AX200" s="13" t="s">
        <v>72</v>
      </c>
      <c r="AY200" s="157" t="s">
        <v>136</v>
      </c>
    </row>
    <row r="201" spans="2:65" s="15" customFormat="1" ht="11.25">
      <c r="B201" s="173"/>
      <c r="D201" s="150" t="s">
        <v>148</v>
      </c>
      <c r="E201" s="174" t="s">
        <v>19</v>
      </c>
      <c r="F201" s="175" t="s">
        <v>461</v>
      </c>
      <c r="H201" s="176">
        <v>4.7249999999999996</v>
      </c>
      <c r="I201" s="177"/>
      <c r="L201" s="173"/>
      <c r="M201" s="178"/>
      <c r="T201" s="179"/>
      <c r="AT201" s="174" t="s">
        <v>148</v>
      </c>
      <c r="AU201" s="174" t="s">
        <v>91</v>
      </c>
      <c r="AV201" s="15" t="s">
        <v>156</v>
      </c>
      <c r="AW201" s="15" t="s">
        <v>34</v>
      </c>
      <c r="AX201" s="15" t="s">
        <v>72</v>
      </c>
      <c r="AY201" s="174" t="s">
        <v>136</v>
      </c>
    </row>
    <row r="202" spans="2:65" s="14" customFormat="1" ht="11.25">
      <c r="B202" s="163"/>
      <c r="D202" s="150" t="s">
        <v>148</v>
      </c>
      <c r="E202" s="164" t="s">
        <v>19</v>
      </c>
      <c r="F202" s="165" t="s">
        <v>151</v>
      </c>
      <c r="H202" s="166">
        <v>89.046000000000021</v>
      </c>
      <c r="I202" s="167"/>
      <c r="L202" s="163"/>
      <c r="M202" s="168"/>
      <c r="T202" s="169"/>
      <c r="AT202" s="164" t="s">
        <v>148</v>
      </c>
      <c r="AU202" s="164" t="s">
        <v>91</v>
      </c>
      <c r="AV202" s="14" t="s">
        <v>144</v>
      </c>
      <c r="AW202" s="14" t="s">
        <v>34</v>
      </c>
      <c r="AX202" s="14" t="s">
        <v>80</v>
      </c>
      <c r="AY202" s="164" t="s">
        <v>136</v>
      </c>
    </row>
    <row r="203" spans="2:65" s="1" customFormat="1" ht="24.2" customHeight="1">
      <c r="B203" s="33"/>
      <c r="C203" s="132" t="s">
        <v>202</v>
      </c>
      <c r="D203" s="132" t="s">
        <v>139</v>
      </c>
      <c r="E203" s="133" t="s">
        <v>492</v>
      </c>
      <c r="F203" s="134" t="s">
        <v>493</v>
      </c>
      <c r="G203" s="135" t="s">
        <v>227</v>
      </c>
      <c r="H203" s="136">
        <v>2</v>
      </c>
      <c r="I203" s="137"/>
      <c r="J203" s="138">
        <f>ROUND(I203*H203,2)</f>
        <v>0</v>
      </c>
      <c r="K203" s="134" t="s">
        <v>143</v>
      </c>
      <c r="L203" s="33"/>
      <c r="M203" s="139" t="s">
        <v>19</v>
      </c>
      <c r="N203" s="140" t="s">
        <v>44</v>
      </c>
      <c r="P203" s="141">
        <f>O203*H203</f>
        <v>0</v>
      </c>
      <c r="Q203" s="141">
        <v>5.5999999999999995E-4</v>
      </c>
      <c r="R203" s="141">
        <f>Q203*H203</f>
        <v>1.1199999999999999E-3</v>
      </c>
      <c r="S203" s="141">
        <v>0</v>
      </c>
      <c r="T203" s="142">
        <f>S203*H203</f>
        <v>0</v>
      </c>
      <c r="AR203" s="143" t="s">
        <v>144</v>
      </c>
      <c r="AT203" s="143" t="s">
        <v>139</v>
      </c>
      <c r="AU203" s="143" t="s">
        <v>91</v>
      </c>
      <c r="AY203" s="18" t="s">
        <v>136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91</v>
      </c>
      <c r="BK203" s="144">
        <f>ROUND(I203*H203,2)</f>
        <v>0</v>
      </c>
      <c r="BL203" s="18" t="s">
        <v>144</v>
      </c>
      <c r="BM203" s="143" t="s">
        <v>494</v>
      </c>
    </row>
    <row r="204" spans="2:65" s="1" customFormat="1" ht="11.25">
      <c r="B204" s="33"/>
      <c r="D204" s="145" t="s">
        <v>146</v>
      </c>
      <c r="F204" s="146" t="s">
        <v>495</v>
      </c>
      <c r="I204" s="147"/>
      <c r="L204" s="33"/>
      <c r="M204" s="148"/>
      <c r="T204" s="54"/>
      <c r="AT204" s="18" t="s">
        <v>146</v>
      </c>
      <c r="AU204" s="18" t="s">
        <v>91</v>
      </c>
    </row>
    <row r="205" spans="2:65" s="12" customFormat="1" ht="11.25">
      <c r="B205" s="149"/>
      <c r="D205" s="150" t="s">
        <v>148</v>
      </c>
      <c r="E205" s="151" t="s">
        <v>19</v>
      </c>
      <c r="F205" s="152" t="s">
        <v>446</v>
      </c>
      <c r="H205" s="151" t="s">
        <v>19</v>
      </c>
      <c r="I205" s="153"/>
      <c r="L205" s="149"/>
      <c r="M205" s="154"/>
      <c r="T205" s="155"/>
      <c r="AT205" s="151" t="s">
        <v>148</v>
      </c>
      <c r="AU205" s="151" t="s">
        <v>91</v>
      </c>
      <c r="AV205" s="12" t="s">
        <v>80</v>
      </c>
      <c r="AW205" s="12" t="s">
        <v>34</v>
      </c>
      <c r="AX205" s="12" t="s">
        <v>72</v>
      </c>
      <c r="AY205" s="151" t="s">
        <v>136</v>
      </c>
    </row>
    <row r="206" spans="2:65" s="12" customFormat="1" ht="11.25">
      <c r="B206" s="149"/>
      <c r="D206" s="150" t="s">
        <v>148</v>
      </c>
      <c r="E206" s="151" t="s">
        <v>19</v>
      </c>
      <c r="F206" s="152" t="s">
        <v>455</v>
      </c>
      <c r="H206" s="151" t="s">
        <v>19</v>
      </c>
      <c r="I206" s="153"/>
      <c r="L206" s="149"/>
      <c r="M206" s="154"/>
      <c r="T206" s="155"/>
      <c r="AT206" s="151" t="s">
        <v>148</v>
      </c>
      <c r="AU206" s="151" t="s">
        <v>91</v>
      </c>
      <c r="AV206" s="12" t="s">
        <v>80</v>
      </c>
      <c r="AW206" s="12" t="s">
        <v>34</v>
      </c>
      <c r="AX206" s="12" t="s">
        <v>72</v>
      </c>
      <c r="AY206" s="151" t="s">
        <v>136</v>
      </c>
    </row>
    <row r="207" spans="2:65" s="13" customFormat="1" ht="11.25">
      <c r="B207" s="156"/>
      <c r="D207" s="150" t="s">
        <v>148</v>
      </c>
      <c r="E207" s="157" t="s">
        <v>19</v>
      </c>
      <c r="F207" s="158" t="s">
        <v>374</v>
      </c>
      <c r="H207" s="159">
        <v>2</v>
      </c>
      <c r="I207" s="160"/>
      <c r="L207" s="156"/>
      <c r="M207" s="161"/>
      <c r="T207" s="162"/>
      <c r="AT207" s="157" t="s">
        <v>148</v>
      </c>
      <c r="AU207" s="157" t="s">
        <v>91</v>
      </c>
      <c r="AV207" s="13" t="s">
        <v>91</v>
      </c>
      <c r="AW207" s="13" t="s">
        <v>34</v>
      </c>
      <c r="AX207" s="13" t="s">
        <v>72</v>
      </c>
      <c r="AY207" s="157" t="s">
        <v>136</v>
      </c>
    </row>
    <row r="208" spans="2:65" s="14" customFormat="1" ht="11.25">
      <c r="B208" s="163"/>
      <c r="D208" s="150" t="s">
        <v>148</v>
      </c>
      <c r="E208" s="164" t="s">
        <v>19</v>
      </c>
      <c r="F208" s="165" t="s">
        <v>151</v>
      </c>
      <c r="H208" s="166">
        <v>2</v>
      </c>
      <c r="I208" s="167"/>
      <c r="L208" s="163"/>
      <c r="M208" s="168"/>
      <c r="T208" s="169"/>
      <c r="AT208" s="164" t="s">
        <v>148</v>
      </c>
      <c r="AU208" s="164" t="s">
        <v>91</v>
      </c>
      <c r="AV208" s="14" t="s">
        <v>144</v>
      </c>
      <c r="AW208" s="14" t="s">
        <v>34</v>
      </c>
      <c r="AX208" s="14" t="s">
        <v>80</v>
      </c>
      <c r="AY208" s="164" t="s">
        <v>136</v>
      </c>
    </row>
    <row r="209" spans="2:65" s="1" customFormat="1" ht="24.2" customHeight="1">
      <c r="B209" s="33"/>
      <c r="C209" s="132" t="s">
        <v>137</v>
      </c>
      <c r="D209" s="132" t="s">
        <v>139</v>
      </c>
      <c r="E209" s="133" t="s">
        <v>496</v>
      </c>
      <c r="F209" s="134" t="s">
        <v>497</v>
      </c>
      <c r="G209" s="135" t="s">
        <v>234</v>
      </c>
      <c r="H209" s="136">
        <v>16.5</v>
      </c>
      <c r="I209" s="137"/>
      <c r="J209" s="138">
        <f>ROUND(I209*H209,2)</f>
        <v>0</v>
      </c>
      <c r="K209" s="134" t="s">
        <v>143</v>
      </c>
      <c r="L209" s="33"/>
      <c r="M209" s="139" t="s">
        <v>19</v>
      </c>
      <c r="N209" s="140" t="s">
        <v>44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144</v>
      </c>
      <c r="AT209" s="143" t="s">
        <v>139</v>
      </c>
      <c r="AU209" s="143" t="s">
        <v>91</v>
      </c>
      <c r="AY209" s="18" t="s">
        <v>136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91</v>
      </c>
      <c r="BK209" s="144">
        <f>ROUND(I209*H209,2)</f>
        <v>0</v>
      </c>
      <c r="BL209" s="18" t="s">
        <v>144</v>
      </c>
      <c r="BM209" s="143" t="s">
        <v>498</v>
      </c>
    </row>
    <row r="210" spans="2:65" s="1" customFormat="1" ht="11.25">
      <c r="B210" s="33"/>
      <c r="D210" s="145" t="s">
        <v>146</v>
      </c>
      <c r="F210" s="146" t="s">
        <v>499</v>
      </c>
      <c r="I210" s="147"/>
      <c r="L210" s="33"/>
      <c r="M210" s="148"/>
      <c r="T210" s="54"/>
      <c r="AT210" s="18" t="s">
        <v>146</v>
      </c>
      <c r="AU210" s="18" t="s">
        <v>91</v>
      </c>
    </row>
    <row r="211" spans="2:65" s="12" customFormat="1" ht="11.25">
      <c r="B211" s="149"/>
      <c r="D211" s="150" t="s">
        <v>148</v>
      </c>
      <c r="E211" s="151" t="s">
        <v>19</v>
      </c>
      <c r="F211" s="152" t="s">
        <v>446</v>
      </c>
      <c r="H211" s="151" t="s">
        <v>19</v>
      </c>
      <c r="I211" s="153"/>
      <c r="L211" s="149"/>
      <c r="M211" s="154"/>
      <c r="T211" s="155"/>
      <c r="AT211" s="151" t="s">
        <v>148</v>
      </c>
      <c r="AU211" s="151" t="s">
        <v>91</v>
      </c>
      <c r="AV211" s="12" t="s">
        <v>80</v>
      </c>
      <c r="AW211" s="12" t="s">
        <v>34</v>
      </c>
      <c r="AX211" s="12" t="s">
        <v>72</v>
      </c>
      <c r="AY211" s="151" t="s">
        <v>136</v>
      </c>
    </row>
    <row r="212" spans="2:65" s="12" customFormat="1" ht="11.25">
      <c r="B212" s="149"/>
      <c r="D212" s="150" t="s">
        <v>148</v>
      </c>
      <c r="E212" s="151" t="s">
        <v>19</v>
      </c>
      <c r="F212" s="152" t="s">
        <v>455</v>
      </c>
      <c r="H212" s="151" t="s">
        <v>19</v>
      </c>
      <c r="I212" s="153"/>
      <c r="L212" s="149"/>
      <c r="M212" s="154"/>
      <c r="T212" s="155"/>
      <c r="AT212" s="151" t="s">
        <v>148</v>
      </c>
      <c r="AU212" s="151" t="s">
        <v>91</v>
      </c>
      <c r="AV212" s="12" t="s">
        <v>80</v>
      </c>
      <c r="AW212" s="12" t="s">
        <v>34</v>
      </c>
      <c r="AX212" s="12" t="s">
        <v>72</v>
      </c>
      <c r="AY212" s="151" t="s">
        <v>136</v>
      </c>
    </row>
    <row r="213" spans="2:65" s="13" customFormat="1" ht="11.25">
      <c r="B213" s="156"/>
      <c r="D213" s="150" t="s">
        <v>148</v>
      </c>
      <c r="E213" s="157" t="s">
        <v>19</v>
      </c>
      <c r="F213" s="158" t="s">
        <v>500</v>
      </c>
      <c r="H213" s="159">
        <v>5</v>
      </c>
      <c r="I213" s="160"/>
      <c r="L213" s="156"/>
      <c r="M213" s="161"/>
      <c r="T213" s="162"/>
      <c r="AT213" s="157" t="s">
        <v>148</v>
      </c>
      <c r="AU213" s="157" t="s">
        <v>91</v>
      </c>
      <c r="AV213" s="13" t="s">
        <v>91</v>
      </c>
      <c r="AW213" s="13" t="s">
        <v>34</v>
      </c>
      <c r="AX213" s="13" t="s">
        <v>72</v>
      </c>
      <c r="AY213" s="157" t="s">
        <v>136</v>
      </c>
    </row>
    <row r="214" spans="2:65" s="12" customFormat="1" ht="11.25">
      <c r="B214" s="149"/>
      <c r="D214" s="150" t="s">
        <v>148</v>
      </c>
      <c r="E214" s="151" t="s">
        <v>19</v>
      </c>
      <c r="F214" s="152" t="s">
        <v>458</v>
      </c>
      <c r="H214" s="151" t="s">
        <v>19</v>
      </c>
      <c r="I214" s="153"/>
      <c r="L214" s="149"/>
      <c r="M214" s="154"/>
      <c r="T214" s="155"/>
      <c r="AT214" s="151" t="s">
        <v>148</v>
      </c>
      <c r="AU214" s="151" t="s">
        <v>91</v>
      </c>
      <c r="AV214" s="12" t="s">
        <v>80</v>
      </c>
      <c r="AW214" s="12" t="s">
        <v>34</v>
      </c>
      <c r="AX214" s="12" t="s">
        <v>72</v>
      </c>
      <c r="AY214" s="151" t="s">
        <v>136</v>
      </c>
    </row>
    <row r="215" spans="2:65" s="13" customFormat="1" ht="11.25">
      <c r="B215" s="156"/>
      <c r="D215" s="150" t="s">
        <v>148</v>
      </c>
      <c r="E215" s="157" t="s">
        <v>19</v>
      </c>
      <c r="F215" s="158" t="s">
        <v>500</v>
      </c>
      <c r="H215" s="159">
        <v>5</v>
      </c>
      <c r="I215" s="160"/>
      <c r="L215" s="156"/>
      <c r="M215" s="161"/>
      <c r="T215" s="162"/>
      <c r="AT215" s="157" t="s">
        <v>148</v>
      </c>
      <c r="AU215" s="157" t="s">
        <v>91</v>
      </c>
      <c r="AV215" s="13" t="s">
        <v>91</v>
      </c>
      <c r="AW215" s="13" t="s">
        <v>34</v>
      </c>
      <c r="AX215" s="13" t="s">
        <v>72</v>
      </c>
      <c r="AY215" s="157" t="s">
        <v>136</v>
      </c>
    </row>
    <row r="216" spans="2:65" s="13" customFormat="1" ht="11.25">
      <c r="B216" s="156"/>
      <c r="D216" s="150" t="s">
        <v>148</v>
      </c>
      <c r="E216" s="157" t="s">
        <v>19</v>
      </c>
      <c r="F216" s="158" t="s">
        <v>500</v>
      </c>
      <c r="H216" s="159">
        <v>5</v>
      </c>
      <c r="I216" s="160"/>
      <c r="L216" s="156"/>
      <c r="M216" s="161"/>
      <c r="T216" s="162"/>
      <c r="AT216" s="157" t="s">
        <v>148</v>
      </c>
      <c r="AU216" s="157" t="s">
        <v>91</v>
      </c>
      <c r="AV216" s="13" t="s">
        <v>91</v>
      </c>
      <c r="AW216" s="13" t="s">
        <v>34</v>
      </c>
      <c r="AX216" s="13" t="s">
        <v>72</v>
      </c>
      <c r="AY216" s="157" t="s">
        <v>136</v>
      </c>
    </row>
    <row r="217" spans="2:65" s="15" customFormat="1" ht="11.25">
      <c r="B217" s="173"/>
      <c r="D217" s="150" t="s">
        <v>148</v>
      </c>
      <c r="E217" s="174" t="s">
        <v>19</v>
      </c>
      <c r="F217" s="175" t="s">
        <v>461</v>
      </c>
      <c r="H217" s="176">
        <v>15</v>
      </c>
      <c r="I217" s="177"/>
      <c r="L217" s="173"/>
      <c r="M217" s="178"/>
      <c r="T217" s="179"/>
      <c r="AT217" s="174" t="s">
        <v>148</v>
      </c>
      <c r="AU217" s="174" t="s">
        <v>91</v>
      </c>
      <c r="AV217" s="15" t="s">
        <v>156</v>
      </c>
      <c r="AW217" s="15" t="s">
        <v>34</v>
      </c>
      <c r="AX217" s="15" t="s">
        <v>72</v>
      </c>
      <c r="AY217" s="174" t="s">
        <v>136</v>
      </c>
    </row>
    <row r="218" spans="2:65" s="12" customFormat="1" ht="11.25">
      <c r="B218" s="149"/>
      <c r="D218" s="150" t="s">
        <v>148</v>
      </c>
      <c r="E218" s="151" t="s">
        <v>19</v>
      </c>
      <c r="F218" s="152" t="s">
        <v>187</v>
      </c>
      <c r="H218" s="151" t="s">
        <v>19</v>
      </c>
      <c r="I218" s="153"/>
      <c r="L218" s="149"/>
      <c r="M218" s="154"/>
      <c r="T218" s="155"/>
      <c r="AT218" s="151" t="s">
        <v>148</v>
      </c>
      <c r="AU218" s="151" t="s">
        <v>91</v>
      </c>
      <c r="AV218" s="12" t="s">
        <v>80</v>
      </c>
      <c r="AW218" s="12" t="s">
        <v>34</v>
      </c>
      <c r="AX218" s="12" t="s">
        <v>72</v>
      </c>
      <c r="AY218" s="151" t="s">
        <v>136</v>
      </c>
    </row>
    <row r="219" spans="2:65" s="13" customFormat="1" ht="11.25">
      <c r="B219" s="156"/>
      <c r="D219" s="150" t="s">
        <v>148</v>
      </c>
      <c r="E219" s="157" t="s">
        <v>19</v>
      </c>
      <c r="F219" s="158" t="s">
        <v>501</v>
      </c>
      <c r="H219" s="159">
        <v>1.5</v>
      </c>
      <c r="I219" s="160"/>
      <c r="L219" s="156"/>
      <c r="M219" s="161"/>
      <c r="T219" s="162"/>
      <c r="AT219" s="157" t="s">
        <v>148</v>
      </c>
      <c r="AU219" s="157" t="s">
        <v>91</v>
      </c>
      <c r="AV219" s="13" t="s">
        <v>91</v>
      </c>
      <c r="AW219" s="13" t="s">
        <v>34</v>
      </c>
      <c r="AX219" s="13" t="s">
        <v>72</v>
      </c>
      <c r="AY219" s="157" t="s">
        <v>136</v>
      </c>
    </row>
    <row r="220" spans="2:65" s="15" customFormat="1" ht="11.25">
      <c r="B220" s="173"/>
      <c r="D220" s="150" t="s">
        <v>148</v>
      </c>
      <c r="E220" s="174" t="s">
        <v>19</v>
      </c>
      <c r="F220" s="175" t="s">
        <v>461</v>
      </c>
      <c r="H220" s="176">
        <v>1.5</v>
      </c>
      <c r="I220" s="177"/>
      <c r="L220" s="173"/>
      <c r="M220" s="178"/>
      <c r="T220" s="179"/>
      <c r="AT220" s="174" t="s">
        <v>148</v>
      </c>
      <c r="AU220" s="174" t="s">
        <v>91</v>
      </c>
      <c r="AV220" s="15" t="s">
        <v>156</v>
      </c>
      <c r="AW220" s="15" t="s">
        <v>34</v>
      </c>
      <c r="AX220" s="15" t="s">
        <v>72</v>
      </c>
      <c r="AY220" s="174" t="s">
        <v>136</v>
      </c>
    </row>
    <row r="221" spans="2:65" s="14" customFormat="1" ht="11.25">
      <c r="B221" s="163"/>
      <c r="D221" s="150" t="s">
        <v>148</v>
      </c>
      <c r="E221" s="164" t="s">
        <v>19</v>
      </c>
      <c r="F221" s="165" t="s">
        <v>151</v>
      </c>
      <c r="H221" s="166">
        <v>16.5</v>
      </c>
      <c r="I221" s="167"/>
      <c r="L221" s="163"/>
      <c r="M221" s="168"/>
      <c r="T221" s="169"/>
      <c r="AT221" s="164" t="s">
        <v>148</v>
      </c>
      <c r="AU221" s="164" t="s">
        <v>91</v>
      </c>
      <c r="AV221" s="14" t="s">
        <v>144</v>
      </c>
      <c r="AW221" s="14" t="s">
        <v>34</v>
      </c>
      <c r="AX221" s="14" t="s">
        <v>80</v>
      </c>
      <c r="AY221" s="164" t="s">
        <v>136</v>
      </c>
    </row>
    <row r="222" spans="2:65" s="1" customFormat="1" ht="16.5" customHeight="1">
      <c r="B222" s="33"/>
      <c r="C222" s="180" t="s">
        <v>213</v>
      </c>
      <c r="D222" s="180" t="s">
        <v>502</v>
      </c>
      <c r="E222" s="181" t="s">
        <v>503</v>
      </c>
      <c r="F222" s="182" t="s">
        <v>504</v>
      </c>
      <c r="G222" s="183" t="s">
        <v>234</v>
      </c>
      <c r="H222" s="184">
        <v>17.324999999999999</v>
      </c>
      <c r="I222" s="185"/>
      <c r="J222" s="186">
        <f>ROUND(I222*H222,2)</f>
        <v>0</v>
      </c>
      <c r="K222" s="182" t="s">
        <v>143</v>
      </c>
      <c r="L222" s="187"/>
      <c r="M222" s="188" t="s">
        <v>19</v>
      </c>
      <c r="N222" s="189" t="s">
        <v>44</v>
      </c>
      <c r="P222" s="141">
        <f>O222*H222</f>
        <v>0</v>
      </c>
      <c r="Q222" s="141">
        <v>1E-4</v>
      </c>
      <c r="R222" s="141">
        <f>Q222*H222</f>
        <v>1.7325000000000001E-3</v>
      </c>
      <c r="S222" s="141">
        <v>0</v>
      </c>
      <c r="T222" s="142">
        <f>S222*H222</f>
        <v>0</v>
      </c>
      <c r="AR222" s="143" t="s">
        <v>202</v>
      </c>
      <c r="AT222" s="143" t="s">
        <v>502</v>
      </c>
      <c r="AU222" s="143" t="s">
        <v>91</v>
      </c>
      <c r="AY222" s="18" t="s">
        <v>136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8" t="s">
        <v>91</v>
      </c>
      <c r="BK222" s="144">
        <f>ROUND(I222*H222,2)</f>
        <v>0</v>
      </c>
      <c r="BL222" s="18" t="s">
        <v>144</v>
      </c>
      <c r="BM222" s="143" t="s">
        <v>505</v>
      </c>
    </row>
    <row r="223" spans="2:65" s="12" customFormat="1" ht="11.25">
      <c r="B223" s="149"/>
      <c r="D223" s="150" t="s">
        <v>148</v>
      </c>
      <c r="E223" s="151" t="s">
        <v>19</v>
      </c>
      <c r="F223" s="152" t="s">
        <v>446</v>
      </c>
      <c r="H223" s="151" t="s">
        <v>19</v>
      </c>
      <c r="I223" s="153"/>
      <c r="L223" s="149"/>
      <c r="M223" s="154"/>
      <c r="T223" s="155"/>
      <c r="AT223" s="151" t="s">
        <v>148</v>
      </c>
      <c r="AU223" s="151" t="s">
        <v>91</v>
      </c>
      <c r="AV223" s="12" t="s">
        <v>80</v>
      </c>
      <c r="AW223" s="12" t="s">
        <v>34</v>
      </c>
      <c r="AX223" s="12" t="s">
        <v>72</v>
      </c>
      <c r="AY223" s="151" t="s">
        <v>136</v>
      </c>
    </row>
    <row r="224" spans="2:65" s="12" customFormat="1" ht="11.25">
      <c r="B224" s="149"/>
      <c r="D224" s="150" t="s">
        <v>148</v>
      </c>
      <c r="E224" s="151" t="s">
        <v>19</v>
      </c>
      <c r="F224" s="152" t="s">
        <v>455</v>
      </c>
      <c r="H224" s="151" t="s">
        <v>19</v>
      </c>
      <c r="I224" s="153"/>
      <c r="L224" s="149"/>
      <c r="M224" s="154"/>
      <c r="T224" s="155"/>
      <c r="AT224" s="151" t="s">
        <v>148</v>
      </c>
      <c r="AU224" s="151" t="s">
        <v>91</v>
      </c>
      <c r="AV224" s="12" t="s">
        <v>80</v>
      </c>
      <c r="AW224" s="12" t="s">
        <v>34</v>
      </c>
      <c r="AX224" s="12" t="s">
        <v>72</v>
      </c>
      <c r="AY224" s="151" t="s">
        <v>136</v>
      </c>
    </row>
    <row r="225" spans="2:65" s="13" customFormat="1" ht="11.25">
      <c r="B225" s="156"/>
      <c r="D225" s="150" t="s">
        <v>148</v>
      </c>
      <c r="E225" s="157" t="s">
        <v>19</v>
      </c>
      <c r="F225" s="158" t="s">
        <v>500</v>
      </c>
      <c r="H225" s="159">
        <v>5</v>
      </c>
      <c r="I225" s="160"/>
      <c r="L225" s="156"/>
      <c r="M225" s="161"/>
      <c r="T225" s="162"/>
      <c r="AT225" s="157" t="s">
        <v>148</v>
      </c>
      <c r="AU225" s="157" t="s">
        <v>91</v>
      </c>
      <c r="AV225" s="13" t="s">
        <v>91</v>
      </c>
      <c r="AW225" s="13" t="s">
        <v>34</v>
      </c>
      <c r="AX225" s="13" t="s">
        <v>72</v>
      </c>
      <c r="AY225" s="157" t="s">
        <v>136</v>
      </c>
    </row>
    <row r="226" spans="2:65" s="12" customFormat="1" ht="11.25">
      <c r="B226" s="149"/>
      <c r="D226" s="150" t="s">
        <v>148</v>
      </c>
      <c r="E226" s="151" t="s">
        <v>19</v>
      </c>
      <c r="F226" s="152" t="s">
        <v>458</v>
      </c>
      <c r="H226" s="151" t="s">
        <v>19</v>
      </c>
      <c r="I226" s="153"/>
      <c r="L226" s="149"/>
      <c r="M226" s="154"/>
      <c r="T226" s="155"/>
      <c r="AT226" s="151" t="s">
        <v>148</v>
      </c>
      <c r="AU226" s="151" t="s">
        <v>91</v>
      </c>
      <c r="AV226" s="12" t="s">
        <v>80</v>
      </c>
      <c r="AW226" s="12" t="s">
        <v>34</v>
      </c>
      <c r="AX226" s="12" t="s">
        <v>72</v>
      </c>
      <c r="AY226" s="151" t="s">
        <v>136</v>
      </c>
    </row>
    <row r="227" spans="2:65" s="13" customFormat="1" ht="11.25">
      <c r="B227" s="156"/>
      <c r="D227" s="150" t="s">
        <v>148</v>
      </c>
      <c r="E227" s="157" t="s">
        <v>19</v>
      </c>
      <c r="F227" s="158" t="s">
        <v>500</v>
      </c>
      <c r="H227" s="159">
        <v>5</v>
      </c>
      <c r="I227" s="160"/>
      <c r="L227" s="156"/>
      <c r="M227" s="161"/>
      <c r="T227" s="162"/>
      <c r="AT227" s="157" t="s">
        <v>148</v>
      </c>
      <c r="AU227" s="157" t="s">
        <v>91</v>
      </c>
      <c r="AV227" s="13" t="s">
        <v>91</v>
      </c>
      <c r="AW227" s="13" t="s">
        <v>34</v>
      </c>
      <c r="AX227" s="13" t="s">
        <v>72</v>
      </c>
      <c r="AY227" s="157" t="s">
        <v>136</v>
      </c>
    </row>
    <row r="228" spans="2:65" s="13" customFormat="1" ht="11.25">
      <c r="B228" s="156"/>
      <c r="D228" s="150" t="s">
        <v>148</v>
      </c>
      <c r="E228" s="157" t="s">
        <v>19</v>
      </c>
      <c r="F228" s="158" t="s">
        <v>500</v>
      </c>
      <c r="H228" s="159">
        <v>5</v>
      </c>
      <c r="I228" s="160"/>
      <c r="L228" s="156"/>
      <c r="M228" s="161"/>
      <c r="T228" s="162"/>
      <c r="AT228" s="157" t="s">
        <v>148</v>
      </c>
      <c r="AU228" s="157" t="s">
        <v>91</v>
      </c>
      <c r="AV228" s="13" t="s">
        <v>91</v>
      </c>
      <c r="AW228" s="13" t="s">
        <v>34</v>
      </c>
      <c r="AX228" s="13" t="s">
        <v>72</v>
      </c>
      <c r="AY228" s="157" t="s">
        <v>136</v>
      </c>
    </row>
    <row r="229" spans="2:65" s="15" customFormat="1" ht="11.25">
      <c r="B229" s="173"/>
      <c r="D229" s="150" t="s">
        <v>148</v>
      </c>
      <c r="E229" s="174" t="s">
        <v>19</v>
      </c>
      <c r="F229" s="175" t="s">
        <v>461</v>
      </c>
      <c r="H229" s="176">
        <v>15</v>
      </c>
      <c r="I229" s="177"/>
      <c r="L229" s="173"/>
      <c r="M229" s="178"/>
      <c r="T229" s="179"/>
      <c r="AT229" s="174" t="s">
        <v>148</v>
      </c>
      <c r="AU229" s="174" t="s">
        <v>91</v>
      </c>
      <c r="AV229" s="15" t="s">
        <v>156</v>
      </c>
      <c r="AW229" s="15" t="s">
        <v>34</v>
      </c>
      <c r="AX229" s="15" t="s">
        <v>72</v>
      </c>
      <c r="AY229" s="174" t="s">
        <v>136</v>
      </c>
    </row>
    <row r="230" spans="2:65" s="12" customFormat="1" ht="11.25">
      <c r="B230" s="149"/>
      <c r="D230" s="150" t="s">
        <v>148</v>
      </c>
      <c r="E230" s="151" t="s">
        <v>19</v>
      </c>
      <c r="F230" s="152" t="s">
        <v>187</v>
      </c>
      <c r="H230" s="151" t="s">
        <v>19</v>
      </c>
      <c r="I230" s="153"/>
      <c r="L230" s="149"/>
      <c r="M230" s="154"/>
      <c r="T230" s="155"/>
      <c r="AT230" s="151" t="s">
        <v>148</v>
      </c>
      <c r="AU230" s="151" t="s">
        <v>91</v>
      </c>
      <c r="AV230" s="12" t="s">
        <v>80</v>
      </c>
      <c r="AW230" s="12" t="s">
        <v>34</v>
      </c>
      <c r="AX230" s="12" t="s">
        <v>72</v>
      </c>
      <c r="AY230" s="151" t="s">
        <v>136</v>
      </c>
    </row>
    <row r="231" spans="2:65" s="13" customFormat="1" ht="11.25">
      <c r="B231" s="156"/>
      <c r="D231" s="150" t="s">
        <v>148</v>
      </c>
      <c r="E231" s="157" t="s">
        <v>19</v>
      </c>
      <c r="F231" s="158" t="s">
        <v>501</v>
      </c>
      <c r="H231" s="159">
        <v>1.5</v>
      </c>
      <c r="I231" s="160"/>
      <c r="L231" s="156"/>
      <c r="M231" s="161"/>
      <c r="T231" s="162"/>
      <c r="AT231" s="157" t="s">
        <v>148</v>
      </c>
      <c r="AU231" s="157" t="s">
        <v>91</v>
      </c>
      <c r="AV231" s="13" t="s">
        <v>91</v>
      </c>
      <c r="AW231" s="13" t="s">
        <v>34</v>
      </c>
      <c r="AX231" s="13" t="s">
        <v>72</v>
      </c>
      <c r="AY231" s="157" t="s">
        <v>136</v>
      </c>
    </row>
    <row r="232" spans="2:65" s="15" customFormat="1" ht="11.25">
      <c r="B232" s="173"/>
      <c r="D232" s="150" t="s">
        <v>148</v>
      </c>
      <c r="E232" s="174" t="s">
        <v>19</v>
      </c>
      <c r="F232" s="175" t="s">
        <v>461</v>
      </c>
      <c r="H232" s="176">
        <v>1.5</v>
      </c>
      <c r="I232" s="177"/>
      <c r="L232" s="173"/>
      <c r="M232" s="178"/>
      <c r="T232" s="179"/>
      <c r="AT232" s="174" t="s">
        <v>148</v>
      </c>
      <c r="AU232" s="174" t="s">
        <v>91</v>
      </c>
      <c r="AV232" s="15" t="s">
        <v>156</v>
      </c>
      <c r="AW232" s="15" t="s">
        <v>34</v>
      </c>
      <c r="AX232" s="15" t="s">
        <v>72</v>
      </c>
      <c r="AY232" s="174" t="s">
        <v>136</v>
      </c>
    </row>
    <row r="233" spans="2:65" s="14" customFormat="1" ht="11.25">
      <c r="B233" s="163"/>
      <c r="D233" s="150" t="s">
        <v>148</v>
      </c>
      <c r="E233" s="164" t="s">
        <v>19</v>
      </c>
      <c r="F233" s="165" t="s">
        <v>151</v>
      </c>
      <c r="H233" s="166">
        <v>16.5</v>
      </c>
      <c r="I233" s="167"/>
      <c r="L233" s="163"/>
      <c r="M233" s="168"/>
      <c r="T233" s="169"/>
      <c r="AT233" s="164" t="s">
        <v>148</v>
      </c>
      <c r="AU233" s="164" t="s">
        <v>91</v>
      </c>
      <c r="AV233" s="14" t="s">
        <v>144</v>
      </c>
      <c r="AW233" s="14" t="s">
        <v>34</v>
      </c>
      <c r="AX233" s="14" t="s">
        <v>80</v>
      </c>
      <c r="AY233" s="164" t="s">
        <v>136</v>
      </c>
    </row>
    <row r="234" spans="2:65" s="13" customFormat="1" ht="11.25">
      <c r="B234" s="156"/>
      <c r="D234" s="150" t="s">
        <v>148</v>
      </c>
      <c r="F234" s="158" t="s">
        <v>506</v>
      </c>
      <c r="H234" s="159">
        <v>17.324999999999999</v>
      </c>
      <c r="I234" s="160"/>
      <c r="L234" s="156"/>
      <c r="M234" s="161"/>
      <c r="T234" s="162"/>
      <c r="AT234" s="157" t="s">
        <v>148</v>
      </c>
      <c r="AU234" s="157" t="s">
        <v>91</v>
      </c>
      <c r="AV234" s="13" t="s">
        <v>91</v>
      </c>
      <c r="AW234" s="13" t="s">
        <v>4</v>
      </c>
      <c r="AX234" s="13" t="s">
        <v>80</v>
      </c>
      <c r="AY234" s="157" t="s">
        <v>136</v>
      </c>
    </row>
    <row r="235" spans="2:65" s="1" customFormat="1" ht="33" customHeight="1">
      <c r="B235" s="33"/>
      <c r="C235" s="132" t="s">
        <v>219</v>
      </c>
      <c r="D235" s="132" t="s">
        <v>139</v>
      </c>
      <c r="E235" s="133" t="s">
        <v>507</v>
      </c>
      <c r="F235" s="134" t="s">
        <v>508</v>
      </c>
      <c r="G235" s="135" t="s">
        <v>234</v>
      </c>
      <c r="H235" s="136">
        <v>17.899999999999999</v>
      </c>
      <c r="I235" s="137"/>
      <c r="J235" s="138">
        <f>ROUND(I235*H235,2)</f>
        <v>0</v>
      </c>
      <c r="K235" s="134" t="s">
        <v>143</v>
      </c>
      <c r="L235" s="33"/>
      <c r="M235" s="139" t="s">
        <v>19</v>
      </c>
      <c r="N235" s="140" t="s">
        <v>44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144</v>
      </c>
      <c r="AT235" s="143" t="s">
        <v>139</v>
      </c>
      <c r="AU235" s="143" t="s">
        <v>91</v>
      </c>
      <c r="AY235" s="18" t="s">
        <v>136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91</v>
      </c>
      <c r="BK235" s="144">
        <f>ROUND(I235*H235,2)</f>
        <v>0</v>
      </c>
      <c r="BL235" s="18" t="s">
        <v>144</v>
      </c>
      <c r="BM235" s="143" t="s">
        <v>509</v>
      </c>
    </row>
    <row r="236" spans="2:65" s="1" customFormat="1" ht="11.25">
      <c r="B236" s="33"/>
      <c r="D236" s="145" t="s">
        <v>146</v>
      </c>
      <c r="F236" s="146" t="s">
        <v>510</v>
      </c>
      <c r="I236" s="147"/>
      <c r="L236" s="33"/>
      <c r="M236" s="148"/>
      <c r="T236" s="54"/>
      <c r="AT236" s="18" t="s">
        <v>146</v>
      </c>
      <c r="AU236" s="18" t="s">
        <v>91</v>
      </c>
    </row>
    <row r="237" spans="2:65" s="12" customFormat="1" ht="11.25">
      <c r="B237" s="149"/>
      <c r="D237" s="150" t="s">
        <v>148</v>
      </c>
      <c r="E237" s="151" t="s">
        <v>19</v>
      </c>
      <c r="F237" s="152" t="s">
        <v>446</v>
      </c>
      <c r="H237" s="151" t="s">
        <v>19</v>
      </c>
      <c r="I237" s="153"/>
      <c r="L237" s="149"/>
      <c r="M237" s="154"/>
      <c r="T237" s="155"/>
      <c r="AT237" s="151" t="s">
        <v>148</v>
      </c>
      <c r="AU237" s="151" t="s">
        <v>91</v>
      </c>
      <c r="AV237" s="12" t="s">
        <v>80</v>
      </c>
      <c r="AW237" s="12" t="s">
        <v>34</v>
      </c>
      <c r="AX237" s="12" t="s">
        <v>72</v>
      </c>
      <c r="AY237" s="151" t="s">
        <v>136</v>
      </c>
    </row>
    <row r="238" spans="2:65" s="12" customFormat="1" ht="11.25">
      <c r="B238" s="149"/>
      <c r="D238" s="150" t="s">
        <v>148</v>
      </c>
      <c r="E238" s="151" t="s">
        <v>19</v>
      </c>
      <c r="F238" s="152" t="s">
        <v>455</v>
      </c>
      <c r="H238" s="151" t="s">
        <v>19</v>
      </c>
      <c r="I238" s="153"/>
      <c r="L238" s="149"/>
      <c r="M238" s="154"/>
      <c r="T238" s="155"/>
      <c r="AT238" s="151" t="s">
        <v>148</v>
      </c>
      <c r="AU238" s="151" t="s">
        <v>91</v>
      </c>
      <c r="AV238" s="12" t="s">
        <v>80</v>
      </c>
      <c r="AW238" s="12" t="s">
        <v>34</v>
      </c>
      <c r="AX238" s="12" t="s">
        <v>72</v>
      </c>
      <c r="AY238" s="151" t="s">
        <v>136</v>
      </c>
    </row>
    <row r="239" spans="2:65" s="13" customFormat="1" ht="11.25">
      <c r="B239" s="156"/>
      <c r="D239" s="150" t="s">
        <v>148</v>
      </c>
      <c r="E239" s="157" t="s">
        <v>19</v>
      </c>
      <c r="F239" s="158" t="s">
        <v>500</v>
      </c>
      <c r="H239" s="159">
        <v>5</v>
      </c>
      <c r="I239" s="160"/>
      <c r="L239" s="156"/>
      <c r="M239" s="161"/>
      <c r="T239" s="162"/>
      <c r="AT239" s="157" t="s">
        <v>148</v>
      </c>
      <c r="AU239" s="157" t="s">
        <v>91</v>
      </c>
      <c r="AV239" s="13" t="s">
        <v>91</v>
      </c>
      <c r="AW239" s="13" t="s">
        <v>34</v>
      </c>
      <c r="AX239" s="13" t="s">
        <v>72</v>
      </c>
      <c r="AY239" s="157" t="s">
        <v>136</v>
      </c>
    </row>
    <row r="240" spans="2:65" s="12" customFormat="1" ht="11.25">
      <c r="B240" s="149"/>
      <c r="D240" s="150" t="s">
        <v>148</v>
      </c>
      <c r="E240" s="151" t="s">
        <v>19</v>
      </c>
      <c r="F240" s="152" t="s">
        <v>458</v>
      </c>
      <c r="H240" s="151" t="s">
        <v>19</v>
      </c>
      <c r="I240" s="153"/>
      <c r="L240" s="149"/>
      <c r="M240" s="154"/>
      <c r="T240" s="155"/>
      <c r="AT240" s="151" t="s">
        <v>148</v>
      </c>
      <c r="AU240" s="151" t="s">
        <v>91</v>
      </c>
      <c r="AV240" s="12" t="s">
        <v>80</v>
      </c>
      <c r="AW240" s="12" t="s">
        <v>34</v>
      </c>
      <c r="AX240" s="12" t="s">
        <v>72</v>
      </c>
      <c r="AY240" s="151" t="s">
        <v>136</v>
      </c>
    </row>
    <row r="241" spans="2:65" s="13" customFormat="1" ht="11.25">
      <c r="B241" s="156"/>
      <c r="D241" s="150" t="s">
        <v>148</v>
      </c>
      <c r="E241" s="157" t="s">
        <v>19</v>
      </c>
      <c r="F241" s="158" t="s">
        <v>500</v>
      </c>
      <c r="H241" s="159">
        <v>5</v>
      </c>
      <c r="I241" s="160"/>
      <c r="L241" s="156"/>
      <c r="M241" s="161"/>
      <c r="T241" s="162"/>
      <c r="AT241" s="157" t="s">
        <v>148</v>
      </c>
      <c r="AU241" s="157" t="s">
        <v>91</v>
      </c>
      <c r="AV241" s="13" t="s">
        <v>91</v>
      </c>
      <c r="AW241" s="13" t="s">
        <v>34</v>
      </c>
      <c r="AX241" s="13" t="s">
        <v>72</v>
      </c>
      <c r="AY241" s="157" t="s">
        <v>136</v>
      </c>
    </row>
    <row r="242" spans="2:65" s="13" customFormat="1" ht="11.25">
      <c r="B242" s="156"/>
      <c r="D242" s="150" t="s">
        <v>148</v>
      </c>
      <c r="E242" s="157" t="s">
        <v>19</v>
      </c>
      <c r="F242" s="158" t="s">
        <v>500</v>
      </c>
      <c r="H242" s="159">
        <v>5</v>
      </c>
      <c r="I242" s="160"/>
      <c r="L242" s="156"/>
      <c r="M242" s="161"/>
      <c r="T242" s="162"/>
      <c r="AT242" s="157" t="s">
        <v>148</v>
      </c>
      <c r="AU242" s="157" t="s">
        <v>91</v>
      </c>
      <c r="AV242" s="13" t="s">
        <v>91</v>
      </c>
      <c r="AW242" s="13" t="s">
        <v>34</v>
      </c>
      <c r="AX242" s="13" t="s">
        <v>72</v>
      </c>
      <c r="AY242" s="157" t="s">
        <v>136</v>
      </c>
    </row>
    <row r="243" spans="2:65" s="15" customFormat="1" ht="11.25">
      <c r="B243" s="173"/>
      <c r="D243" s="150" t="s">
        <v>148</v>
      </c>
      <c r="E243" s="174" t="s">
        <v>19</v>
      </c>
      <c r="F243" s="175" t="s">
        <v>461</v>
      </c>
      <c r="H243" s="176">
        <v>15</v>
      </c>
      <c r="I243" s="177"/>
      <c r="L243" s="173"/>
      <c r="M243" s="178"/>
      <c r="T243" s="179"/>
      <c r="AT243" s="174" t="s">
        <v>148</v>
      </c>
      <c r="AU243" s="174" t="s">
        <v>91</v>
      </c>
      <c r="AV243" s="15" t="s">
        <v>156</v>
      </c>
      <c r="AW243" s="15" t="s">
        <v>34</v>
      </c>
      <c r="AX243" s="15" t="s">
        <v>72</v>
      </c>
      <c r="AY243" s="174" t="s">
        <v>136</v>
      </c>
    </row>
    <row r="244" spans="2:65" s="12" customFormat="1" ht="11.25">
      <c r="B244" s="149"/>
      <c r="D244" s="150" t="s">
        <v>148</v>
      </c>
      <c r="E244" s="151" t="s">
        <v>19</v>
      </c>
      <c r="F244" s="152" t="s">
        <v>187</v>
      </c>
      <c r="H244" s="151" t="s">
        <v>19</v>
      </c>
      <c r="I244" s="153"/>
      <c r="L244" s="149"/>
      <c r="M244" s="154"/>
      <c r="T244" s="155"/>
      <c r="AT244" s="151" t="s">
        <v>148</v>
      </c>
      <c r="AU244" s="151" t="s">
        <v>91</v>
      </c>
      <c r="AV244" s="12" t="s">
        <v>80</v>
      </c>
      <c r="AW244" s="12" t="s">
        <v>34</v>
      </c>
      <c r="AX244" s="12" t="s">
        <v>72</v>
      </c>
      <c r="AY244" s="151" t="s">
        <v>136</v>
      </c>
    </row>
    <row r="245" spans="2:65" s="13" customFormat="1" ht="11.25">
      <c r="B245" s="156"/>
      <c r="D245" s="150" t="s">
        <v>148</v>
      </c>
      <c r="E245" s="157" t="s">
        <v>19</v>
      </c>
      <c r="F245" s="158" t="s">
        <v>511</v>
      </c>
      <c r="H245" s="159">
        <v>2.9</v>
      </c>
      <c r="I245" s="160"/>
      <c r="L245" s="156"/>
      <c r="M245" s="161"/>
      <c r="T245" s="162"/>
      <c r="AT245" s="157" t="s">
        <v>148</v>
      </c>
      <c r="AU245" s="157" t="s">
        <v>91</v>
      </c>
      <c r="AV245" s="13" t="s">
        <v>91</v>
      </c>
      <c r="AW245" s="13" t="s">
        <v>34</v>
      </c>
      <c r="AX245" s="13" t="s">
        <v>72</v>
      </c>
      <c r="AY245" s="157" t="s">
        <v>136</v>
      </c>
    </row>
    <row r="246" spans="2:65" s="15" customFormat="1" ht="11.25">
      <c r="B246" s="173"/>
      <c r="D246" s="150" t="s">
        <v>148</v>
      </c>
      <c r="E246" s="174" t="s">
        <v>19</v>
      </c>
      <c r="F246" s="175" t="s">
        <v>461</v>
      </c>
      <c r="H246" s="176">
        <v>2.9</v>
      </c>
      <c r="I246" s="177"/>
      <c r="L246" s="173"/>
      <c r="M246" s="178"/>
      <c r="T246" s="179"/>
      <c r="AT246" s="174" t="s">
        <v>148</v>
      </c>
      <c r="AU246" s="174" t="s">
        <v>91</v>
      </c>
      <c r="AV246" s="15" t="s">
        <v>156</v>
      </c>
      <c r="AW246" s="15" t="s">
        <v>34</v>
      </c>
      <c r="AX246" s="15" t="s">
        <v>72</v>
      </c>
      <c r="AY246" s="174" t="s">
        <v>136</v>
      </c>
    </row>
    <row r="247" spans="2:65" s="14" customFormat="1" ht="11.25">
      <c r="B247" s="163"/>
      <c r="D247" s="150" t="s">
        <v>148</v>
      </c>
      <c r="E247" s="164" t="s">
        <v>19</v>
      </c>
      <c r="F247" s="165" t="s">
        <v>151</v>
      </c>
      <c r="H247" s="166">
        <v>17.899999999999999</v>
      </c>
      <c r="I247" s="167"/>
      <c r="L247" s="163"/>
      <c r="M247" s="168"/>
      <c r="T247" s="169"/>
      <c r="AT247" s="164" t="s">
        <v>148</v>
      </c>
      <c r="AU247" s="164" t="s">
        <v>91</v>
      </c>
      <c r="AV247" s="14" t="s">
        <v>144</v>
      </c>
      <c r="AW247" s="14" t="s">
        <v>34</v>
      </c>
      <c r="AX247" s="14" t="s">
        <v>80</v>
      </c>
      <c r="AY247" s="164" t="s">
        <v>136</v>
      </c>
    </row>
    <row r="248" spans="2:65" s="1" customFormat="1" ht="16.5" customHeight="1">
      <c r="B248" s="33"/>
      <c r="C248" s="180" t="s">
        <v>8</v>
      </c>
      <c r="D248" s="180" t="s">
        <v>502</v>
      </c>
      <c r="E248" s="181" t="s">
        <v>512</v>
      </c>
      <c r="F248" s="182" t="s">
        <v>513</v>
      </c>
      <c r="G248" s="183" t="s">
        <v>234</v>
      </c>
      <c r="H248" s="184">
        <v>18.795000000000002</v>
      </c>
      <c r="I248" s="185"/>
      <c r="J248" s="186">
        <f>ROUND(I248*H248,2)</f>
        <v>0</v>
      </c>
      <c r="K248" s="182" t="s">
        <v>143</v>
      </c>
      <c r="L248" s="187"/>
      <c r="M248" s="188" t="s">
        <v>19</v>
      </c>
      <c r="N248" s="189" t="s">
        <v>44</v>
      </c>
      <c r="P248" s="141">
        <f>O248*H248</f>
        <v>0</v>
      </c>
      <c r="Q248" s="141">
        <v>2.9999999999999997E-4</v>
      </c>
      <c r="R248" s="141">
        <f>Q248*H248</f>
        <v>5.6385000000000003E-3</v>
      </c>
      <c r="S248" s="141">
        <v>0</v>
      </c>
      <c r="T248" s="142">
        <f>S248*H248</f>
        <v>0</v>
      </c>
      <c r="AR248" s="143" t="s">
        <v>202</v>
      </c>
      <c r="AT248" s="143" t="s">
        <v>502</v>
      </c>
      <c r="AU248" s="143" t="s">
        <v>91</v>
      </c>
      <c r="AY248" s="18" t="s">
        <v>136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91</v>
      </c>
      <c r="BK248" s="144">
        <f>ROUND(I248*H248,2)</f>
        <v>0</v>
      </c>
      <c r="BL248" s="18" t="s">
        <v>144</v>
      </c>
      <c r="BM248" s="143" t="s">
        <v>514</v>
      </c>
    </row>
    <row r="249" spans="2:65" s="12" customFormat="1" ht="11.25">
      <c r="B249" s="149"/>
      <c r="D249" s="150" t="s">
        <v>148</v>
      </c>
      <c r="E249" s="151" t="s">
        <v>19</v>
      </c>
      <c r="F249" s="152" t="s">
        <v>446</v>
      </c>
      <c r="H249" s="151" t="s">
        <v>19</v>
      </c>
      <c r="I249" s="153"/>
      <c r="L249" s="149"/>
      <c r="M249" s="154"/>
      <c r="T249" s="155"/>
      <c r="AT249" s="151" t="s">
        <v>148</v>
      </c>
      <c r="AU249" s="151" t="s">
        <v>91</v>
      </c>
      <c r="AV249" s="12" t="s">
        <v>80</v>
      </c>
      <c r="AW249" s="12" t="s">
        <v>34</v>
      </c>
      <c r="AX249" s="12" t="s">
        <v>72</v>
      </c>
      <c r="AY249" s="151" t="s">
        <v>136</v>
      </c>
    </row>
    <row r="250" spans="2:65" s="12" customFormat="1" ht="11.25">
      <c r="B250" s="149"/>
      <c r="D250" s="150" t="s">
        <v>148</v>
      </c>
      <c r="E250" s="151" t="s">
        <v>19</v>
      </c>
      <c r="F250" s="152" t="s">
        <v>455</v>
      </c>
      <c r="H250" s="151" t="s">
        <v>19</v>
      </c>
      <c r="I250" s="153"/>
      <c r="L250" s="149"/>
      <c r="M250" s="154"/>
      <c r="T250" s="155"/>
      <c r="AT250" s="151" t="s">
        <v>148</v>
      </c>
      <c r="AU250" s="151" t="s">
        <v>91</v>
      </c>
      <c r="AV250" s="12" t="s">
        <v>80</v>
      </c>
      <c r="AW250" s="12" t="s">
        <v>34</v>
      </c>
      <c r="AX250" s="12" t="s">
        <v>72</v>
      </c>
      <c r="AY250" s="151" t="s">
        <v>136</v>
      </c>
    </row>
    <row r="251" spans="2:65" s="13" customFormat="1" ht="11.25">
      <c r="B251" s="156"/>
      <c r="D251" s="150" t="s">
        <v>148</v>
      </c>
      <c r="E251" s="157" t="s">
        <v>19</v>
      </c>
      <c r="F251" s="158" t="s">
        <v>500</v>
      </c>
      <c r="H251" s="159">
        <v>5</v>
      </c>
      <c r="I251" s="160"/>
      <c r="L251" s="156"/>
      <c r="M251" s="161"/>
      <c r="T251" s="162"/>
      <c r="AT251" s="157" t="s">
        <v>148</v>
      </c>
      <c r="AU251" s="157" t="s">
        <v>91</v>
      </c>
      <c r="AV251" s="13" t="s">
        <v>91</v>
      </c>
      <c r="AW251" s="13" t="s">
        <v>34</v>
      </c>
      <c r="AX251" s="13" t="s">
        <v>72</v>
      </c>
      <c r="AY251" s="157" t="s">
        <v>136</v>
      </c>
    </row>
    <row r="252" spans="2:65" s="12" customFormat="1" ht="11.25">
      <c r="B252" s="149"/>
      <c r="D252" s="150" t="s">
        <v>148</v>
      </c>
      <c r="E252" s="151" t="s">
        <v>19</v>
      </c>
      <c r="F252" s="152" t="s">
        <v>458</v>
      </c>
      <c r="H252" s="151" t="s">
        <v>19</v>
      </c>
      <c r="I252" s="153"/>
      <c r="L252" s="149"/>
      <c r="M252" s="154"/>
      <c r="T252" s="155"/>
      <c r="AT252" s="151" t="s">
        <v>148</v>
      </c>
      <c r="AU252" s="151" t="s">
        <v>91</v>
      </c>
      <c r="AV252" s="12" t="s">
        <v>80</v>
      </c>
      <c r="AW252" s="12" t="s">
        <v>34</v>
      </c>
      <c r="AX252" s="12" t="s">
        <v>72</v>
      </c>
      <c r="AY252" s="151" t="s">
        <v>136</v>
      </c>
    </row>
    <row r="253" spans="2:65" s="13" customFormat="1" ht="11.25">
      <c r="B253" s="156"/>
      <c r="D253" s="150" t="s">
        <v>148</v>
      </c>
      <c r="E253" s="157" t="s">
        <v>19</v>
      </c>
      <c r="F253" s="158" t="s">
        <v>500</v>
      </c>
      <c r="H253" s="159">
        <v>5</v>
      </c>
      <c r="I253" s="160"/>
      <c r="L253" s="156"/>
      <c r="M253" s="161"/>
      <c r="T253" s="162"/>
      <c r="AT253" s="157" t="s">
        <v>148</v>
      </c>
      <c r="AU253" s="157" t="s">
        <v>91</v>
      </c>
      <c r="AV253" s="13" t="s">
        <v>91</v>
      </c>
      <c r="AW253" s="13" t="s">
        <v>34</v>
      </c>
      <c r="AX253" s="13" t="s">
        <v>72</v>
      </c>
      <c r="AY253" s="157" t="s">
        <v>136</v>
      </c>
    </row>
    <row r="254" spans="2:65" s="13" customFormat="1" ht="11.25">
      <c r="B254" s="156"/>
      <c r="D254" s="150" t="s">
        <v>148</v>
      </c>
      <c r="E254" s="157" t="s">
        <v>19</v>
      </c>
      <c r="F254" s="158" t="s">
        <v>500</v>
      </c>
      <c r="H254" s="159">
        <v>5</v>
      </c>
      <c r="I254" s="160"/>
      <c r="L254" s="156"/>
      <c r="M254" s="161"/>
      <c r="T254" s="162"/>
      <c r="AT254" s="157" t="s">
        <v>148</v>
      </c>
      <c r="AU254" s="157" t="s">
        <v>91</v>
      </c>
      <c r="AV254" s="13" t="s">
        <v>91</v>
      </c>
      <c r="AW254" s="13" t="s">
        <v>34</v>
      </c>
      <c r="AX254" s="13" t="s">
        <v>72</v>
      </c>
      <c r="AY254" s="157" t="s">
        <v>136</v>
      </c>
    </row>
    <row r="255" spans="2:65" s="15" customFormat="1" ht="11.25">
      <c r="B255" s="173"/>
      <c r="D255" s="150" t="s">
        <v>148</v>
      </c>
      <c r="E255" s="174" t="s">
        <v>19</v>
      </c>
      <c r="F255" s="175" t="s">
        <v>461</v>
      </c>
      <c r="H255" s="176">
        <v>15</v>
      </c>
      <c r="I255" s="177"/>
      <c r="L255" s="173"/>
      <c r="M255" s="178"/>
      <c r="T255" s="179"/>
      <c r="AT255" s="174" t="s">
        <v>148</v>
      </c>
      <c r="AU255" s="174" t="s">
        <v>91</v>
      </c>
      <c r="AV255" s="15" t="s">
        <v>156</v>
      </c>
      <c r="AW255" s="15" t="s">
        <v>34</v>
      </c>
      <c r="AX255" s="15" t="s">
        <v>72</v>
      </c>
      <c r="AY255" s="174" t="s">
        <v>136</v>
      </c>
    </row>
    <row r="256" spans="2:65" s="12" customFormat="1" ht="11.25">
      <c r="B256" s="149"/>
      <c r="D256" s="150" t="s">
        <v>148</v>
      </c>
      <c r="E256" s="151" t="s">
        <v>19</v>
      </c>
      <c r="F256" s="152" t="s">
        <v>187</v>
      </c>
      <c r="H256" s="151" t="s">
        <v>19</v>
      </c>
      <c r="I256" s="153"/>
      <c r="L256" s="149"/>
      <c r="M256" s="154"/>
      <c r="T256" s="155"/>
      <c r="AT256" s="151" t="s">
        <v>148</v>
      </c>
      <c r="AU256" s="151" t="s">
        <v>91</v>
      </c>
      <c r="AV256" s="12" t="s">
        <v>80</v>
      </c>
      <c r="AW256" s="12" t="s">
        <v>34</v>
      </c>
      <c r="AX256" s="12" t="s">
        <v>72</v>
      </c>
      <c r="AY256" s="151" t="s">
        <v>136</v>
      </c>
    </row>
    <row r="257" spans="2:65" s="13" customFormat="1" ht="11.25">
      <c r="B257" s="156"/>
      <c r="D257" s="150" t="s">
        <v>148</v>
      </c>
      <c r="E257" s="157" t="s">
        <v>19</v>
      </c>
      <c r="F257" s="158" t="s">
        <v>511</v>
      </c>
      <c r="H257" s="159">
        <v>2.9</v>
      </c>
      <c r="I257" s="160"/>
      <c r="L257" s="156"/>
      <c r="M257" s="161"/>
      <c r="T257" s="162"/>
      <c r="AT257" s="157" t="s">
        <v>148</v>
      </c>
      <c r="AU257" s="157" t="s">
        <v>91</v>
      </c>
      <c r="AV257" s="13" t="s">
        <v>91</v>
      </c>
      <c r="AW257" s="13" t="s">
        <v>34</v>
      </c>
      <c r="AX257" s="13" t="s">
        <v>72</v>
      </c>
      <c r="AY257" s="157" t="s">
        <v>136</v>
      </c>
    </row>
    <row r="258" spans="2:65" s="15" customFormat="1" ht="11.25">
      <c r="B258" s="173"/>
      <c r="D258" s="150" t="s">
        <v>148</v>
      </c>
      <c r="E258" s="174" t="s">
        <v>19</v>
      </c>
      <c r="F258" s="175" t="s">
        <v>461</v>
      </c>
      <c r="H258" s="176">
        <v>2.9</v>
      </c>
      <c r="I258" s="177"/>
      <c r="L258" s="173"/>
      <c r="M258" s="178"/>
      <c r="T258" s="179"/>
      <c r="AT258" s="174" t="s">
        <v>148</v>
      </c>
      <c r="AU258" s="174" t="s">
        <v>91</v>
      </c>
      <c r="AV258" s="15" t="s">
        <v>156</v>
      </c>
      <c r="AW258" s="15" t="s">
        <v>34</v>
      </c>
      <c r="AX258" s="15" t="s">
        <v>72</v>
      </c>
      <c r="AY258" s="174" t="s">
        <v>136</v>
      </c>
    </row>
    <row r="259" spans="2:65" s="14" customFormat="1" ht="11.25">
      <c r="B259" s="163"/>
      <c r="D259" s="150" t="s">
        <v>148</v>
      </c>
      <c r="E259" s="164" t="s">
        <v>19</v>
      </c>
      <c r="F259" s="165" t="s">
        <v>151</v>
      </c>
      <c r="H259" s="166">
        <v>17.899999999999999</v>
      </c>
      <c r="I259" s="167"/>
      <c r="L259" s="163"/>
      <c r="M259" s="168"/>
      <c r="T259" s="169"/>
      <c r="AT259" s="164" t="s">
        <v>148</v>
      </c>
      <c r="AU259" s="164" t="s">
        <v>91</v>
      </c>
      <c r="AV259" s="14" t="s">
        <v>144</v>
      </c>
      <c r="AW259" s="14" t="s">
        <v>34</v>
      </c>
      <c r="AX259" s="14" t="s">
        <v>80</v>
      </c>
      <c r="AY259" s="164" t="s">
        <v>136</v>
      </c>
    </row>
    <row r="260" spans="2:65" s="13" customFormat="1" ht="11.25">
      <c r="B260" s="156"/>
      <c r="D260" s="150" t="s">
        <v>148</v>
      </c>
      <c r="F260" s="158" t="s">
        <v>515</v>
      </c>
      <c r="H260" s="159">
        <v>18.795000000000002</v>
      </c>
      <c r="I260" s="160"/>
      <c r="L260" s="156"/>
      <c r="M260" s="161"/>
      <c r="T260" s="162"/>
      <c r="AT260" s="157" t="s">
        <v>148</v>
      </c>
      <c r="AU260" s="157" t="s">
        <v>91</v>
      </c>
      <c r="AV260" s="13" t="s">
        <v>91</v>
      </c>
      <c r="AW260" s="13" t="s">
        <v>4</v>
      </c>
      <c r="AX260" s="13" t="s">
        <v>80</v>
      </c>
      <c r="AY260" s="157" t="s">
        <v>136</v>
      </c>
    </row>
    <row r="261" spans="2:65" s="1" customFormat="1" ht="24.2" customHeight="1">
      <c r="B261" s="33"/>
      <c r="C261" s="132" t="s">
        <v>231</v>
      </c>
      <c r="D261" s="132" t="s">
        <v>139</v>
      </c>
      <c r="E261" s="133" t="s">
        <v>516</v>
      </c>
      <c r="F261" s="134" t="s">
        <v>517</v>
      </c>
      <c r="G261" s="135" t="s">
        <v>227</v>
      </c>
      <c r="H261" s="136">
        <v>2</v>
      </c>
      <c r="I261" s="137"/>
      <c r="J261" s="138">
        <f>ROUND(I261*H261,2)</f>
        <v>0</v>
      </c>
      <c r="K261" s="134" t="s">
        <v>143</v>
      </c>
      <c r="L261" s="33"/>
      <c r="M261" s="139" t="s">
        <v>19</v>
      </c>
      <c r="N261" s="140" t="s">
        <v>44</v>
      </c>
      <c r="P261" s="141">
        <f>O261*H261</f>
        <v>0</v>
      </c>
      <c r="Q261" s="141">
        <v>1.49E-3</v>
      </c>
      <c r="R261" s="141">
        <f>Q261*H261</f>
        <v>2.98E-3</v>
      </c>
      <c r="S261" s="141">
        <v>0</v>
      </c>
      <c r="T261" s="142">
        <f>S261*H261</f>
        <v>0</v>
      </c>
      <c r="AR261" s="143" t="s">
        <v>144</v>
      </c>
      <c r="AT261" s="143" t="s">
        <v>139</v>
      </c>
      <c r="AU261" s="143" t="s">
        <v>91</v>
      </c>
      <c r="AY261" s="18" t="s">
        <v>136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91</v>
      </c>
      <c r="BK261" s="144">
        <f>ROUND(I261*H261,2)</f>
        <v>0</v>
      </c>
      <c r="BL261" s="18" t="s">
        <v>144</v>
      </c>
      <c r="BM261" s="143" t="s">
        <v>518</v>
      </c>
    </row>
    <row r="262" spans="2:65" s="1" customFormat="1" ht="11.25">
      <c r="B262" s="33"/>
      <c r="D262" s="145" t="s">
        <v>146</v>
      </c>
      <c r="F262" s="146" t="s">
        <v>519</v>
      </c>
      <c r="I262" s="147"/>
      <c r="L262" s="33"/>
      <c r="M262" s="148"/>
      <c r="T262" s="54"/>
      <c r="AT262" s="18" t="s">
        <v>146</v>
      </c>
      <c r="AU262" s="18" t="s">
        <v>91</v>
      </c>
    </row>
    <row r="263" spans="2:65" s="12" customFormat="1" ht="11.25">
      <c r="B263" s="149"/>
      <c r="D263" s="150" t="s">
        <v>148</v>
      </c>
      <c r="E263" s="151" t="s">
        <v>19</v>
      </c>
      <c r="F263" s="152" t="s">
        <v>446</v>
      </c>
      <c r="H263" s="151" t="s">
        <v>19</v>
      </c>
      <c r="I263" s="153"/>
      <c r="L263" s="149"/>
      <c r="M263" s="154"/>
      <c r="T263" s="155"/>
      <c r="AT263" s="151" t="s">
        <v>148</v>
      </c>
      <c r="AU263" s="151" t="s">
        <v>91</v>
      </c>
      <c r="AV263" s="12" t="s">
        <v>80</v>
      </c>
      <c r="AW263" s="12" t="s">
        <v>34</v>
      </c>
      <c r="AX263" s="12" t="s">
        <v>72</v>
      </c>
      <c r="AY263" s="151" t="s">
        <v>136</v>
      </c>
    </row>
    <row r="264" spans="2:65" s="12" customFormat="1" ht="11.25">
      <c r="B264" s="149"/>
      <c r="D264" s="150" t="s">
        <v>148</v>
      </c>
      <c r="E264" s="151" t="s">
        <v>19</v>
      </c>
      <c r="F264" s="152" t="s">
        <v>455</v>
      </c>
      <c r="H264" s="151" t="s">
        <v>19</v>
      </c>
      <c r="I264" s="153"/>
      <c r="L264" s="149"/>
      <c r="M264" s="154"/>
      <c r="T264" s="155"/>
      <c r="AT264" s="151" t="s">
        <v>148</v>
      </c>
      <c r="AU264" s="151" t="s">
        <v>91</v>
      </c>
      <c r="AV264" s="12" t="s">
        <v>80</v>
      </c>
      <c r="AW264" s="12" t="s">
        <v>34</v>
      </c>
      <c r="AX264" s="12" t="s">
        <v>72</v>
      </c>
      <c r="AY264" s="151" t="s">
        <v>136</v>
      </c>
    </row>
    <row r="265" spans="2:65" s="13" customFormat="1" ht="11.25">
      <c r="B265" s="156"/>
      <c r="D265" s="150" t="s">
        <v>148</v>
      </c>
      <c r="E265" s="157" t="s">
        <v>19</v>
      </c>
      <c r="F265" s="158" t="s">
        <v>374</v>
      </c>
      <c r="H265" s="159">
        <v>2</v>
      </c>
      <c r="I265" s="160"/>
      <c r="L265" s="156"/>
      <c r="M265" s="161"/>
      <c r="T265" s="162"/>
      <c r="AT265" s="157" t="s">
        <v>148</v>
      </c>
      <c r="AU265" s="157" t="s">
        <v>91</v>
      </c>
      <c r="AV265" s="13" t="s">
        <v>91</v>
      </c>
      <c r="AW265" s="13" t="s">
        <v>34</v>
      </c>
      <c r="AX265" s="13" t="s">
        <v>72</v>
      </c>
      <c r="AY265" s="157" t="s">
        <v>136</v>
      </c>
    </row>
    <row r="266" spans="2:65" s="14" customFormat="1" ht="11.25">
      <c r="B266" s="163"/>
      <c r="D266" s="150" t="s">
        <v>148</v>
      </c>
      <c r="E266" s="164" t="s">
        <v>19</v>
      </c>
      <c r="F266" s="165" t="s">
        <v>151</v>
      </c>
      <c r="H266" s="166">
        <v>2</v>
      </c>
      <c r="I266" s="167"/>
      <c r="L266" s="163"/>
      <c r="M266" s="168"/>
      <c r="T266" s="169"/>
      <c r="AT266" s="164" t="s">
        <v>148</v>
      </c>
      <c r="AU266" s="164" t="s">
        <v>91</v>
      </c>
      <c r="AV266" s="14" t="s">
        <v>144</v>
      </c>
      <c r="AW266" s="14" t="s">
        <v>34</v>
      </c>
      <c r="AX266" s="14" t="s">
        <v>80</v>
      </c>
      <c r="AY266" s="164" t="s">
        <v>136</v>
      </c>
    </row>
    <row r="267" spans="2:65" s="1" customFormat="1" ht="24.2" customHeight="1">
      <c r="B267" s="33"/>
      <c r="C267" s="132" t="s">
        <v>239</v>
      </c>
      <c r="D267" s="132" t="s">
        <v>139</v>
      </c>
      <c r="E267" s="133" t="s">
        <v>520</v>
      </c>
      <c r="F267" s="134" t="s">
        <v>521</v>
      </c>
      <c r="G267" s="135" t="s">
        <v>142</v>
      </c>
      <c r="H267" s="136">
        <v>7.3869999999999996</v>
      </c>
      <c r="I267" s="137"/>
      <c r="J267" s="138">
        <f>ROUND(I267*H267,2)</f>
        <v>0</v>
      </c>
      <c r="K267" s="134" t="s">
        <v>143</v>
      </c>
      <c r="L267" s="33"/>
      <c r="M267" s="139" t="s">
        <v>19</v>
      </c>
      <c r="N267" s="140" t="s">
        <v>44</v>
      </c>
      <c r="P267" s="141">
        <f>O267*H267</f>
        <v>0</v>
      </c>
      <c r="Q267" s="141">
        <v>1.17E-3</v>
      </c>
      <c r="R267" s="141">
        <f>Q267*H267</f>
        <v>8.6427899999999992E-3</v>
      </c>
      <c r="S267" s="141">
        <v>0</v>
      </c>
      <c r="T267" s="142">
        <f>S267*H267</f>
        <v>0</v>
      </c>
      <c r="AR267" s="143" t="s">
        <v>144</v>
      </c>
      <c r="AT267" s="143" t="s">
        <v>139</v>
      </c>
      <c r="AU267" s="143" t="s">
        <v>91</v>
      </c>
      <c r="AY267" s="18" t="s">
        <v>136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91</v>
      </c>
      <c r="BK267" s="144">
        <f>ROUND(I267*H267,2)</f>
        <v>0</v>
      </c>
      <c r="BL267" s="18" t="s">
        <v>144</v>
      </c>
      <c r="BM267" s="143" t="s">
        <v>522</v>
      </c>
    </row>
    <row r="268" spans="2:65" s="1" customFormat="1" ht="11.25">
      <c r="B268" s="33"/>
      <c r="D268" s="145" t="s">
        <v>146</v>
      </c>
      <c r="F268" s="146" t="s">
        <v>523</v>
      </c>
      <c r="I268" s="147"/>
      <c r="L268" s="33"/>
      <c r="M268" s="148"/>
      <c r="T268" s="54"/>
      <c r="AT268" s="18" t="s">
        <v>146</v>
      </c>
      <c r="AU268" s="18" t="s">
        <v>91</v>
      </c>
    </row>
    <row r="269" spans="2:65" s="12" customFormat="1" ht="11.25">
      <c r="B269" s="149"/>
      <c r="D269" s="150" t="s">
        <v>148</v>
      </c>
      <c r="E269" s="151" t="s">
        <v>19</v>
      </c>
      <c r="F269" s="152" t="s">
        <v>524</v>
      </c>
      <c r="H269" s="151" t="s">
        <v>19</v>
      </c>
      <c r="I269" s="153"/>
      <c r="L269" s="149"/>
      <c r="M269" s="154"/>
      <c r="T269" s="155"/>
      <c r="AT269" s="151" t="s">
        <v>148</v>
      </c>
      <c r="AU269" s="151" t="s">
        <v>91</v>
      </c>
      <c r="AV269" s="12" t="s">
        <v>80</v>
      </c>
      <c r="AW269" s="12" t="s">
        <v>34</v>
      </c>
      <c r="AX269" s="12" t="s">
        <v>72</v>
      </c>
      <c r="AY269" s="151" t="s">
        <v>136</v>
      </c>
    </row>
    <row r="270" spans="2:65" s="13" customFormat="1" ht="11.25">
      <c r="B270" s="156"/>
      <c r="D270" s="150" t="s">
        <v>148</v>
      </c>
      <c r="E270" s="157" t="s">
        <v>19</v>
      </c>
      <c r="F270" s="158" t="s">
        <v>525</v>
      </c>
      <c r="H270" s="159">
        <v>4.95</v>
      </c>
      <c r="I270" s="160"/>
      <c r="L270" s="156"/>
      <c r="M270" s="161"/>
      <c r="T270" s="162"/>
      <c r="AT270" s="157" t="s">
        <v>148</v>
      </c>
      <c r="AU270" s="157" t="s">
        <v>91</v>
      </c>
      <c r="AV270" s="13" t="s">
        <v>91</v>
      </c>
      <c r="AW270" s="13" t="s">
        <v>34</v>
      </c>
      <c r="AX270" s="13" t="s">
        <v>72</v>
      </c>
      <c r="AY270" s="157" t="s">
        <v>136</v>
      </c>
    </row>
    <row r="271" spans="2:65" s="13" customFormat="1" ht="11.25">
      <c r="B271" s="156"/>
      <c r="D271" s="150" t="s">
        <v>148</v>
      </c>
      <c r="E271" s="157" t="s">
        <v>19</v>
      </c>
      <c r="F271" s="158" t="s">
        <v>526</v>
      </c>
      <c r="H271" s="159">
        <v>1.26</v>
      </c>
      <c r="I271" s="160"/>
      <c r="L271" s="156"/>
      <c r="M271" s="161"/>
      <c r="T271" s="162"/>
      <c r="AT271" s="157" t="s">
        <v>148</v>
      </c>
      <c r="AU271" s="157" t="s">
        <v>91</v>
      </c>
      <c r="AV271" s="13" t="s">
        <v>91</v>
      </c>
      <c r="AW271" s="13" t="s">
        <v>34</v>
      </c>
      <c r="AX271" s="13" t="s">
        <v>72</v>
      </c>
      <c r="AY271" s="157" t="s">
        <v>136</v>
      </c>
    </row>
    <row r="272" spans="2:65" s="12" customFormat="1" ht="11.25">
      <c r="B272" s="149"/>
      <c r="D272" s="150" t="s">
        <v>148</v>
      </c>
      <c r="E272" s="151" t="s">
        <v>19</v>
      </c>
      <c r="F272" s="152" t="s">
        <v>527</v>
      </c>
      <c r="H272" s="151" t="s">
        <v>19</v>
      </c>
      <c r="I272" s="153"/>
      <c r="L272" s="149"/>
      <c r="M272" s="154"/>
      <c r="T272" s="155"/>
      <c r="AT272" s="151" t="s">
        <v>148</v>
      </c>
      <c r="AU272" s="151" t="s">
        <v>91</v>
      </c>
      <c r="AV272" s="12" t="s">
        <v>80</v>
      </c>
      <c r="AW272" s="12" t="s">
        <v>34</v>
      </c>
      <c r="AX272" s="12" t="s">
        <v>72</v>
      </c>
      <c r="AY272" s="151" t="s">
        <v>136</v>
      </c>
    </row>
    <row r="273" spans="2:65" s="13" customFormat="1" ht="11.25">
      <c r="B273" s="156"/>
      <c r="D273" s="150" t="s">
        <v>148</v>
      </c>
      <c r="E273" s="157" t="s">
        <v>19</v>
      </c>
      <c r="F273" s="158" t="s">
        <v>528</v>
      </c>
      <c r="H273" s="159">
        <v>0.95699999999999996</v>
      </c>
      <c r="I273" s="160"/>
      <c r="L273" s="156"/>
      <c r="M273" s="161"/>
      <c r="T273" s="162"/>
      <c r="AT273" s="157" t="s">
        <v>148</v>
      </c>
      <c r="AU273" s="157" t="s">
        <v>91</v>
      </c>
      <c r="AV273" s="13" t="s">
        <v>91</v>
      </c>
      <c r="AW273" s="13" t="s">
        <v>34</v>
      </c>
      <c r="AX273" s="13" t="s">
        <v>72</v>
      </c>
      <c r="AY273" s="157" t="s">
        <v>136</v>
      </c>
    </row>
    <row r="274" spans="2:65" s="13" customFormat="1" ht="11.25">
      <c r="B274" s="156"/>
      <c r="D274" s="150" t="s">
        <v>148</v>
      </c>
      <c r="E274" s="157" t="s">
        <v>19</v>
      </c>
      <c r="F274" s="158" t="s">
        <v>529</v>
      </c>
      <c r="H274" s="159">
        <v>0.22</v>
      </c>
      <c r="I274" s="160"/>
      <c r="L274" s="156"/>
      <c r="M274" s="161"/>
      <c r="T274" s="162"/>
      <c r="AT274" s="157" t="s">
        <v>148</v>
      </c>
      <c r="AU274" s="157" t="s">
        <v>91</v>
      </c>
      <c r="AV274" s="13" t="s">
        <v>91</v>
      </c>
      <c r="AW274" s="13" t="s">
        <v>34</v>
      </c>
      <c r="AX274" s="13" t="s">
        <v>72</v>
      </c>
      <c r="AY274" s="157" t="s">
        <v>136</v>
      </c>
    </row>
    <row r="275" spans="2:65" s="14" customFormat="1" ht="11.25">
      <c r="B275" s="163"/>
      <c r="D275" s="150" t="s">
        <v>148</v>
      </c>
      <c r="E275" s="164" t="s">
        <v>19</v>
      </c>
      <c r="F275" s="165" t="s">
        <v>151</v>
      </c>
      <c r="H275" s="166">
        <v>7.3869999999999996</v>
      </c>
      <c r="I275" s="167"/>
      <c r="L275" s="163"/>
      <c r="M275" s="168"/>
      <c r="T275" s="169"/>
      <c r="AT275" s="164" t="s">
        <v>148</v>
      </c>
      <c r="AU275" s="164" t="s">
        <v>91</v>
      </c>
      <c r="AV275" s="14" t="s">
        <v>144</v>
      </c>
      <c r="AW275" s="14" t="s">
        <v>34</v>
      </c>
      <c r="AX275" s="14" t="s">
        <v>80</v>
      </c>
      <c r="AY275" s="164" t="s">
        <v>136</v>
      </c>
    </row>
    <row r="276" spans="2:65" s="1" customFormat="1" ht="24.2" customHeight="1">
      <c r="B276" s="33"/>
      <c r="C276" s="132" t="s">
        <v>246</v>
      </c>
      <c r="D276" s="132" t="s">
        <v>139</v>
      </c>
      <c r="E276" s="133" t="s">
        <v>530</v>
      </c>
      <c r="F276" s="134" t="s">
        <v>531</v>
      </c>
      <c r="G276" s="135" t="s">
        <v>227</v>
      </c>
      <c r="H276" s="136">
        <v>1</v>
      </c>
      <c r="I276" s="137"/>
      <c r="J276" s="138">
        <f>ROUND(I276*H276,2)</f>
        <v>0</v>
      </c>
      <c r="K276" s="134" t="s">
        <v>143</v>
      </c>
      <c r="L276" s="33"/>
      <c r="M276" s="139" t="s">
        <v>19</v>
      </c>
      <c r="N276" s="140" t="s">
        <v>44</v>
      </c>
      <c r="P276" s="141">
        <f>O276*H276</f>
        <v>0</v>
      </c>
      <c r="Q276" s="141">
        <v>0.42153000000000002</v>
      </c>
      <c r="R276" s="141">
        <f>Q276*H276</f>
        <v>0.42153000000000002</v>
      </c>
      <c r="S276" s="141">
        <v>0</v>
      </c>
      <c r="T276" s="142">
        <f>S276*H276</f>
        <v>0</v>
      </c>
      <c r="AR276" s="143" t="s">
        <v>144</v>
      </c>
      <c r="AT276" s="143" t="s">
        <v>139</v>
      </c>
      <c r="AU276" s="143" t="s">
        <v>91</v>
      </c>
      <c r="AY276" s="18" t="s">
        <v>136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91</v>
      </c>
      <c r="BK276" s="144">
        <f>ROUND(I276*H276,2)</f>
        <v>0</v>
      </c>
      <c r="BL276" s="18" t="s">
        <v>144</v>
      </c>
      <c r="BM276" s="143" t="s">
        <v>532</v>
      </c>
    </row>
    <row r="277" spans="2:65" s="1" customFormat="1" ht="11.25">
      <c r="B277" s="33"/>
      <c r="D277" s="145" t="s">
        <v>146</v>
      </c>
      <c r="F277" s="146" t="s">
        <v>533</v>
      </c>
      <c r="I277" s="147"/>
      <c r="L277" s="33"/>
      <c r="M277" s="148"/>
      <c r="T277" s="54"/>
      <c r="AT277" s="18" t="s">
        <v>146</v>
      </c>
      <c r="AU277" s="18" t="s">
        <v>91</v>
      </c>
    </row>
    <row r="278" spans="2:65" s="12" customFormat="1" ht="11.25">
      <c r="B278" s="149"/>
      <c r="D278" s="150" t="s">
        <v>148</v>
      </c>
      <c r="E278" s="151" t="s">
        <v>19</v>
      </c>
      <c r="F278" s="152" t="s">
        <v>446</v>
      </c>
      <c r="H278" s="151" t="s">
        <v>19</v>
      </c>
      <c r="I278" s="153"/>
      <c r="L278" s="149"/>
      <c r="M278" s="154"/>
      <c r="T278" s="155"/>
      <c r="AT278" s="151" t="s">
        <v>148</v>
      </c>
      <c r="AU278" s="151" t="s">
        <v>91</v>
      </c>
      <c r="AV278" s="12" t="s">
        <v>80</v>
      </c>
      <c r="AW278" s="12" t="s">
        <v>34</v>
      </c>
      <c r="AX278" s="12" t="s">
        <v>72</v>
      </c>
      <c r="AY278" s="151" t="s">
        <v>136</v>
      </c>
    </row>
    <row r="279" spans="2:65" s="12" customFormat="1" ht="11.25">
      <c r="B279" s="149"/>
      <c r="D279" s="150" t="s">
        <v>148</v>
      </c>
      <c r="E279" s="151" t="s">
        <v>19</v>
      </c>
      <c r="F279" s="152" t="s">
        <v>534</v>
      </c>
      <c r="H279" s="151" t="s">
        <v>19</v>
      </c>
      <c r="I279" s="153"/>
      <c r="L279" s="149"/>
      <c r="M279" s="154"/>
      <c r="T279" s="155"/>
      <c r="AT279" s="151" t="s">
        <v>148</v>
      </c>
      <c r="AU279" s="151" t="s">
        <v>91</v>
      </c>
      <c r="AV279" s="12" t="s">
        <v>80</v>
      </c>
      <c r="AW279" s="12" t="s">
        <v>34</v>
      </c>
      <c r="AX279" s="12" t="s">
        <v>72</v>
      </c>
      <c r="AY279" s="151" t="s">
        <v>136</v>
      </c>
    </row>
    <row r="280" spans="2:65" s="13" customFormat="1" ht="11.25">
      <c r="B280" s="156"/>
      <c r="D280" s="150" t="s">
        <v>148</v>
      </c>
      <c r="E280" s="157" t="s">
        <v>19</v>
      </c>
      <c r="F280" s="158" t="s">
        <v>80</v>
      </c>
      <c r="H280" s="159">
        <v>1</v>
      </c>
      <c r="I280" s="160"/>
      <c r="L280" s="156"/>
      <c r="M280" s="161"/>
      <c r="T280" s="162"/>
      <c r="AT280" s="157" t="s">
        <v>148</v>
      </c>
      <c r="AU280" s="157" t="s">
        <v>91</v>
      </c>
      <c r="AV280" s="13" t="s">
        <v>91</v>
      </c>
      <c r="AW280" s="13" t="s">
        <v>34</v>
      </c>
      <c r="AX280" s="13" t="s">
        <v>72</v>
      </c>
      <c r="AY280" s="157" t="s">
        <v>136</v>
      </c>
    </row>
    <row r="281" spans="2:65" s="14" customFormat="1" ht="11.25">
      <c r="B281" s="163"/>
      <c r="D281" s="150" t="s">
        <v>148</v>
      </c>
      <c r="E281" s="164" t="s">
        <v>19</v>
      </c>
      <c r="F281" s="165" t="s">
        <v>151</v>
      </c>
      <c r="H281" s="166">
        <v>1</v>
      </c>
      <c r="I281" s="167"/>
      <c r="L281" s="163"/>
      <c r="M281" s="168"/>
      <c r="T281" s="169"/>
      <c r="AT281" s="164" t="s">
        <v>148</v>
      </c>
      <c r="AU281" s="164" t="s">
        <v>91</v>
      </c>
      <c r="AV281" s="14" t="s">
        <v>144</v>
      </c>
      <c r="AW281" s="14" t="s">
        <v>34</v>
      </c>
      <c r="AX281" s="14" t="s">
        <v>80</v>
      </c>
      <c r="AY281" s="164" t="s">
        <v>136</v>
      </c>
    </row>
    <row r="282" spans="2:65" s="1" customFormat="1" ht="21.75" customHeight="1">
      <c r="B282" s="33"/>
      <c r="C282" s="180" t="s">
        <v>253</v>
      </c>
      <c r="D282" s="180" t="s">
        <v>502</v>
      </c>
      <c r="E282" s="181" t="s">
        <v>535</v>
      </c>
      <c r="F282" s="182" t="s">
        <v>536</v>
      </c>
      <c r="G282" s="183" t="s">
        <v>227</v>
      </c>
      <c r="H282" s="184">
        <v>1</v>
      </c>
      <c r="I282" s="185"/>
      <c r="J282" s="186">
        <f>ROUND(I282*H282,2)</f>
        <v>0</v>
      </c>
      <c r="K282" s="182" t="s">
        <v>143</v>
      </c>
      <c r="L282" s="187"/>
      <c r="M282" s="188" t="s">
        <v>19</v>
      </c>
      <c r="N282" s="189" t="s">
        <v>44</v>
      </c>
      <c r="P282" s="141">
        <f>O282*H282</f>
        <v>0</v>
      </c>
      <c r="Q282" s="141">
        <v>1.2489999999999999E-2</v>
      </c>
      <c r="R282" s="141">
        <f>Q282*H282</f>
        <v>1.2489999999999999E-2</v>
      </c>
      <c r="S282" s="141">
        <v>0</v>
      </c>
      <c r="T282" s="142">
        <f>S282*H282</f>
        <v>0</v>
      </c>
      <c r="AR282" s="143" t="s">
        <v>202</v>
      </c>
      <c r="AT282" s="143" t="s">
        <v>502</v>
      </c>
      <c r="AU282" s="143" t="s">
        <v>91</v>
      </c>
      <c r="AY282" s="18" t="s">
        <v>136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91</v>
      </c>
      <c r="BK282" s="144">
        <f>ROUND(I282*H282,2)</f>
        <v>0</v>
      </c>
      <c r="BL282" s="18" t="s">
        <v>144</v>
      </c>
      <c r="BM282" s="143" t="s">
        <v>537</v>
      </c>
    </row>
    <row r="283" spans="2:65" s="12" customFormat="1" ht="11.25">
      <c r="B283" s="149"/>
      <c r="D283" s="150" t="s">
        <v>148</v>
      </c>
      <c r="E283" s="151" t="s">
        <v>19</v>
      </c>
      <c r="F283" s="152" t="s">
        <v>446</v>
      </c>
      <c r="H283" s="151" t="s">
        <v>19</v>
      </c>
      <c r="I283" s="153"/>
      <c r="L283" s="149"/>
      <c r="M283" s="154"/>
      <c r="T283" s="155"/>
      <c r="AT283" s="151" t="s">
        <v>148</v>
      </c>
      <c r="AU283" s="151" t="s">
        <v>91</v>
      </c>
      <c r="AV283" s="12" t="s">
        <v>80</v>
      </c>
      <c r="AW283" s="12" t="s">
        <v>34</v>
      </c>
      <c r="AX283" s="12" t="s">
        <v>72</v>
      </c>
      <c r="AY283" s="151" t="s">
        <v>136</v>
      </c>
    </row>
    <row r="284" spans="2:65" s="12" customFormat="1" ht="11.25">
      <c r="B284" s="149"/>
      <c r="D284" s="150" t="s">
        <v>148</v>
      </c>
      <c r="E284" s="151" t="s">
        <v>19</v>
      </c>
      <c r="F284" s="152" t="s">
        <v>534</v>
      </c>
      <c r="H284" s="151" t="s">
        <v>19</v>
      </c>
      <c r="I284" s="153"/>
      <c r="L284" s="149"/>
      <c r="M284" s="154"/>
      <c r="T284" s="155"/>
      <c r="AT284" s="151" t="s">
        <v>148</v>
      </c>
      <c r="AU284" s="151" t="s">
        <v>91</v>
      </c>
      <c r="AV284" s="12" t="s">
        <v>80</v>
      </c>
      <c r="AW284" s="12" t="s">
        <v>34</v>
      </c>
      <c r="AX284" s="12" t="s">
        <v>72</v>
      </c>
      <c r="AY284" s="151" t="s">
        <v>136</v>
      </c>
    </row>
    <row r="285" spans="2:65" s="13" customFormat="1" ht="11.25">
      <c r="B285" s="156"/>
      <c r="D285" s="150" t="s">
        <v>148</v>
      </c>
      <c r="E285" s="157" t="s">
        <v>19</v>
      </c>
      <c r="F285" s="158" t="s">
        <v>80</v>
      </c>
      <c r="H285" s="159">
        <v>1</v>
      </c>
      <c r="I285" s="160"/>
      <c r="L285" s="156"/>
      <c r="M285" s="161"/>
      <c r="T285" s="162"/>
      <c r="AT285" s="157" t="s">
        <v>148</v>
      </c>
      <c r="AU285" s="157" t="s">
        <v>91</v>
      </c>
      <c r="AV285" s="13" t="s">
        <v>91</v>
      </c>
      <c r="AW285" s="13" t="s">
        <v>34</v>
      </c>
      <c r="AX285" s="13" t="s">
        <v>72</v>
      </c>
      <c r="AY285" s="157" t="s">
        <v>136</v>
      </c>
    </row>
    <row r="286" spans="2:65" s="14" customFormat="1" ht="11.25">
      <c r="B286" s="163"/>
      <c r="D286" s="150" t="s">
        <v>148</v>
      </c>
      <c r="E286" s="164" t="s">
        <v>19</v>
      </c>
      <c r="F286" s="165" t="s">
        <v>151</v>
      </c>
      <c r="H286" s="166">
        <v>1</v>
      </c>
      <c r="I286" s="167"/>
      <c r="L286" s="163"/>
      <c r="M286" s="168"/>
      <c r="T286" s="169"/>
      <c r="AT286" s="164" t="s">
        <v>148</v>
      </c>
      <c r="AU286" s="164" t="s">
        <v>91</v>
      </c>
      <c r="AV286" s="14" t="s">
        <v>144</v>
      </c>
      <c r="AW286" s="14" t="s">
        <v>34</v>
      </c>
      <c r="AX286" s="14" t="s">
        <v>80</v>
      </c>
      <c r="AY286" s="164" t="s">
        <v>136</v>
      </c>
    </row>
    <row r="287" spans="2:65" s="1" customFormat="1" ht="16.5" customHeight="1">
      <c r="B287" s="33"/>
      <c r="C287" s="132" t="s">
        <v>259</v>
      </c>
      <c r="D287" s="132" t="s">
        <v>139</v>
      </c>
      <c r="E287" s="133" t="s">
        <v>538</v>
      </c>
      <c r="F287" s="134" t="s">
        <v>539</v>
      </c>
      <c r="G287" s="135" t="s">
        <v>227</v>
      </c>
      <c r="H287" s="136">
        <v>2</v>
      </c>
      <c r="I287" s="137"/>
      <c r="J287" s="138">
        <f>ROUND(I287*H287,2)</f>
        <v>0</v>
      </c>
      <c r="K287" s="134" t="s">
        <v>143</v>
      </c>
      <c r="L287" s="33"/>
      <c r="M287" s="139" t="s">
        <v>19</v>
      </c>
      <c r="N287" s="140" t="s">
        <v>44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144</v>
      </c>
      <c r="AT287" s="143" t="s">
        <v>139</v>
      </c>
      <c r="AU287" s="143" t="s">
        <v>91</v>
      </c>
      <c r="AY287" s="18" t="s">
        <v>136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8" t="s">
        <v>91</v>
      </c>
      <c r="BK287" s="144">
        <f>ROUND(I287*H287,2)</f>
        <v>0</v>
      </c>
      <c r="BL287" s="18" t="s">
        <v>144</v>
      </c>
      <c r="BM287" s="143" t="s">
        <v>540</v>
      </c>
    </row>
    <row r="288" spans="2:65" s="1" customFormat="1" ht="11.25">
      <c r="B288" s="33"/>
      <c r="D288" s="145" t="s">
        <v>146</v>
      </c>
      <c r="F288" s="146" t="s">
        <v>541</v>
      </c>
      <c r="I288" s="147"/>
      <c r="L288" s="33"/>
      <c r="M288" s="148"/>
      <c r="T288" s="54"/>
      <c r="AT288" s="18" t="s">
        <v>146</v>
      </c>
      <c r="AU288" s="18" t="s">
        <v>91</v>
      </c>
    </row>
    <row r="289" spans="2:65" s="12" customFormat="1" ht="11.25">
      <c r="B289" s="149"/>
      <c r="D289" s="150" t="s">
        <v>148</v>
      </c>
      <c r="E289" s="151" t="s">
        <v>19</v>
      </c>
      <c r="F289" s="152" t="s">
        <v>446</v>
      </c>
      <c r="H289" s="151" t="s">
        <v>19</v>
      </c>
      <c r="I289" s="153"/>
      <c r="L289" s="149"/>
      <c r="M289" s="154"/>
      <c r="T289" s="155"/>
      <c r="AT289" s="151" t="s">
        <v>148</v>
      </c>
      <c r="AU289" s="151" t="s">
        <v>91</v>
      </c>
      <c r="AV289" s="12" t="s">
        <v>80</v>
      </c>
      <c r="AW289" s="12" t="s">
        <v>34</v>
      </c>
      <c r="AX289" s="12" t="s">
        <v>72</v>
      </c>
      <c r="AY289" s="151" t="s">
        <v>136</v>
      </c>
    </row>
    <row r="290" spans="2:65" s="12" customFormat="1" ht="11.25">
      <c r="B290" s="149"/>
      <c r="D290" s="150" t="s">
        <v>148</v>
      </c>
      <c r="E290" s="151" t="s">
        <v>19</v>
      </c>
      <c r="F290" s="152" t="s">
        <v>542</v>
      </c>
      <c r="H290" s="151" t="s">
        <v>19</v>
      </c>
      <c r="I290" s="153"/>
      <c r="L290" s="149"/>
      <c r="M290" s="154"/>
      <c r="T290" s="155"/>
      <c r="AT290" s="151" t="s">
        <v>148</v>
      </c>
      <c r="AU290" s="151" t="s">
        <v>91</v>
      </c>
      <c r="AV290" s="12" t="s">
        <v>80</v>
      </c>
      <c r="AW290" s="12" t="s">
        <v>34</v>
      </c>
      <c r="AX290" s="12" t="s">
        <v>72</v>
      </c>
      <c r="AY290" s="151" t="s">
        <v>136</v>
      </c>
    </row>
    <row r="291" spans="2:65" s="13" customFormat="1" ht="11.25">
      <c r="B291" s="156"/>
      <c r="D291" s="150" t="s">
        <v>148</v>
      </c>
      <c r="E291" s="157" t="s">
        <v>19</v>
      </c>
      <c r="F291" s="158" t="s">
        <v>80</v>
      </c>
      <c r="H291" s="159">
        <v>1</v>
      </c>
      <c r="I291" s="160"/>
      <c r="L291" s="156"/>
      <c r="M291" s="161"/>
      <c r="T291" s="162"/>
      <c r="AT291" s="157" t="s">
        <v>148</v>
      </c>
      <c r="AU291" s="157" t="s">
        <v>91</v>
      </c>
      <c r="AV291" s="13" t="s">
        <v>91</v>
      </c>
      <c r="AW291" s="13" t="s">
        <v>34</v>
      </c>
      <c r="AX291" s="13" t="s">
        <v>72</v>
      </c>
      <c r="AY291" s="157" t="s">
        <v>136</v>
      </c>
    </row>
    <row r="292" spans="2:65" s="12" customFormat="1" ht="11.25">
      <c r="B292" s="149"/>
      <c r="D292" s="150" t="s">
        <v>148</v>
      </c>
      <c r="E292" s="151" t="s">
        <v>19</v>
      </c>
      <c r="F292" s="152" t="s">
        <v>258</v>
      </c>
      <c r="H292" s="151" t="s">
        <v>19</v>
      </c>
      <c r="I292" s="153"/>
      <c r="L292" s="149"/>
      <c r="M292" s="154"/>
      <c r="T292" s="155"/>
      <c r="AT292" s="151" t="s">
        <v>148</v>
      </c>
      <c r="AU292" s="151" t="s">
        <v>91</v>
      </c>
      <c r="AV292" s="12" t="s">
        <v>80</v>
      </c>
      <c r="AW292" s="12" t="s">
        <v>34</v>
      </c>
      <c r="AX292" s="12" t="s">
        <v>72</v>
      </c>
      <c r="AY292" s="151" t="s">
        <v>136</v>
      </c>
    </row>
    <row r="293" spans="2:65" s="13" customFormat="1" ht="11.25">
      <c r="B293" s="156"/>
      <c r="D293" s="150" t="s">
        <v>148</v>
      </c>
      <c r="E293" s="157" t="s">
        <v>19</v>
      </c>
      <c r="F293" s="158" t="s">
        <v>80</v>
      </c>
      <c r="H293" s="159">
        <v>1</v>
      </c>
      <c r="I293" s="160"/>
      <c r="L293" s="156"/>
      <c r="M293" s="161"/>
      <c r="T293" s="162"/>
      <c r="AT293" s="157" t="s">
        <v>148</v>
      </c>
      <c r="AU293" s="157" t="s">
        <v>91</v>
      </c>
      <c r="AV293" s="13" t="s">
        <v>91</v>
      </c>
      <c r="AW293" s="13" t="s">
        <v>34</v>
      </c>
      <c r="AX293" s="13" t="s">
        <v>72</v>
      </c>
      <c r="AY293" s="157" t="s">
        <v>136</v>
      </c>
    </row>
    <row r="294" spans="2:65" s="14" customFormat="1" ht="11.25">
      <c r="B294" s="163"/>
      <c r="D294" s="150" t="s">
        <v>148</v>
      </c>
      <c r="E294" s="164" t="s">
        <v>19</v>
      </c>
      <c r="F294" s="165" t="s">
        <v>151</v>
      </c>
      <c r="H294" s="166">
        <v>2</v>
      </c>
      <c r="I294" s="167"/>
      <c r="L294" s="163"/>
      <c r="M294" s="168"/>
      <c r="T294" s="169"/>
      <c r="AT294" s="164" t="s">
        <v>148</v>
      </c>
      <c r="AU294" s="164" t="s">
        <v>91</v>
      </c>
      <c r="AV294" s="14" t="s">
        <v>144</v>
      </c>
      <c r="AW294" s="14" t="s">
        <v>34</v>
      </c>
      <c r="AX294" s="14" t="s">
        <v>80</v>
      </c>
      <c r="AY294" s="164" t="s">
        <v>136</v>
      </c>
    </row>
    <row r="295" spans="2:65" s="1" customFormat="1" ht="16.5" customHeight="1">
      <c r="B295" s="33"/>
      <c r="C295" s="180" t="s">
        <v>267</v>
      </c>
      <c r="D295" s="180" t="s">
        <v>502</v>
      </c>
      <c r="E295" s="181" t="s">
        <v>543</v>
      </c>
      <c r="F295" s="182" t="s">
        <v>544</v>
      </c>
      <c r="G295" s="183" t="s">
        <v>227</v>
      </c>
      <c r="H295" s="184">
        <v>2</v>
      </c>
      <c r="I295" s="185"/>
      <c r="J295" s="186">
        <f>ROUND(I295*H295,2)</f>
        <v>0</v>
      </c>
      <c r="K295" s="182" t="s">
        <v>143</v>
      </c>
      <c r="L295" s="187"/>
      <c r="M295" s="188" t="s">
        <v>19</v>
      </c>
      <c r="N295" s="189" t="s">
        <v>44</v>
      </c>
      <c r="P295" s="141">
        <f>O295*H295</f>
        <v>0</v>
      </c>
      <c r="Q295" s="141">
        <v>1.2999999999999999E-3</v>
      </c>
      <c r="R295" s="141">
        <f>Q295*H295</f>
        <v>2.5999999999999999E-3</v>
      </c>
      <c r="S295" s="141">
        <v>0</v>
      </c>
      <c r="T295" s="142">
        <f>S295*H295</f>
        <v>0</v>
      </c>
      <c r="AR295" s="143" t="s">
        <v>202</v>
      </c>
      <c r="AT295" s="143" t="s">
        <v>502</v>
      </c>
      <c r="AU295" s="143" t="s">
        <v>91</v>
      </c>
      <c r="AY295" s="18" t="s">
        <v>136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91</v>
      </c>
      <c r="BK295" s="144">
        <f>ROUND(I295*H295,2)</f>
        <v>0</v>
      </c>
      <c r="BL295" s="18" t="s">
        <v>144</v>
      </c>
      <c r="BM295" s="143" t="s">
        <v>545</v>
      </c>
    </row>
    <row r="296" spans="2:65" s="12" customFormat="1" ht="11.25">
      <c r="B296" s="149"/>
      <c r="D296" s="150" t="s">
        <v>148</v>
      </c>
      <c r="E296" s="151" t="s">
        <v>19</v>
      </c>
      <c r="F296" s="152" t="s">
        <v>446</v>
      </c>
      <c r="H296" s="151" t="s">
        <v>19</v>
      </c>
      <c r="I296" s="153"/>
      <c r="L296" s="149"/>
      <c r="M296" s="154"/>
      <c r="T296" s="155"/>
      <c r="AT296" s="151" t="s">
        <v>148</v>
      </c>
      <c r="AU296" s="151" t="s">
        <v>91</v>
      </c>
      <c r="AV296" s="12" t="s">
        <v>80</v>
      </c>
      <c r="AW296" s="12" t="s">
        <v>34</v>
      </c>
      <c r="AX296" s="12" t="s">
        <v>72</v>
      </c>
      <c r="AY296" s="151" t="s">
        <v>136</v>
      </c>
    </row>
    <row r="297" spans="2:65" s="12" customFormat="1" ht="11.25">
      <c r="B297" s="149"/>
      <c r="D297" s="150" t="s">
        <v>148</v>
      </c>
      <c r="E297" s="151" t="s">
        <v>19</v>
      </c>
      <c r="F297" s="152" t="s">
        <v>542</v>
      </c>
      <c r="H297" s="151" t="s">
        <v>19</v>
      </c>
      <c r="I297" s="153"/>
      <c r="L297" s="149"/>
      <c r="M297" s="154"/>
      <c r="T297" s="155"/>
      <c r="AT297" s="151" t="s">
        <v>148</v>
      </c>
      <c r="AU297" s="151" t="s">
        <v>91</v>
      </c>
      <c r="AV297" s="12" t="s">
        <v>80</v>
      </c>
      <c r="AW297" s="12" t="s">
        <v>34</v>
      </c>
      <c r="AX297" s="12" t="s">
        <v>72</v>
      </c>
      <c r="AY297" s="151" t="s">
        <v>136</v>
      </c>
    </row>
    <row r="298" spans="2:65" s="13" customFormat="1" ht="11.25">
      <c r="B298" s="156"/>
      <c r="D298" s="150" t="s">
        <v>148</v>
      </c>
      <c r="E298" s="157" t="s">
        <v>19</v>
      </c>
      <c r="F298" s="158" t="s">
        <v>80</v>
      </c>
      <c r="H298" s="159">
        <v>1</v>
      </c>
      <c r="I298" s="160"/>
      <c r="L298" s="156"/>
      <c r="M298" s="161"/>
      <c r="T298" s="162"/>
      <c r="AT298" s="157" t="s">
        <v>148</v>
      </c>
      <c r="AU298" s="157" t="s">
        <v>91</v>
      </c>
      <c r="AV298" s="13" t="s">
        <v>91</v>
      </c>
      <c r="AW298" s="13" t="s">
        <v>34</v>
      </c>
      <c r="AX298" s="13" t="s">
        <v>72</v>
      </c>
      <c r="AY298" s="157" t="s">
        <v>136</v>
      </c>
    </row>
    <row r="299" spans="2:65" s="12" customFormat="1" ht="11.25">
      <c r="B299" s="149"/>
      <c r="D299" s="150" t="s">
        <v>148</v>
      </c>
      <c r="E299" s="151" t="s">
        <v>19</v>
      </c>
      <c r="F299" s="152" t="s">
        <v>258</v>
      </c>
      <c r="H299" s="151" t="s">
        <v>19</v>
      </c>
      <c r="I299" s="153"/>
      <c r="L299" s="149"/>
      <c r="M299" s="154"/>
      <c r="T299" s="155"/>
      <c r="AT299" s="151" t="s">
        <v>148</v>
      </c>
      <c r="AU299" s="151" t="s">
        <v>91</v>
      </c>
      <c r="AV299" s="12" t="s">
        <v>80</v>
      </c>
      <c r="AW299" s="12" t="s">
        <v>34</v>
      </c>
      <c r="AX299" s="12" t="s">
        <v>72</v>
      </c>
      <c r="AY299" s="151" t="s">
        <v>136</v>
      </c>
    </row>
    <row r="300" spans="2:65" s="13" customFormat="1" ht="11.25">
      <c r="B300" s="156"/>
      <c r="D300" s="150" t="s">
        <v>148</v>
      </c>
      <c r="E300" s="157" t="s">
        <v>19</v>
      </c>
      <c r="F300" s="158" t="s">
        <v>80</v>
      </c>
      <c r="H300" s="159">
        <v>1</v>
      </c>
      <c r="I300" s="160"/>
      <c r="L300" s="156"/>
      <c r="M300" s="161"/>
      <c r="T300" s="162"/>
      <c r="AT300" s="157" t="s">
        <v>148</v>
      </c>
      <c r="AU300" s="157" t="s">
        <v>91</v>
      </c>
      <c r="AV300" s="13" t="s">
        <v>91</v>
      </c>
      <c r="AW300" s="13" t="s">
        <v>34</v>
      </c>
      <c r="AX300" s="13" t="s">
        <v>72</v>
      </c>
      <c r="AY300" s="157" t="s">
        <v>136</v>
      </c>
    </row>
    <row r="301" spans="2:65" s="14" customFormat="1" ht="11.25">
      <c r="B301" s="163"/>
      <c r="D301" s="150" t="s">
        <v>148</v>
      </c>
      <c r="E301" s="164" t="s">
        <v>19</v>
      </c>
      <c r="F301" s="165" t="s">
        <v>151</v>
      </c>
      <c r="H301" s="166">
        <v>2</v>
      </c>
      <c r="I301" s="167"/>
      <c r="L301" s="163"/>
      <c r="M301" s="168"/>
      <c r="T301" s="169"/>
      <c r="AT301" s="164" t="s">
        <v>148</v>
      </c>
      <c r="AU301" s="164" t="s">
        <v>91</v>
      </c>
      <c r="AV301" s="14" t="s">
        <v>144</v>
      </c>
      <c r="AW301" s="14" t="s">
        <v>34</v>
      </c>
      <c r="AX301" s="14" t="s">
        <v>80</v>
      </c>
      <c r="AY301" s="164" t="s">
        <v>136</v>
      </c>
    </row>
    <row r="302" spans="2:65" s="1" customFormat="1" ht="21.75" customHeight="1">
      <c r="B302" s="33"/>
      <c r="C302" s="132" t="s">
        <v>276</v>
      </c>
      <c r="D302" s="132" t="s">
        <v>139</v>
      </c>
      <c r="E302" s="133" t="s">
        <v>546</v>
      </c>
      <c r="F302" s="134" t="s">
        <v>547</v>
      </c>
      <c r="G302" s="135" t="s">
        <v>227</v>
      </c>
      <c r="H302" s="136">
        <v>2</v>
      </c>
      <c r="I302" s="137"/>
      <c r="J302" s="138">
        <f>ROUND(I302*H302,2)</f>
        <v>0</v>
      </c>
      <c r="K302" s="134" t="s">
        <v>143</v>
      </c>
      <c r="L302" s="33"/>
      <c r="M302" s="139" t="s">
        <v>19</v>
      </c>
      <c r="N302" s="140" t="s">
        <v>44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144</v>
      </c>
      <c r="AT302" s="143" t="s">
        <v>139</v>
      </c>
      <c r="AU302" s="143" t="s">
        <v>91</v>
      </c>
      <c r="AY302" s="18" t="s">
        <v>136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91</v>
      </c>
      <c r="BK302" s="144">
        <f>ROUND(I302*H302,2)</f>
        <v>0</v>
      </c>
      <c r="BL302" s="18" t="s">
        <v>144</v>
      </c>
      <c r="BM302" s="143" t="s">
        <v>548</v>
      </c>
    </row>
    <row r="303" spans="2:65" s="1" customFormat="1" ht="11.25">
      <c r="B303" s="33"/>
      <c r="D303" s="145" t="s">
        <v>146</v>
      </c>
      <c r="F303" s="146" t="s">
        <v>549</v>
      </c>
      <c r="I303" s="147"/>
      <c r="L303" s="33"/>
      <c r="M303" s="148"/>
      <c r="T303" s="54"/>
      <c r="AT303" s="18" t="s">
        <v>146</v>
      </c>
      <c r="AU303" s="18" t="s">
        <v>91</v>
      </c>
    </row>
    <row r="304" spans="2:65" s="12" customFormat="1" ht="11.25">
      <c r="B304" s="149"/>
      <c r="D304" s="150" t="s">
        <v>148</v>
      </c>
      <c r="E304" s="151" t="s">
        <v>19</v>
      </c>
      <c r="F304" s="152" t="s">
        <v>446</v>
      </c>
      <c r="H304" s="151" t="s">
        <v>19</v>
      </c>
      <c r="I304" s="153"/>
      <c r="L304" s="149"/>
      <c r="M304" s="154"/>
      <c r="T304" s="155"/>
      <c r="AT304" s="151" t="s">
        <v>148</v>
      </c>
      <c r="AU304" s="151" t="s">
        <v>91</v>
      </c>
      <c r="AV304" s="12" t="s">
        <v>80</v>
      </c>
      <c r="AW304" s="12" t="s">
        <v>34</v>
      </c>
      <c r="AX304" s="12" t="s">
        <v>72</v>
      </c>
      <c r="AY304" s="151" t="s">
        <v>136</v>
      </c>
    </row>
    <row r="305" spans="2:65" s="12" customFormat="1" ht="11.25">
      <c r="B305" s="149"/>
      <c r="D305" s="150" t="s">
        <v>148</v>
      </c>
      <c r="E305" s="151" t="s">
        <v>19</v>
      </c>
      <c r="F305" s="152" t="s">
        <v>542</v>
      </c>
      <c r="H305" s="151" t="s">
        <v>19</v>
      </c>
      <c r="I305" s="153"/>
      <c r="L305" s="149"/>
      <c r="M305" s="154"/>
      <c r="T305" s="155"/>
      <c r="AT305" s="151" t="s">
        <v>148</v>
      </c>
      <c r="AU305" s="151" t="s">
        <v>91</v>
      </c>
      <c r="AV305" s="12" t="s">
        <v>80</v>
      </c>
      <c r="AW305" s="12" t="s">
        <v>34</v>
      </c>
      <c r="AX305" s="12" t="s">
        <v>72</v>
      </c>
      <c r="AY305" s="151" t="s">
        <v>136</v>
      </c>
    </row>
    <row r="306" spans="2:65" s="13" customFormat="1" ht="11.25">
      <c r="B306" s="156"/>
      <c r="D306" s="150" t="s">
        <v>148</v>
      </c>
      <c r="E306" s="157" t="s">
        <v>19</v>
      </c>
      <c r="F306" s="158" t="s">
        <v>80</v>
      </c>
      <c r="H306" s="159">
        <v>1</v>
      </c>
      <c r="I306" s="160"/>
      <c r="L306" s="156"/>
      <c r="M306" s="161"/>
      <c r="T306" s="162"/>
      <c r="AT306" s="157" t="s">
        <v>148</v>
      </c>
      <c r="AU306" s="157" t="s">
        <v>91</v>
      </c>
      <c r="AV306" s="13" t="s">
        <v>91</v>
      </c>
      <c r="AW306" s="13" t="s">
        <v>34</v>
      </c>
      <c r="AX306" s="13" t="s">
        <v>72</v>
      </c>
      <c r="AY306" s="157" t="s">
        <v>136</v>
      </c>
    </row>
    <row r="307" spans="2:65" s="12" customFormat="1" ht="11.25">
      <c r="B307" s="149"/>
      <c r="D307" s="150" t="s">
        <v>148</v>
      </c>
      <c r="E307" s="151" t="s">
        <v>19</v>
      </c>
      <c r="F307" s="152" t="s">
        <v>258</v>
      </c>
      <c r="H307" s="151" t="s">
        <v>19</v>
      </c>
      <c r="I307" s="153"/>
      <c r="L307" s="149"/>
      <c r="M307" s="154"/>
      <c r="T307" s="155"/>
      <c r="AT307" s="151" t="s">
        <v>148</v>
      </c>
      <c r="AU307" s="151" t="s">
        <v>91</v>
      </c>
      <c r="AV307" s="12" t="s">
        <v>80</v>
      </c>
      <c r="AW307" s="12" t="s">
        <v>34</v>
      </c>
      <c r="AX307" s="12" t="s">
        <v>72</v>
      </c>
      <c r="AY307" s="151" t="s">
        <v>136</v>
      </c>
    </row>
    <row r="308" spans="2:65" s="13" customFormat="1" ht="11.25">
      <c r="B308" s="156"/>
      <c r="D308" s="150" t="s">
        <v>148</v>
      </c>
      <c r="E308" s="157" t="s">
        <v>19</v>
      </c>
      <c r="F308" s="158" t="s">
        <v>80</v>
      </c>
      <c r="H308" s="159">
        <v>1</v>
      </c>
      <c r="I308" s="160"/>
      <c r="L308" s="156"/>
      <c r="M308" s="161"/>
      <c r="T308" s="162"/>
      <c r="AT308" s="157" t="s">
        <v>148</v>
      </c>
      <c r="AU308" s="157" t="s">
        <v>91</v>
      </c>
      <c r="AV308" s="13" t="s">
        <v>91</v>
      </c>
      <c r="AW308" s="13" t="s">
        <v>34</v>
      </c>
      <c r="AX308" s="13" t="s">
        <v>72</v>
      </c>
      <c r="AY308" s="157" t="s">
        <v>136</v>
      </c>
    </row>
    <row r="309" spans="2:65" s="14" customFormat="1" ht="11.25">
      <c r="B309" s="163"/>
      <c r="D309" s="150" t="s">
        <v>148</v>
      </c>
      <c r="E309" s="164" t="s">
        <v>19</v>
      </c>
      <c r="F309" s="165" t="s">
        <v>151</v>
      </c>
      <c r="H309" s="166">
        <v>2</v>
      </c>
      <c r="I309" s="167"/>
      <c r="L309" s="163"/>
      <c r="M309" s="168"/>
      <c r="T309" s="169"/>
      <c r="AT309" s="164" t="s">
        <v>148</v>
      </c>
      <c r="AU309" s="164" t="s">
        <v>91</v>
      </c>
      <c r="AV309" s="14" t="s">
        <v>144</v>
      </c>
      <c r="AW309" s="14" t="s">
        <v>34</v>
      </c>
      <c r="AX309" s="14" t="s">
        <v>80</v>
      </c>
      <c r="AY309" s="164" t="s">
        <v>136</v>
      </c>
    </row>
    <row r="310" spans="2:65" s="1" customFormat="1" ht="16.5" customHeight="1">
      <c r="B310" s="33"/>
      <c r="C310" s="180" t="s">
        <v>291</v>
      </c>
      <c r="D310" s="180" t="s">
        <v>502</v>
      </c>
      <c r="E310" s="181" t="s">
        <v>550</v>
      </c>
      <c r="F310" s="182" t="s">
        <v>551</v>
      </c>
      <c r="G310" s="183" t="s">
        <v>234</v>
      </c>
      <c r="H310" s="184">
        <v>1.6</v>
      </c>
      <c r="I310" s="185"/>
      <c r="J310" s="186">
        <f>ROUND(I310*H310,2)</f>
        <v>0</v>
      </c>
      <c r="K310" s="182" t="s">
        <v>143</v>
      </c>
      <c r="L310" s="187"/>
      <c r="M310" s="188" t="s">
        <v>19</v>
      </c>
      <c r="N310" s="189" t="s">
        <v>44</v>
      </c>
      <c r="P310" s="141">
        <f>O310*H310</f>
        <v>0</v>
      </c>
      <c r="Q310" s="141">
        <v>2.5899999999999999E-3</v>
      </c>
      <c r="R310" s="141">
        <f>Q310*H310</f>
        <v>4.1440000000000001E-3</v>
      </c>
      <c r="S310" s="141">
        <v>0</v>
      </c>
      <c r="T310" s="142">
        <f>S310*H310</f>
        <v>0</v>
      </c>
      <c r="AR310" s="143" t="s">
        <v>202</v>
      </c>
      <c r="AT310" s="143" t="s">
        <v>502</v>
      </c>
      <c r="AU310" s="143" t="s">
        <v>91</v>
      </c>
      <c r="AY310" s="18" t="s">
        <v>136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91</v>
      </c>
      <c r="BK310" s="144">
        <f>ROUND(I310*H310,2)</f>
        <v>0</v>
      </c>
      <c r="BL310" s="18" t="s">
        <v>144</v>
      </c>
      <c r="BM310" s="143" t="s">
        <v>552</v>
      </c>
    </row>
    <row r="311" spans="2:65" s="12" customFormat="1" ht="11.25">
      <c r="B311" s="149"/>
      <c r="D311" s="150" t="s">
        <v>148</v>
      </c>
      <c r="E311" s="151" t="s">
        <v>19</v>
      </c>
      <c r="F311" s="152" t="s">
        <v>446</v>
      </c>
      <c r="H311" s="151" t="s">
        <v>19</v>
      </c>
      <c r="I311" s="153"/>
      <c r="L311" s="149"/>
      <c r="M311" s="154"/>
      <c r="T311" s="155"/>
      <c r="AT311" s="151" t="s">
        <v>148</v>
      </c>
      <c r="AU311" s="151" t="s">
        <v>91</v>
      </c>
      <c r="AV311" s="12" t="s">
        <v>80</v>
      </c>
      <c r="AW311" s="12" t="s">
        <v>34</v>
      </c>
      <c r="AX311" s="12" t="s">
        <v>72</v>
      </c>
      <c r="AY311" s="151" t="s">
        <v>136</v>
      </c>
    </row>
    <row r="312" spans="2:65" s="12" customFormat="1" ht="11.25">
      <c r="B312" s="149"/>
      <c r="D312" s="150" t="s">
        <v>148</v>
      </c>
      <c r="E312" s="151" t="s">
        <v>19</v>
      </c>
      <c r="F312" s="152" t="s">
        <v>542</v>
      </c>
      <c r="H312" s="151" t="s">
        <v>19</v>
      </c>
      <c r="I312" s="153"/>
      <c r="L312" s="149"/>
      <c r="M312" s="154"/>
      <c r="T312" s="155"/>
      <c r="AT312" s="151" t="s">
        <v>148</v>
      </c>
      <c r="AU312" s="151" t="s">
        <v>91</v>
      </c>
      <c r="AV312" s="12" t="s">
        <v>80</v>
      </c>
      <c r="AW312" s="12" t="s">
        <v>34</v>
      </c>
      <c r="AX312" s="12" t="s">
        <v>72</v>
      </c>
      <c r="AY312" s="151" t="s">
        <v>136</v>
      </c>
    </row>
    <row r="313" spans="2:65" s="13" customFormat="1" ht="11.25">
      <c r="B313" s="156"/>
      <c r="D313" s="150" t="s">
        <v>148</v>
      </c>
      <c r="E313" s="157" t="s">
        <v>19</v>
      </c>
      <c r="F313" s="158" t="s">
        <v>393</v>
      </c>
      <c r="H313" s="159">
        <v>0.6</v>
      </c>
      <c r="I313" s="160"/>
      <c r="L313" s="156"/>
      <c r="M313" s="161"/>
      <c r="T313" s="162"/>
      <c r="AT313" s="157" t="s">
        <v>148</v>
      </c>
      <c r="AU313" s="157" t="s">
        <v>91</v>
      </c>
      <c r="AV313" s="13" t="s">
        <v>91</v>
      </c>
      <c r="AW313" s="13" t="s">
        <v>34</v>
      </c>
      <c r="AX313" s="13" t="s">
        <v>72</v>
      </c>
      <c r="AY313" s="157" t="s">
        <v>136</v>
      </c>
    </row>
    <row r="314" spans="2:65" s="12" customFormat="1" ht="11.25">
      <c r="B314" s="149"/>
      <c r="D314" s="150" t="s">
        <v>148</v>
      </c>
      <c r="E314" s="151" t="s">
        <v>19</v>
      </c>
      <c r="F314" s="152" t="s">
        <v>258</v>
      </c>
      <c r="H314" s="151" t="s">
        <v>19</v>
      </c>
      <c r="I314" s="153"/>
      <c r="L314" s="149"/>
      <c r="M314" s="154"/>
      <c r="T314" s="155"/>
      <c r="AT314" s="151" t="s">
        <v>148</v>
      </c>
      <c r="AU314" s="151" t="s">
        <v>91</v>
      </c>
      <c r="AV314" s="12" t="s">
        <v>80</v>
      </c>
      <c r="AW314" s="12" t="s">
        <v>34</v>
      </c>
      <c r="AX314" s="12" t="s">
        <v>72</v>
      </c>
      <c r="AY314" s="151" t="s">
        <v>136</v>
      </c>
    </row>
    <row r="315" spans="2:65" s="13" customFormat="1" ht="11.25">
      <c r="B315" s="156"/>
      <c r="D315" s="150" t="s">
        <v>148</v>
      </c>
      <c r="E315" s="157" t="s">
        <v>19</v>
      </c>
      <c r="F315" s="158" t="s">
        <v>80</v>
      </c>
      <c r="H315" s="159">
        <v>1</v>
      </c>
      <c r="I315" s="160"/>
      <c r="L315" s="156"/>
      <c r="M315" s="161"/>
      <c r="T315" s="162"/>
      <c r="AT315" s="157" t="s">
        <v>148</v>
      </c>
      <c r="AU315" s="157" t="s">
        <v>91</v>
      </c>
      <c r="AV315" s="13" t="s">
        <v>91</v>
      </c>
      <c r="AW315" s="13" t="s">
        <v>34</v>
      </c>
      <c r="AX315" s="13" t="s">
        <v>72</v>
      </c>
      <c r="AY315" s="157" t="s">
        <v>136</v>
      </c>
    </row>
    <row r="316" spans="2:65" s="14" customFormat="1" ht="11.25">
      <c r="B316" s="163"/>
      <c r="D316" s="150" t="s">
        <v>148</v>
      </c>
      <c r="E316" s="164" t="s">
        <v>19</v>
      </c>
      <c r="F316" s="165" t="s">
        <v>151</v>
      </c>
      <c r="H316" s="166">
        <v>1.6</v>
      </c>
      <c r="I316" s="167"/>
      <c r="L316" s="163"/>
      <c r="M316" s="168"/>
      <c r="T316" s="169"/>
      <c r="AT316" s="164" t="s">
        <v>148</v>
      </c>
      <c r="AU316" s="164" t="s">
        <v>91</v>
      </c>
      <c r="AV316" s="14" t="s">
        <v>144</v>
      </c>
      <c r="AW316" s="14" t="s">
        <v>34</v>
      </c>
      <c r="AX316" s="14" t="s">
        <v>80</v>
      </c>
      <c r="AY316" s="164" t="s">
        <v>136</v>
      </c>
    </row>
    <row r="317" spans="2:65" s="11" customFormat="1" ht="22.9" customHeight="1">
      <c r="B317" s="120"/>
      <c r="D317" s="121" t="s">
        <v>71</v>
      </c>
      <c r="E317" s="130" t="s">
        <v>137</v>
      </c>
      <c r="F317" s="130" t="s">
        <v>138</v>
      </c>
      <c r="I317" s="123"/>
      <c r="J317" s="131">
        <f>BK317</f>
        <v>0</v>
      </c>
      <c r="L317" s="120"/>
      <c r="M317" s="125"/>
      <c r="P317" s="126">
        <f>SUM(P318:P334)</f>
        <v>0</v>
      </c>
      <c r="R317" s="126">
        <f>SUM(R318:R334)</f>
        <v>1.552E-3</v>
      </c>
      <c r="T317" s="127">
        <f>SUM(T318:T334)</f>
        <v>0</v>
      </c>
      <c r="AR317" s="121" t="s">
        <v>80</v>
      </c>
      <c r="AT317" s="128" t="s">
        <v>71</v>
      </c>
      <c r="AU317" s="128" t="s">
        <v>80</v>
      </c>
      <c r="AY317" s="121" t="s">
        <v>136</v>
      </c>
      <c r="BK317" s="129">
        <f>SUM(BK318:BK334)</f>
        <v>0</v>
      </c>
    </row>
    <row r="318" spans="2:65" s="1" customFormat="1" ht="24.2" customHeight="1">
      <c r="B318" s="33"/>
      <c r="C318" s="132" t="s">
        <v>7</v>
      </c>
      <c r="D318" s="132" t="s">
        <v>139</v>
      </c>
      <c r="E318" s="133" t="s">
        <v>140</v>
      </c>
      <c r="F318" s="134" t="s">
        <v>141</v>
      </c>
      <c r="G318" s="135" t="s">
        <v>142</v>
      </c>
      <c r="H318" s="136">
        <v>38.799999999999997</v>
      </c>
      <c r="I318" s="137"/>
      <c r="J318" s="138">
        <f>ROUND(I318*H318,2)</f>
        <v>0</v>
      </c>
      <c r="K318" s="134" t="s">
        <v>143</v>
      </c>
      <c r="L318" s="33"/>
      <c r="M318" s="139" t="s">
        <v>19</v>
      </c>
      <c r="N318" s="140" t="s">
        <v>44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144</v>
      </c>
      <c r="AT318" s="143" t="s">
        <v>139</v>
      </c>
      <c r="AU318" s="143" t="s">
        <v>91</v>
      </c>
      <c r="AY318" s="18" t="s">
        <v>136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91</v>
      </c>
      <c r="BK318" s="144">
        <f>ROUND(I318*H318,2)</f>
        <v>0</v>
      </c>
      <c r="BL318" s="18" t="s">
        <v>144</v>
      </c>
      <c r="BM318" s="143" t="s">
        <v>553</v>
      </c>
    </row>
    <row r="319" spans="2:65" s="1" customFormat="1" ht="11.25">
      <c r="B319" s="33"/>
      <c r="D319" s="145" t="s">
        <v>146</v>
      </c>
      <c r="F319" s="146" t="s">
        <v>147</v>
      </c>
      <c r="I319" s="147"/>
      <c r="L319" s="33"/>
      <c r="M319" s="148"/>
      <c r="T319" s="54"/>
      <c r="AT319" s="18" t="s">
        <v>146</v>
      </c>
      <c r="AU319" s="18" t="s">
        <v>91</v>
      </c>
    </row>
    <row r="320" spans="2:65" s="12" customFormat="1" ht="11.25">
      <c r="B320" s="149"/>
      <c r="D320" s="150" t="s">
        <v>148</v>
      </c>
      <c r="E320" s="151" t="s">
        <v>19</v>
      </c>
      <c r="F320" s="152" t="s">
        <v>446</v>
      </c>
      <c r="H320" s="151" t="s">
        <v>19</v>
      </c>
      <c r="I320" s="153"/>
      <c r="L320" s="149"/>
      <c r="M320" s="154"/>
      <c r="T320" s="155"/>
      <c r="AT320" s="151" t="s">
        <v>148</v>
      </c>
      <c r="AU320" s="151" t="s">
        <v>91</v>
      </c>
      <c r="AV320" s="12" t="s">
        <v>80</v>
      </c>
      <c r="AW320" s="12" t="s">
        <v>34</v>
      </c>
      <c r="AX320" s="12" t="s">
        <v>72</v>
      </c>
      <c r="AY320" s="151" t="s">
        <v>136</v>
      </c>
    </row>
    <row r="321" spans="2:65" s="13" customFormat="1" ht="11.25">
      <c r="B321" s="156"/>
      <c r="D321" s="150" t="s">
        <v>148</v>
      </c>
      <c r="E321" s="157" t="s">
        <v>19</v>
      </c>
      <c r="F321" s="158" t="s">
        <v>554</v>
      </c>
      <c r="H321" s="159">
        <v>38.799999999999997</v>
      </c>
      <c r="I321" s="160"/>
      <c r="L321" s="156"/>
      <c r="M321" s="161"/>
      <c r="T321" s="162"/>
      <c r="AT321" s="157" t="s">
        <v>148</v>
      </c>
      <c r="AU321" s="157" t="s">
        <v>91</v>
      </c>
      <c r="AV321" s="13" t="s">
        <v>91</v>
      </c>
      <c r="AW321" s="13" t="s">
        <v>34</v>
      </c>
      <c r="AX321" s="13" t="s">
        <v>72</v>
      </c>
      <c r="AY321" s="157" t="s">
        <v>136</v>
      </c>
    </row>
    <row r="322" spans="2:65" s="14" customFormat="1" ht="11.25">
      <c r="B322" s="163"/>
      <c r="D322" s="150" t="s">
        <v>148</v>
      </c>
      <c r="E322" s="164" t="s">
        <v>19</v>
      </c>
      <c r="F322" s="165" t="s">
        <v>151</v>
      </c>
      <c r="H322" s="166">
        <v>38.799999999999997</v>
      </c>
      <c r="I322" s="167"/>
      <c r="L322" s="163"/>
      <c r="M322" s="168"/>
      <c r="T322" s="169"/>
      <c r="AT322" s="164" t="s">
        <v>148</v>
      </c>
      <c r="AU322" s="164" t="s">
        <v>91</v>
      </c>
      <c r="AV322" s="14" t="s">
        <v>144</v>
      </c>
      <c r="AW322" s="14" t="s">
        <v>34</v>
      </c>
      <c r="AX322" s="14" t="s">
        <v>80</v>
      </c>
      <c r="AY322" s="164" t="s">
        <v>136</v>
      </c>
    </row>
    <row r="323" spans="2:65" s="1" customFormat="1" ht="24.2" customHeight="1">
      <c r="B323" s="33"/>
      <c r="C323" s="132" t="s">
        <v>305</v>
      </c>
      <c r="D323" s="132" t="s">
        <v>139</v>
      </c>
      <c r="E323" s="133" t="s">
        <v>555</v>
      </c>
      <c r="F323" s="134" t="s">
        <v>556</v>
      </c>
      <c r="G323" s="135" t="s">
        <v>142</v>
      </c>
      <c r="H323" s="136">
        <v>4.8</v>
      </c>
      <c r="I323" s="137"/>
      <c r="J323" s="138">
        <f>ROUND(I323*H323,2)</f>
        <v>0</v>
      </c>
      <c r="K323" s="134" t="s">
        <v>143</v>
      </c>
      <c r="L323" s="33"/>
      <c r="M323" s="139" t="s">
        <v>19</v>
      </c>
      <c r="N323" s="140" t="s">
        <v>44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144</v>
      </c>
      <c r="AT323" s="143" t="s">
        <v>139</v>
      </c>
      <c r="AU323" s="143" t="s">
        <v>91</v>
      </c>
      <c r="AY323" s="18" t="s">
        <v>136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91</v>
      </c>
      <c r="BK323" s="144">
        <f>ROUND(I323*H323,2)</f>
        <v>0</v>
      </c>
      <c r="BL323" s="18" t="s">
        <v>144</v>
      </c>
      <c r="BM323" s="143" t="s">
        <v>557</v>
      </c>
    </row>
    <row r="324" spans="2:65" s="1" customFormat="1" ht="11.25">
      <c r="B324" s="33"/>
      <c r="D324" s="145" t="s">
        <v>146</v>
      </c>
      <c r="F324" s="146" t="s">
        <v>558</v>
      </c>
      <c r="I324" s="147"/>
      <c r="L324" s="33"/>
      <c r="M324" s="148"/>
      <c r="T324" s="54"/>
      <c r="AT324" s="18" t="s">
        <v>146</v>
      </c>
      <c r="AU324" s="18" t="s">
        <v>91</v>
      </c>
    </row>
    <row r="325" spans="2:65" s="12" customFormat="1" ht="11.25">
      <c r="B325" s="149"/>
      <c r="D325" s="150" t="s">
        <v>148</v>
      </c>
      <c r="E325" s="151" t="s">
        <v>19</v>
      </c>
      <c r="F325" s="152" t="s">
        <v>559</v>
      </c>
      <c r="H325" s="151" t="s">
        <v>19</v>
      </c>
      <c r="I325" s="153"/>
      <c r="L325" s="149"/>
      <c r="M325" s="154"/>
      <c r="T325" s="155"/>
      <c r="AT325" s="151" t="s">
        <v>148</v>
      </c>
      <c r="AU325" s="151" t="s">
        <v>91</v>
      </c>
      <c r="AV325" s="12" t="s">
        <v>80</v>
      </c>
      <c r="AW325" s="12" t="s">
        <v>34</v>
      </c>
      <c r="AX325" s="12" t="s">
        <v>72</v>
      </c>
      <c r="AY325" s="151" t="s">
        <v>136</v>
      </c>
    </row>
    <row r="326" spans="2:65" s="13" customFormat="1" ht="11.25">
      <c r="B326" s="156"/>
      <c r="D326" s="150" t="s">
        <v>148</v>
      </c>
      <c r="E326" s="157" t="s">
        <v>19</v>
      </c>
      <c r="F326" s="158" t="s">
        <v>560</v>
      </c>
      <c r="H326" s="159">
        <v>2.4</v>
      </c>
      <c r="I326" s="160"/>
      <c r="L326" s="156"/>
      <c r="M326" s="161"/>
      <c r="T326" s="162"/>
      <c r="AT326" s="157" t="s">
        <v>148</v>
      </c>
      <c r="AU326" s="157" t="s">
        <v>91</v>
      </c>
      <c r="AV326" s="13" t="s">
        <v>91</v>
      </c>
      <c r="AW326" s="13" t="s">
        <v>34</v>
      </c>
      <c r="AX326" s="13" t="s">
        <v>72</v>
      </c>
      <c r="AY326" s="157" t="s">
        <v>136</v>
      </c>
    </row>
    <row r="327" spans="2:65" s="12" customFormat="1" ht="11.25">
      <c r="B327" s="149"/>
      <c r="D327" s="150" t="s">
        <v>148</v>
      </c>
      <c r="E327" s="151" t="s">
        <v>19</v>
      </c>
      <c r="F327" s="152" t="s">
        <v>561</v>
      </c>
      <c r="H327" s="151" t="s">
        <v>19</v>
      </c>
      <c r="I327" s="153"/>
      <c r="L327" s="149"/>
      <c r="M327" s="154"/>
      <c r="T327" s="155"/>
      <c r="AT327" s="151" t="s">
        <v>148</v>
      </c>
      <c r="AU327" s="151" t="s">
        <v>91</v>
      </c>
      <c r="AV327" s="12" t="s">
        <v>80</v>
      </c>
      <c r="AW327" s="12" t="s">
        <v>34</v>
      </c>
      <c r="AX327" s="12" t="s">
        <v>72</v>
      </c>
      <c r="AY327" s="151" t="s">
        <v>136</v>
      </c>
    </row>
    <row r="328" spans="2:65" s="13" customFormat="1" ht="11.25">
      <c r="B328" s="156"/>
      <c r="D328" s="150" t="s">
        <v>148</v>
      </c>
      <c r="E328" s="157" t="s">
        <v>19</v>
      </c>
      <c r="F328" s="158" t="s">
        <v>560</v>
      </c>
      <c r="H328" s="159">
        <v>2.4</v>
      </c>
      <c r="I328" s="160"/>
      <c r="L328" s="156"/>
      <c r="M328" s="161"/>
      <c r="T328" s="162"/>
      <c r="AT328" s="157" t="s">
        <v>148</v>
      </c>
      <c r="AU328" s="157" t="s">
        <v>91</v>
      </c>
      <c r="AV328" s="13" t="s">
        <v>91</v>
      </c>
      <c r="AW328" s="13" t="s">
        <v>34</v>
      </c>
      <c r="AX328" s="13" t="s">
        <v>72</v>
      </c>
      <c r="AY328" s="157" t="s">
        <v>136</v>
      </c>
    </row>
    <row r="329" spans="2:65" s="14" customFormat="1" ht="11.25">
      <c r="B329" s="163"/>
      <c r="D329" s="150" t="s">
        <v>148</v>
      </c>
      <c r="E329" s="164" t="s">
        <v>19</v>
      </c>
      <c r="F329" s="165" t="s">
        <v>151</v>
      </c>
      <c r="H329" s="166">
        <v>4.8</v>
      </c>
      <c r="I329" s="167"/>
      <c r="L329" s="163"/>
      <c r="M329" s="168"/>
      <c r="T329" s="169"/>
      <c r="AT329" s="164" t="s">
        <v>148</v>
      </c>
      <c r="AU329" s="164" t="s">
        <v>91</v>
      </c>
      <c r="AV329" s="14" t="s">
        <v>144</v>
      </c>
      <c r="AW329" s="14" t="s">
        <v>34</v>
      </c>
      <c r="AX329" s="14" t="s">
        <v>80</v>
      </c>
      <c r="AY329" s="164" t="s">
        <v>136</v>
      </c>
    </row>
    <row r="330" spans="2:65" s="1" customFormat="1" ht="24.2" customHeight="1">
      <c r="B330" s="33"/>
      <c r="C330" s="132" t="s">
        <v>310</v>
      </c>
      <c r="D330" s="132" t="s">
        <v>139</v>
      </c>
      <c r="E330" s="133" t="s">
        <v>562</v>
      </c>
      <c r="F330" s="134" t="s">
        <v>563</v>
      </c>
      <c r="G330" s="135" t="s">
        <v>142</v>
      </c>
      <c r="H330" s="136">
        <v>38.799999999999997</v>
      </c>
      <c r="I330" s="137"/>
      <c r="J330" s="138">
        <f>ROUND(I330*H330,2)</f>
        <v>0</v>
      </c>
      <c r="K330" s="134" t="s">
        <v>143</v>
      </c>
      <c r="L330" s="33"/>
      <c r="M330" s="139" t="s">
        <v>19</v>
      </c>
      <c r="N330" s="140" t="s">
        <v>44</v>
      </c>
      <c r="P330" s="141">
        <f>O330*H330</f>
        <v>0</v>
      </c>
      <c r="Q330" s="141">
        <v>4.0000000000000003E-5</v>
      </c>
      <c r="R330" s="141">
        <f>Q330*H330</f>
        <v>1.552E-3</v>
      </c>
      <c r="S330" s="141">
        <v>0</v>
      </c>
      <c r="T330" s="142">
        <f>S330*H330</f>
        <v>0</v>
      </c>
      <c r="AR330" s="143" t="s">
        <v>144</v>
      </c>
      <c r="AT330" s="143" t="s">
        <v>139</v>
      </c>
      <c r="AU330" s="143" t="s">
        <v>91</v>
      </c>
      <c r="AY330" s="18" t="s">
        <v>136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8" t="s">
        <v>91</v>
      </c>
      <c r="BK330" s="144">
        <f>ROUND(I330*H330,2)</f>
        <v>0</v>
      </c>
      <c r="BL330" s="18" t="s">
        <v>144</v>
      </c>
      <c r="BM330" s="143" t="s">
        <v>564</v>
      </c>
    </row>
    <row r="331" spans="2:65" s="1" customFormat="1" ht="11.25">
      <c r="B331" s="33"/>
      <c r="D331" s="145" t="s">
        <v>146</v>
      </c>
      <c r="F331" s="146" t="s">
        <v>565</v>
      </c>
      <c r="I331" s="147"/>
      <c r="L331" s="33"/>
      <c r="M331" s="148"/>
      <c r="T331" s="54"/>
      <c r="AT331" s="18" t="s">
        <v>146</v>
      </c>
      <c r="AU331" s="18" t="s">
        <v>91</v>
      </c>
    </row>
    <row r="332" spans="2:65" s="12" customFormat="1" ht="11.25">
      <c r="B332" s="149"/>
      <c r="D332" s="150" t="s">
        <v>148</v>
      </c>
      <c r="E332" s="151" t="s">
        <v>19</v>
      </c>
      <c r="F332" s="152" t="s">
        <v>446</v>
      </c>
      <c r="H332" s="151" t="s">
        <v>19</v>
      </c>
      <c r="I332" s="153"/>
      <c r="L332" s="149"/>
      <c r="M332" s="154"/>
      <c r="T332" s="155"/>
      <c r="AT332" s="151" t="s">
        <v>148</v>
      </c>
      <c r="AU332" s="151" t="s">
        <v>91</v>
      </c>
      <c r="AV332" s="12" t="s">
        <v>80</v>
      </c>
      <c r="AW332" s="12" t="s">
        <v>34</v>
      </c>
      <c r="AX332" s="12" t="s">
        <v>72</v>
      </c>
      <c r="AY332" s="151" t="s">
        <v>136</v>
      </c>
    </row>
    <row r="333" spans="2:65" s="13" customFormat="1" ht="11.25">
      <c r="B333" s="156"/>
      <c r="D333" s="150" t="s">
        <v>148</v>
      </c>
      <c r="E333" s="157" t="s">
        <v>19</v>
      </c>
      <c r="F333" s="158" t="s">
        <v>554</v>
      </c>
      <c r="H333" s="159">
        <v>38.799999999999997</v>
      </c>
      <c r="I333" s="160"/>
      <c r="L333" s="156"/>
      <c r="M333" s="161"/>
      <c r="T333" s="162"/>
      <c r="AT333" s="157" t="s">
        <v>148</v>
      </c>
      <c r="AU333" s="157" t="s">
        <v>91</v>
      </c>
      <c r="AV333" s="13" t="s">
        <v>91</v>
      </c>
      <c r="AW333" s="13" t="s">
        <v>34</v>
      </c>
      <c r="AX333" s="13" t="s">
        <v>72</v>
      </c>
      <c r="AY333" s="157" t="s">
        <v>136</v>
      </c>
    </row>
    <row r="334" spans="2:65" s="14" customFormat="1" ht="11.25">
      <c r="B334" s="163"/>
      <c r="D334" s="150" t="s">
        <v>148</v>
      </c>
      <c r="E334" s="164" t="s">
        <v>19</v>
      </c>
      <c r="F334" s="165" t="s">
        <v>151</v>
      </c>
      <c r="H334" s="166">
        <v>38.799999999999997</v>
      </c>
      <c r="I334" s="167"/>
      <c r="L334" s="163"/>
      <c r="M334" s="168"/>
      <c r="T334" s="169"/>
      <c r="AT334" s="164" t="s">
        <v>148</v>
      </c>
      <c r="AU334" s="164" t="s">
        <v>91</v>
      </c>
      <c r="AV334" s="14" t="s">
        <v>144</v>
      </c>
      <c r="AW334" s="14" t="s">
        <v>34</v>
      </c>
      <c r="AX334" s="14" t="s">
        <v>80</v>
      </c>
      <c r="AY334" s="164" t="s">
        <v>136</v>
      </c>
    </row>
    <row r="335" spans="2:65" s="11" customFormat="1" ht="22.9" customHeight="1">
      <c r="B335" s="120"/>
      <c r="D335" s="121" t="s">
        <v>71</v>
      </c>
      <c r="E335" s="130" t="s">
        <v>321</v>
      </c>
      <c r="F335" s="130" t="s">
        <v>322</v>
      </c>
      <c r="I335" s="123"/>
      <c r="J335" s="131">
        <f>BK335</f>
        <v>0</v>
      </c>
      <c r="L335" s="120"/>
      <c r="M335" s="125"/>
      <c r="P335" s="126">
        <f>SUM(P336:P337)</f>
        <v>0</v>
      </c>
      <c r="R335" s="126">
        <f>SUM(R336:R337)</f>
        <v>0</v>
      </c>
      <c r="T335" s="127">
        <f>SUM(T336:T337)</f>
        <v>0</v>
      </c>
      <c r="AR335" s="121" t="s">
        <v>80</v>
      </c>
      <c r="AT335" s="128" t="s">
        <v>71</v>
      </c>
      <c r="AU335" s="128" t="s">
        <v>80</v>
      </c>
      <c r="AY335" s="121" t="s">
        <v>136</v>
      </c>
      <c r="BK335" s="129">
        <f>SUM(BK336:BK337)</f>
        <v>0</v>
      </c>
    </row>
    <row r="336" spans="2:65" s="1" customFormat="1" ht="33" customHeight="1">
      <c r="B336" s="33"/>
      <c r="C336" s="132" t="s">
        <v>316</v>
      </c>
      <c r="D336" s="132" t="s">
        <v>139</v>
      </c>
      <c r="E336" s="133" t="s">
        <v>324</v>
      </c>
      <c r="F336" s="134" t="s">
        <v>325</v>
      </c>
      <c r="G336" s="135" t="s">
        <v>302</v>
      </c>
      <c r="H336" s="136">
        <v>2.2709999999999999</v>
      </c>
      <c r="I336" s="137"/>
      <c r="J336" s="138">
        <f>ROUND(I336*H336,2)</f>
        <v>0</v>
      </c>
      <c r="K336" s="134" t="s">
        <v>143</v>
      </c>
      <c r="L336" s="33"/>
      <c r="M336" s="139" t="s">
        <v>19</v>
      </c>
      <c r="N336" s="140" t="s">
        <v>44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144</v>
      </c>
      <c r="AT336" s="143" t="s">
        <v>139</v>
      </c>
      <c r="AU336" s="143" t="s">
        <v>91</v>
      </c>
      <c r="AY336" s="18" t="s">
        <v>136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91</v>
      </c>
      <c r="BK336" s="144">
        <f>ROUND(I336*H336,2)</f>
        <v>0</v>
      </c>
      <c r="BL336" s="18" t="s">
        <v>144</v>
      </c>
      <c r="BM336" s="143" t="s">
        <v>566</v>
      </c>
    </row>
    <row r="337" spans="2:65" s="1" customFormat="1" ht="11.25">
      <c r="B337" s="33"/>
      <c r="D337" s="145" t="s">
        <v>146</v>
      </c>
      <c r="F337" s="146" t="s">
        <v>327</v>
      </c>
      <c r="I337" s="147"/>
      <c r="L337" s="33"/>
      <c r="M337" s="148"/>
      <c r="T337" s="54"/>
      <c r="AT337" s="18" t="s">
        <v>146</v>
      </c>
      <c r="AU337" s="18" t="s">
        <v>91</v>
      </c>
    </row>
    <row r="338" spans="2:65" s="11" customFormat="1" ht="25.9" customHeight="1">
      <c r="B338" s="120"/>
      <c r="D338" s="121" t="s">
        <v>71</v>
      </c>
      <c r="E338" s="122" t="s">
        <v>328</v>
      </c>
      <c r="F338" s="122" t="s">
        <v>329</v>
      </c>
      <c r="I338" s="123"/>
      <c r="J338" s="124">
        <f>BK338</f>
        <v>0</v>
      </c>
      <c r="L338" s="120"/>
      <c r="M338" s="125"/>
      <c r="P338" s="126">
        <f>P339+P358+P370+P583+P594+P785+P806+P910+P980+P1072+P1097+P1129</f>
        <v>0</v>
      </c>
      <c r="R338" s="126">
        <f>R339+R358+R370+R583+R594+R785+R806+R910+R980+R1072+R1097+R1129</f>
        <v>4.3772844700000002</v>
      </c>
      <c r="T338" s="127">
        <f>T339+T358+T370+T583+T594+T785+T806+T910+T980+T1072+T1097+T1129</f>
        <v>0</v>
      </c>
      <c r="AR338" s="121" t="s">
        <v>91</v>
      </c>
      <c r="AT338" s="128" t="s">
        <v>71</v>
      </c>
      <c r="AU338" s="128" t="s">
        <v>72</v>
      </c>
      <c r="AY338" s="121" t="s">
        <v>136</v>
      </c>
      <c r="BK338" s="129">
        <f>BK339+BK358+BK370+BK583+BK594+BK785+BK806+BK910+BK980+BK1072+BK1097+BK1129</f>
        <v>0</v>
      </c>
    </row>
    <row r="339" spans="2:65" s="11" customFormat="1" ht="22.9" customHeight="1">
      <c r="B339" s="120"/>
      <c r="D339" s="121" t="s">
        <v>71</v>
      </c>
      <c r="E339" s="130" t="s">
        <v>567</v>
      </c>
      <c r="F339" s="130" t="s">
        <v>568</v>
      </c>
      <c r="I339" s="123"/>
      <c r="J339" s="131">
        <f>BK339</f>
        <v>0</v>
      </c>
      <c r="L339" s="120"/>
      <c r="M339" s="125"/>
      <c r="P339" s="126">
        <f>SUM(P340:P357)</f>
        <v>0</v>
      </c>
      <c r="R339" s="126">
        <f>SUM(R340:R357)</f>
        <v>6.6299999999999996E-3</v>
      </c>
      <c r="T339" s="127">
        <f>SUM(T340:T357)</f>
        <v>0</v>
      </c>
      <c r="AR339" s="121" t="s">
        <v>91</v>
      </c>
      <c r="AT339" s="128" t="s">
        <v>71</v>
      </c>
      <c r="AU339" s="128" t="s">
        <v>80</v>
      </c>
      <c r="AY339" s="121" t="s">
        <v>136</v>
      </c>
      <c r="BK339" s="129">
        <f>SUM(BK340:BK357)</f>
        <v>0</v>
      </c>
    </row>
    <row r="340" spans="2:65" s="1" customFormat="1" ht="24.2" customHeight="1">
      <c r="B340" s="33"/>
      <c r="C340" s="132" t="s">
        <v>323</v>
      </c>
      <c r="D340" s="132" t="s">
        <v>139</v>
      </c>
      <c r="E340" s="133" t="s">
        <v>569</v>
      </c>
      <c r="F340" s="134" t="s">
        <v>570</v>
      </c>
      <c r="G340" s="135" t="s">
        <v>234</v>
      </c>
      <c r="H340" s="136">
        <v>5.0999999999999996</v>
      </c>
      <c r="I340" s="137"/>
      <c r="J340" s="138">
        <f>ROUND(I340*H340,2)</f>
        <v>0</v>
      </c>
      <c r="K340" s="134" t="s">
        <v>143</v>
      </c>
      <c r="L340" s="33"/>
      <c r="M340" s="139" t="s">
        <v>19</v>
      </c>
      <c r="N340" s="140" t="s">
        <v>44</v>
      </c>
      <c r="P340" s="141">
        <f>O340*H340</f>
        <v>0</v>
      </c>
      <c r="Q340" s="141">
        <v>2.2000000000000001E-4</v>
      </c>
      <c r="R340" s="141">
        <f>Q340*H340</f>
        <v>1.122E-3</v>
      </c>
      <c r="S340" s="141">
        <v>0</v>
      </c>
      <c r="T340" s="142">
        <f>S340*H340</f>
        <v>0</v>
      </c>
      <c r="AR340" s="143" t="s">
        <v>253</v>
      </c>
      <c r="AT340" s="143" t="s">
        <v>139</v>
      </c>
      <c r="AU340" s="143" t="s">
        <v>91</v>
      </c>
      <c r="AY340" s="18" t="s">
        <v>136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8" t="s">
        <v>91</v>
      </c>
      <c r="BK340" s="144">
        <f>ROUND(I340*H340,2)</f>
        <v>0</v>
      </c>
      <c r="BL340" s="18" t="s">
        <v>253</v>
      </c>
      <c r="BM340" s="143" t="s">
        <v>571</v>
      </c>
    </row>
    <row r="341" spans="2:65" s="1" customFormat="1" ht="11.25">
      <c r="B341" s="33"/>
      <c r="D341" s="145" t="s">
        <v>146</v>
      </c>
      <c r="F341" s="146" t="s">
        <v>572</v>
      </c>
      <c r="I341" s="147"/>
      <c r="L341" s="33"/>
      <c r="M341" s="148"/>
      <c r="T341" s="54"/>
      <c r="AT341" s="18" t="s">
        <v>146</v>
      </c>
      <c r="AU341" s="18" t="s">
        <v>91</v>
      </c>
    </row>
    <row r="342" spans="2:65" s="12" customFormat="1" ht="11.25">
      <c r="B342" s="149"/>
      <c r="D342" s="150" t="s">
        <v>148</v>
      </c>
      <c r="E342" s="151" t="s">
        <v>19</v>
      </c>
      <c r="F342" s="152" t="s">
        <v>446</v>
      </c>
      <c r="H342" s="151" t="s">
        <v>19</v>
      </c>
      <c r="I342" s="153"/>
      <c r="L342" s="149"/>
      <c r="M342" s="154"/>
      <c r="T342" s="155"/>
      <c r="AT342" s="151" t="s">
        <v>148</v>
      </c>
      <c r="AU342" s="151" t="s">
        <v>91</v>
      </c>
      <c r="AV342" s="12" t="s">
        <v>80</v>
      </c>
      <c r="AW342" s="12" t="s">
        <v>34</v>
      </c>
      <c r="AX342" s="12" t="s">
        <v>72</v>
      </c>
      <c r="AY342" s="151" t="s">
        <v>136</v>
      </c>
    </row>
    <row r="343" spans="2:65" s="12" customFormat="1" ht="11.25">
      <c r="B343" s="149"/>
      <c r="D343" s="150" t="s">
        <v>148</v>
      </c>
      <c r="E343" s="151" t="s">
        <v>19</v>
      </c>
      <c r="F343" s="152" t="s">
        <v>524</v>
      </c>
      <c r="H343" s="151" t="s">
        <v>19</v>
      </c>
      <c r="I343" s="153"/>
      <c r="L343" s="149"/>
      <c r="M343" s="154"/>
      <c r="T343" s="155"/>
      <c r="AT343" s="151" t="s">
        <v>148</v>
      </c>
      <c r="AU343" s="151" t="s">
        <v>91</v>
      </c>
      <c r="AV343" s="12" t="s">
        <v>80</v>
      </c>
      <c r="AW343" s="12" t="s">
        <v>34</v>
      </c>
      <c r="AX343" s="12" t="s">
        <v>72</v>
      </c>
      <c r="AY343" s="151" t="s">
        <v>136</v>
      </c>
    </row>
    <row r="344" spans="2:65" s="13" customFormat="1" ht="11.25">
      <c r="B344" s="156"/>
      <c r="D344" s="150" t="s">
        <v>148</v>
      </c>
      <c r="E344" s="157" t="s">
        <v>19</v>
      </c>
      <c r="F344" s="158" t="s">
        <v>392</v>
      </c>
      <c r="H344" s="159">
        <v>4.5</v>
      </c>
      <c r="I344" s="160"/>
      <c r="L344" s="156"/>
      <c r="M344" s="161"/>
      <c r="T344" s="162"/>
      <c r="AT344" s="157" t="s">
        <v>148</v>
      </c>
      <c r="AU344" s="157" t="s">
        <v>91</v>
      </c>
      <c r="AV344" s="13" t="s">
        <v>91</v>
      </c>
      <c r="AW344" s="13" t="s">
        <v>34</v>
      </c>
      <c r="AX344" s="13" t="s">
        <v>72</v>
      </c>
      <c r="AY344" s="157" t="s">
        <v>136</v>
      </c>
    </row>
    <row r="345" spans="2:65" s="12" customFormat="1" ht="11.25">
      <c r="B345" s="149"/>
      <c r="D345" s="150" t="s">
        <v>148</v>
      </c>
      <c r="E345" s="151" t="s">
        <v>19</v>
      </c>
      <c r="F345" s="152" t="s">
        <v>527</v>
      </c>
      <c r="H345" s="151" t="s">
        <v>19</v>
      </c>
      <c r="I345" s="153"/>
      <c r="L345" s="149"/>
      <c r="M345" s="154"/>
      <c r="T345" s="155"/>
      <c r="AT345" s="151" t="s">
        <v>148</v>
      </c>
      <c r="AU345" s="151" t="s">
        <v>91</v>
      </c>
      <c r="AV345" s="12" t="s">
        <v>80</v>
      </c>
      <c r="AW345" s="12" t="s">
        <v>34</v>
      </c>
      <c r="AX345" s="12" t="s">
        <v>72</v>
      </c>
      <c r="AY345" s="151" t="s">
        <v>136</v>
      </c>
    </row>
    <row r="346" spans="2:65" s="13" customFormat="1" ht="11.25">
      <c r="B346" s="156"/>
      <c r="D346" s="150" t="s">
        <v>148</v>
      </c>
      <c r="E346" s="157" t="s">
        <v>19</v>
      </c>
      <c r="F346" s="158" t="s">
        <v>393</v>
      </c>
      <c r="H346" s="159">
        <v>0.6</v>
      </c>
      <c r="I346" s="160"/>
      <c r="L346" s="156"/>
      <c r="M346" s="161"/>
      <c r="T346" s="162"/>
      <c r="AT346" s="157" t="s">
        <v>148</v>
      </c>
      <c r="AU346" s="157" t="s">
        <v>91</v>
      </c>
      <c r="AV346" s="13" t="s">
        <v>91</v>
      </c>
      <c r="AW346" s="13" t="s">
        <v>34</v>
      </c>
      <c r="AX346" s="13" t="s">
        <v>72</v>
      </c>
      <c r="AY346" s="157" t="s">
        <v>136</v>
      </c>
    </row>
    <row r="347" spans="2:65" s="14" customFormat="1" ht="11.25">
      <c r="B347" s="163"/>
      <c r="D347" s="150" t="s">
        <v>148</v>
      </c>
      <c r="E347" s="164" t="s">
        <v>19</v>
      </c>
      <c r="F347" s="165" t="s">
        <v>151</v>
      </c>
      <c r="H347" s="166">
        <v>5.0999999999999996</v>
      </c>
      <c r="I347" s="167"/>
      <c r="L347" s="163"/>
      <c r="M347" s="168"/>
      <c r="T347" s="169"/>
      <c r="AT347" s="164" t="s">
        <v>148</v>
      </c>
      <c r="AU347" s="164" t="s">
        <v>91</v>
      </c>
      <c r="AV347" s="14" t="s">
        <v>144</v>
      </c>
      <c r="AW347" s="14" t="s">
        <v>34</v>
      </c>
      <c r="AX347" s="14" t="s">
        <v>80</v>
      </c>
      <c r="AY347" s="164" t="s">
        <v>136</v>
      </c>
    </row>
    <row r="348" spans="2:65" s="1" customFormat="1" ht="24.2" customHeight="1">
      <c r="B348" s="33"/>
      <c r="C348" s="180" t="s">
        <v>332</v>
      </c>
      <c r="D348" s="180" t="s">
        <v>502</v>
      </c>
      <c r="E348" s="181" t="s">
        <v>573</v>
      </c>
      <c r="F348" s="182" t="s">
        <v>574</v>
      </c>
      <c r="G348" s="183" t="s">
        <v>234</v>
      </c>
      <c r="H348" s="184">
        <v>6.12</v>
      </c>
      <c r="I348" s="185"/>
      <c r="J348" s="186">
        <f>ROUND(I348*H348,2)</f>
        <v>0</v>
      </c>
      <c r="K348" s="182" t="s">
        <v>143</v>
      </c>
      <c r="L348" s="187"/>
      <c r="M348" s="188" t="s">
        <v>19</v>
      </c>
      <c r="N348" s="189" t="s">
        <v>44</v>
      </c>
      <c r="P348" s="141">
        <f>O348*H348</f>
        <v>0</v>
      </c>
      <c r="Q348" s="141">
        <v>8.9999999999999998E-4</v>
      </c>
      <c r="R348" s="141">
        <f>Q348*H348</f>
        <v>5.5079999999999999E-3</v>
      </c>
      <c r="S348" s="141">
        <v>0</v>
      </c>
      <c r="T348" s="142">
        <f>S348*H348</f>
        <v>0</v>
      </c>
      <c r="AR348" s="143" t="s">
        <v>369</v>
      </c>
      <c r="AT348" s="143" t="s">
        <v>502</v>
      </c>
      <c r="AU348" s="143" t="s">
        <v>91</v>
      </c>
      <c r="AY348" s="18" t="s">
        <v>136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8" t="s">
        <v>91</v>
      </c>
      <c r="BK348" s="144">
        <f>ROUND(I348*H348,2)</f>
        <v>0</v>
      </c>
      <c r="BL348" s="18" t="s">
        <v>253</v>
      </c>
      <c r="BM348" s="143" t="s">
        <v>575</v>
      </c>
    </row>
    <row r="349" spans="2:65" s="12" customFormat="1" ht="11.25">
      <c r="B349" s="149"/>
      <c r="D349" s="150" t="s">
        <v>148</v>
      </c>
      <c r="E349" s="151" t="s">
        <v>19</v>
      </c>
      <c r="F349" s="152" t="s">
        <v>446</v>
      </c>
      <c r="H349" s="151" t="s">
        <v>19</v>
      </c>
      <c r="I349" s="153"/>
      <c r="L349" s="149"/>
      <c r="M349" s="154"/>
      <c r="T349" s="155"/>
      <c r="AT349" s="151" t="s">
        <v>148</v>
      </c>
      <c r="AU349" s="151" t="s">
        <v>91</v>
      </c>
      <c r="AV349" s="12" t="s">
        <v>80</v>
      </c>
      <c r="AW349" s="12" t="s">
        <v>34</v>
      </c>
      <c r="AX349" s="12" t="s">
        <v>72</v>
      </c>
      <c r="AY349" s="151" t="s">
        <v>136</v>
      </c>
    </row>
    <row r="350" spans="2:65" s="12" customFormat="1" ht="11.25">
      <c r="B350" s="149"/>
      <c r="D350" s="150" t="s">
        <v>148</v>
      </c>
      <c r="E350" s="151" t="s">
        <v>19</v>
      </c>
      <c r="F350" s="152" t="s">
        <v>524</v>
      </c>
      <c r="H350" s="151" t="s">
        <v>19</v>
      </c>
      <c r="I350" s="153"/>
      <c r="L350" s="149"/>
      <c r="M350" s="154"/>
      <c r="T350" s="155"/>
      <c r="AT350" s="151" t="s">
        <v>148</v>
      </c>
      <c r="AU350" s="151" t="s">
        <v>91</v>
      </c>
      <c r="AV350" s="12" t="s">
        <v>80</v>
      </c>
      <c r="AW350" s="12" t="s">
        <v>34</v>
      </c>
      <c r="AX350" s="12" t="s">
        <v>72</v>
      </c>
      <c r="AY350" s="151" t="s">
        <v>136</v>
      </c>
    </row>
    <row r="351" spans="2:65" s="13" customFormat="1" ht="11.25">
      <c r="B351" s="156"/>
      <c r="D351" s="150" t="s">
        <v>148</v>
      </c>
      <c r="E351" s="157" t="s">
        <v>19</v>
      </c>
      <c r="F351" s="158" t="s">
        <v>392</v>
      </c>
      <c r="H351" s="159">
        <v>4.5</v>
      </c>
      <c r="I351" s="160"/>
      <c r="L351" s="156"/>
      <c r="M351" s="161"/>
      <c r="T351" s="162"/>
      <c r="AT351" s="157" t="s">
        <v>148</v>
      </c>
      <c r="AU351" s="157" t="s">
        <v>91</v>
      </c>
      <c r="AV351" s="13" t="s">
        <v>91</v>
      </c>
      <c r="AW351" s="13" t="s">
        <v>34</v>
      </c>
      <c r="AX351" s="13" t="s">
        <v>72</v>
      </c>
      <c r="AY351" s="157" t="s">
        <v>136</v>
      </c>
    </row>
    <row r="352" spans="2:65" s="12" customFormat="1" ht="11.25">
      <c r="B352" s="149"/>
      <c r="D352" s="150" t="s">
        <v>148</v>
      </c>
      <c r="E352" s="151" t="s">
        <v>19</v>
      </c>
      <c r="F352" s="152" t="s">
        <v>527</v>
      </c>
      <c r="H352" s="151" t="s">
        <v>19</v>
      </c>
      <c r="I352" s="153"/>
      <c r="L352" s="149"/>
      <c r="M352" s="154"/>
      <c r="T352" s="155"/>
      <c r="AT352" s="151" t="s">
        <v>148</v>
      </c>
      <c r="AU352" s="151" t="s">
        <v>91</v>
      </c>
      <c r="AV352" s="12" t="s">
        <v>80</v>
      </c>
      <c r="AW352" s="12" t="s">
        <v>34</v>
      </c>
      <c r="AX352" s="12" t="s">
        <v>72</v>
      </c>
      <c r="AY352" s="151" t="s">
        <v>136</v>
      </c>
    </row>
    <row r="353" spans="2:65" s="13" customFormat="1" ht="11.25">
      <c r="B353" s="156"/>
      <c r="D353" s="150" t="s">
        <v>148</v>
      </c>
      <c r="E353" s="157" t="s">
        <v>19</v>
      </c>
      <c r="F353" s="158" t="s">
        <v>393</v>
      </c>
      <c r="H353" s="159">
        <v>0.6</v>
      </c>
      <c r="I353" s="160"/>
      <c r="L353" s="156"/>
      <c r="M353" s="161"/>
      <c r="T353" s="162"/>
      <c r="AT353" s="157" t="s">
        <v>148</v>
      </c>
      <c r="AU353" s="157" t="s">
        <v>91</v>
      </c>
      <c r="AV353" s="13" t="s">
        <v>91</v>
      </c>
      <c r="AW353" s="13" t="s">
        <v>34</v>
      </c>
      <c r="AX353" s="13" t="s">
        <v>72</v>
      </c>
      <c r="AY353" s="157" t="s">
        <v>136</v>
      </c>
    </row>
    <row r="354" spans="2:65" s="14" customFormat="1" ht="11.25">
      <c r="B354" s="163"/>
      <c r="D354" s="150" t="s">
        <v>148</v>
      </c>
      <c r="E354" s="164" t="s">
        <v>19</v>
      </c>
      <c r="F354" s="165" t="s">
        <v>151</v>
      </c>
      <c r="H354" s="166">
        <v>5.0999999999999996</v>
      </c>
      <c r="I354" s="167"/>
      <c r="L354" s="163"/>
      <c r="M354" s="168"/>
      <c r="T354" s="169"/>
      <c r="AT354" s="164" t="s">
        <v>148</v>
      </c>
      <c r="AU354" s="164" t="s">
        <v>91</v>
      </c>
      <c r="AV354" s="14" t="s">
        <v>144</v>
      </c>
      <c r="AW354" s="14" t="s">
        <v>34</v>
      </c>
      <c r="AX354" s="14" t="s">
        <v>80</v>
      </c>
      <c r="AY354" s="164" t="s">
        <v>136</v>
      </c>
    </row>
    <row r="355" spans="2:65" s="13" customFormat="1" ht="11.25">
      <c r="B355" s="156"/>
      <c r="D355" s="150" t="s">
        <v>148</v>
      </c>
      <c r="F355" s="158" t="s">
        <v>576</v>
      </c>
      <c r="H355" s="159">
        <v>6.12</v>
      </c>
      <c r="I355" s="160"/>
      <c r="L355" s="156"/>
      <c r="M355" s="161"/>
      <c r="T355" s="162"/>
      <c r="AT355" s="157" t="s">
        <v>148</v>
      </c>
      <c r="AU355" s="157" t="s">
        <v>91</v>
      </c>
      <c r="AV355" s="13" t="s">
        <v>91</v>
      </c>
      <c r="AW355" s="13" t="s">
        <v>4</v>
      </c>
      <c r="AX355" s="13" t="s">
        <v>80</v>
      </c>
      <c r="AY355" s="157" t="s">
        <v>136</v>
      </c>
    </row>
    <row r="356" spans="2:65" s="1" customFormat="1" ht="24.2" customHeight="1">
      <c r="B356" s="33"/>
      <c r="C356" s="132" t="s">
        <v>341</v>
      </c>
      <c r="D356" s="132" t="s">
        <v>139</v>
      </c>
      <c r="E356" s="133" t="s">
        <v>577</v>
      </c>
      <c r="F356" s="134" t="s">
        <v>578</v>
      </c>
      <c r="G356" s="135" t="s">
        <v>302</v>
      </c>
      <c r="H356" s="136">
        <v>7.0000000000000001E-3</v>
      </c>
      <c r="I356" s="137"/>
      <c r="J356" s="138">
        <f>ROUND(I356*H356,2)</f>
        <v>0</v>
      </c>
      <c r="K356" s="134" t="s">
        <v>143</v>
      </c>
      <c r="L356" s="33"/>
      <c r="M356" s="139" t="s">
        <v>19</v>
      </c>
      <c r="N356" s="140" t="s">
        <v>44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253</v>
      </c>
      <c r="AT356" s="143" t="s">
        <v>139</v>
      </c>
      <c r="AU356" s="143" t="s">
        <v>91</v>
      </c>
      <c r="AY356" s="18" t="s">
        <v>136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8" t="s">
        <v>91</v>
      </c>
      <c r="BK356" s="144">
        <f>ROUND(I356*H356,2)</f>
        <v>0</v>
      </c>
      <c r="BL356" s="18" t="s">
        <v>253</v>
      </c>
      <c r="BM356" s="143" t="s">
        <v>579</v>
      </c>
    </row>
    <row r="357" spans="2:65" s="1" customFormat="1" ht="11.25">
      <c r="B357" s="33"/>
      <c r="D357" s="145" t="s">
        <v>146</v>
      </c>
      <c r="F357" s="146" t="s">
        <v>580</v>
      </c>
      <c r="I357" s="147"/>
      <c r="L357" s="33"/>
      <c r="M357" s="148"/>
      <c r="T357" s="54"/>
      <c r="AT357" s="18" t="s">
        <v>146</v>
      </c>
      <c r="AU357" s="18" t="s">
        <v>91</v>
      </c>
    </row>
    <row r="358" spans="2:65" s="11" customFormat="1" ht="22.9" customHeight="1">
      <c r="B358" s="120"/>
      <c r="D358" s="121" t="s">
        <v>71</v>
      </c>
      <c r="E358" s="130" t="s">
        <v>351</v>
      </c>
      <c r="F358" s="130" t="s">
        <v>352</v>
      </c>
      <c r="I358" s="123"/>
      <c r="J358" s="131">
        <f>BK358</f>
        <v>0</v>
      </c>
      <c r="L358" s="120"/>
      <c r="M358" s="125"/>
      <c r="P358" s="126">
        <f>SUM(P359:P369)</f>
        <v>0</v>
      </c>
      <c r="R358" s="126">
        <f>SUM(R359:R369)</f>
        <v>2.2000000000000001E-3</v>
      </c>
      <c r="T358" s="127">
        <f>SUM(T359:T369)</f>
        <v>0</v>
      </c>
      <c r="AR358" s="121" t="s">
        <v>91</v>
      </c>
      <c r="AT358" s="128" t="s">
        <v>71</v>
      </c>
      <c r="AU358" s="128" t="s">
        <v>80</v>
      </c>
      <c r="AY358" s="121" t="s">
        <v>136</v>
      </c>
      <c r="BK358" s="129">
        <f>SUM(BK359:BK369)</f>
        <v>0</v>
      </c>
    </row>
    <row r="359" spans="2:65" s="1" customFormat="1" ht="16.5" customHeight="1">
      <c r="B359" s="33"/>
      <c r="C359" s="132" t="s">
        <v>346</v>
      </c>
      <c r="D359" s="132" t="s">
        <v>139</v>
      </c>
      <c r="E359" s="133" t="s">
        <v>581</v>
      </c>
      <c r="F359" s="134" t="s">
        <v>582</v>
      </c>
      <c r="G359" s="135" t="s">
        <v>227</v>
      </c>
      <c r="H359" s="136">
        <v>1</v>
      </c>
      <c r="I359" s="137"/>
      <c r="J359" s="138">
        <f>ROUND(I359*H359,2)</f>
        <v>0</v>
      </c>
      <c r="K359" s="134" t="s">
        <v>143</v>
      </c>
      <c r="L359" s="33"/>
      <c r="M359" s="139" t="s">
        <v>19</v>
      </c>
      <c r="N359" s="140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253</v>
      </c>
      <c r="AT359" s="143" t="s">
        <v>139</v>
      </c>
      <c r="AU359" s="143" t="s">
        <v>91</v>
      </c>
      <c r="AY359" s="18" t="s">
        <v>136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91</v>
      </c>
      <c r="BK359" s="144">
        <f>ROUND(I359*H359,2)</f>
        <v>0</v>
      </c>
      <c r="BL359" s="18" t="s">
        <v>253</v>
      </c>
      <c r="BM359" s="143" t="s">
        <v>583</v>
      </c>
    </row>
    <row r="360" spans="2:65" s="1" customFormat="1" ht="11.25">
      <c r="B360" s="33"/>
      <c r="D360" s="145" t="s">
        <v>146</v>
      </c>
      <c r="F360" s="146" t="s">
        <v>584</v>
      </c>
      <c r="I360" s="147"/>
      <c r="L360" s="33"/>
      <c r="M360" s="148"/>
      <c r="T360" s="54"/>
      <c r="AT360" s="18" t="s">
        <v>146</v>
      </c>
      <c r="AU360" s="18" t="s">
        <v>91</v>
      </c>
    </row>
    <row r="361" spans="2:65" s="12" customFormat="1" ht="11.25">
      <c r="B361" s="149"/>
      <c r="D361" s="150" t="s">
        <v>148</v>
      </c>
      <c r="E361" s="151" t="s">
        <v>19</v>
      </c>
      <c r="F361" s="152" t="s">
        <v>585</v>
      </c>
      <c r="H361" s="151" t="s">
        <v>19</v>
      </c>
      <c r="I361" s="153"/>
      <c r="L361" s="149"/>
      <c r="M361" s="154"/>
      <c r="T361" s="155"/>
      <c r="AT361" s="151" t="s">
        <v>148</v>
      </c>
      <c r="AU361" s="151" t="s">
        <v>91</v>
      </c>
      <c r="AV361" s="12" t="s">
        <v>80</v>
      </c>
      <c r="AW361" s="12" t="s">
        <v>34</v>
      </c>
      <c r="AX361" s="12" t="s">
        <v>72</v>
      </c>
      <c r="AY361" s="151" t="s">
        <v>136</v>
      </c>
    </row>
    <row r="362" spans="2:65" s="13" customFormat="1" ht="11.25">
      <c r="B362" s="156"/>
      <c r="D362" s="150" t="s">
        <v>148</v>
      </c>
      <c r="E362" s="157" t="s">
        <v>19</v>
      </c>
      <c r="F362" s="158" t="s">
        <v>80</v>
      </c>
      <c r="H362" s="159">
        <v>1</v>
      </c>
      <c r="I362" s="160"/>
      <c r="L362" s="156"/>
      <c r="M362" s="161"/>
      <c r="T362" s="162"/>
      <c r="AT362" s="157" t="s">
        <v>148</v>
      </c>
      <c r="AU362" s="157" t="s">
        <v>91</v>
      </c>
      <c r="AV362" s="13" t="s">
        <v>91</v>
      </c>
      <c r="AW362" s="13" t="s">
        <v>34</v>
      </c>
      <c r="AX362" s="13" t="s">
        <v>72</v>
      </c>
      <c r="AY362" s="157" t="s">
        <v>136</v>
      </c>
    </row>
    <row r="363" spans="2:65" s="14" customFormat="1" ht="11.25">
      <c r="B363" s="163"/>
      <c r="D363" s="150" t="s">
        <v>148</v>
      </c>
      <c r="E363" s="164" t="s">
        <v>19</v>
      </c>
      <c r="F363" s="165" t="s">
        <v>151</v>
      </c>
      <c r="H363" s="166">
        <v>1</v>
      </c>
      <c r="I363" s="167"/>
      <c r="L363" s="163"/>
      <c r="M363" s="168"/>
      <c r="T363" s="169"/>
      <c r="AT363" s="164" t="s">
        <v>148</v>
      </c>
      <c r="AU363" s="164" t="s">
        <v>91</v>
      </c>
      <c r="AV363" s="14" t="s">
        <v>144</v>
      </c>
      <c r="AW363" s="14" t="s">
        <v>34</v>
      </c>
      <c r="AX363" s="14" t="s">
        <v>80</v>
      </c>
      <c r="AY363" s="164" t="s">
        <v>136</v>
      </c>
    </row>
    <row r="364" spans="2:65" s="1" customFormat="1" ht="37.9" customHeight="1">
      <c r="B364" s="33"/>
      <c r="C364" s="180" t="s">
        <v>353</v>
      </c>
      <c r="D364" s="180" t="s">
        <v>502</v>
      </c>
      <c r="E364" s="181" t="s">
        <v>586</v>
      </c>
      <c r="F364" s="182" t="s">
        <v>587</v>
      </c>
      <c r="G364" s="183" t="s">
        <v>227</v>
      </c>
      <c r="H364" s="184">
        <v>1</v>
      </c>
      <c r="I364" s="185"/>
      <c r="J364" s="186">
        <f>ROUND(I364*H364,2)</f>
        <v>0</v>
      </c>
      <c r="K364" s="182" t="s">
        <v>588</v>
      </c>
      <c r="L364" s="187"/>
      <c r="M364" s="188" t="s">
        <v>19</v>
      </c>
      <c r="N364" s="189" t="s">
        <v>44</v>
      </c>
      <c r="P364" s="141">
        <f>O364*H364</f>
        <v>0</v>
      </c>
      <c r="Q364" s="141">
        <v>2.2000000000000001E-3</v>
      </c>
      <c r="R364" s="141">
        <f>Q364*H364</f>
        <v>2.2000000000000001E-3</v>
      </c>
      <c r="S364" s="141">
        <v>0</v>
      </c>
      <c r="T364" s="142">
        <f>S364*H364</f>
        <v>0</v>
      </c>
      <c r="AR364" s="143" t="s">
        <v>369</v>
      </c>
      <c r="AT364" s="143" t="s">
        <v>502</v>
      </c>
      <c r="AU364" s="143" t="s">
        <v>91</v>
      </c>
      <c r="AY364" s="18" t="s">
        <v>136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91</v>
      </c>
      <c r="BK364" s="144">
        <f>ROUND(I364*H364,2)</f>
        <v>0</v>
      </c>
      <c r="BL364" s="18" t="s">
        <v>253</v>
      </c>
      <c r="BM364" s="143" t="s">
        <v>589</v>
      </c>
    </row>
    <row r="365" spans="2:65" s="12" customFormat="1" ht="11.25">
      <c r="B365" s="149"/>
      <c r="D365" s="150" t="s">
        <v>148</v>
      </c>
      <c r="E365" s="151" t="s">
        <v>19</v>
      </c>
      <c r="F365" s="152" t="s">
        <v>585</v>
      </c>
      <c r="H365" s="151" t="s">
        <v>19</v>
      </c>
      <c r="I365" s="153"/>
      <c r="L365" s="149"/>
      <c r="M365" s="154"/>
      <c r="T365" s="155"/>
      <c r="AT365" s="151" t="s">
        <v>148</v>
      </c>
      <c r="AU365" s="151" t="s">
        <v>91</v>
      </c>
      <c r="AV365" s="12" t="s">
        <v>80</v>
      </c>
      <c r="AW365" s="12" t="s">
        <v>34</v>
      </c>
      <c r="AX365" s="12" t="s">
        <v>72</v>
      </c>
      <c r="AY365" s="151" t="s">
        <v>136</v>
      </c>
    </row>
    <row r="366" spans="2:65" s="13" customFormat="1" ht="11.25">
      <c r="B366" s="156"/>
      <c r="D366" s="150" t="s">
        <v>148</v>
      </c>
      <c r="E366" s="157" t="s">
        <v>19</v>
      </c>
      <c r="F366" s="158" t="s">
        <v>80</v>
      </c>
      <c r="H366" s="159">
        <v>1</v>
      </c>
      <c r="I366" s="160"/>
      <c r="L366" s="156"/>
      <c r="M366" s="161"/>
      <c r="T366" s="162"/>
      <c r="AT366" s="157" t="s">
        <v>148</v>
      </c>
      <c r="AU366" s="157" t="s">
        <v>91</v>
      </c>
      <c r="AV366" s="13" t="s">
        <v>91</v>
      </c>
      <c r="AW366" s="13" t="s">
        <v>34</v>
      </c>
      <c r="AX366" s="13" t="s">
        <v>72</v>
      </c>
      <c r="AY366" s="157" t="s">
        <v>136</v>
      </c>
    </row>
    <row r="367" spans="2:65" s="14" customFormat="1" ht="11.25">
      <c r="B367" s="163"/>
      <c r="D367" s="150" t="s">
        <v>148</v>
      </c>
      <c r="E367" s="164" t="s">
        <v>19</v>
      </c>
      <c r="F367" s="165" t="s">
        <v>151</v>
      </c>
      <c r="H367" s="166">
        <v>1</v>
      </c>
      <c r="I367" s="167"/>
      <c r="L367" s="163"/>
      <c r="M367" s="168"/>
      <c r="T367" s="169"/>
      <c r="AT367" s="164" t="s">
        <v>148</v>
      </c>
      <c r="AU367" s="164" t="s">
        <v>91</v>
      </c>
      <c r="AV367" s="14" t="s">
        <v>144</v>
      </c>
      <c r="AW367" s="14" t="s">
        <v>34</v>
      </c>
      <c r="AX367" s="14" t="s">
        <v>80</v>
      </c>
      <c r="AY367" s="164" t="s">
        <v>136</v>
      </c>
    </row>
    <row r="368" spans="2:65" s="1" customFormat="1" ht="24.2" customHeight="1">
      <c r="B368" s="33"/>
      <c r="C368" s="132" t="s">
        <v>359</v>
      </c>
      <c r="D368" s="132" t="s">
        <v>139</v>
      </c>
      <c r="E368" s="133" t="s">
        <v>590</v>
      </c>
      <c r="F368" s="134" t="s">
        <v>591</v>
      </c>
      <c r="G368" s="135" t="s">
        <v>302</v>
      </c>
      <c r="H368" s="136">
        <v>2E-3</v>
      </c>
      <c r="I368" s="137"/>
      <c r="J368" s="138">
        <f>ROUND(I368*H368,2)</f>
        <v>0</v>
      </c>
      <c r="K368" s="134" t="s">
        <v>143</v>
      </c>
      <c r="L368" s="33"/>
      <c r="M368" s="139" t="s">
        <v>19</v>
      </c>
      <c r="N368" s="140" t="s">
        <v>44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253</v>
      </c>
      <c r="AT368" s="143" t="s">
        <v>139</v>
      </c>
      <c r="AU368" s="143" t="s">
        <v>91</v>
      </c>
      <c r="AY368" s="18" t="s">
        <v>136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91</v>
      </c>
      <c r="BK368" s="144">
        <f>ROUND(I368*H368,2)</f>
        <v>0</v>
      </c>
      <c r="BL368" s="18" t="s">
        <v>253</v>
      </c>
      <c r="BM368" s="143" t="s">
        <v>592</v>
      </c>
    </row>
    <row r="369" spans="2:65" s="1" customFormat="1" ht="11.25">
      <c r="B369" s="33"/>
      <c r="D369" s="145" t="s">
        <v>146</v>
      </c>
      <c r="F369" s="146" t="s">
        <v>593</v>
      </c>
      <c r="I369" s="147"/>
      <c r="L369" s="33"/>
      <c r="M369" s="148"/>
      <c r="T369" s="54"/>
      <c r="AT369" s="18" t="s">
        <v>146</v>
      </c>
      <c r="AU369" s="18" t="s">
        <v>91</v>
      </c>
    </row>
    <row r="370" spans="2:65" s="11" customFormat="1" ht="22.9" customHeight="1">
      <c r="B370" s="120"/>
      <c r="D370" s="121" t="s">
        <v>71</v>
      </c>
      <c r="E370" s="130" t="s">
        <v>594</v>
      </c>
      <c r="F370" s="130" t="s">
        <v>595</v>
      </c>
      <c r="I370" s="123"/>
      <c r="J370" s="131">
        <f>BK370</f>
        <v>0</v>
      </c>
      <c r="L370" s="120"/>
      <c r="M370" s="125"/>
      <c r="P370" s="126">
        <f>SUM(P371:P582)</f>
        <v>0</v>
      </c>
      <c r="R370" s="126">
        <f>SUM(R371:R582)</f>
        <v>1.5432313600000005</v>
      </c>
      <c r="T370" s="127">
        <f>SUM(T371:T582)</f>
        <v>0</v>
      </c>
      <c r="AR370" s="121" t="s">
        <v>91</v>
      </c>
      <c r="AT370" s="128" t="s">
        <v>71</v>
      </c>
      <c r="AU370" s="128" t="s">
        <v>80</v>
      </c>
      <c r="AY370" s="121" t="s">
        <v>136</v>
      </c>
      <c r="BK370" s="129">
        <f>SUM(BK371:BK582)</f>
        <v>0</v>
      </c>
    </row>
    <row r="371" spans="2:65" s="1" customFormat="1" ht="33" customHeight="1">
      <c r="B371" s="33"/>
      <c r="C371" s="132" t="s">
        <v>364</v>
      </c>
      <c r="D371" s="132" t="s">
        <v>139</v>
      </c>
      <c r="E371" s="133" t="s">
        <v>596</v>
      </c>
      <c r="F371" s="134" t="s">
        <v>597</v>
      </c>
      <c r="G371" s="135" t="s">
        <v>142</v>
      </c>
      <c r="H371" s="136">
        <v>6.1120000000000001</v>
      </c>
      <c r="I371" s="137"/>
      <c r="J371" s="138">
        <f>ROUND(I371*H371,2)</f>
        <v>0</v>
      </c>
      <c r="K371" s="134" t="s">
        <v>143</v>
      </c>
      <c r="L371" s="33"/>
      <c r="M371" s="139" t="s">
        <v>19</v>
      </c>
      <c r="N371" s="140" t="s">
        <v>44</v>
      </c>
      <c r="P371" s="141">
        <f>O371*H371</f>
        <v>0</v>
      </c>
      <c r="Q371" s="141">
        <v>2.5510000000000001E-2</v>
      </c>
      <c r="R371" s="141">
        <f>Q371*H371</f>
        <v>0.15591712000000002</v>
      </c>
      <c r="S371" s="141">
        <v>0</v>
      </c>
      <c r="T371" s="142">
        <f>S371*H371</f>
        <v>0</v>
      </c>
      <c r="AR371" s="143" t="s">
        <v>253</v>
      </c>
      <c r="AT371" s="143" t="s">
        <v>139</v>
      </c>
      <c r="AU371" s="143" t="s">
        <v>91</v>
      </c>
      <c r="AY371" s="18" t="s">
        <v>136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8" t="s">
        <v>91</v>
      </c>
      <c r="BK371" s="144">
        <f>ROUND(I371*H371,2)</f>
        <v>0</v>
      </c>
      <c r="BL371" s="18" t="s">
        <v>253</v>
      </c>
      <c r="BM371" s="143" t="s">
        <v>598</v>
      </c>
    </row>
    <row r="372" spans="2:65" s="1" customFormat="1" ht="11.25">
      <c r="B372" s="33"/>
      <c r="D372" s="145" t="s">
        <v>146</v>
      </c>
      <c r="F372" s="146" t="s">
        <v>599</v>
      </c>
      <c r="I372" s="147"/>
      <c r="L372" s="33"/>
      <c r="M372" s="148"/>
      <c r="T372" s="54"/>
      <c r="AT372" s="18" t="s">
        <v>146</v>
      </c>
      <c r="AU372" s="18" t="s">
        <v>91</v>
      </c>
    </row>
    <row r="373" spans="2:65" s="12" customFormat="1" ht="11.25">
      <c r="B373" s="149"/>
      <c r="D373" s="150" t="s">
        <v>148</v>
      </c>
      <c r="E373" s="151" t="s">
        <v>19</v>
      </c>
      <c r="F373" s="152" t="s">
        <v>446</v>
      </c>
      <c r="H373" s="151" t="s">
        <v>19</v>
      </c>
      <c r="I373" s="153"/>
      <c r="L373" s="149"/>
      <c r="M373" s="154"/>
      <c r="T373" s="155"/>
      <c r="AT373" s="151" t="s">
        <v>148</v>
      </c>
      <c r="AU373" s="151" t="s">
        <v>91</v>
      </c>
      <c r="AV373" s="12" t="s">
        <v>80</v>
      </c>
      <c r="AW373" s="12" t="s">
        <v>34</v>
      </c>
      <c r="AX373" s="12" t="s">
        <v>72</v>
      </c>
      <c r="AY373" s="151" t="s">
        <v>136</v>
      </c>
    </row>
    <row r="374" spans="2:65" s="12" customFormat="1" ht="11.25">
      <c r="B374" s="149"/>
      <c r="D374" s="150" t="s">
        <v>148</v>
      </c>
      <c r="E374" s="151" t="s">
        <v>19</v>
      </c>
      <c r="F374" s="152" t="s">
        <v>455</v>
      </c>
      <c r="H374" s="151" t="s">
        <v>19</v>
      </c>
      <c r="I374" s="153"/>
      <c r="L374" s="149"/>
      <c r="M374" s="154"/>
      <c r="T374" s="155"/>
      <c r="AT374" s="151" t="s">
        <v>148</v>
      </c>
      <c r="AU374" s="151" t="s">
        <v>91</v>
      </c>
      <c r="AV374" s="12" t="s">
        <v>80</v>
      </c>
      <c r="AW374" s="12" t="s">
        <v>34</v>
      </c>
      <c r="AX374" s="12" t="s">
        <v>72</v>
      </c>
      <c r="AY374" s="151" t="s">
        <v>136</v>
      </c>
    </row>
    <row r="375" spans="2:65" s="13" customFormat="1" ht="11.25">
      <c r="B375" s="156"/>
      <c r="D375" s="150" t="s">
        <v>148</v>
      </c>
      <c r="E375" s="157" t="s">
        <v>19</v>
      </c>
      <c r="F375" s="158" t="s">
        <v>600</v>
      </c>
      <c r="H375" s="159">
        <v>7.93</v>
      </c>
      <c r="I375" s="160"/>
      <c r="L375" s="156"/>
      <c r="M375" s="161"/>
      <c r="T375" s="162"/>
      <c r="AT375" s="157" t="s">
        <v>148</v>
      </c>
      <c r="AU375" s="157" t="s">
        <v>91</v>
      </c>
      <c r="AV375" s="13" t="s">
        <v>91</v>
      </c>
      <c r="AW375" s="13" t="s">
        <v>34</v>
      </c>
      <c r="AX375" s="13" t="s">
        <v>72</v>
      </c>
      <c r="AY375" s="157" t="s">
        <v>136</v>
      </c>
    </row>
    <row r="376" spans="2:65" s="13" customFormat="1" ht="11.25">
      <c r="B376" s="156"/>
      <c r="D376" s="150" t="s">
        <v>148</v>
      </c>
      <c r="E376" s="157" t="s">
        <v>19</v>
      </c>
      <c r="F376" s="158" t="s">
        <v>601</v>
      </c>
      <c r="H376" s="159">
        <v>-1.8180000000000001</v>
      </c>
      <c r="I376" s="160"/>
      <c r="L376" s="156"/>
      <c r="M376" s="161"/>
      <c r="T376" s="162"/>
      <c r="AT376" s="157" t="s">
        <v>148</v>
      </c>
      <c r="AU376" s="157" t="s">
        <v>91</v>
      </c>
      <c r="AV376" s="13" t="s">
        <v>91</v>
      </c>
      <c r="AW376" s="13" t="s">
        <v>34</v>
      </c>
      <c r="AX376" s="13" t="s">
        <v>72</v>
      </c>
      <c r="AY376" s="157" t="s">
        <v>136</v>
      </c>
    </row>
    <row r="377" spans="2:65" s="14" customFormat="1" ht="11.25">
      <c r="B377" s="163"/>
      <c r="D377" s="150" t="s">
        <v>148</v>
      </c>
      <c r="E377" s="164" t="s">
        <v>19</v>
      </c>
      <c r="F377" s="165" t="s">
        <v>151</v>
      </c>
      <c r="H377" s="166">
        <v>6.1120000000000001</v>
      </c>
      <c r="I377" s="167"/>
      <c r="L377" s="163"/>
      <c r="M377" s="168"/>
      <c r="T377" s="169"/>
      <c r="AT377" s="164" t="s">
        <v>148</v>
      </c>
      <c r="AU377" s="164" t="s">
        <v>91</v>
      </c>
      <c r="AV377" s="14" t="s">
        <v>144</v>
      </c>
      <c r="AW377" s="14" t="s">
        <v>34</v>
      </c>
      <c r="AX377" s="14" t="s">
        <v>80</v>
      </c>
      <c r="AY377" s="164" t="s">
        <v>136</v>
      </c>
    </row>
    <row r="378" spans="2:65" s="1" customFormat="1" ht="33" customHeight="1">
      <c r="B378" s="33"/>
      <c r="C378" s="132" t="s">
        <v>369</v>
      </c>
      <c r="D378" s="132" t="s">
        <v>139</v>
      </c>
      <c r="E378" s="133" t="s">
        <v>602</v>
      </c>
      <c r="F378" s="134" t="s">
        <v>603</v>
      </c>
      <c r="G378" s="135" t="s">
        <v>142</v>
      </c>
      <c r="H378" s="136">
        <v>18.283999999999999</v>
      </c>
      <c r="I378" s="137"/>
      <c r="J378" s="138">
        <f>ROUND(I378*H378,2)</f>
        <v>0</v>
      </c>
      <c r="K378" s="134" t="s">
        <v>143</v>
      </c>
      <c r="L378" s="33"/>
      <c r="M378" s="139" t="s">
        <v>19</v>
      </c>
      <c r="N378" s="140" t="s">
        <v>44</v>
      </c>
      <c r="P378" s="141">
        <f>O378*H378</f>
        <v>0</v>
      </c>
      <c r="Q378" s="141">
        <v>2.614E-2</v>
      </c>
      <c r="R378" s="141">
        <f>Q378*H378</f>
        <v>0.47794376</v>
      </c>
      <c r="S378" s="141">
        <v>0</v>
      </c>
      <c r="T378" s="142">
        <f>S378*H378</f>
        <v>0</v>
      </c>
      <c r="AR378" s="143" t="s">
        <v>253</v>
      </c>
      <c r="AT378" s="143" t="s">
        <v>139</v>
      </c>
      <c r="AU378" s="143" t="s">
        <v>91</v>
      </c>
      <c r="AY378" s="18" t="s">
        <v>136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91</v>
      </c>
      <c r="BK378" s="144">
        <f>ROUND(I378*H378,2)</f>
        <v>0</v>
      </c>
      <c r="BL378" s="18" t="s">
        <v>253</v>
      </c>
      <c r="BM378" s="143" t="s">
        <v>604</v>
      </c>
    </row>
    <row r="379" spans="2:65" s="1" customFormat="1" ht="11.25">
      <c r="B379" s="33"/>
      <c r="D379" s="145" t="s">
        <v>146</v>
      </c>
      <c r="F379" s="146" t="s">
        <v>605</v>
      </c>
      <c r="I379" s="147"/>
      <c r="L379" s="33"/>
      <c r="M379" s="148"/>
      <c r="T379" s="54"/>
      <c r="AT379" s="18" t="s">
        <v>146</v>
      </c>
      <c r="AU379" s="18" t="s">
        <v>91</v>
      </c>
    </row>
    <row r="380" spans="2:65" s="12" customFormat="1" ht="11.25">
      <c r="B380" s="149"/>
      <c r="D380" s="150" t="s">
        <v>148</v>
      </c>
      <c r="E380" s="151" t="s">
        <v>19</v>
      </c>
      <c r="F380" s="152" t="s">
        <v>446</v>
      </c>
      <c r="H380" s="151" t="s">
        <v>19</v>
      </c>
      <c r="I380" s="153"/>
      <c r="L380" s="149"/>
      <c r="M380" s="154"/>
      <c r="T380" s="155"/>
      <c r="AT380" s="151" t="s">
        <v>148</v>
      </c>
      <c r="AU380" s="151" t="s">
        <v>91</v>
      </c>
      <c r="AV380" s="12" t="s">
        <v>80</v>
      </c>
      <c r="AW380" s="12" t="s">
        <v>34</v>
      </c>
      <c r="AX380" s="12" t="s">
        <v>72</v>
      </c>
      <c r="AY380" s="151" t="s">
        <v>136</v>
      </c>
    </row>
    <row r="381" spans="2:65" s="12" customFormat="1" ht="11.25">
      <c r="B381" s="149"/>
      <c r="D381" s="150" t="s">
        <v>148</v>
      </c>
      <c r="E381" s="151" t="s">
        <v>19</v>
      </c>
      <c r="F381" s="152" t="s">
        <v>606</v>
      </c>
      <c r="H381" s="151" t="s">
        <v>19</v>
      </c>
      <c r="I381" s="153"/>
      <c r="L381" s="149"/>
      <c r="M381" s="154"/>
      <c r="T381" s="155"/>
      <c r="AT381" s="151" t="s">
        <v>148</v>
      </c>
      <c r="AU381" s="151" t="s">
        <v>91</v>
      </c>
      <c r="AV381" s="12" t="s">
        <v>80</v>
      </c>
      <c r="AW381" s="12" t="s">
        <v>34</v>
      </c>
      <c r="AX381" s="12" t="s">
        <v>72</v>
      </c>
      <c r="AY381" s="151" t="s">
        <v>136</v>
      </c>
    </row>
    <row r="382" spans="2:65" s="13" customFormat="1" ht="11.25">
      <c r="B382" s="156"/>
      <c r="D382" s="150" t="s">
        <v>148</v>
      </c>
      <c r="E382" s="157" t="s">
        <v>19</v>
      </c>
      <c r="F382" s="158" t="s">
        <v>607</v>
      </c>
      <c r="H382" s="159">
        <v>16.738</v>
      </c>
      <c r="I382" s="160"/>
      <c r="L382" s="156"/>
      <c r="M382" s="161"/>
      <c r="T382" s="162"/>
      <c r="AT382" s="157" t="s">
        <v>148</v>
      </c>
      <c r="AU382" s="157" t="s">
        <v>91</v>
      </c>
      <c r="AV382" s="13" t="s">
        <v>91</v>
      </c>
      <c r="AW382" s="13" t="s">
        <v>34</v>
      </c>
      <c r="AX382" s="13" t="s">
        <v>72</v>
      </c>
      <c r="AY382" s="157" t="s">
        <v>136</v>
      </c>
    </row>
    <row r="383" spans="2:65" s="13" customFormat="1" ht="11.25">
      <c r="B383" s="156"/>
      <c r="D383" s="150" t="s">
        <v>148</v>
      </c>
      <c r="E383" s="157" t="s">
        <v>19</v>
      </c>
      <c r="F383" s="158" t="s">
        <v>608</v>
      </c>
      <c r="H383" s="159">
        <v>-1.379</v>
      </c>
      <c r="I383" s="160"/>
      <c r="L383" s="156"/>
      <c r="M383" s="161"/>
      <c r="T383" s="162"/>
      <c r="AT383" s="157" t="s">
        <v>148</v>
      </c>
      <c r="AU383" s="157" t="s">
        <v>91</v>
      </c>
      <c r="AV383" s="13" t="s">
        <v>91</v>
      </c>
      <c r="AW383" s="13" t="s">
        <v>34</v>
      </c>
      <c r="AX383" s="13" t="s">
        <v>72</v>
      </c>
      <c r="AY383" s="157" t="s">
        <v>136</v>
      </c>
    </row>
    <row r="384" spans="2:65" s="13" customFormat="1" ht="11.25">
      <c r="B384" s="156"/>
      <c r="D384" s="150" t="s">
        <v>148</v>
      </c>
      <c r="E384" s="157" t="s">
        <v>19</v>
      </c>
      <c r="F384" s="158" t="s">
        <v>609</v>
      </c>
      <c r="H384" s="159">
        <v>2.9249999999999998</v>
      </c>
      <c r="I384" s="160"/>
      <c r="L384" s="156"/>
      <c r="M384" s="161"/>
      <c r="T384" s="162"/>
      <c r="AT384" s="157" t="s">
        <v>148</v>
      </c>
      <c r="AU384" s="157" t="s">
        <v>91</v>
      </c>
      <c r="AV384" s="13" t="s">
        <v>91</v>
      </c>
      <c r="AW384" s="13" t="s">
        <v>34</v>
      </c>
      <c r="AX384" s="13" t="s">
        <v>72</v>
      </c>
      <c r="AY384" s="157" t="s">
        <v>136</v>
      </c>
    </row>
    <row r="385" spans="2:65" s="14" customFormat="1" ht="11.25">
      <c r="B385" s="163"/>
      <c r="D385" s="150" t="s">
        <v>148</v>
      </c>
      <c r="E385" s="164" t="s">
        <v>19</v>
      </c>
      <c r="F385" s="165" t="s">
        <v>151</v>
      </c>
      <c r="H385" s="166">
        <v>18.283999999999999</v>
      </c>
      <c r="I385" s="167"/>
      <c r="L385" s="163"/>
      <c r="M385" s="168"/>
      <c r="T385" s="169"/>
      <c r="AT385" s="164" t="s">
        <v>148</v>
      </c>
      <c r="AU385" s="164" t="s">
        <v>91</v>
      </c>
      <c r="AV385" s="14" t="s">
        <v>144</v>
      </c>
      <c r="AW385" s="14" t="s">
        <v>34</v>
      </c>
      <c r="AX385" s="14" t="s">
        <v>80</v>
      </c>
      <c r="AY385" s="164" t="s">
        <v>136</v>
      </c>
    </row>
    <row r="386" spans="2:65" s="1" customFormat="1" ht="24.2" customHeight="1">
      <c r="B386" s="33"/>
      <c r="C386" s="132" t="s">
        <v>375</v>
      </c>
      <c r="D386" s="132" t="s">
        <v>139</v>
      </c>
      <c r="E386" s="133" t="s">
        <v>610</v>
      </c>
      <c r="F386" s="134" t="s">
        <v>611</v>
      </c>
      <c r="G386" s="135" t="s">
        <v>142</v>
      </c>
      <c r="H386" s="136">
        <v>24.396000000000001</v>
      </c>
      <c r="I386" s="137"/>
      <c r="J386" s="138">
        <f>ROUND(I386*H386,2)</f>
        <v>0</v>
      </c>
      <c r="K386" s="134" t="s">
        <v>143</v>
      </c>
      <c r="L386" s="33"/>
      <c r="M386" s="139" t="s">
        <v>19</v>
      </c>
      <c r="N386" s="140" t="s">
        <v>44</v>
      </c>
      <c r="P386" s="141">
        <f>O386*H386</f>
        <v>0</v>
      </c>
      <c r="Q386" s="141">
        <v>2.0000000000000001E-4</v>
      </c>
      <c r="R386" s="141">
        <f>Q386*H386</f>
        <v>4.8792000000000002E-3</v>
      </c>
      <c r="S386" s="141">
        <v>0</v>
      </c>
      <c r="T386" s="142">
        <f>S386*H386</f>
        <v>0</v>
      </c>
      <c r="AR386" s="143" t="s">
        <v>253</v>
      </c>
      <c r="AT386" s="143" t="s">
        <v>139</v>
      </c>
      <c r="AU386" s="143" t="s">
        <v>91</v>
      </c>
      <c r="AY386" s="18" t="s">
        <v>136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8" t="s">
        <v>91</v>
      </c>
      <c r="BK386" s="144">
        <f>ROUND(I386*H386,2)</f>
        <v>0</v>
      </c>
      <c r="BL386" s="18" t="s">
        <v>253</v>
      </c>
      <c r="BM386" s="143" t="s">
        <v>612</v>
      </c>
    </row>
    <row r="387" spans="2:65" s="1" customFormat="1" ht="11.25">
      <c r="B387" s="33"/>
      <c r="D387" s="145" t="s">
        <v>146</v>
      </c>
      <c r="F387" s="146" t="s">
        <v>613</v>
      </c>
      <c r="I387" s="147"/>
      <c r="L387" s="33"/>
      <c r="M387" s="148"/>
      <c r="T387" s="54"/>
      <c r="AT387" s="18" t="s">
        <v>146</v>
      </c>
      <c r="AU387" s="18" t="s">
        <v>91</v>
      </c>
    </row>
    <row r="388" spans="2:65" s="12" customFormat="1" ht="11.25">
      <c r="B388" s="149"/>
      <c r="D388" s="150" t="s">
        <v>148</v>
      </c>
      <c r="E388" s="151" t="s">
        <v>19</v>
      </c>
      <c r="F388" s="152" t="s">
        <v>446</v>
      </c>
      <c r="H388" s="151" t="s">
        <v>19</v>
      </c>
      <c r="I388" s="153"/>
      <c r="L388" s="149"/>
      <c r="M388" s="154"/>
      <c r="T388" s="155"/>
      <c r="AT388" s="151" t="s">
        <v>148</v>
      </c>
      <c r="AU388" s="151" t="s">
        <v>91</v>
      </c>
      <c r="AV388" s="12" t="s">
        <v>80</v>
      </c>
      <c r="AW388" s="12" t="s">
        <v>34</v>
      </c>
      <c r="AX388" s="12" t="s">
        <v>72</v>
      </c>
      <c r="AY388" s="151" t="s">
        <v>136</v>
      </c>
    </row>
    <row r="389" spans="2:65" s="12" customFormat="1" ht="11.25">
      <c r="B389" s="149"/>
      <c r="D389" s="150" t="s">
        <v>148</v>
      </c>
      <c r="E389" s="151" t="s">
        <v>19</v>
      </c>
      <c r="F389" s="152" t="s">
        <v>455</v>
      </c>
      <c r="H389" s="151" t="s">
        <v>19</v>
      </c>
      <c r="I389" s="153"/>
      <c r="L389" s="149"/>
      <c r="M389" s="154"/>
      <c r="T389" s="155"/>
      <c r="AT389" s="151" t="s">
        <v>148</v>
      </c>
      <c r="AU389" s="151" t="s">
        <v>91</v>
      </c>
      <c r="AV389" s="12" t="s">
        <v>80</v>
      </c>
      <c r="AW389" s="12" t="s">
        <v>34</v>
      </c>
      <c r="AX389" s="12" t="s">
        <v>72</v>
      </c>
      <c r="AY389" s="151" t="s">
        <v>136</v>
      </c>
    </row>
    <row r="390" spans="2:65" s="13" customFormat="1" ht="11.25">
      <c r="B390" s="156"/>
      <c r="D390" s="150" t="s">
        <v>148</v>
      </c>
      <c r="E390" s="157" t="s">
        <v>19</v>
      </c>
      <c r="F390" s="158" t="s">
        <v>600</v>
      </c>
      <c r="H390" s="159">
        <v>7.93</v>
      </c>
      <c r="I390" s="160"/>
      <c r="L390" s="156"/>
      <c r="M390" s="161"/>
      <c r="T390" s="162"/>
      <c r="AT390" s="157" t="s">
        <v>148</v>
      </c>
      <c r="AU390" s="157" t="s">
        <v>91</v>
      </c>
      <c r="AV390" s="13" t="s">
        <v>91</v>
      </c>
      <c r="AW390" s="13" t="s">
        <v>34</v>
      </c>
      <c r="AX390" s="13" t="s">
        <v>72</v>
      </c>
      <c r="AY390" s="157" t="s">
        <v>136</v>
      </c>
    </row>
    <row r="391" spans="2:65" s="13" customFormat="1" ht="11.25">
      <c r="B391" s="156"/>
      <c r="D391" s="150" t="s">
        <v>148</v>
      </c>
      <c r="E391" s="157" t="s">
        <v>19</v>
      </c>
      <c r="F391" s="158" t="s">
        <v>601</v>
      </c>
      <c r="H391" s="159">
        <v>-1.8180000000000001</v>
      </c>
      <c r="I391" s="160"/>
      <c r="L391" s="156"/>
      <c r="M391" s="161"/>
      <c r="T391" s="162"/>
      <c r="AT391" s="157" t="s">
        <v>148</v>
      </c>
      <c r="AU391" s="157" t="s">
        <v>91</v>
      </c>
      <c r="AV391" s="13" t="s">
        <v>91</v>
      </c>
      <c r="AW391" s="13" t="s">
        <v>34</v>
      </c>
      <c r="AX391" s="13" t="s">
        <v>72</v>
      </c>
      <c r="AY391" s="157" t="s">
        <v>136</v>
      </c>
    </row>
    <row r="392" spans="2:65" s="15" customFormat="1" ht="11.25">
      <c r="B392" s="173"/>
      <c r="D392" s="150" t="s">
        <v>148</v>
      </c>
      <c r="E392" s="174" t="s">
        <v>19</v>
      </c>
      <c r="F392" s="175" t="s">
        <v>461</v>
      </c>
      <c r="H392" s="176">
        <v>6.1120000000000001</v>
      </c>
      <c r="I392" s="177"/>
      <c r="L392" s="173"/>
      <c r="M392" s="178"/>
      <c r="T392" s="179"/>
      <c r="AT392" s="174" t="s">
        <v>148</v>
      </c>
      <c r="AU392" s="174" t="s">
        <v>91</v>
      </c>
      <c r="AV392" s="15" t="s">
        <v>156</v>
      </c>
      <c r="AW392" s="15" t="s">
        <v>34</v>
      </c>
      <c r="AX392" s="15" t="s">
        <v>72</v>
      </c>
      <c r="AY392" s="174" t="s">
        <v>136</v>
      </c>
    </row>
    <row r="393" spans="2:65" s="13" customFormat="1" ht="11.25">
      <c r="B393" s="156"/>
      <c r="D393" s="150" t="s">
        <v>148</v>
      </c>
      <c r="E393" s="157" t="s">
        <v>19</v>
      </c>
      <c r="F393" s="158" t="s">
        <v>607</v>
      </c>
      <c r="H393" s="159">
        <v>16.738</v>
      </c>
      <c r="I393" s="160"/>
      <c r="L393" s="156"/>
      <c r="M393" s="161"/>
      <c r="T393" s="162"/>
      <c r="AT393" s="157" t="s">
        <v>148</v>
      </c>
      <c r="AU393" s="157" t="s">
        <v>91</v>
      </c>
      <c r="AV393" s="13" t="s">
        <v>91</v>
      </c>
      <c r="AW393" s="13" t="s">
        <v>34</v>
      </c>
      <c r="AX393" s="13" t="s">
        <v>72</v>
      </c>
      <c r="AY393" s="157" t="s">
        <v>136</v>
      </c>
    </row>
    <row r="394" spans="2:65" s="13" customFormat="1" ht="11.25">
      <c r="B394" s="156"/>
      <c r="D394" s="150" t="s">
        <v>148</v>
      </c>
      <c r="E394" s="157" t="s">
        <v>19</v>
      </c>
      <c r="F394" s="158" t="s">
        <v>608</v>
      </c>
      <c r="H394" s="159">
        <v>-1.379</v>
      </c>
      <c r="I394" s="160"/>
      <c r="L394" s="156"/>
      <c r="M394" s="161"/>
      <c r="T394" s="162"/>
      <c r="AT394" s="157" t="s">
        <v>148</v>
      </c>
      <c r="AU394" s="157" t="s">
        <v>91</v>
      </c>
      <c r="AV394" s="13" t="s">
        <v>91</v>
      </c>
      <c r="AW394" s="13" t="s">
        <v>34</v>
      </c>
      <c r="AX394" s="13" t="s">
        <v>72</v>
      </c>
      <c r="AY394" s="157" t="s">
        <v>136</v>
      </c>
    </row>
    <row r="395" spans="2:65" s="13" customFormat="1" ht="11.25">
      <c r="B395" s="156"/>
      <c r="D395" s="150" t="s">
        <v>148</v>
      </c>
      <c r="E395" s="157" t="s">
        <v>19</v>
      </c>
      <c r="F395" s="158" t="s">
        <v>609</v>
      </c>
      <c r="H395" s="159">
        <v>2.9249999999999998</v>
      </c>
      <c r="I395" s="160"/>
      <c r="L395" s="156"/>
      <c r="M395" s="161"/>
      <c r="T395" s="162"/>
      <c r="AT395" s="157" t="s">
        <v>148</v>
      </c>
      <c r="AU395" s="157" t="s">
        <v>91</v>
      </c>
      <c r="AV395" s="13" t="s">
        <v>91</v>
      </c>
      <c r="AW395" s="13" t="s">
        <v>34</v>
      </c>
      <c r="AX395" s="13" t="s">
        <v>72</v>
      </c>
      <c r="AY395" s="157" t="s">
        <v>136</v>
      </c>
    </row>
    <row r="396" spans="2:65" s="15" customFormat="1" ht="11.25">
      <c r="B396" s="173"/>
      <c r="D396" s="150" t="s">
        <v>148</v>
      </c>
      <c r="E396" s="174" t="s">
        <v>19</v>
      </c>
      <c r="F396" s="175" t="s">
        <v>461</v>
      </c>
      <c r="H396" s="176">
        <v>18.283999999999999</v>
      </c>
      <c r="I396" s="177"/>
      <c r="L396" s="173"/>
      <c r="M396" s="178"/>
      <c r="T396" s="179"/>
      <c r="AT396" s="174" t="s">
        <v>148</v>
      </c>
      <c r="AU396" s="174" t="s">
        <v>91</v>
      </c>
      <c r="AV396" s="15" t="s">
        <v>156</v>
      </c>
      <c r="AW396" s="15" t="s">
        <v>34</v>
      </c>
      <c r="AX396" s="15" t="s">
        <v>72</v>
      </c>
      <c r="AY396" s="174" t="s">
        <v>136</v>
      </c>
    </row>
    <row r="397" spans="2:65" s="14" customFormat="1" ht="11.25">
      <c r="B397" s="163"/>
      <c r="D397" s="150" t="s">
        <v>148</v>
      </c>
      <c r="E397" s="164" t="s">
        <v>19</v>
      </c>
      <c r="F397" s="165" t="s">
        <v>151</v>
      </c>
      <c r="H397" s="166">
        <v>24.396000000000001</v>
      </c>
      <c r="I397" s="167"/>
      <c r="L397" s="163"/>
      <c r="M397" s="168"/>
      <c r="T397" s="169"/>
      <c r="AT397" s="164" t="s">
        <v>148</v>
      </c>
      <c r="AU397" s="164" t="s">
        <v>91</v>
      </c>
      <c r="AV397" s="14" t="s">
        <v>144</v>
      </c>
      <c r="AW397" s="14" t="s">
        <v>34</v>
      </c>
      <c r="AX397" s="14" t="s">
        <v>80</v>
      </c>
      <c r="AY397" s="164" t="s">
        <v>136</v>
      </c>
    </row>
    <row r="398" spans="2:65" s="1" customFormat="1" ht="16.5" customHeight="1">
      <c r="B398" s="33"/>
      <c r="C398" s="132" t="s">
        <v>380</v>
      </c>
      <c r="D398" s="132" t="s">
        <v>139</v>
      </c>
      <c r="E398" s="133" t="s">
        <v>614</v>
      </c>
      <c r="F398" s="134" t="s">
        <v>615</v>
      </c>
      <c r="G398" s="135" t="s">
        <v>142</v>
      </c>
      <c r="H398" s="136">
        <v>24.396000000000001</v>
      </c>
      <c r="I398" s="137"/>
      <c r="J398" s="138">
        <f>ROUND(I398*H398,2)</f>
        <v>0</v>
      </c>
      <c r="K398" s="134" t="s">
        <v>143</v>
      </c>
      <c r="L398" s="33"/>
      <c r="M398" s="139" t="s">
        <v>19</v>
      </c>
      <c r="N398" s="140" t="s">
        <v>44</v>
      </c>
      <c r="P398" s="141">
        <f>O398*H398</f>
        <v>0</v>
      </c>
      <c r="Q398" s="141">
        <v>1.4E-3</v>
      </c>
      <c r="R398" s="141">
        <f>Q398*H398</f>
        <v>3.4154400000000001E-2</v>
      </c>
      <c r="S398" s="141">
        <v>0</v>
      </c>
      <c r="T398" s="142">
        <f>S398*H398</f>
        <v>0</v>
      </c>
      <c r="AR398" s="143" t="s">
        <v>253</v>
      </c>
      <c r="AT398" s="143" t="s">
        <v>139</v>
      </c>
      <c r="AU398" s="143" t="s">
        <v>91</v>
      </c>
      <c r="AY398" s="18" t="s">
        <v>136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91</v>
      </c>
      <c r="BK398" s="144">
        <f>ROUND(I398*H398,2)</f>
        <v>0</v>
      </c>
      <c r="BL398" s="18" t="s">
        <v>253</v>
      </c>
      <c r="BM398" s="143" t="s">
        <v>616</v>
      </c>
    </row>
    <row r="399" spans="2:65" s="1" customFormat="1" ht="11.25">
      <c r="B399" s="33"/>
      <c r="D399" s="145" t="s">
        <v>146</v>
      </c>
      <c r="F399" s="146" t="s">
        <v>617</v>
      </c>
      <c r="I399" s="147"/>
      <c r="L399" s="33"/>
      <c r="M399" s="148"/>
      <c r="T399" s="54"/>
      <c r="AT399" s="18" t="s">
        <v>146</v>
      </c>
      <c r="AU399" s="18" t="s">
        <v>91</v>
      </c>
    </row>
    <row r="400" spans="2:65" s="12" customFormat="1" ht="11.25">
      <c r="B400" s="149"/>
      <c r="D400" s="150" t="s">
        <v>148</v>
      </c>
      <c r="E400" s="151" t="s">
        <v>19</v>
      </c>
      <c r="F400" s="152" t="s">
        <v>446</v>
      </c>
      <c r="H400" s="151" t="s">
        <v>19</v>
      </c>
      <c r="I400" s="153"/>
      <c r="L400" s="149"/>
      <c r="M400" s="154"/>
      <c r="T400" s="155"/>
      <c r="AT400" s="151" t="s">
        <v>148</v>
      </c>
      <c r="AU400" s="151" t="s">
        <v>91</v>
      </c>
      <c r="AV400" s="12" t="s">
        <v>80</v>
      </c>
      <c r="AW400" s="12" t="s">
        <v>34</v>
      </c>
      <c r="AX400" s="12" t="s">
        <v>72</v>
      </c>
      <c r="AY400" s="151" t="s">
        <v>136</v>
      </c>
    </row>
    <row r="401" spans="2:65" s="12" customFormat="1" ht="11.25">
      <c r="B401" s="149"/>
      <c r="D401" s="150" t="s">
        <v>148</v>
      </c>
      <c r="E401" s="151" t="s">
        <v>19</v>
      </c>
      <c r="F401" s="152" t="s">
        <v>455</v>
      </c>
      <c r="H401" s="151" t="s">
        <v>19</v>
      </c>
      <c r="I401" s="153"/>
      <c r="L401" s="149"/>
      <c r="M401" s="154"/>
      <c r="T401" s="155"/>
      <c r="AT401" s="151" t="s">
        <v>148</v>
      </c>
      <c r="AU401" s="151" t="s">
        <v>91</v>
      </c>
      <c r="AV401" s="12" t="s">
        <v>80</v>
      </c>
      <c r="AW401" s="12" t="s">
        <v>34</v>
      </c>
      <c r="AX401" s="12" t="s">
        <v>72</v>
      </c>
      <c r="AY401" s="151" t="s">
        <v>136</v>
      </c>
    </row>
    <row r="402" spans="2:65" s="13" customFormat="1" ht="11.25">
      <c r="B402" s="156"/>
      <c r="D402" s="150" t="s">
        <v>148</v>
      </c>
      <c r="E402" s="157" t="s">
        <v>19</v>
      </c>
      <c r="F402" s="158" t="s">
        <v>600</v>
      </c>
      <c r="H402" s="159">
        <v>7.93</v>
      </c>
      <c r="I402" s="160"/>
      <c r="L402" s="156"/>
      <c r="M402" s="161"/>
      <c r="T402" s="162"/>
      <c r="AT402" s="157" t="s">
        <v>148</v>
      </c>
      <c r="AU402" s="157" t="s">
        <v>91</v>
      </c>
      <c r="AV402" s="13" t="s">
        <v>91</v>
      </c>
      <c r="AW402" s="13" t="s">
        <v>34</v>
      </c>
      <c r="AX402" s="13" t="s">
        <v>72</v>
      </c>
      <c r="AY402" s="157" t="s">
        <v>136</v>
      </c>
    </row>
    <row r="403" spans="2:65" s="13" customFormat="1" ht="11.25">
      <c r="B403" s="156"/>
      <c r="D403" s="150" t="s">
        <v>148</v>
      </c>
      <c r="E403" s="157" t="s">
        <v>19</v>
      </c>
      <c r="F403" s="158" t="s">
        <v>601</v>
      </c>
      <c r="H403" s="159">
        <v>-1.8180000000000001</v>
      </c>
      <c r="I403" s="160"/>
      <c r="L403" s="156"/>
      <c r="M403" s="161"/>
      <c r="T403" s="162"/>
      <c r="AT403" s="157" t="s">
        <v>148</v>
      </c>
      <c r="AU403" s="157" t="s">
        <v>91</v>
      </c>
      <c r="AV403" s="13" t="s">
        <v>91</v>
      </c>
      <c r="AW403" s="13" t="s">
        <v>34</v>
      </c>
      <c r="AX403" s="13" t="s">
        <v>72</v>
      </c>
      <c r="AY403" s="157" t="s">
        <v>136</v>
      </c>
    </row>
    <row r="404" spans="2:65" s="15" customFormat="1" ht="11.25">
      <c r="B404" s="173"/>
      <c r="D404" s="150" t="s">
        <v>148</v>
      </c>
      <c r="E404" s="174" t="s">
        <v>19</v>
      </c>
      <c r="F404" s="175" t="s">
        <v>461</v>
      </c>
      <c r="H404" s="176">
        <v>6.1120000000000001</v>
      </c>
      <c r="I404" s="177"/>
      <c r="L404" s="173"/>
      <c r="M404" s="178"/>
      <c r="T404" s="179"/>
      <c r="AT404" s="174" t="s">
        <v>148</v>
      </c>
      <c r="AU404" s="174" t="s">
        <v>91</v>
      </c>
      <c r="AV404" s="15" t="s">
        <v>156</v>
      </c>
      <c r="AW404" s="15" t="s">
        <v>34</v>
      </c>
      <c r="AX404" s="15" t="s">
        <v>72</v>
      </c>
      <c r="AY404" s="174" t="s">
        <v>136</v>
      </c>
    </row>
    <row r="405" spans="2:65" s="13" customFormat="1" ht="11.25">
      <c r="B405" s="156"/>
      <c r="D405" s="150" t="s">
        <v>148</v>
      </c>
      <c r="E405" s="157" t="s">
        <v>19</v>
      </c>
      <c r="F405" s="158" t="s">
        <v>607</v>
      </c>
      <c r="H405" s="159">
        <v>16.738</v>
      </c>
      <c r="I405" s="160"/>
      <c r="L405" s="156"/>
      <c r="M405" s="161"/>
      <c r="T405" s="162"/>
      <c r="AT405" s="157" t="s">
        <v>148</v>
      </c>
      <c r="AU405" s="157" t="s">
        <v>91</v>
      </c>
      <c r="AV405" s="13" t="s">
        <v>91</v>
      </c>
      <c r="AW405" s="13" t="s">
        <v>34</v>
      </c>
      <c r="AX405" s="13" t="s">
        <v>72</v>
      </c>
      <c r="AY405" s="157" t="s">
        <v>136</v>
      </c>
    </row>
    <row r="406" spans="2:65" s="13" customFormat="1" ht="11.25">
      <c r="B406" s="156"/>
      <c r="D406" s="150" t="s">
        <v>148</v>
      </c>
      <c r="E406" s="157" t="s">
        <v>19</v>
      </c>
      <c r="F406" s="158" t="s">
        <v>608</v>
      </c>
      <c r="H406" s="159">
        <v>-1.379</v>
      </c>
      <c r="I406" s="160"/>
      <c r="L406" s="156"/>
      <c r="M406" s="161"/>
      <c r="T406" s="162"/>
      <c r="AT406" s="157" t="s">
        <v>148</v>
      </c>
      <c r="AU406" s="157" t="s">
        <v>91</v>
      </c>
      <c r="AV406" s="13" t="s">
        <v>91</v>
      </c>
      <c r="AW406" s="13" t="s">
        <v>34</v>
      </c>
      <c r="AX406" s="13" t="s">
        <v>72</v>
      </c>
      <c r="AY406" s="157" t="s">
        <v>136</v>
      </c>
    </row>
    <row r="407" spans="2:65" s="13" customFormat="1" ht="11.25">
      <c r="B407" s="156"/>
      <c r="D407" s="150" t="s">
        <v>148</v>
      </c>
      <c r="E407" s="157" t="s">
        <v>19</v>
      </c>
      <c r="F407" s="158" t="s">
        <v>609</v>
      </c>
      <c r="H407" s="159">
        <v>2.9249999999999998</v>
      </c>
      <c r="I407" s="160"/>
      <c r="L407" s="156"/>
      <c r="M407" s="161"/>
      <c r="T407" s="162"/>
      <c r="AT407" s="157" t="s">
        <v>148</v>
      </c>
      <c r="AU407" s="157" t="s">
        <v>91</v>
      </c>
      <c r="AV407" s="13" t="s">
        <v>91</v>
      </c>
      <c r="AW407" s="13" t="s">
        <v>34</v>
      </c>
      <c r="AX407" s="13" t="s">
        <v>72</v>
      </c>
      <c r="AY407" s="157" t="s">
        <v>136</v>
      </c>
    </row>
    <row r="408" spans="2:65" s="15" customFormat="1" ht="11.25">
      <c r="B408" s="173"/>
      <c r="D408" s="150" t="s">
        <v>148</v>
      </c>
      <c r="E408" s="174" t="s">
        <v>19</v>
      </c>
      <c r="F408" s="175" t="s">
        <v>461</v>
      </c>
      <c r="H408" s="176">
        <v>18.283999999999999</v>
      </c>
      <c r="I408" s="177"/>
      <c r="L408" s="173"/>
      <c r="M408" s="178"/>
      <c r="T408" s="179"/>
      <c r="AT408" s="174" t="s">
        <v>148</v>
      </c>
      <c r="AU408" s="174" t="s">
        <v>91</v>
      </c>
      <c r="AV408" s="15" t="s">
        <v>156</v>
      </c>
      <c r="AW408" s="15" t="s">
        <v>34</v>
      </c>
      <c r="AX408" s="15" t="s">
        <v>72</v>
      </c>
      <c r="AY408" s="174" t="s">
        <v>136</v>
      </c>
    </row>
    <row r="409" spans="2:65" s="14" customFormat="1" ht="11.25">
      <c r="B409" s="163"/>
      <c r="D409" s="150" t="s">
        <v>148</v>
      </c>
      <c r="E409" s="164" t="s">
        <v>19</v>
      </c>
      <c r="F409" s="165" t="s">
        <v>151</v>
      </c>
      <c r="H409" s="166">
        <v>24.396000000000001</v>
      </c>
      <c r="I409" s="167"/>
      <c r="L409" s="163"/>
      <c r="M409" s="168"/>
      <c r="T409" s="169"/>
      <c r="AT409" s="164" t="s">
        <v>148</v>
      </c>
      <c r="AU409" s="164" t="s">
        <v>91</v>
      </c>
      <c r="AV409" s="14" t="s">
        <v>144</v>
      </c>
      <c r="AW409" s="14" t="s">
        <v>34</v>
      </c>
      <c r="AX409" s="14" t="s">
        <v>80</v>
      </c>
      <c r="AY409" s="164" t="s">
        <v>136</v>
      </c>
    </row>
    <row r="410" spans="2:65" s="1" customFormat="1" ht="33" customHeight="1">
      <c r="B410" s="33"/>
      <c r="C410" s="132" t="s">
        <v>387</v>
      </c>
      <c r="D410" s="132" t="s">
        <v>139</v>
      </c>
      <c r="E410" s="133" t="s">
        <v>618</v>
      </c>
      <c r="F410" s="134" t="s">
        <v>619</v>
      </c>
      <c r="G410" s="135" t="s">
        <v>142</v>
      </c>
      <c r="H410" s="136">
        <v>0.65</v>
      </c>
      <c r="I410" s="137"/>
      <c r="J410" s="138">
        <f>ROUND(I410*H410,2)</f>
        <v>0</v>
      </c>
      <c r="K410" s="134" t="s">
        <v>143</v>
      </c>
      <c r="L410" s="33"/>
      <c r="M410" s="139" t="s">
        <v>19</v>
      </c>
      <c r="N410" s="140" t="s">
        <v>44</v>
      </c>
      <c r="P410" s="141">
        <f>O410*H410</f>
        <v>0</v>
      </c>
      <c r="Q410" s="141">
        <v>1.3559999999999999E-2</v>
      </c>
      <c r="R410" s="141">
        <f>Q410*H410</f>
        <v>8.8139999999999989E-3</v>
      </c>
      <c r="S410" s="141">
        <v>0</v>
      </c>
      <c r="T410" s="142">
        <f>S410*H410</f>
        <v>0</v>
      </c>
      <c r="AR410" s="143" t="s">
        <v>253</v>
      </c>
      <c r="AT410" s="143" t="s">
        <v>139</v>
      </c>
      <c r="AU410" s="143" t="s">
        <v>91</v>
      </c>
      <c r="AY410" s="18" t="s">
        <v>136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8" t="s">
        <v>91</v>
      </c>
      <c r="BK410" s="144">
        <f>ROUND(I410*H410,2)</f>
        <v>0</v>
      </c>
      <c r="BL410" s="18" t="s">
        <v>253</v>
      </c>
      <c r="BM410" s="143" t="s">
        <v>620</v>
      </c>
    </row>
    <row r="411" spans="2:65" s="1" customFormat="1" ht="11.25">
      <c r="B411" s="33"/>
      <c r="D411" s="145" t="s">
        <v>146</v>
      </c>
      <c r="F411" s="146" t="s">
        <v>621</v>
      </c>
      <c r="I411" s="147"/>
      <c r="L411" s="33"/>
      <c r="M411" s="148"/>
      <c r="T411" s="54"/>
      <c r="AT411" s="18" t="s">
        <v>146</v>
      </c>
      <c r="AU411" s="18" t="s">
        <v>91</v>
      </c>
    </row>
    <row r="412" spans="2:65" s="12" customFormat="1" ht="11.25">
      <c r="B412" s="149"/>
      <c r="D412" s="150" t="s">
        <v>148</v>
      </c>
      <c r="E412" s="151" t="s">
        <v>19</v>
      </c>
      <c r="F412" s="152" t="s">
        <v>446</v>
      </c>
      <c r="H412" s="151" t="s">
        <v>19</v>
      </c>
      <c r="I412" s="153"/>
      <c r="L412" s="149"/>
      <c r="M412" s="154"/>
      <c r="T412" s="155"/>
      <c r="AT412" s="151" t="s">
        <v>148</v>
      </c>
      <c r="AU412" s="151" t="s">
        <v>91</v>
      </c>
      <c r="AV412" s="12" t="s">
        <v>80</v>
      </c>
      <c r="AW412" s="12" t="s">
        <v>34</v>
      </c>
      <c r="AX412" s="12" t="s">
        <v>72</v>
      </c>
      <c r="AY412" s="151" t="s">
        <v>136</v>
      </c>
    </row>
    <row r="413" spans="2:65" s="12" customFormat="1" ht="11.25">
      <c r="B413" s="149"/>
      <c r="D413" s="150" t="s">
        <v>148</v>
      </c>
      <c r="E413" s="151" t="s">
        <v>19</v>
      </c>
      <c r="F413" s="152" t="s">
        <v>606</v>
      </c>
      <c r="H413" s="151" t="s">
        <v>19</v>
      </c>
      <c r="I413" s="153"/>
      <c r="L413" s="149"/>
      <c r="M413" s="154"/>
      <c r="T413" s="155"/>
      <c r="AT413" s="151" t="s">
        <v>148</v>
      </c>
      <c r="AU413" s="151" t="s">
        <v>91</v>
      </c>
      <c r="AV413" s="12" t="s">
        <v>80</v>
      </c>
      <c r="AW413" s="12" t="s">
        <v>34</v>
      </c>
      <c r="AX413" s="12" t="s">
        <v>72</v>
      </c>
      <c r="AY413" s="151" t="s">
        <v>136</v>
      </c>
    </row>
    <row r="414" spans="2:65" s="13" customFormat="1" ht="11.25">
      <c r="B414" s="156"/>
      <c r="D414" s="150" t="s">
        <v>148</v>
      </c>
      <c r="E414" s="157" t="s">
        <v>19</v>
      </c>
      <c r="F414" s="158" t="s">
        <v>622</v>
      </c>
      <c r="H414" s="159">
        <v>0.65</v>
      </c>
      <c r="I414" s="160"/>
      <c r="L414" s="156"/>
      <c r="M414" s="161"/>
      <c r="T414" s="162"/>
      <c r="AT414" s="157" t="s">
        <v>148</v>
      </c>
      <c r="AU414" s="157" t="s">
        <v>91</v>
      </c>
      <c r="AV414" s="13" t="s">
        <v>91</v>
      </c>
      <c r="AW414" s="13" t="s">
        <v>34</v>
      </c>
      <c r="AX414" s="13" t="s">
        <v>72</v>
      </c>
      <c r="AY414" s="157" t="s">
        <v>136</v>
      </c>
    </row>
    <row r="415" spans="2:65" s="14" customFormat="1" ht="11.25">
      <c r="B415" s="163"/>
      <c r="D415" s="150" t="s">
        <v>148</v>
      </c>
      <c r="E415" s="164" t="s">
        <v>19</v>
      </c>
      <c r="F415" s="165" t="s">
        <v>151</v>
      </c>
      <c r="H415" s="166">
        <v>0.65</v>
      </c>
      <c r="I415" s="167"/>
      <c r="L415" s="163"/>
      <c r="M415" s="168"/>
      <c r="T415" s="169"/>
      <c r="AT415" s="164" t="s">
        <v>148</v>
      </c>
      <c r="AU415" s="164" t="s">
        <v>91</v>
      </c>
      <c r="AV415" s="14" t="s">
        <v>144</v>
      </c>
      <c r="AW415" s="14" t="s">
        <v>34</v>
      </c>
      <c r="AX415" s="14" t="s">
        <v>80</v>
      </c>
      <c r="AY415" s="164" t="s">
        <v>136</v>
      </c>
    </row>
    <row r="416" spans="2:65" s="1" customFormat="1" ht="37.9" customHeight="1">
      <c r="B416" s="33"/>
      <c r="C416" s="132" t="s">
        <v>396</v>
      </c>
      <c r="D416" s="132" t="s">
        <v>139</v>
      </c>
      <c r="E416" s="133" t="s">
        <v>623</v>
      </c>
      <c r="F416" s="134" t="s">
        <v>624</v>
      </c>
      <c r="G416" s="135" t="s">
        <v>142</v>
      </c>
      <c r="H416" s="136">
        <v>2.6</v>
      </c>
      <c r="I416" s="137"/>
      <c r="J416" s="138">
        <f>ROUND(I416*H416,2)</f>
        <v>0</v>
      </c>
      <c r="K416" s="134" t="s">
        <v>143</v>
      </c>
      <c r="L416" s="33"/>
      <c r="M416" s="139" t="s">
        <v>19</v>
      </c>
      <c r="N416" s="140" t="s">
        <v>44</v>
      </c>
      <c r="P416" s="141">
        <f>O416*H416</f>
        <v>0</v>
      </c>
      <c r="Q416" s="141">
        <v>2.964E-2</v>
      </c>
      <c r="R416" s="141">
        <f>Q416*H416</f>
        <v>7.7064000000000007E-2</v>
      </c>
      <c r="S416" s="141">
        <v>0</v>
      </c>
      <c r="T416" s="142">
        <f>S416*H416</f>
        <v>0</v>
      </c>
      <c r="AR416" s="143" t="s">
        <v>253</v>
      </c>
      <c r="AT416" s="143" t="s">
        <v>139</v>
      </c>
      <c r="AU416" s="143" t="s">
        <v>91</v>
      </c>
      <c r="AY416" s="18" t="s">
        <v>136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8" t="s">
        <v>91</v>
      </c>
      <c r="BK416" s="144">
        <f>ROUND(I416*H416,2)</f>
        <v>0</v>
      </c>
      <c r="BL416" s="18" t="s">
        <v>253</v>
      </c>
      <c r="BM416" s="143" t="s">
        <v>625</v>
      </c>
    </row>
    <row r="417" spans="2:65" s="1" customFormat="1" ht="11.25">
      <c r="B417" s="33"/>
      <c r="D417" s="145" t="s">
        <v>146</v>
      </c>
      <c r="F417" s="146" t="s">
        <v>626</v>
      </c>
      <c r="I417" s="147"/>
      <c r="L417" s="33"/>
      <c r="M417" s="148"/>
      <c r="T417" s="54"/>
      <c r="AT417" s="18" t="s">
        <v>146</v>
      </c>
      <c r="AU417" s="18" t="s">
        <v>91</v>
      </c>
    </row>
    <row r="418" spans="2:65" s="12" customFormat="1" ht="11.25">
      <c r="B418" s="149"/>
      <c r="D418" s="150" t="s">
        <v>148</v>
      </c>
      <c r="E418" s="151" t="s">
        <v>19</v>
      </c>
      <c r="F418" s="152" t="s">
        <v>446</v>
      </c>
      <c r="H418" s="151" t="s">
        <v>19</v>
      </c>
      <c r="I418" s="153"/>
      <c r="L418" s="149"/>
      <c r="M418" s="154"/>
      <c r="T418" s="155"/>
      <c r="AT418" s="151" t="s">
        <v>148</v>
      </c>
      <c r="AU418" s="151" t="s">
        <v>91</v>
      </c>
      <c r="AV418" s="12" t="s">
        <v>80</v>
      </c>
      <c r="AW418" s="12" t="s">
        <v>34</v>
      </c>
      <c r="AX418" s="12" t="s">
        <v>72</v>
      </c>
      <c r="AY418" s="151" t="s">
        <v>136</v>
      </c>
    </row>
    <row r="419" spans="2:65" s="12" customFormat="1" ht="11.25">
      <c r="B419" s="149"/>
      <c r="D419" s="150" t="s">
        <v>148</v>
      </c>
      <c r="E419" s="151" t="s">
        <v>19</v>
      </c>
      <c r="F419" s="152" t="s">
        <v>606</v>
      </c>
      <c r="H419" s="151" t="s">
        <v>19</v>
      </c>
      <c r="I419" s="153"/>
      <c r="L419" s="149"/>
      <c r="M419" s="154"/>
      <c r="T419" s="155"/>
      <c r="AT419" s="151" t="s">
        <v>148</v>
      </c>
      <c r="AU419" s="151" t="s">
        <v>91</v>
      </c>
      <c r="AV419" s="12" t="s">
        <v>80</v>
      </c>
      <c r="AW419" s="12" t="s">
        <v>34</v>
      </c>
      <c r="AX419" s="12" t="s">
        <v>72</v>
      </c>
      <c r="AY419" s="151" t="s">
        <v>136</v>
      </c>
    </row>
    <row r="420" spans="2:65" s="13" customFormat="1" ht="11.25">
      <c r="B420" s="156"/>
      <c r="D420" s="150" t="s">
        <v>148</v>
      </c>
      <c r="E420" s="157" t="s">
        <v>19</v>
      </c>
      <c r="F420" s="158" t="s">
        <v>627</v>
      </c>
      <c r="H420" s="159">
        <v>2.6</v>
      </c>
      <c r="I420" s="160"/>
      <c r="L420" s="156"/>
      <c r="M420" s="161"/>
      <c r="T420" s="162"/>
      <c r="AT420" s="157" t="s">
        <v>148</v>
      </c>
      <c r="AU420" s="157" t="s">
        <v>91</v>
      </c>
      <c r="AV420" s="13" t="s">
        <v>91</v>
      </c>
      <c r="AW420" s="13" t="s">
        <v>34</v>
      </c>
      <c r="AX420" s="13" t="s">
        <v>72</v>
      </c>
      <c r="AY420" s="157" t="s">
        <v>136</v>
      </c>
    </row>
    <row r="421" spans="2:65" s="14" customFormat="1" ht="11.25">
      <c r="B421" s="163"/>
      <c r="D421" s="150" t="s">
        <v>148</v>
      </c>
      <c r="E421" s="164" t="s">
        <v>19</v>
      </c>
      <c r="F421" s="165" t="s">
        <v>151</v>
      </c>
      <c r="H421" s="166">
        <v>2.6</v>
      </c>
      <c r="I421" s="167"/>
      <c r="L421" s="163"/>
      <c r="M421" s="168"/>
      <c r="T421" s="169"/>
      <c r="AT421" s="164" t="s">
        <v>148</v>
      </c>
      <c r="AU421" s="164" t="s">
        <v>91</v>
      </c>
      <c r="AV421" s="14" t="s">
        <v>144</v>
      </c>
      <c r="AW421" s="14" t="s">
        <v>34</v>
      </c>
      <c r="AX421" s="14" t="s">
        <v>80</v>
      </c>
      <c r="AY421" s="164" t="s">
        <v>136</v>
      </c>
    </row>
    <row r="422" spans="2:65" s="1" customFormat="1" ht="24.2" customHeight="1">
      <c r="B422" s="33"/>
      <c r="C422" s="132" t="s">
        <v>401</v>
      </c>
      <c r="D422" s="132" t="s">
        <v>139</v>
      </c>
      <c r="E422" s="133" t="s">
        <v>628</v>
      </c>
      <c r="F422" s="134" t="s">
        <v>629</v>
      </c>
      <c r="G422" s="135" t="s">
        <v>142</v>
      </c>
      <c r="H422" s="136">
        <v>3.25</v>
      </c>
      <c r="I422" s="137"/>
      <c r="J422" s="138">
        <f>ROUND(I422*H422,2)</f>
        <v>0</v>
      </c>
      <c r="K422" s="134" t="s">
        <v>143</v>
      </c>
      <c r="L422" s="33"/>
      <c r="M422" s="139" t="s">
        <v>19</v>
      </c>
      <c r="N422" s="140" t="s">
        <v>44</v>
      </c>
      <c r="P422" s="141">
        <f>O422*H422</f>
        <v>0</v>
      </c>
      <c r="Q422" s="141">
        <v>1E-4</v>
      </c>
      <c r="R422" s="141">
        <f>Q422*H422</f>
        <v>3.2500000000000004E-4</v>
      </c>
      <c r="S422" s="141">
        <v>0</v>
      </c>
      <c r="T422" s="142">
        <f>S422*H422</f>
        <v>0</v>
      </c>
      <c r="AR422" s="143" t="s">
        <v>253</v>
      </c>
      <c r="AT422" s="143" t="s">
        <v>139</v>
      </c>
      <c r="AU422" s="143" t="s">
        <v>91</v>
      </c>
      <c r="AY422" s="18" t="s">
        <v>136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8" t="s">
        <v>91</v>
      </c>
      <c r="BK422" s="144">
        <f>ROUND(I422*H422,2)</f>
        <v>0</v>
      </c>
      <c r="BL422" s="18" t="s">
        <v>253</v>
      </c>
      <c r="BM422" s="143" t="s">
        <v>630</v>
      </c>
    </row>
    <row r="423" spans="2:65" s="1" customFormat="1" ht="11.25">
      <c r="B423" s="33"/>
      <c r="D423" s="145" t="s">
        <v>146</v>
      </c>
      <c r="F423" s="146" t="s">
        <v>631</v>
      </c>
      <c r="I423" s="147"/>
      <c r="L423" s="33"/>
      <c r="M423" s="148"/>
      <c r="T423" s="54"/>
      <c r="AT423" s="18" t="s">
        <v>146</v>
      </c>
      <c r="AU423" s="18" t="s">
        <v>91</v>
      </c>
    </row>
    <row r="424" spans="2:65" s="12" customFormat="1" ht="11.25">
      <c r="B424" s="149"/>
      <c r="D424" s="150" t="s">
        <v>148</v>
      </c>
      <c r="E424" s="151" t="s">
        <v>19</v>
      </c>
      <c r="F424" s="152" t="s">
        <v>446</v>
      </c>
      <c r="H424" s="151" t="s">
        <v>19</v>
      </c>
      <c r="I424" s="153"/>
      <c r="L424" s="149"/>
      <c r="M424" s="154"/>
      <c r="T424" s="155"/>
      <c r="AT424" s="151" t="s">
        <v>148</v>
      </c>
      <c r="AU424" s="151" t="s">
        <v>91</v>
      </c>
      <c r="AV424" s="12" t="s">
        <v>80</v>
      </c>
      <c r="AW424" s="12" t="s">
        <v>34</v>
      </c>
      <c r="AX424" s="12" t="s">
        <v>72</v>
      </c>
      <c r="AY424" s="151" t="s">
        <v>136</v>
      </c>
    </row>
    <row r="425" spans="2:65" s="12" customFormat="1" ht="11.25">
      <c r="B425" s="149"/>
      <c r="D425" s="150" t="s">
        <v>148</v>
      </c>
      <c r="E425" s="151" t="s">
        <v>19</v>
      </c>
      <c r="F425" s="152" t="s">
        <v>606</v>
      </c>
      <c r="H425" s="151" t="s">
        <v>19</v>
      </c>
      <c r="I425" s="153"/>
      <c r="L425" s="149"/>
      <c r="M425" s="154"/>
      <c r="T425" s="155"/>
      <c r="AT425" s="151" t="s">
        <v>148</v>
      </c>
      <c r="AU425" s="151" t="s">
        <v>91</v>
      </c>
      <c r="AV425" s="12" t="s">
        <v>80</v>
      </c>
      <c r="AW425" s="12" t="s">
        <v>34</v>
      </c>
      <c r="AX425" s="12" t="s">
        <v>72</v>
      </c>
      <c r="AY425" s="151" t="s">
        <v>136</v>
      </c>
    </row>
    <row r="426" spans="2:65" s="13" customFormat="1" ht="11.25">
      <c r="B426" s="156"/>
      <c r="D426" s="150" t="s">
        <v>148</v>
      </c>
      <c r="E426" s="157" t="s">
        <v>19</v>
      </c>
      <c r="F426" s="158" t="s">
        <v>622</v>
      </c>
      <c r="H426" s="159">
        <v>0.65</v>
      </c>
      <c r="I426" s="160"/>
      <c r="L426" s="156"/>
      <c r="M426" s="161"/>
      <c r="T426" s="162"/>
      <c r="AT426" s="157" t="s">
        <v>148</v>
      </c>
      <c r="AU426" s="157" t="s">
        <v>91</v>
      </c>
      <c r="AV426" s="13" t="s">
        <v>91</v>
      </c>
      <c r="AW426" s="13" t="s">
        <v>34</v>
      </c>
      <c r="AX426" s="13" t="s">
        <v>72</v>
      </c>
      <c r="AY426" s="157" t="s">
        <v>136</v>
      </c>
    </row>
    <row r="427" spans="2:65" s="15" customFormat="1" ht="11.25">
      <c r="B427" s="173"/>
      <c r="D427" s="150" t="s">
        <v>148</v>
      </c>
      <c r="E427" s="174" t="s">
        <v>19</v>
      </c>
      <c r="F427" s="175" t="s">
        <v>461</v>
      </c>
      <c r="H427" s="176">
        <v>0.65</v>
      </c>
      <c r="I427" s="177"/>
      <c r="L427" s="173"/>
      <c r="M427" s="178"/>
      <c r="T427" s="179"/>
      <c r="AT427" s="174" t="s">
        <v>148</v>
      </c>
      <c r="AU427" s="174" t="s">
        <v>91</v>
      </c>
      <c r="AV427" s="15" t="s">
        <v>156</v>
      </c>
      <c r="AW427" s="15" t="s">
        <v>34</v>
      </c>
      <c r="AX427" s="15" t="s">
        <v>72</v>
      </c>
      <c r="AY427" s="174" t="s">
        <v>136</v>
      </c>
    </row>
    <row r="428" spans="2:65" s="13" customFormat="1" ht="11.25">
      <c r="B428" s="156"/>
      <c r="D428" s="150" t="s">
        <v>148</v>
      </c>
      <c r="E428" s="157" t="s">
        <v>19</v>
      </c>
      <c r="F428" s="158" t="s">
        <v>627</v>
      </c>
      <c r="H428" s="159">
        <v>2.6</v>
      </c>
      <c r="I428" s="160"/>
      <c r="L428" s="156"/>
      <c r="M428" s="161"/>
      <c r="T428" s="162"/>
      <c r="AT428" s="157" t="s">
        <v>148</v>
      </c>
      <c r="AU428" s="157" t="s">
        <v>91</v>
      </c>
      <c r="AV428" s="13" t="s">
        <v>91</v>
      </c>
      <c r="AW428" s="13" t="s">
        <v>34</v>
      </c>
      <c r="AX428" s="13" t="s">
        <v>72</v>
      </c>
      <c r="AY428" s="157" t="s">
        <v>136</v>
      </c>
    </row>
    <row r="429" spans="2:65" s="14" customFormat="1" ht="11.25">
      <c r="B429" s="163"/>
      <c r="D429" s="150" t="s">
        <v>148</v>
      </c>
      <c r="E429" s="164" t="s">
        <v>19</v>
      </c>
      <c r="F429" s="165" t="s">
        <v>151</v>
      </c>
      <c r="H429" s="166">
        <v>3.25</v>
      </c>
      <c r="I429" s="167"/>
      <c r="L429" s="163"/>
      <c r="M429" s="168"/>
      <c r="T429" s="169"/>
      <c r="AT429" s="164" t="s">
        <v>148</v>
      </c>
      <c r="AU429" s="164" t="s">
        <v>91</v>
      </c>
      <c r="AV429" s="14" t="s">
        <v>144</v>
      </c>
      <c r="AW429" s="14" t="s">
        <v>34</v>
      </c>
      <c r="AX429" s="14" t="s">
        <v>80</v>
      </c>
      <c r="AY429" s="164" t="s">
        <v>136</v>
      </c>
    </row>
    <row r="430" spans="2:65" s="1" customFormat="1" ht="24.2" customHeight="1">
      <c r="B430" s="33"/>
      <c r="C430" s="132" t="s">
        <v>406</v>
      </c>
      <c r="D430" s="132" t="s">
        <v>139</v>
      </c>
      <c r="E430" s="133" t="s">
        <v>632</v>
      </c>
      <c r="F430" s="134" t="s">
        <v>633</v>
      </c>
      <c r="G430" s="135" t="s">
        <v>142</v>
      </c>
      <c r="H430" s="136">
        <v>3.25</v>
      </c>
      <c r="I430" s="137"/>
      <c r="J430" s="138">
        <f>ROUND(I430*H430,2)</f>
        <v>0</v>
      </c>
      <c r="K430" s="134" t="s">
        <v>143</v>
      </c>
      <c r="L430" s="33"/>
      <c r="M430" s="139" t="s">
        <v>19</v>
      </c>
      <c r="N430" s="140" t="s">
        <v>44</v>
      </c>
      <c r="P430" s="141">
        <f>O430*H430</f>
        <v>0</v>
      </c>
      <c r="Q430" s="141">
        <v>6.9999999999999999E-4</v>
      </c>
      <c r="R430" s="141">
        <f>Q430*H430</f>
        <v>2.2750000000000001E-3</v>
      </c>
      <c r="S430" s="141">
        <v>0</v>
      </c>
      <c r="T430" s="142">
        <f>S430*H430</f>
        <v>0</v>
      </c>
      <c r="AR430" s="143" t="s">
        <v>253</v>
      </c>
      <c r="AT430" s="143" t="s">
        <v>139</v>
      </c>
      <c r="AU430" s="143" t="s">
        <v>91</v>
      </c>
      <c r="AY430" s="18" t="s">
        <v>136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91</v>
      </c>
      <c r="BK430" s="144">
        <f>ROUND(I430*H430,2)</f>
        <v>0</v>
      </c>
      <c r="BL430" s="18" t="s">
        <v>253</v>
      </c>
      <c r="BM430" s="143" t="s">
        <v>634</v>
      </c>
    </row>
    <row r="431" spans="2:65" s="1" customFormat="1" ht="11.25">
      <c r="B431" s="33"/>
      <c r="D431" s="145" t="s">
        <v>146</v>
      </c>
      <c r="F431" s="146" t="s">
        <v>635</v>
      </c>
      <c r="I431" s="147"/>
      <c r="L431" s="33"/>
      <c r="M431" s="148"/>
      <c r="T431" s="54"/>
      <c r="AT431" s="18" t="s">
        <v>146</v>
      </c>
      <c r="AU431" s="18" t="s">
        <v>91</v>
      </c>
    </row>
    <row r="432" spans="2:65" s="12" customFormat="1" ht="11.25">
      <c r="B432" s="149"/>
      <c r="D432" s="150" t="s">
        <v>148</v>
      </c>
      <c r="E432" s="151" t="s">
        <v>19</v>
      </c>
      <c r="F432" s="152" t="s">
        <v>446</v>
      </c>
      <c r="H432" s="151" t="s">
        <v>19</v>
      </c>
      <c r="I432" s="153"/>
      <c r="L432" s="149"/>
      <c r="M432" s="154"/>
      <c r="T432" s="155"/>
      <c r="AT432" s="151" t="s">
        <v>148</v>
      </c>
      <c r="AU432" s="151" t="s">
        <v>91</v>
      </c>
      <c r="AV432" s="12" t="s">
        <v>80</v>
      </c>
      <c r="AW432" s="12" t="s">
        <v>34</v>
      </c>
      <c r="AX432" s="12" t="s">
        <v>72</v>
      </c>
      <c r="AY432" s="151" t="s">
        <v>136</v>
      </c>
    </row>
    <row r="433" spans="2:65" s="12" customFormat="1" ht="11.25">
      <c r="B433" s="149"/>
      <c r="D433" s="150" t="s">
        <v>148</v>
      </c>
      <c r="E433" s="151" t="s">
        <v>19</v>
      </c>
      <c r="F433" s="152" t="s">
        <v>606</v>
      </c>
      <c r="H433" s="151" t="s">
        <v>19</v>
      </c>
      <c r="I433" s="153"/>
      <c r="L433" s="149"/>
      <c r="M433" s="154"/>
      <c r="T433" s="155"/>
      <c r="AT433" s="151" t="s">
        <v>148</v>
      </c>
      <c r="AU433" s="151" t="s">
        <v>91</v>
      </c>
      <c r="AV433" s="12" t="s">
        <v>80</v>
      </c>
      <c r="AW433" s="12" t="s">
        <v>34</v>
      </c>
      <c r="AX433" s="12" t="s">
        <v>72</v>
      </c>
      <c r="AY433" s="151" t="s">
        <v>136</v>
      </c>
    </row>
    <row r="434" spans="2:65" s="13" customFormat="1" ht="11.25">
      <c r="B434" s="156"/>
      <c r="D434" s="150" t="s">
        <v>148</v>
      </c>
      <c r="E434" s="157" t="s">
        <v>19</v>
      </c>
      <c r="F434" s="158" t="s">
        <v>622</v>
      </c>
      <c r="H434" s="159">
        <v>0.65</v>
      </c>
      <c r="I434" s="160"/>
      <c r="L434" s="156"/>
      <c r="M434" s="161"/>
      <c r="T434" s="162"/>
      <c r="AT434" s="157" t="s">
        <v>148</v>
      </c>
      <c r="AU434" s="157" t="s">
        <v>91</v>
      </c>
      <c r="AV434" s="13" t="s">
        <v>91</v>
      </c>
      <c r="AW434" s="13" t="s">
        <v>34</v>
      </c>
      <c r="AX434" s="13" t="s">
        <v>72</v>
      </c>
      <c r="AY434" s="157" t="s">
        <v>136</v>
      </c>
    </row>
    <row r="435" spans="2:65" s="15" customFormat="1" ht="11.25">
      <c r="B435" s="173"/>
      <c r="D435" s="150" t="s">
        <v>148</v>
      </c>
      <c r="E435" s="174" t="s">
        <v>19</v>
      </c>
      <c r="F435" s="175" t="s">
        <v>461</v>
      </c>
      <c r="H435" s="176">
        <v>0.65</v>
      </c>
      <c r="I435" s="177"/>
      <c r="L435" s="173"/>
      <c r="M435" s="178"/>
      <c r="T435" s="179"/>
      <c r="AT435" s="174" t="s">
        <v>148</v>
      </c>
      <c r="AU435" s="174" t="s">
        <v>91</v>
      </c>
      <c r="AV435" s="15" t="s">
        <v>156</v>
      </c>
      <c r="AW435" s="15" t="s">
        <v>34</v>
      </c>
      <c r="AX435" s="15" t="s">
        <v>72</v>
      </c>
      <c r="AY435" s="174" t="s">
        <v>136</v>
      </c>
    </row>
    <row r="436" spans="2:65" s="13" customFormat="1" ht="11.25">
      <c r="B436" s="156"/>
      <c r="D436" s="150" t="s">
        <v>148</v>
      </c>
      <c r="E436" s="157" t="s">
        <v>19</v>
      </c>
      <c r="F436" s="158" t="s">
        <v>627</v>
      </c>
      <c r="H436" s="159">
        <v>2.6</v>
      </c>
      <c r="I436" s="160"/>
      <c r="L436" s="156"/>
      <c r="M436" s="161"/>
      <c r="T436" s="162"/>
      <c r="AT436" s="157" t="s">
        <v>148</v>
      </c>
      <c r="AU436" s="157" t="s">
        <v>91</v>
      </c>
      <c r="AV436" s="13" t="s">
        <v>91</v>
      </c>
      <c r="AW436" s="13" t="s">
        <v>34</v>
      </c>
      <c r="AX436" s="13" t="s">
        <v>72</v>
      </c>
      <c r="AY436" s="157" t="s">
        <v>136</v>
      </c>
    </row>
    <row r="437" spans="2:65" s="14" customFormat="1" ht="11.25">
      <c r="B437" s="163"/>
      <c r="D437" s="150" t="s">
        <v>148</v>
      </c>
      <c r="E437" s="164" t="s">
        <v>19</v>
      </c>
      <c r="F437" s="165" t="s">
        <v>151</v>
      </c>
      <c r="H437" s="166">
        <v>3.25</v>
      </c>
      <c r="I437" s="167"/>
      <c r="L437" s="163"/>
      <c r="M437" s="168"/>
      <c r="T437" s="169"/>
      <c r="AT437" s="164" t="s">
        <v>148</v>
      </c>
      <c r="AU437" s="164" t="s">
        <v>91</v>
      </c>
      <c r="AV437" s="14" t="s">
        <v>144</v>
      </c>
      <c r="AW437" s="14" t="s">
        <v>34</v>
      </c>
      <c r="AX437" s="14" t="s">
        <v>80</v>
      </c>
      <c r="AY437" s="164" t="s">
        <v>136</v>
      </c>
    </row>
    <row r="438" spans="2:65" s="1" customFormat="1" ht="24.2" customHeight="1">
      <c r="B438" s="33"/>
      <c r="C438" s="132" t="s">
        <v>413</v>
      </c>
      <c r="D438" s="132" t="s">
        <v>139</v>
      </c>
      <c r="E438" s="133" t="s">
        <v>636</v>
      </c>
      <c r="F438" s="134" t="s">
        <v>637</v>
      </c>
      <c r="G438" s="135" t="s">
        <v>142</v>
      </c>
      <c r="H438" s="136">
        <v>33.700000000000003</v>
      </c>
      <c r="I438" s="137"/>
      <c r="J438" s="138">
        <f>ROUND(I438*H438,2)</f>
        <v>0</v>
      </c>
      <c r="K438" s="134" t="s">
        <v>143</v>
      </c>
      <c r="L438" s="33"/>
      <c r="M438" s="139" t="s">
        <v>19</v>
      </c>
      <c r="N438" s="140" t="s">
        <v>44</v>
      </c>
      <c r="P438" s="141">
        <f>O438*H438</f>
        <v>0</v>
      </c>
      <c r="Q438" s="141">
        <v>1.2200000000000001E-2</v>
      </c>
      <c r="R438" s="141">
        <f>Q438*H438</f>
        <v>0.41114000000000006</v>
      </c>
      <c r="S438" s="141">
        <v>0</v>
      </c>
      <c r="T438" s="142">
        <f>S438*H438</f>
        <v>0</v>
      </c>
      <c r="AR438" s="143" t="s">
        <v>253</v>
      </c>
      <c r="AT438" s="143" t="s">
        <v>139</v>
      </c>
      <c r="AU438" s="143" t="s">
        <v>91</v>
      </c>
      <c r="AY438" s="18" t="s">
        <v>136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8" t="s">
        <v>91</v>
      </c>
      <c r="BK438" s="144">
        <f>ROUND(I438*H438,2)</f>
        <v>0</v>
      </c>
      <c r="BL438" s="18" t="s">
        <v>253</v>
      </c>
      <c r="BM438" s="143" t="s">
        <v>638</v>
      </c>
    </row>
    <row r="439" spans="2:65" s="1" customFormat="1" ht="11.25">
      <c r="B439" s="33"/>
      <c r="D439" s="145" t="s">
        <v>146</v>
      </c>
      <c r="F439" s="146" t="s">
        <v>639</v>
      </c>
      <c r="I439" s="147"/>
      <c r="L439" s="33"/>
      <c r="M439" s="148"/>
      <c r="T439" s="54"/>
      <c r="AT439" s="18" t="s">
        <v>146</v>
      </c>
      <c r="AU439" s="18" t="s">
        <v>91</v>
      </c>
    </row>
    <row r="440" spans="2:65" s="12" customFormat="1" ht="11.25">
      <c r="B440" s="149"/>
      <c r="D440" s="150" t="s">
        <v>148</v>
      </c>
      <c r="E440" s="151" t="s">
        <v>19</v>
      </c>
      <c r="F440" s="152" t="s">
        <v>446</v>
      </c>
      <c r="H440" s="151" t="s">
        <v>19</v>
      </c>
      <c r="I440" s="153"/>
      <c r="L440" s="149"/>
      <c r="M440" s="154"/>
      <c r="T440" s="155"/>
      <c r="AT440" s="151" t="s">
        <v>148</v>
      </c>
      <c r="AU440" s="151" t="s">
        <v>91</v>
      </c>
      <c r="AV440" s="12" t="s">
        <v>80</v>
      </c>
      <c r="AW440" s="12" t="s">
        <v>34</v>
      </c>
      <c r="AX440" s="12" t="s">
        <v>72</v>
      </c>
      <c r="AY440" s="151" t="s">
        <v>136</v>
      </c>
    </row>
    <row r="441" spans="2:65" s="12" customFormat="1" ht="11.25">
      <c r="B441" s="149"/>
      <c r="D441" s="150" t="s">
        <v>148</v>
      </c>
      <c r="E441" s="151" t="s">
        <v>19</v>
      </c>
      <c r="F441" s="152" t="s">
        <v>640</v>
      </c>
      <c r="H441" s="151" t="s">
        <v>19</v>
      </c>
      <c r="I441" s="153"/>
      <c r="L441" s="149"/>
      <c r="M441" s="154"/>
      <c r="T441" s="155"/>
      <c r="AT441" s="151" t="s">
        <v>148</v>
      </c>
      <c r="AU441" s="151" t="s">
        <v>91</v>
      </c>
      <c r="AV441" s="12" t="s">
        <v>80</v>
      </c>
      <c r="AW441" s="12" t="s">
        <v>34</v>
      </c>
      <c r="AX441" s="12" t="s">
        <v>72</v>
      </c>
      <c r="AY441" s="151" t="s">
        <v>136</v>
      </c>
    </row>
    <row r="442" spans="2:65" s="12" customFormat="1" ht="11.25">
      <c r="B442" s="149"/>
      <c r="D442" s="150" t="s">
        <v>148</v>
      </c>
      <c r="E442" s="151" t="s">
        <v>19</v>
      </c>
      <c r="F442" s="152" t="s">
        <v>174</v>
      </c>
      <c r="H442" s="151" t="s">
        <v>19</v>
      </c>
      <c r="I442" s="153"/>
      <c r="L442" s="149"/>
      <c r="M442" s="154"/>
      <c r="T442" s="155"/>
      <c r="AT442" s="151" t="s">
        <v>148</v>
      </c>
      <c r="AU442" s="151" t="s">
        <v>91</v>
      </c>
      <c r="AV442" s="12" t="s">
        <v>80</v>
      </c>
      <c r="AW442" s="12" t="s">
        <v>34</v>
      </c>
      <c r="AX442" s="12" t="s">
        <v>72</v>
      </c>
      <c r="AY442" s="151" t="s">
        <v>136</v>
      </c>
    </row>
    <row r="443" spans="2:65" s="13" customFormat="1" ht="11.25">
      <c r="B443" s="156"/>
      <c r="D443" s="150" t="s">
        <v>148</v>
      </c>
      <c r="E443" s="157" t="s">
        <v>19</v>
      </c>
      <c r="F443" s="158" t="s">
        <v>185</v>
      </c>
      <c r="H443" s="159">
        <v>7.3</v>
      </c>
      <c r="I443" s="160"/>
      <c r="L443" s="156"/>
      <c r="M443" s="161"/>
      <c r="T443" s="162"/>
      <c r="AT443" s="157" t="s">
        <v>148</v>
      </c>
      <c r="AU443" s="157" t="s">
        <v>91</v>
      </c>
      <c r="AV443" s="13" t="s">
        <v>91</v>
      </c>
      <c r="AW443" s="13" t="s">
        <v>34</v>
      </c>
      <c r="AX443" s="13" t="s">
        <v>72</v>
      </c>
      <c r="AY443" s="157" t="s">
        <v>136</v>
      </c>
    </row>
    <row r="444" spans="2:65" s="12" customFormat="1" ht="11.25">
      <c r="B444" s="149"/>
      <c r="D444" s="150" t="s">
        <v>148</v>
      </c>
      <c r="E444" s="151" t="s">
        <v>19</v>
      </c>
      <c r="F444" s="152" t="s">
        <v>455</v>
      </c>
      <c r="H444" s="151" t="s">
        <v>19</v>
      </c>
      <c r="I444" s="153"/>
      <c r="L444" s="149"/>
      <c r="M444" s="154"/>
      <c r="T444" s="155"/>
      <c r="AT444" s="151" t="s">
        <v>148</v>
      </c>
      <c r="AU444" s="151" t="s">
        <v>91</v>
      </c>
      <c r="AV444" s="12" t="s">
        <v>80</v>
      </c>
      <c r="AW444" s="12" t="s">
        <v>34</v>
      </c>
      <c r="AX444" s="12" t="s">
        <v>72</v>
      </c>
      <c r="AY444" s="151" t="s">
        <v>136</v>
      </c>
    </row>
    <row r="445" spans="2:65" s="13" customFormat="1" ht="11.25">
      <c r="B445" s="156"/>
      <c r="D445" s="150" t="s">
        <v>148</v>
      </c>
      <c r="E445" s="157" t="s">
        <v>19</v>
      </c>
      <c r="F445" s="158" t="s">
        <v>641</v>
      </c>
      <c r="H445" s="159">
        <v>8.6</v>
      </c>
      <c r="I445" s="160"/>
      <c r="L445" s="156"/>
      <c r="M445" s="161"/>
      <c r="T445" s="162"/>
      <c r="AT445" s="157" t="s">
        <v>148</v>
      </c>
      <c r="AU445" s="157" t="s">
        <v>91</v>
      </c>
      <c r="AV445" s="13" t="s">
        <v>91</v>
      </c>
      <c r="AW445" s="13" t="s">
        <v>34</v>
      </c>
      <c r="AX445" s="13" t="s">
        <v>72</v>
      </c>
      <c r="AY445" s="157" t="s">
        <v>136</v>
      </c>
    </row>
    <row r="446" spans="2:65" s="12" customFormat="1" ht="11.25">
      <c r="B446" s="149"/>
      <c r="D446" s="150" t="s">
        <v>148</v>
      </c>
      <c r="E446" s="151" t="s">
        <v>19</v>
      </c>
      <c r="F446" s="152" t="s">
        <v>458</v>
      </c>
      <c r="H446" s="151" t="s">
        <v>19</v>
      </c>
      <c r="I446" s="153"/>
      <c r="L446" s="149"/>
      <c r="M446" s="154"/>
      <c r="T446" s="155"/>
      <c r="AT446" s="151" t="s">
        <v>148</v>
      </c>
      <c r="AU446" s="151" t="s">
        <v>91</v>
      </c>
      <c r="AV446" s="12" t="s">
        <v>80</v>
      </c>
      <c r="AW446" s="12" t="s">
        <v>34</v>
      </c>
      <c r="AX446" s="12" t="s">
        <v>72</v>
      </c>
      <c r="AY446" s="151" t="s">
        <v>136</v>
      </c>
    </row>
    <row r="447" spans="2:65" s="13" customFormat="1" ht="11.25">
      <c r="B447" s="156"/>
      <c r="D447" s="150" t="s">
        <v>148</v>
      </c>
      <c r="E447" s="157" t="s">
        <v>19</v>
      </c>
      <c r="F447" s="158" t="s">
        <v>338</v>
      </c>
      <c r="H447" s="159">
        <v>17.8</v>
      </c>
      <c r="I447" s="160"/>
      <c r="L447" s="156"/>
      <c r="M447" s="161"/>
      <c r="T447" s="162"/>
      <c r="AT447" s="157" t="s">
        <v>148</v>
      </c>
      <c r="AU447" s="157" t="s">
        <v>91</v>
      </c>
      <c r="AV447" s="13" t="s">
        <v>91</v>
      </c>
      <c r="AW447" s="13" t="s">
        <v>34</v>
      </c>
      <c r="AX447" s="13" t="s">
        <v>72</v>
      </c>
      <c r="AY447" s="157" t="s">
        <v>136</v>
      </c>
    </row>
    <row r="448" spans="2:65" s="14" customFormat="1" ht="11.25">
      <c r="B448" s="163"/>
      <c r="D448" s="150" t="s">
        <v>148</v>
      </c>
      <c r="E448" s="164" t="s">
        <v>19</v>
      </c>
      <c r="F448" s="165" t="s">
        <v>151</v>
      </c>
      <c r="H448" s="166">
        <v>33.700000000000003</v>
      </c>
      <c r="I448" s="167"/>
      <c r="L448" s="163"/>
      <c r="M448" s="168"/>
      <c r="T448" s="169"/>
      <c r="AT448" s="164" t="s">
        <v>148</v>
      </c>
      <c r="AU448" s="164" t="s">
        <v>91</v>
      </c>
      <c r="AV448" s="14" t="s">
        <v>144</v>
      </c>
      <c r="AW448" s="14" t="s">
        <v>34</v>
      </c>
      <c r="AX448" s="14" t="s">
        <v>80</v>
      </c>
      <c r="AY448" s="164" t="s">
        <v>136</v>
      </c>
    </row>
    <row r="449" spans="2:65" s="1" customFormat="1" ht="24.2" customHeight="1">
      <c r="B449" s="33"/>
      <c r="C449" s="132" t="s">
        <v>420</v>
      </c>
      <c r="D449" s="132" t="s">
        <v>139</v>
      </c>
      <c r="E449" s="133" t="s">
        <v>642</v>
      </c>
      <c r="F449" s="134" t="s">
        <v>643</v>
      </c>
      <c r="G449" s="135" t="s">
        <v>142</v>
      </c>
      <c r="H449" s="136">
        <v>5.0999999999999996</v>
      </c>
      <c r="I449" s="137"/>
      <c r="J449" s="138">
        <f>ROUND(I449*H449,2)</f>
        <v>0</v>
      </c>
      <c r="K449" s="134" t="s">
        <v>143</v>
      </c>
      <c r="L449" s="33"/>
      <c r="M449" s="139" t="s">
        <v>19</v>
      </c>
      <c r="N449" s="140" t="s">
        <v>44</v>
      </c>
      <c r="P449" s="141">
        <f>O449*H449</f>
        <v>0</v>
      </c>
      <c r="Q449" s="141">
        <v>1.26E-2</v>
      </c>
      <c r="R449" s="141">
        <f>Q449*H449</f>
        <v>6.4259999999999998E-2</v>
      </c>
      <c r="S449" s="141">
        <v>0</v>
      </c>
      <c r="T449" s="142">
        <f>S449*H449</f>
        <v>0</v>
      </c>
      <c r="AR449" s="143" t="s">
        <v>253</v>
      </c>
      <c r="AT449" s="143" t="s">
        <v>139</v>
      </c>
      <c r="AU449" s="143" t="s">
        <v>91</v>
      </c>
      <c r="AY449" s="18" t="s">
        <v>136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91</v>
      </c>
      <c r="BK449" s="144">
        <f>ROUND(I449*H449,2)</f>
        <v>0</v>
      </c>
      <c r="BL449" s="18" t="s">
        <v>253</v>
      </c>
      <c r="BM449" s="143" t="s">
        <v>644</v>
      </c>
    </row>
    <row r="450" spans="2:65" s="1" customFormat="1" ht="11.25">
      <c r="B450" s="33"/>
      <c r="D450" s="145" t="s">
        <v>146</v>
      </c>
      <c r="F450" s="146" t="s">
        <v>645</v>
      </c>
      <c r="I450" s="147"/>
      <c r="L450" s="33"/>
      <c r="M450" s="148"/>
      <c r="T450" s="54"/>
      <c r="AT450" s="18" t="s">
        <v>146</v>
      </c>
      <c r="AU450" s="18" t="s">
        <v>91</v>
      </c>
    </row>
    <row r="451" spans="2:65" s="12" customFormat="1" ht="11.25">
      <c r="B451" s="149"/>
      <c r="D451" s="150" t="s">
        <v>148</v>
      </c>
      <c r="E451" s="151" t="s">
        <v>19</v>
      </c>
      <c r="F451" s="152" t="s">
        <v>446</v>
      </c>
      <c r="H451" s="151" t="s">
        <v>19</v>
      </c>
      <c r="I451" s="153"/>
      <c r="L451" s="149"/>
      <c r="M451" s="154"/>
      <c r="T451" s="155"/>
      <c r="AT451" s="151" t="s">
        <v>148</v>
      </c>
      <c r="AU451" s="151" t="s">
        <v>91</v>
      </c>
      <c r="AV451" s="12" t="s">
        <v>80</v>
      </c>
      <c r="AW451" s="12" t="s">
        <v>34</v>
      </c>
      <c r="AX451" s="12" t="s">
        <v>72</v>
      </c>
      <c r="AY451" s="151" t="s">
        <v>136</v>
      </c>
    </row>
    <row r="452" spans="2:65" s="12" customFormat="1" ht="11.25">
      <c r="B452" s="149"/>
      <c r="D452" s="150" t="s">
        <v>148</v>
      </c>
      <c r="E452" s="151" t="s">
        <v>19</v>
      </c>
      <c r="F452" s="152" t="s">
        <v>640</v>
      </c>
      <c r="H452" s="151" t="s">
        <v>19</v>
      </c>
      <c r="I452" s="153"/>
      <c r="L452" s="149"/>
      <c r="M452" s="154"/>
      <c r="T452" s="155"/>
      <c r="AT452" s="151" t="s">
        <v>148</v>
      </c>
      <c r="AU452" s="151" t="s">
        <v>91</v>
      </c>
      <c r="AV452" s="12" t="s">
        <v>80</v>
      </c>
      <c r="AW452" s="12" t="s">
        <v>34</v>
      </c>
      <c r="AX452" s="12" t="s">
        <v>72</v>
      </c>
      <c r="AY452" s="151" t="s">
        <v>136</v>
      </c>
    </row>
    <row r="453" spans="2:65" s="12" customFormat="1" ht="11.25">
      <c r="B453" s="149"/>
      <c r="D453" s="150" t="s">
        <v>148</v>
      </c>
      <c r="E453" s="151" t="s">
        <v>19</v>
      </c>
      <c r="F453" s="152" t="s">
        <v>187</v>
      </c>
      <c r="H453" s="151" t="s">
        <v>19</v>
      </c>
      <c r="I453" s="153"/>
      <c r="L453" s="149"/>
      <c r="M453" s="154"/>
      <c r="T453" s="155"/>
      <c r="AT453" s="151" t="s">
        <v>148</v>
      </c>
      <c r="AU453" s="151" t="s">
        <v>91</v>
      </c>
      <c r="AV453" s="12" t="s">
        <v>80</v>
      </c>
      <c r="AW453" s="12" t="s">
        <v>34</v>
      </c>
      <c r="AX453" s="12" t="s">
        <v>72</v>
      </c>
      <c r="AY453" s="151" t="s">
        <v>136</v>
      </c>
    </row>
    <row r="454" spans="2:65" s="13" customFormat="1" ht="11.25">
      <c r="B454" s="156"/>
      <c r="D454" s="150" t="s">
        <v>148</v>
      </c>
      <c r="E454" s="157" t="s">
        <v>19</v>
      </c>
      <c r="F454" s="158" t="s">
        <v>646</v>
      </c>
      <c r="H454" s="159">
        <v>5.0999999999999996</v>
      </c>
      <c r="I454" s="160"/>
      <c r="L454" s="156"/>
      <c r="M454" s="161"/>
      <c r="T454" s="162"/>
      <c r="AT454" s="157" t="s">
        <v>148</v>
      </c>
      <c r="AU454" s="157" t="s">
        <v>91</v>
      </c>
      <c r="AV454" s="13" t="s">
        <v>91</v>
      </c>
      <c r="AW454" s="13" t="s">
        <v>34</v>
      </c>
      <c r="AX454" s="13" t="s">
        <v>72</v>
      </c>
      <c r="AY454" s="157" t="s">
        <v>136</v>
      </c>
    </row>
    <row r="455" spans="2:65" s="14" customFormat="1" ht="11.25">
      <c r="B455" s="163"/>
      <c r="D455" s="150" t="s">
        <v>148</v>
      </c>
      <c r="E455" s="164" t="s">
        <v>19</v>
      </c>
      <c r="F455" s="165" t="s">
        <v>151</v>
      </c>
      <c r="H455" s="166">
        <v>5.0999999999999996</v>
      </c>
      <c r="I455" s="167"/>
      <c r="L455" s="163"/>
      <c r="M455" s="168"/>
      <c r="T455" s="169"/>
      <c r="AT455" s="164" t="s">
        <v>148</v>
      </c>
      <c r="AU455" s="164" t="s">
        <v>91</v>
      </c>
      <c r="AV455" s="14" t="s">
        <v>144</v>
      </c>
      <c r="AW455" s="14" t="s">
        <v>34</v>
      </c>
      <c r="AX455" s="14" t="s">
        <v>80</v>
      </c>
      <c r="AY455" s="164" t="s">
        <v>136</v>
      </c>
    </row>
    <row r="456" spans="2:65" s="1" customFormat="1" ht="24.2" customHeight="1">
      <c r="B456" s="33"/>
      <c r="C456" s="132" t="s">
        <v>425</v>
      </c>
      <c r="D456" s="132" t="s">
        <v>139</v>
      </c>
      <c r="E456" s="133" t="s">
        <v>647</v>
      </c>
      <c r="F456" s="134" t="s">
        <v>648</v>
      </c>
      <c r="G456" s="135" t="s">
        <v>142</v>
      </c>
      <c r="H456" s="136">
        <v>38.799999999999997</v>
      </c>
      <c r="I456" s="137"/>
      <c r="J456" s="138">
        <f>ROUND(I456*H456,2)</f>
        <v>0</v>
      </c>
      <c r="K456" s="134" t="s">
        <v>143</v>
      </c>
      <c r="L456" s="33"/>
      <c r="M456" s="139" t="s">
        <v>19</v>
      </c>
      <c r="N456" s="140" t="s">
        <v>44</v>
      </c>
      <c r="P456" s="141">
        <f>O456*H456</f>
        <v>0</v>
      </c>
      <c r="Q456" s="141">
        <v>1E-4</v>
      </c>
      <c r="R456" s="141">
        <f>Q456*H456</f>
        <v>3.8799999999999998E-3</v>
      </c>
      <c r="S456" s="141">
        <v>0</v>
      </c>
      <c r="T456" s="142">
        <f>S456*H456</f>
        <v>0</v>
      </c>
      <c r="AR456" s="143" t="s">
        <v>253</v>
      </c>
      <c r="AT456" s="143" t="s">
        <v>139</v>
      </c>
      <c r="AU456" s="143" t="s">
        <v>91</v>
      </c>
      <c r="AY456" s="18" t="s">
        <v>136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91</v>
      </c>
      <c r="BK456" s="144">
        <f>ROUND(I456*H456,2)</f>
        <v>0</v>
      </c>
      <c r="BL456" s="18" t="s">
        <v>253</v>
      </c>
      <c r="BM456" s="143" t="s">
        <v>649</v>
      </c>
    </row>
    <row r="457" spans="2:65" s="1" customFormat="1" ht="11.25">
      <c r="B457" s="33"/>
      <c r="D457" s="145" t="s">
        <v>146</v>
      </c>
      <c r="F457" s="146" t="s">
        <v>650</v>
      </c>
      <c r="I457" s="147"/>
      <c r="L457" s="33"/>
      <c r="M457" s="148"/>
      <c r="T457" s="54"/>
      <c r="AT457" s="18" t="s">
        <v>146</v>
      </c>
      <c r="AU457" s="18" t="s">
        <v>91</v>
      </c>
    </row>
    <row r="458" spans="2:65" s="12" customFormat="1" ht="11.25">
      <c r="B458" s="149"/>
      <c r="D458" s="150" t="s">
        <v>148</v>
      </c>
      <c r="E458" s="151" t="s">
        <v>19</v>
      </c>
      <c r="F458" s="152" t="s">
        <v>446</v>
      </c>
      <c r="H458" s="151" t="s">
        <v>19</v>
      </c>
      <c r="I458" s="153"/>
      <c r="L458" s="149"/>
      <c r="M458" s="154"/>
      <c r="T458" s="155"/>
      <c r="AT458" s="151" t="s">
        <v>148</v>
      </c>
      <c r="AU458" s="151" t="s">
        <v>91</v>
      </c>
      <c r="AV458" s="12" t="s">
        <v>80</v>
      </c>
      <c r="AW458" s="12" t="s">
        <v>34</v>
      </c>
      <c r="AX458" s="12" t="s">
        <v>72</v>
      </c>
      <c r="AY458" s="151" t="s">
        <v>136</v>
      </c>
    </row>
    <row r="459" spans="2:65" s="12" customFormat="1" ht="11.25">
      <c r="B459" s="149"/>
      <c r="D459" s="150" t="s">
        <v>148</v>
      </c>
      <c r="E459" s="151" t="s">
        <v>19</v>
      </c>
      <c r="F459" s="152" t="s">
        <v>640</v>
      </c>
      <c r="H459" s="151" t="s">
        <v>19</v>
      </c>
      <c r="I459" s="153"/>
      <c r="L459" s="149"/>
      <c r="M459" s="154"/>
      <c r="T459" s="155"/>
      <c r="AT459" s="151" t="s">
        <v>148</v>
      </c>
      <c r="AU459" s="151" t="s">
        <v>91</v>
      </c>
      <c r="AV459" s="12" t="s">
        <v>80</v>
      </c>
      <c r="AW459" s="12" t="s">
        <v>34</v>
      </c>
      <c r="AX459" s="12" t="s">
        <v>72</v>
      </c>
      <c r="AY459" s="151" t="s">
        <v>136</v>
      </c>
    </row>
    <row r="460" spans="2:65" s="12" customFormat="1" ht="11.25">
      <c r="B460" s="149"/>
      <c r="D460" s="150" t="s">
        <v>148</v>
      </c>
      <c r="E460" s="151" t="s">
        <v>19</v>
      </c>
      <c r="F460" s="152" t="s">
        <v>174</v>
      </c>
      <c r="H460" s="151" t="s">
        <v>19</v>
      </c>
      <c r="I460" s="153"/>
      <c r="L460" s="149"/>
      <c r="M460" s="154"/>
      <c r="T460" s="155"/>
      <c r="AT460" s="151" t="s">
        <v>148</v>
      </c>
      <c r="AU460" s="151" t="s">
        <v>91</v>
      </c>
      <c r="AV460" s="12" t="s">
        <v>80</v>
      </c>
      <c r="AW460" s="12" t="s">
        <v>34</v>
      </c>
      <c r="AX460" s="12" t="s">
        <v>72</v>
      </c>
      <c r="AY460" s="151" t="s">
        <v>136</v>
      </c>
    </row>
    <row r="461" spans="2:65" s="13" customFormat="1" ht="11.25">
      <c r="B461" s="156"/>
      <c r="D461" s="150" t="s">
        <v>148</v>
      </c>
      <c r="E461" s="157" t="s">
        <v>19</v>
      </c>
      <c r="F461" s="158" t="s">
        <v>185</v>
      </c>
      <c r="H461" s="159">
        <v>7.3</v>
      </c>
      <c r="I461" s="160"/>
      <c r="L461" s="156"/>
      <c r="M461" s="161"/>
      <c r="T461" s="162"/>
      <c r="AT461" s="157" t="s">
        <v>148</v>
      </c>
      <c r="AU461" s="157" t="s">
        <v>91</v>
      </c>
      <c r="AV461" s="13" t="s">
        <v>91</v>
      </c>
      <c r="AW461" s="13" t="s">
        <v>34</v>
      </c>
      <c r="AX461" s="13" t="s">
        <v>72</v>
      </c>
      <c r="AY461" s="157" t="s">
        <v>136</v>
      </c>
    </row>
    <row r="462" spans="2:65" s="12" customFormat="1" ht="11.25">
      <c r="B462" s="149"/>
      <c r="D462" s="150" t="s">
        <v>148</v>
      </c>
      <c r="E462" s="151" t="s">
        <v>19</v>
      </c>
      <c r="F462" s="152" t="s">
        <v>455</v>
      </c>
      <c r="H462" s="151" t="s">
        <v>19</v>
      </c>
      <c r="I462" s="153"/>
      <c r="L462" s="149"/>
      <c r="M462" s="154"/>
      <c r="T462" s="155"/>
      <c r="AT462" s="151" t="s">
        <v>148</v>
      </c>
      <c r="AU462" s="151" t="s">
        <v>91</v>
      </c>
      <c r="AV462" s="12" t="s">
        <v>80</v>
      </c>
      <c r="AW462" s="12" t="s">
        <v>34</v>
      </c>
      <c r="AX462" s="12" t="s">
        <v>72</v>
      </c>
      <c r="AY462" s="151" t="s">
        <v>136</v>
      </c>
    </row>
    <row r="463" spans="2:65" s="13" customFormat="1" ht="11.25">
      <c r="B463" s="156"/>
      <c r="D463" s="150" t="s">
        <v>148</v>
      </c>
      <c r="E463" s="157" t="s">
        <v>19</v>
      </c>
      <c r="F463" s="158" t="s">
        <v>641</v>
      </c>
      <c r="H463" s="159">
        <v>8.6</v>
      </c>
      <c r="I463" s="160"/>
      <c r="L463" s="156"/>
      <c r="M463" s="161"/>
      <c r="T463" s="162"/>
      <c r="AT463" s="157" t="s">
        <v>148</v>
      </c>
      <c r="AU463" s="157" t="s">
        <v>91</v>
      </c>
      <c r="AV463" s="13" t="s">
        <v>91</v>
      </c>
      <c r="AW463" s="13" t="s">
        <v>34</v>
      </c>
      <c r="AX463" s="13" t="s">
        <v>72</v>
      </c>
      <c r="AY463" s="157" t="s">
        <v>136</v>
      </c>
    </row>
    <row r="464" spans="2:65" s="12" customFormat="1" ht="11.25">
      <c r="B464" s="149"/>
      <c r="D464" s="150" t="s">
        <v>148</v>
      </c>
      <c r="E464" s="151" t="s">
        <v>19</v>
      </c>
      <c r="F464" s="152" t="s">
        <v>458</v>
      </c>
      <c r="H464" s="151" t="s">
        <v>19</v>
      </c>
      <c r="I464" s="153"/>
      <c r="L464" s="149"/>
      <c r="M464" s="154"/>
      <c r="T464" s="155"/>
      <c r="AT464" s="151" t="s">
        <v>148</v>
      </c>
      <c r="AU464" s="151" t="s">
        <v>91</v>
      </c>
      <c r="AV464" s="12" t="s">
        <v>80</v>
      </c>
      <c r="AW464" s="12" t="s">
        <v>34</v>
      </c>
      <c r="AX464" s="12" t="s">
        <v>72</v>
      </c>
      <c r="AY464" s="151" t="s">
        <v>136</v>
      </c>
    </row>
    <row r="465" spans="2:65" s="13" customFormat="1" ht="11.25">
      <c r="B465" s="156"/>
      <c r="D465" s="150" t="s">
        <v>148</v>
      </c>
      <c r="E465" s="157" t="s">
        <v>19</v>
      </c>
      <c r="F465" s="158" t="s">
        <v>338</v>
      </c>
      <c r="H465" s="159">
        <v>17.8</v>
      </c>
      <c r="I465" s="160"/>
      <c r="L465" s="156"/>
      <c r="M465" s="161"/>
      <c r="T465" s="162"/>
      <c r="AT465" s="157" t="s">
        <v>148</v>
      </c>
      <c r="AU465" s="157" t="s">
        <v>91</v>
      </c>
      <c r="AV465" s="13" t="s">
        <v>91</v>
      </c>
      <c r="AW465" s="13" t="s">
        <v>34</v>
      </c>
      <c r="AX465" s="13" t="s">
        <v>72</v>
      </c>
      <c r="AY465" s="157" t="s">
        <v>136</v>
      </c>
    </row>
    <row r="466" spans="2:65" s="15" customFormat="1" ht="11.25">
      <c r="B466" s="173"/>
      <c r="D466" s="150" t="s">
        <v>148</v>
      </c>
      <c r="E466" s="174" t="s">
        <v>19</v>
      </c>
      <c r="F466" s="175" t="s">
        <v>461</v>
      </c>
      <c r="H466" s="176">
        <v>33.700000000000003</v>
      </c>
      <c r="I466" s="177"/>
      <c r="L466" s="173"/>
      <c r="M466" s="178"/>
      <c r="T466" s="179"/>
      <c r="AT466" s="174" t="s">
        <v>148</v>
      </c>
      <c r="AU466" s="174" t="s">
        <v>91</v>
      </c>
      <c r="AV466" s="15" t="s">
        <v>156</v>
      </c>
      <c r="AW466" s="15" t="s">
        <v>34</v>
      </c>
      <c r="AX466" s="15" t="s">
        <v>72</v>
      </c>
      <c r="AY466" s="174" t="s">
        <v>136</v>
      </c>
    </row>
    <row r="467" spans="2:65" s="12" customFormat="1" ht="11.25">
      <c r="B467" s="149"/>
      <c r="D467" s="150" t="s">
        <v>148</v>
      </c>
      <c r="E467" s="151" t="s">
        <v>19</v>
      </c>
      <c r="F467" s="152" t="s">
        <v>187</v>
      </c>
      <c r="H467" s="151" t="s">
        <v>19</v>
      </c>
      <c r="I467" s="153"/>
      <c r="L467" s="149"/>
      <c r="M467" s="154"/>
      <c r="T467" s="155"/>
      <c r="AT467" s="151" t="s">
        <v>148</v>
      </c>
      <c r="AU467" s="151" t="s">
        <v>91</v>
      </c>
      <c r="AV467" s="12" t="s">
        <v>80</v>
      </c>
      <c r="AW467" s="12" t="s">
        <v>34</v>
      </c>
      <c r="AX467" s="12" t="s">
        <v>72</v>
      </c>
      <c r="AY467" s="151" t="s">
        <v>136</v>
      </c>
    </row>
    <row r="468" spans="2:65" s="13" customFormat="1" ht="11.25">
      <c r="B468" s="156"/>
      <c r="D468" s="150" t="s">
        <v>148</v>
      </c>
      <c r="E468" s="157" t="s">
        <v>19</v>
      </c>
      <c r="F468" s="158" t="s">
        <v>646</v>
      </c>
      <c r="H468" s="159">
        <v>5.0999999999999996</v>
      </c>
      <c r="I468" s="160"/>
      <c r="L468" s="156"/>
      <c r="M468" s="161"/>
      <c r="T468" s="162"/>
      <c r="AT468" s="157" t="s">
        <v>148</v>
      </c>
      <c r="AU468" s="157" t="s">
        <v>91</v>
      </c>
      <c r="AV468" s="13" t="s">
        <v>91</v>
      </c>
      <c r="AW468" s="13" t="s">
        <v>34</v>
      </c>
      <c r="AX468" s="13" t="s">
        <v>72</v>
      </c>
      <c r="AY468" s="157" t="s">
        <v>136</v>
      </c>
    </row>
    <row r="469" spans="2:65" s="15" customFormat="1" ht="11.25">
      <c r="B469" s="173"/>
      <c r="D469" s="150" t="s">
        <v>148</v>
      </c>
      <c r="E469" s="174" t="s">
        <v>19</v>
      </c>
      <c r="F469" s="175" t="s">
        <v>461</v>
      </c>
      <c r="H469" s="176">
        <v>5.0999999999999996</v>
      </c>
      <c r="I469" s="177"/>
      <c r="L469" s="173"/>
      <c r="M469" s="178"/>
      <c r="T469" s="179"/>
      <c r="AT469" s="174" t="s">
        <v>148</v>
      </c>
      <c r="AU469" s="174" t="s">
        <v>91</v>
      </c>
      <c r="AV469" s="15" t="s">
        <v>156</v>
      </c>
      <c r="AW469" s="15" t="s">
        <v>34</v>
      </c>
      <c r="AX469" s="15" t="s">
        <v>72</v>
      </c>
      <c r="AY469" s="174" t="s">
        <v>136</v>
      </c>
    </row>
    <row r="470" spans="2:65" s="14" customFormat="1" ht="11.25">
      <c r="B470" s="163"/>
      <c r="D470" s="150" t="s">
        <v>148</v>
      </c>
      <c r="E470" s="164" t="s">
        <v>19</v>
      </c>
      <c r="F470" s="165" t="s">
        <v>151</v>
      </c>
      <c r="H470" s="166">
        <v>38.800000000000004</v>
      </c>
      <c r="I470" s="167"/>
      <c r="L470" s="163"/>
      <c r="M470" s="168"/>
      <c r="T470" s="169"/>
      <c r="AT470" s="164" t="s">
        <v>148</v>
      </c>
      <c r="AU470" s="164" t="s">
        <v>91</v>
      </c>
      <c r="AV470" s="14" t="s">
        <v>144</v>
      </c>
      <c r="AW470" s="14" t="s">
        <v>34</v>
      </c>
      <c r="AX470" s="14" t="s">
        <v>80</v>
      </c>
      <c r="AY470" s="164" t="s">
        <v>136</v>
      </c>
    </row>
    <row r="471" spans="2:65" s="1" customFormat="1" ht="24.2" customHeight="1">
      <c r="B471" s="33"/>
      <c r="C471" s="132" t="s">
        <v>651</v>
      </c>
      <c r="D471" s="132" t="s">
        <v>139</v>
      </c>
      <c r="E471" s="133" t="s">
        <v>652</v>
      </c>
      <c r="F471" s="134" t="s">
        <v>653</v>
      </c>
      <c r="G471" s="135" t="s">
        <v>142</v>
      </c>
      <c r="H471" s="136">
        <v>38.799999999999997</v>
      </c>
      <c r="I471" s="137"/>
      <c r="J471" s="138">
        <f>ROUND(I471*H471,2)</f>
        <v>0</v>
      </c>
      <c r="K471" s="134" t="s">
        <v>143</v>
      </c>
      <c r="L471" s="33"/>
      <c r="M471" s="139" t="s">
        <v>19</v>
      </c>
      <c r="N471" s="140" t="s">
        <v>44</v>
      </c>
      <c r="P471" s="141">
        <f>O471*H471</f>
        <v>0</v>
      </c>
      <c r="Q471" s="141">
        <v>0</v>
      </c>
      <c r="R471" s="141">
        <f>Q471*H471</f>
        <v>0</v>
      </c>
      <c r="S471" s="141">
        <v>0</v>
      </c>
      <c r="T471" s="142">
        <f>S471*H471</f>
        <v>0</v>
      </c>
      <c r="AR471" s="143" t="s">
        <v>253</v>
      </c>
      <c r="AT471" s="143" t="s">
        <v>139</v>
      </c>
      <c r="AU471" s="143" t="s">
        <v>91</v>
      </c>
      <c r="AY471" s="18" t="s">
        <v>136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8" t="s">
        <v>91</v>
      </c>
      <c r="BK471" s="144">
        <f>ROUND(I471*H471,2)</f>
        <v>0</v>
      </c>
      <c r="BL471" s="18" t="s">
        <v>253</v>
      </c>
      <c r="BM471" s="143" t="s">
        <v>654</v>
      </c>
    </row>
    <row r="472" spans="2:65" s="1" customFormat="1" ht="11.25">
      <c r="B472" s="33"/>
      <c r="D472" s="145" t="s">
        <v>146</v>
      </c>
      <c r="F472" s="146" t="s">
        <v>655</v>
      </c>
      <c r="I472" s="147"/>
      <c r="L472" s="33"/>
      <c r="M472" s="148"/>
      <c r="T472" s="54"/>
      <c r="AT472" s="18" t="s">
        <v>146</v>
      </c>
      <c r="AU472" s="18" t="s">
        <v>91</v>
      </c>
    </row>
    <row r="473" spans="2:65" s="12" customFormat="1" ht="11.25">
      <c r="B473" s="149"/>
      <c r="D473" s="150" t="s">
        <v>148</v>
      </c>
      <c r="E473" s="151" t="s">
        <v>19</v>
      </c>
      <c r="F473" s="152" t="s">
        <v>446</v>
      </c>
      <c r="H473" s="151" t="s">
        <v>19</v>
      </c>
      <c r="I473" s="153"/>
      <c r="L473" s="149"/>
      <c r="M473" s="154"/>
      <c r="T473" s="155"/>
      <c r="AT473" s="151" t="s">
        <v>148</v>
      </c>
      <c r="AU473" s="151" t="s">
        <v>91</v>
      </c>
      <c r="AV473" s="12" t="s">
        <v>80</v>
      </c>
      <c r="AW473" s="12" t="s">
        <v>34</v>
      </c>
      <c r="AX473" s="12" t="s">
        <v>72</v>
      </c>
      <c r="AY473" s="151" t="s">
        <v>136</v>
      </c>
    </row>
    <row r="474" spans="2:65" s="12" customFormat="1" ht="11.25">
      <c r="B474" s="149"/>
      <c r="D474" s="150" t="s">
        <v>148</v>
      </c>
      <c r="E474" s="151" t="s">
        <v>19</v>
      </c>
      <c r="F474" s="152" t="s">
        <v>640</v>
      </c>
      <c r="H474" s="151" t="s">
        <v>19</v>
      </c>
      <c r="I474" s="153"/>
      <c r="L474" s="149"/>
      <c r="M474" s="154"/>
      <c r="T474" s="155"/>
      <c r="AT474" s="151" t="s">
        <v>148</v>
      </c>
      <c r="AU474" s="151" t="s">
        <v>91</v>
      </c>
      <c r="AV474" s="12" t="s">
        <v>80</v>
      </c>
      <c r="AW474" s="12" t="s">
        <v>34</v>
      </c>
      <c r="AX474" s="12" t="s">
        <v>72</v>
      </c>
      <c r="AY474" s="151" t="s">
        <v>136</v>
      </c>
    </row>
    <row r="475" spans="2:65" s="12" customFormat="1" ht="11.25">
      <c r="B475" s="149"/>
      <c r="D475" s="150" t="s">
        <v>148</v>
      </c>
      <c r="E475" s="151" t="s">
        <v>19</v>
      </c>
      <c r="F475" s="152" t="s">
        <v>174</v>
      </c>
      <c r="H475" s="151" t="s">
        <v>19</v>
      </c>
      <c r="I475" s="153"/>
      <c r="L475" s="149"/>
      <c r="M475" s="154"/>
      <c r="T475" s="155"/>
      <c r="AT475" s="151" t="s">
        <v>148</v>
      </c>
      <c r="AU475" s="151" t="s">
        <v>91</v>
      </c>
      <c r="AV475" s="12" t="s">
        <v>80</v>
      </c>
      <c r="AW475" s="12" t="s">
        <v>34</v>
      </c>
      <c r="AX475" s="12" t="s">
        <v>72</v>
      </c>
      <c r="AY475" s="151" t="s">
        <v>136</v>
      </c>
    </row>
    <row r="476" spans="2:65" s="13" customFormat="1" ht="11.25">
      <c r="B476" s="156"/>
      <c r="D476" s="150" t="s">
        <v>148</v>
      </c>
      <c r="E476" s="157" t="s">
        <v>19</v>
      </c>
      <c r="F476" s="158" t="s">
        <v>185</v>
      </c>
      <c r="H476" s="159">
        <v>7.3</v>
      </c>
      <c r="I476" s="160"/>
      <c r="L476" s="156"/>
      <c r="M476" s="161"/>
      <c r="T476" s="162"/>
      <c r="AT476" s="157" t="s">
        <v>148</v>
      </c>
      <c r="AU476" s="157" t="s">
        <v>91</v>
      </c>
      <c r="AV476" s="13" t="s">
        <v>91</v>
      </c>
      <c r="AW476" s="13" t="s">
        <v>34</v>
      </c>
      <c r="AX476" s="13" t="s">
        <v>72</v>
      </c>
      <c r="AY476" s="157" t="s">
        <v>136</v>
      </c>
    </row>
    <row r="477" spans="2:65" s="12" customFormat="1" ht="11.25">
      <c r="B477" s="149"/>
      <c r="D477" s="150" t="s">
        <v>148</v>
      </c>
      <c r="E477" s="151" t="s">
        <v>19</v>
      </c>
      <c r="F477" s="152" t="s">
        <v>455</v>
      </c>
      <c r="H477" s="151" t="s">
        <v>19</v>
      </c>
      <c r="I477" s="153"/>
      <c r="L477" s="149"/>
      <c r="M477" s="154"/>
      <c r="T477" s="155"/>
      <c r="AT477" s="151" t="s">
        <v>148</v>
      </c>
      <c r="AU477" s="151" t="s">
        <v>91</v>
      </c>
      <c r="AV477" s="12" t="s">
        <v>80</v>
      </c>
      <c r="AW477" s="12" t="s">
        <v>34</v>
      </c>
      <c r="AX477" s="12" t="s">
        <v>72</v>
      </c>
      <c r="AY477" s="151" t="s">
        <v>136</v>
      </c>
    </row>
    <row r="478" spans="2:65" s="13" customFormat="1" ht="11.25">
      <c r="B478" s="156"/>
      <c r="D478" s="150" t="s">
        <v>148</v>
      </c>
      <c r="E478" s="157" t="s">
        <v>19</v>
      </c>
      <c r="F478" s="158" t="s">
        <v>641</v>
      </c>
      <c r="H478" s="159">
        <v>8.6</v>
      </c>
      <c r="I478" s="160"/>
      <c r="L478" s="156"/>
      <c r="M478" s="161"/>
      <c r="T478" s="162"/>
      <c r="AT478" s="157" t="s">
        <v>148</v>
      </c>
      <c r="AU478" s="157" t="s">
        <v>91</v>
      </c>
      <c r="AV478" s="13" t="s">
        <v>91</v>
      </c>
      <c r="AW478" s="13" t="s">
        <v>34</v>
      </c>
      <c r="AX478" s="13" t="s">
        <v>72</v>
      </c>
      <c r="AY478" s="157" t="s">
        <v>136</v>
      </c>
    </row>
    <row r="479" spans="2:65" s="12" customFormat="1" ht="11.25">
      <c r="B479" s="149"/>
      <c r="D479" s="150" t="s">
        <v>148</v>
      </c>
      <c r="E479" s="151" t="s">
        <v>19</v>
      </c>
      <c r="F479" s="152" t="s">
        <v>458</v>
      </c>
      <c r="H479" s="151" t="s">
        <v>19</v>
      </c>
      <c r="I479" s="153"/>
      <c r="L479" s="149"/>
      <c r="M479" s="154"/>
      <c r="T479" s="155"/>
      <c r="AT479" s="151" t="s">
        <v>148</v>
      </c>
      <c r="AU479" s="151" t="s">
        <v>91</v>
      </c>
      <c r="AV479" s="12" t="s">
        <v>80</v>
      </c>
      <c r="AW479" s="12" t="s">
        <v>34</v>
      </c>
      <c r="AX479" s="12" t="s">
        <v>72</v>
      </c>
      <c r="AY479" s="151" t="s">
        <v>136</v>
      </c>
    </row>
    <row r="480" spans="2:65" s="13" customFormat="1" ht="11.25">
      <c r="B480" s="156"/>
      <c r="D480" s="150" t="s">
        <v>148</v>
      </c>
      <c r="E480" s="157" t="s">
        <v>19</v>
      </c>
      <c r="F480" s="158" t="s">
        <v>338</v>
      </c>
      <c r="H480" s="159">
        <v>17.8</v>
      </c>
      <c r="I480" s="160"/>
      <c r="L480" s="156"/>
      <c r="M480" s="161"/>
      <c r="T480" s="162"/>
      <c r="AT480" s="157" t="s">
        <v>148</v>
      </c>
      <c r="AU480" s="157" t="s">
        <v>91</v>
      </c>
      <c r="AV480" s="13" t="s">
        <v>91</v>
      </c>
      <c r="AW480" s="13" t="s">
        <v>34</v>
      </c>
      <c r="AX480" s="13" t="s">
        <v>72</v>
      </c>
      <c r="AY480" s="157" t="s">
        <v>136</v>
      </c>
    </row>
    <row r="481" spans="2:65" s="15" customFormat="1" ht="11.25">
      <c r="B481" s="173"/>
      <c r="D481" s="150" t="s">
        <v>148</v>
      </c>
      <c r="E481" s="174" t="s">
        <v>19</v>
      </c>
      <c r="F481" s="175" t="s">
        <v>461</v>
      </c>
      <c r="H481" s="176">
        <v>33.700000000000003</v>
      </c>
      <c r="I481" s="177"/>
      <c r="L481" s="173"/>
      <c r="M481" s="178"/>
      <c r="T481" s="179"/>
      <c r="AT481" s="174" t="s">
        <v>148</v>
      </c>
      <c r="AU481" s="174" t="s">
        <v>91</v>
      </c>
      <c r="AV481" s="15" t="s">
        <v>156</v>
      </c>
      <c r="AW481" s="15" t="s">
        <v>34</v>
      </c>
      <c r="AX481" s="15" t="s">
        <v>72</v>
      </c>
      <c r="AY481" s="174" t="s">
        <v>136</v>
      </c>
    </row>
    <row r="482" spans="2:65" s="12" customFormat="1" ht="11.25">
      <c r="B482" s="149"/>
      <c r="D482" s="150" t="s">
        <v>148</v>
      </c>
      <c r="E482" s="151" t="s">
        <v>19</v>
      </c>
      <c r="F482" s="152" t="s">
        <v>187</v>
      </c>
      <c r="H482" s="151" t="s">
        <v>19</v>
      </c>
      <c r="I482" s="153"/>
      <c r="L482" s="149"/>
      <c r="M482" s="154"/>
      <c r="T482" s="155"/>
      <c r="AT482" s="151" t="s">
        <v>148</v>
      </c>
      <c r="AU482" s="151" t="s">
        <v>91</v>
      </c>
      <c r="AV482" s="12" t="s">
        <v>80</v>
      </c>
      <c r="AW482" s="12" t="s">
        <v>34</v>
      </c>
      <c r="AX482" s="12" t="s">
        <v>72</v>
      </c>
      <c r="AY482" s="151" t="s">
        <v>136</v>
      </c>
    </row>
    <row r="483" spans="2:65" s="13" customFormat="1" ht="11.25">
      <c r="B483" s="156"/>
      <c r="D483" s="150" t="s">
        <v>148</v>
      </c>
      <c r="E483" s="157" t="s">
        <v>19</v>
      </c>
      <c r="F483" s="158" t="s">
        <v>646</v>
      </c>
      <c r="H483" s="159">
        <v>5.0999999999999996</v>
      </c>
      <c r="I483" s="160"/>
      <c r="L483" s="156"/>
      <c r="M483" s="161"/>
      <c r="T483" s="162"/>
      <c r="AT483" s="157" t="s">
        <v>148</v>
      </c>
      <c r="AU483" s="157" t="s">
        <v>91</v>
      </c>
      <c r="AV483" s="13" t="s">
        <v>91</v>
      </c>
      <c r="AW483" s="13" t="s">
        <v>34</v>
      </c>
      <c r="AX483" s="13" t="s">
        <v>72</v>
      </c>
      <c r="AY483" s="157" t="s">
        <v>136</v>
      </c>
    </row>
    <row r="484" spans="2:65" s="15" customFormat="1" ht="11.25">
      <c r="B484" s="173"/>
      <c r="D484" s="150" t="s">
        <v>148</v>
      </c>
      <c r="E484" s="174" t="s">
        <v>19</v>
      </c>
      <c r="F484" s="175" t="s">
        <v>461</v>
      </c>
      <c r="H484" s="176">
        <v>5.0999999999999996</v>
      </c>
      <c r="I484" s="177"/>
      <c r="L484" s="173"/>
      <c r="M484" s="178"/>
      <c r="T484" s="179"/>
      <c r="AT484" s="174" t="s">
        <v>148</v>
      </c>
      <c r="AU484" s="174" t="s">
        <v>91</v>
      </c>
      <c r="AV484" s="15" t="s">
        <v>156</v>
      </c>
      <c r="AW484" s="15" t="s">
        <v>34</v>
      </c>
      <c r="AX484" s="15" t="s">
        <v>72</v>
      </c>
      <c r="AY484" s="174" t="s">
        <v>136</v>
      </c>
    </row>
    <row r="485" spans="2:65" s="14" customFormat="1" ht="11.25">
      <c r="B485" s="163"/>
      <c r="D485" s="150" t="s">
        <v>148</v>
      </c>
      <c r="E485" s="164" t="s">
        <v>19</v>
      </c>
      <c r="F485" s="165" t="s">
        <v>151</v>
      </c>
      <c r="H485" s="166">
        <v>38.800000000000004</v>
      </c>
      <c r="I485" s="167"/>
      <c r="L485" s="163"/>
      <c r="M485" s="168"/>
      <c r="T485" s="169"/>
      <c r="AT485" s="164" t="s">
        <v>148</v>
      </c>
      <c r="AU485" s="164" t="s">
        <v>91</v>
      </c>
      <c r="AV485" s="14" t="s">
        <v>144</v>
      </c>
      <c r="AW485" s="14" t="s">
        <v>34</v>
      </c>
      <c r="AX485" s="14" t="s">
        <v>80</v>
      </c>
      <c r="AY485" s="164" t="s">
        <v>136</v>
      </c>
    </row>
    <row r="486" spans="2:65" s="1" customFormat="1" ht="16.5" customHeight="1">
      <c r="B486" s="33"/>
      <c r="C486" s="180" t="s">
        <v>656</v>
      </c>
      <c r="D486" s="180" t="s">
        <v>502</v>
      </c>
      <c r="E486" s="181" t="s">
        <v>657</v>
      </c>
      <c r="F486" s="182" t="s">
        <v>658</v>
      </c>
      <c r="G486" s="183" t="s">
        <v>142</v>
      </c>
      <c r="H486" s="184">
        <v>43.591999999999999</v>
      </c>
      <c r="I486" s="185"/>
      <c r="J486" s="186">
        <f>ROUND(I486*H486,2)</f>
        <v>0</v>
      </c>
      <c r="K486" s="182" t="s">
        <v>143</v>
      </c>
      <c r="L486" s="187"/>
      <c r="M486" s="188" t="s">
        <v>19</v>
      </c>
      <c r="N486" s="189" t="s">
        <v>44</v>
      </c>
      <c r="P486" s="141">
        <f>O486*H486</f>
        <v>0</v>
      </c>
      <c r="Q486" s="141">
        <v>1.3999999999999999E-4</v>
      </c>
      <c r="R486" s="141">
        <f>Q486*H486</f>
        <v>6.1028799999999989E-3</v>
      </c>
      <c r="S486" s="141">
        <v>0</v>
      </c>
      <c r="T486" s="142">
        <f>S486*H486</f>
        <v>0</v>
      </c>
      <c r="AR486" s="143" t="s">
        <v>369</v>
      </c>
      <c r="AT486" s="143" t="s">
        <v>502</v>
      </c>
      <c r="AU486" s="143" t="s">
        <v>91</v>
      </c>
      <c r="AY486" s="18" t="s">
        <v>136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91</v>
      </c>
      <c r="BK486" s="144">
        <f>ROUND(I486*H486,2)</f>
        <v>0</v>
      </c>
      <c r="BL486" s="18" t="s">
        <v>253</v>
      </c>
      <c r="BM486" s="143" t="s">
        <v>659</v>
      </c>
    </row>
    <row r="487" spans="2:65" s="12" customFormat="1" ht="11.25">
      <c r="B487" s="149"/>
      <c r="D487" s="150" t="s">
        <v>148</v>
      </c>
      <c r="E487" s="151" t="s">
        <v>19</v>
      </c>
      <c r="F487" s="152" t="s">
        <v>446</v>
      </c>
      <c r="H487" s="151" t="s">
        <v>19</v>
      </c>
      <c r="I487" s="153"/>
      <c r="L487" s="149"/>
      <c r="M487" s="154"/>
      <c r="T487" s="155"/>
      <c r="AT487" s="151" t="s">
        <v>148</v>
      </c>
      <c r="AU487" s="151" t="s">
        <v>91</v>
      </c>
      <c r="AV487" s="12" t="s">
        <v>80</v>
      </c>
      <c r="AW487" s="12" t="s">
        <v>34</v>
      </c>
      <c r="AX487" s="12" t="s">
        <v>72</v>
      </c>
      <c r="AY487" s="151" t="s">
        <v>136</v>
      </c>
    </row>
    <row r="488" spans="2:65" s="12" customFormat="1" ht="11.25">
      <c r="B488" s="149"/>
      <c r="D488" s="150" t="s">
        <v>148</v>
      </c>
      <c r="E488" s="151" t="s">
        <v>19</v>
      </c>
      <c r="F488" s="152" t="s">
        <v>640</v>
      </c>
      <c r="H488" s="151" t="s">
        <v>19</v>
      </c>
      <c r="I488" s="153"/>
      <c r="L488" s="149"/>
      <c r="M488" s="154"/>
      <c r="T488" s="155"/>
      <c r="AT488" s="151" t="s">
        <v>148</v>
      </c>
      <c r="AU488" s="151" t="s">
        <v>91</v>
      </c>
      <c r="AV488" s="12" t="s">
        <v>80</v>
      </c>
      <c r="AW488" s="12" t="s">
        <v>34</v>
      </c>
      <c r="AX488" s="12" t="s">
        <v>72</v>
      </c>
      <c r="AY488" s="151" t="s">
        <v>136</v>
      </c>
    </row>
    <row r="489" spans="2:65" s="12" customFormat="1" ht="11.25">
      <c r="B489" s="149"/>
      <c r="D489" s="150" t="s">
        <v>148</v>
      </c>
      <c r="E489" s="151" t="s">
        <v>19</v>
      </c>
      <c r="F489" s="152" t="s">
        <v>174</v>
      </c>
      <c r="H489" s="151" t="s">
        <v>19</v>
      </c>
      <c r="I489" s="153"/>
      <c r="L489" s="149"/>
      <c r="M489" s="154"/>
      <c r="T489" s="155"/>
      <c r="AT489" s="151" t="s">
        <v>148</v>
      </c>
      <c r="AU489" s="151" t="s">
        <v>91</v>
      </c>
      <c r="AV489" s="12" t="s">
        <v>80</v>
      </c>
      <c r="AW489" s="12" t="s">
        <v>34</v>
      </c>
      <c r="AX489" s="12" t="s">
        <v>72</v>
      </c>
      <c r="AY489" s="151" t="s">
        <v>136</v>
      </c>
    </row>
    <row r="490" spans="2:65" s="13" customFormat="1" ht="11.25">
      <c r="B490" s="156"/>
      <c r="D490" s="150" t="s">
        <v>148</v>
      </c>
      <c r="E490" s="157" t="s">
        <v>19</v>
      </c>
      <c r="F490" s="158" t="s">
        <v>185</v>
      </c>
      <c r="H490" s="159">
        <v>7.3</v>
      </c>
      <c r="I490" s="160"/>
      <c r="L490" s="156"/>
      <c r="M490" s="161"/>
      <c r="T490" s="162"/>
      <c r="AT490" s="157" t="s">
        <v>148</v>
      </c>
      <c r="AU490" s="157" t="s">
        <v>91</v>
      </c>
      <c r="AV490" s="13" t="s">
        <v>91</v>
      </c>
      <c r="AW490" s="13" t="s">
        <v>34</v>
      </c>
      <c r="AX490" s="13" t="s">
        <v>72</v>
      </c>
      <c r="AY490" s="157" t="s">
        <v>136</v>
      </c>
    </row>
    <row r="491" spans="2:65" s="12" customFormat="1" ht="11.25">
      <c r="B491" s="149"/>
      <c r="D491" s="150" t="s">
        <v>148</v>
      </c>
      <c r="E491" s="151" t="s">
        <v>19</v>
      </c>
      <c r="F491" s="152" t="s">
        <v>455</v>
      </c>
      <c r="H491" s="151" t="s">
        <v>19</v>
      </c>
      <c r="I491" s="153"/>
      <c r="L491" s="149"/>
      <c r="M491" s="154"/>
      <c r="T491" s="155"/>
      <c r="AT491" s="151" t="s">
        <v>148</v>
      </c>
      <c r="AU491" s="151" t="s">
        <v>91</v>
      </c>
      <c r="AV491" s="12" t="s">
        <v>80</v>
      </c>
      <c r="AW491" s="12" t="s">
        <v>34</v>
      </c>
      <c r="AX491" s="12" t="s">
        <v>72</v>
      </c>
      <c r="AY491" s="151" t="s">
        <v>136</v>
      </c>
    </row>
    <row r="492" spans="2:65" s="13" customFormat="1" ht="11.25">
      <c r="B492" s="156"/>
      <c r="D492" s="150" t="s">
        <v>148</v>
      </c>
      <c r="E492" s="157" t="s">
        <v>19</v>
      </c>
      <c r="F492" s="158" t="s">
        <v>641</v>
      </c>
      <c r="H492" s="159">
        <v>8.6</v>
      </c>
      <c r="I492" s="160"/>
      <c r="L492" s="156"/>
      <c r="M492" s="161"/>
      <c r="T492" s="162"/>
      <c r="AT492" s="157" t="s">
        <v>148</v>
      </c>
      <c r="AU492" s="157" t="s">
        <v>91</v>
      </c>
      <c r="AV492" s="13" t="s">
        <v>91</v>
      </c>
      <c r="AW492" s="13" t="s">
        <v>34</v>
      </c>
      <c r="AX492" s="13" t="s">
        <v>72</v>
      </c>
      <c r="AY492" s="157" t="s">
        <v>136</v>
      </c>
    </row>
    <row r="493" spans="2:65" s="12" customFormat="1" ht="11.25">
      <c r="B493" s="149"/>
      <c r="D493" s="150" t="s">
        <v>148</v>
      </c>
      <c r="E493" s="151" t="s">
        <v>19</v>
      </c>
      <c r="F493" s="152" t="s">
        <v>458</v>
      </c>
      <c r="H493" s="151" t="s">
        <v>19</v>
      </c>
      <c r="I493" s="153"/>
      <c r="L493" s="149"/>
      <c r="M493" s="154"/>
      <c r="T493" s="155"/>
      <c r="AT493" s="151" t="s">
        <v>148</v>
      </c>
      <c r="AU493" s="151" t="s">
        <v>91</v>
      </c>
      <c r="AV493" s="12" t="s">
        <v>80</v>
      </c>
      <c r="AW493" s="12" t="s">
        <v>34</v>
      </c>
      <c r="AX493" s="12" t="s">
        <v>72</v>
      </c>
      <c r="AY493" s="151" t="s">
        <v>136</v>
      </c>
    </row>
    <row r="494" spans="2:65" s="13" customFormat="1" ht="11.25">
      <c r="B494" s="156"/>
      <c r="D494" s="150" t="s">
        <v>148</v>
      </c>
      <c r="E494" s="157" t="s">
        <v>19</v>
      </c>
      <c r="F494" s="158" t="s">
        <v>338</v>
      </c>
      <c r="H494" s="159">
        <v>17.8</v>
      </c>
      <c r="I494" s="160"/>
      <c r="L494" s="156"/>
      <c r="M494" s="161"/>
      <c r="T494" s="162"/>
      <c r="AT494" s="157" t="s">
        <v>148</v>
      </c>
      <c r="AU494" s="157" t="s">
        <v>91</v>
      </c>
      <c r="AV494" s="13" t="s">
        <v>91</v>
      </c>
      <c r="AW494" s="13" t="s">
        <v>34</v>
      </c>
      <c r="AX494" s="13" t="s">
        <v>72</v>
      </c>
      <c r="AY494" s="157" t="s">
        <v>136</v>
      </c>
    </row>
    <row r="495" spans="2:65" s="15" customFormat="1" ht="11.25">
      <c r="B495" s="173"/>
      <c r="D495" s="150" t="s">
        <v>148</v>
      </c>
      <c r="E495" s="174" t="s">
        <v>19</v>
      </c>
      <c r="F495" s="175" t="s">
        <v>461</v>
      </c>
      <c r="H495" s="176">
        <v>33.700000000000003</v>
      </c>
      <c r="I495" s="177"/>
      <c r="L495" s="173"/>
      <c r="M495" s="178"/>
      <c r="T495" s="179"/>
      <c r="AT495" s="174" t="s">
        <v>148</v>
      </c>
      <c r="AU495" s="174" t="s">
        <v>91</v>
      </c>
      <c r="AV495" s="15" t="s">
        <v>156</v>
      </c>
      <c r="AW495" s="15" t="s">
        <v>34</v>
      </c>
      <c r="AX495" s="15" t="s">
        <v>72</v>
      </c>
      <c r="AY495" s="174" t="s">
        <v>136</v>
      </c>
    </row>
    <row r="496" spans="2:65" s="12" customFormat="1" ht="11.25">
      <c r="B496" s="149"/>
      <c r="D496" s="150" t="s">
        <v>148</v>
      </c>
      <c r="E496" s="151" t="s">
        <v>19</v>
      </c>
      <c r="F496" s="152" t="s">
        <v>187</v>
      </c>
      <c r="H496" s="151" t="s">
        <v>19</v>
      </c>
      <c r="I496" s="153"/>
      <c r="L496" s="149"/>
      <c r="M496" s="154"/>
      <c r="T496" s="155"/>
      <c r="AT496" s="151" t="s">
        <v>148</v>
      </c>
      <c r="AU496" s="151" t="s">
        <v>91</v>
      </c>
      <c r="AV496" s="12" t="s">
        <v>80</v>
      </c>
      <c r="AW496" s="12" t="s">
        <v>34</v>
      </c>
      <c r="AX496" s="12" t="s">
        <v>72</v>
      </c>
      <c r="AY496" s="151" t="s">
        <v>136</v>
      </c>
    </row>
    <row r="497" spans="2:65" s="13" customFormat="1" ht="11.25">
      <c r="B497" s="156"/>
      <c r="D497" s="150" t="s">
        <v>148</v>
      </c>
      <c r="E497" s="157" t="s">
        <v>19</v>
      </c>
      <c r="F497" s="158" t="s">
        <v>646</v>
      </c>
      <c r="H497" s="159">
        <v>5.0999999999999996</v>
      </c>
      <c r="I497" s="160"/>
      <c r="L497" s="156"/>
      <c r="M497" s="161"/>
      <c r="T497" s="162"/>
      <c r="AT497" s="157" t="s">
        <v>148</v>
      </c>
      <c r="AU497" s="157" t="s">
        <v>91</v>
      </c>
      <c r="AV497" s="13" t="s">
        <v>91</v>
      </c>
      <c r="AW497" s="13" t="s">
        <v>34</v>
      </c>
      <c r="AX497" s="13" t="s">
        <v>72</v>
      </c>
      <c r="AY497" s="157" t="s">
        <v>136</v>
      </c>
    </row>
    <row r="498" spans="2:65" s="15" customFormat="1" ht="11.25">
      <c r="B498" s="173"/>
      <c r="D498" s="150" t="s">
        <v>148</v>
      </c>
      <c r="E498" s="174" t="s">
        <v>19</v>
      </c>
      <c r="F498" s="175" t="s">
        <v>461</v>
      </c>
      <c r="H498" s="176">
        <v>5.0999999999999996</v>
      </c>
      <c r="I498" s="177"/>
      <c r="L498" s="173"/>
      <c r="M498" s="178"/>
      <c r="T498" s="179"/>
      <c r="AT498" s="174" t="s">
        <v>148</v>
      </c>
      <c r="AU498" s="174" t="s">
        <v>91</v>
      </c>
      <c r="AV498" s="15" t="s">
        <v>156</v>
      </c>
      <c r="AW498" s="15" t="s">
        <v>34</v>
      </c>
      <c r="AX498" s="15" t="s">
        <v>72</v>
      </c>
      <c r="AY498" s="174" t="s">
        <v>136</v>
      </c>
    </row>
    <row r="499" spans="2:65" s="14" customFormat="1" ht="11.25">
      <c r="B499" s="163"/>
      <c r="D499" s="150" t="s">
        <v>148</v>
      </c>
      <c r="E499" s="164" t="s">
        <v>19</v>
      </c>
      <c r="F499" s="165" t="s">
        <v>151</v>
      </c>
      <c r="H499" s="166">
        <v>38.800000000000004</v>
      </c>
      <c r="I499" s="167"/>
      <c r="L499" s="163"/>
      <c r="M499" s="168"/>
      <c r="T499" s="169"/>
      <c r="AT499" s="164" t="s">
        <v>148</v>
      </c>
      <c r="AU499" s="164" t="s">
        <v>91</v>
      </c>
      <c r="AV499" s="14" t="s">
        <v>144</v>
      </c>
      <c r="AW499" s="14" t="s">
        <v>34</v>
      </c>
      <c r="AX499" s="14" t="s">
        <v>80</v>
      </c>
      <c r="AY499" s="164" t="s">
        <v>136</v>
      </c>
    </row>
    <row r="500" spans="2:65" s="13" customFormat="1" ht="11.25">
      <c r="B500" s="156"/>
      <c r="D500" s="150" t="s">
        <v>148</v>
      </c>
      <c r="F500" s="158" t="s">
        <v>660</v>
      </c>
      <c r="H500" s="159">
        <v>43.591999999999999</v>
      </c>
      <c r="I500" s="160"/>
      <c r="L500" s="156"/>
      <c r="M500" s="161"/>
      <c r="T500" s="162"/>
      <c r="AT500" s="157" t="s">
        <v>148</v>
      </c>
      <c r="AU500" s="157" t="s">
        <v>91</v>
      </c>
      <c r="AV500" s="13" t="s">
        <v>91</v>
      </c>
      <c r="AW500" s="13" t="s">
        <v>4</v>
      </c>
      <c r="AX500" s="13" t="s">
        <v>80</v>
      </c>
      <c r="AY500" s="157" t="s">
        <v>136</v>
      </c>
    </row>
    <row r="501" spans="2:65" s="1" customFormat="1" ht="24.2" customHeight="1">
      <c r="B501" s="33"/>
      <c r="C501" s="132" t="s">
        <v>661</v>
      </c>
      <c r="D501" s="132" t="s">
        <v>139</v>
      </c>
      <c r="E501" s="133" t="s">
        <v>662</v>
      </c>
      <c r="F501" s="134" t="s">
        <v>663</v>
      </c>
      <c r="G501" s="135" t="s">
        <v>142</v>
      </c>
      <c r="H501" s="136">
        <v>38.799999999999997</v>
      </c>
      <c r="I501" s="137"/>
      <c r="J501" s="138">
        <f>ROUND(I501*H501,2)</f>
        <v>0</v>
      </c>
      <c r="K501" s="134" t="s">
        <v>143</v>
      </c>
      <c r="L501" s="33"/>
      <c r="M501" s="139" t="s">
        <v>19</v>
      </c>
      <c r="N501" s="140" t="s">
        <v>44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253</v>
      </c>
      <c r="AT501" s="143" t="s">
        <v>139</v>
      </c>
      <c r="AU501" s="143" t="s">
        <v>91</v>
      </c>
      <c r="AY501" s="18" t="s">
        <v>136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8" t="s">
        <v>91</v>
      </c>
      <c r="BK501" s="144">
        <f>ROUND(I501*H501,2)</f>
        <v>0</v>
      </c>
      <c r="BL501" s="18" t="s">
        <v>253</v>
      </c>
      <c r="BM501" s="143" t="s">
        <v>664</v>
      </c>
    </row>
    <row r="502" spans="2:65" s="1" customFormat="1" ht="11.25">
      <c r="B502" s="33"/>
      <c r="D502" s="145" t="s">
        <v>146</v>
      </c>
      <c r="F502" s="146" t="s">
        <v>665</v>
      </c>
      <c r="I502" s="147"/>
      <c r="L502" s="33"/>
      <c r="M502" s="148"/>
      <c r="T502" s="54"/>
      <c r="AT502" s="18" t="s">
        <v>146</v>
      </c>
      <c r="AU502" s="18" t="s">
        <v>91</v>
      </c>
    </row>
    <row r="503" spans="2:65" s="12" customFormat="1" ht="11.25">
      <c r="B503" s="149"/>
      <c r="D503" s="150" t="s">
        <v>148</v>
      </c>
      <c r="E503" s="151" t="s">
        <v>19</v>
      </c>
      <c r="F503" s="152" t="s">
        <v>446</v>
      </c>
      <c r="H503" s="151" t="s">
        <v>19</v>
      </c>
      <c r="I503" s="153"/>
      <c r="L503" s="149"/>
      <c r="M503" s="154"/>
      <c r="T503" s="155"/>
      <c r="AT503" s="151" t="s">
        <v>148</v>
      </c>
      <c r="AU503" s="151" t="s">
        <v>91</v>
      </c>
      <c r="AV503" s="12" t="s">
        <v>80</v>
      </c>
      <c r="AW503" s="12" t="s">
        <v>34</v>
      </c>
      <c r="AX503" s="12" t="s">
        <v>72</v>
      </c>
      <c r="AY503" s="151" t="s">
        <v>136</v>
      </c>
    </row>
    <row r="504" spans="2:65" s="12" customFormat="1" ht="11.25">
      <c r="B504" s="149"/>
      <c r="D504" s="150" t="s">
        <v>148</v>
      </c>
      <c r="E504" s="151" t="s">
        <v>19</v>
      </c>
      <c r="F504" s="152" t="s">
        <v>640</v>
      </c>
      <c r="H504" s="151" t="s">
        <v>19</v>
      </c>
      <c r="I504" s="153"/>
      <c r="L504" s="149"/>
      <c r="M504" s="154"/>
      <c r="T504" s="155"/>
      <c r="AT504" s="151" t="s">
        <v>148</v>
      </c>
      <c r="AU504" s="151" t="s">
        <v>91</v>
      </c>
      <c r="AV504" s="12" t="s">
        <v>80</v>
      </c>
      <c r="AW504" s="12" t="s">
        <v>34</v>
      </c>
      <c r="AX504" s="12" t="s">
        <v>72</v>
      </c>
      <c r="AY504" s="151" t="s">
        <v>136</v>
      </c>
    </row>
    <row r="505" spans="2:65" s="12" customFormat="1" ht="11.25">
      <c r="B505" s="149"/>
      <c r="D505" s="150" t="s">
        <v>148</v>
      </c>
      <c r="E505" s="151" t="s">
        <v>19</v>
      </c>
      <c r="F505" s="152" t="s">
        <v>174</v>
      </c>
      <c r="H505" s="151" t="s">
        <v>19</v>
      </c>
      <c r="I505" s="153"/>
      <c r="L505" s="149"/>
      <c r="M505" s="154"/>
      <c r="T505" s="155"/>
      <c r="AT505" s="151" t="s">
        <v>148</v>
      </c>
      <c r="AU505" s="151" t="s">
        <v>91</v>
      </c>
      <c r="AV505" s="12" t="s">
        <v>80</v>
      </c>
      <c r="AW505" s="12" t="s">
        <v>34</v>
      </c>
      <c r="AX505" s="12" t="s">
        <v>72</v>
      </c>
      <c r="AY505" s="151" t="s">
        <v>136</v>
      </c>
    </row>
    <row r="506" spans="2:65" s="13" customFormat="1" ht="11.25">
      <c r="B506" s="156"/>
      <c r="D506" s="150" t="s">
        <v>148</v>
      </c>
      <c r="E506" s="157" t="s">
        <v>19</v>
      </c>
      <c r="F506" s="158" t="s">
        <v>185</v>
      </c>
      <c r="H506" s="159">
        <v>7.3</v>
      </c>
      <c r="I506" s="160"/>
      <c r="L506" s="156"/>
      <c r="M506" s="161"/>
      <c r="T506" s="162"/>
      <c r="AT506" s="157" t="s">
        <v>148</v>
      </c>
      <c r="AU506" s="157" t="s">
        <v>91</v>
      </c>
      <c r="AV506" s="13" t="s">
        <v>91</v>
      </c>
      <c r="AW506" s="13" t="s">
        <v>34</v>
      </c>
      <c r="AX506" s="13" t="s">
        <v>72</v>
      </c>
      <c r="AY506" s="157" t="s">
        <v>136</v>
      </c>
    </row>
    <row r="507" spans="2:65" s="12" customFormat="1" ht="11.25">
      <c r="B507" s="149"/>
      <c r="D507" s="150" t="s">
        <v>148</v>
      </c>
      <c r="E507" s="151" t="s">
        <v>19</v>
      </c>
      <c r="F507" s="152" t="s">
        <v>455</v>
      </c>
      <c r="H507" s="151" t="s">
        <v>19</v>
      </c>
      <c r="I507" s="153"/>
      <c r="L507" s="149"/>
      <c r="M507" s="154"/>
      <c r="T507" s="155"/>
      <c r="AT507" s="151" t="s">
        <v>148</v>
      </c>
      <c r="AU507" s="151" t="s">
        <v>91</v>
      </c>
      <c r="AV507" s="12" t="s">
        <v>80</v>
      </c>
      <c r="AW507" s="12" t="s">
        <v>34</v>
      </c>
      <c r="AX507" s="12" t="s">
        <v>72</v>
      </c>
      <c r="AY507" s="151" t="s">
        <v>136</v>
      </c>
    </row>
    <row r="508" spans="2:65" s="13" customFormat="1" ht="11.25">
      <c r="B508" s="156"/>
      <c r="D508" s="150" t="s">
        <v>148</v>
      </c>
      <c r="E508" s="157" t="s">
        <v>19</v>
      </c>
      <c r="F508" s="158" t="s">
        <v>641</v>
      </c>
      <c r="H508" s="159">
        <v>8.6</v>
      </c>
      <c r="I508" s="160"/>
      <c r="L508" s="156"/>
      <c r="M508" s="161"/>
      <c r="T508" s="162"/>
      <c r="AT508" s="157" t="s">
        <v>148</v>
      </c>
      <c r="AU508" s="157" t="s">
        <v>91</v>
      </c>
      <c r="AV508" s="13" t="s">
        <v>91</v>
      </c>
      <c r="AW508" s="13" t="s">
        <v>34</v>
      </c>
      <c r="AX508" s="13" t="s">
        <v>72</v>
      </c>
      <c r="AY508" s="157" t="s">
        <v>136</v>
      </c>
    </row>
    <row r="509" spans="2:65" s="12" customFormat="1" ht="11.25">
      <c r="B509" s="149"/>
      <c r="D509" s="150" t="s">
        <v>148</v>
      </c>
      <c r="E509" s="151" t="s">
        <v>19</v>
      </c>
      <c r="F509" s="152" t="s">
        <v>458</v>
      </c>
      <c r="H509" s="151" t="s">
        <v>19</v>
      </c>
      <c r="I509" s="153"/>
      <c r="L509" s="149"/>
      <c r="M509" s="154"/>
      <c r="T509" s="155"/>
      <c r="AT509" s="151" t="s">
        <v>148</v>
      </c>
      <c r="AU509" s="151" t="s">
        <v>91</v>
      </c>
      <c r="AV509" s="12" t="s">
        <v>80</v>
      </c>
      <c r="AW509" s="12" t="s">
        <v>34</v>
      </c>
      <c r="AX509" s="12" t="s">
        <v>72</v>
      </c>
      <c r="AY509" s="151" t="s">
        <v>136</v>
      </c>
    </row>
    <row r="510" spans="2:65" s="13" customFormat="1" ht="11.25">
      <c r="B510" s="156"/>
      <c r="D510" s="150" t="s">
        <v>148</v>
      </c>
      <c r="E510" s="157" t="s">
        <v>19</v>
      </c>
      <c r="F510" s="158" t="s">
        <v>338</v>
      </c>
      <c r="H510" s="159">
        <v>17.8</v>
      </c>
      <c r="I510" s="160"/>
      <c r="L510" s="156"/>
      <c r="M510" s="161"/>
      <c r="T510" s="162"/>
      <c r="AT510" s="157" t="s">
        <v>148</v>
      </c>
      <c r="AU510" s="157" t="s">
        <v>91</v>
      </c>
      <c r="AV510" s="13" t="s">
        <v>91</v>
      </c>
      <c r="AW510" s="13" t="s">
        <v>34</v>
      </c>
      <c r="AX510" s="13" t="s">
        <v>72</v>
      </c>
      <c r="AY510" s="157" t="s">
        <v>136</v>
      </c>
    </row>
    <row r="511" spans="2:65" s="15" customFormat="1" ht="11.25">
      <c r="B511" s="173"/>
      <c r="D511" s="150" t="s">
        <v>148</v>
      </c>
      <c r="E511" s="174" t="s">
        <v>19</v>
      </c>
      <c r="F511" s="175" t="s">
        <v>461</v>
      </c>
      <c r="H511" s="176">
        <v>33.700000000000003</v>
      </c>
      <c r="I511" s="177"/>
      <c r="L511" s="173"/>
      <c r="M511" s="178"/>
      <c r="T511" s="179"/>
      <c r="AT511" s="174" t="s">
        <v>148</v>
      </c>
      <c r="AU511" s="174" t="s">
        <v>91</v>
      </c>
      <c r="AV511" s="15" t="s">
        <v>156</v>
      </c>
      <c r="AW511" s="15" t="s">
        <v>34</v>
      </c>
      <c r="AX511" s="15" t="s">
        <v>72</v>
      </c>
      <c r="AY511" s="174" t="s">
        <v>136</v>
      </c>
    </row>
    <row r="512" spans="2:65" s="12" customFormat="1" ht="11.25">
      <c r="B512" s="149"/>
      <c r="D512" s="150" t="s">
        <v>148</v>
      </c>
      <c r="E512" s="151" t="s">
        <v>19</v>
      </c>
      <c r="F512" s="152" t="s">
        <v>187</v>
      </c>
      <c r="H512" s="151" t="s">
        <v>19</v>
      </c>
      <c r="I512" s="153"/>
      <c r="L512" s="149"/>
      <c r="M512" s="154"/>
      <c r="T512" s="155"/>
      <c r="AT512" s="151" t="s">
        <v>148</v>
      </c>
      <c r="AU512" s="151" t="s">
        <v>91</v>
      </c>
      <c r="AV512" s="12" t="s">
        <v>80</v>
      </c>
      <c r="AW512" s="12" t="s">
        <v>34</v>
      </c>
      <c r="AX512" s="12" t="s">
        <v>72</v>
      </c>
      <c r="AY512" s="151" t="s">
        <v>136</v>
      </c>
    </row>
    <row r="513" spans="2:65" s="13" customFormat="1" ht="11.25">
      <c r="B513" s="156"/>
      <c r="D513" s="150" t="s">
        <v>148</v>
      </c>
      <c r="E513" s="157" t="s">
        <v>19</v>
      </c>
      <c r="F513" s="158" t="s">
        <v>646</v>
      </c>
      <c r="H513" s="159">
        <v>5.0999999999999996</v>
      </c>
      <c r="I513" s="160"/>
      <c r="L513" s="156"/>
      <c r="M513" s="161"/>
      <c r="T513" s="162"/>
      <c r="AT513" s="157" t="s">
        <v>148</v>
      </c>
      <c r="AU513" s="157" t="s">
        <v>91</v>
      </c>
      <c r="AV513" s="13" t="s">
        <v>91</v>
      </c>
      <c r="AW513" s="13" t="s">
        <v>34</v>
      </c>
      <c r="AX513" s="13" t="s">
        <v>72</v>
      </c>
      <c r="AY513" s="157" t="s">
        <v>136</v>
      </c>
    </row>
    <row r="514" spans="2:65" s="15" customFormat="1" ht="11.25">
      <c r="B514" s="173"/>
      <c r="D514" s="150" t="s">
        <v>148</v>
      </c>
      <c r="E514" s="174" t="s">
        <v>19</v>
      </c>
      <c r="F514" s="175" t="s">
        <v>461</v>
      </c>
      <c r="H514" s="176">
        <v>5.0999999999999996</v>
      </c>
      <c r="I514" s="177"/>
      <c r="L514" s="173"/>
      <c r="M514" s="178"/>
      <c r="T514" s="179"/>
      <c r="AT514" s="174" t="s">
        <v>148</v>
      </c>
      <c r="AU514" s="174" t="s">
        <v>91</v>
      </c>
      <c r="AV514" s="15" t="s">
        <v>156</v>
      </c>
      <c r="AW514" s="15" t="s">
        <v>34</v>
      </c>
      <c r="AX514" s="15" t="s">
        <v>72</v>
      </c>
      <c r="AY514" s="174" t="s">
        <v>136</v>
      </c>
    </row>
    <row r="515" spans="2:65" s="14" customFormat="1" ht="11.25">
      <c r="B515" s="163"/>
      <c r="D515" s="150" t="s">
        <v>148</v>
      </c>
      <c r="E515" s="164" t="s">
        <v>19</v>
      </c>
      <c r="F515" s="165" t="s">
        <v>151</v>
      </c>
      <c r="H515" s="166">
        <v>38.800000000000004</v>
      </c>
      <c r="I515" s="167"/>
      <c r="L515" s="163"/>
      <c r="M515" s="168"/>
      <c r="T515" s="169"/>
      <c r="AT515" s="164" t="s">
        <v>148</v>
      </c>
      <c r="AU515" s="164" t="s">
        <v>91</v>
      </c>
      <c r="AV515" s="14" t="s">
        <v>144</v>
      </c>
      <c r="AW515" s="14" t="s">
        <v>34</v>
      </c>
      <c r="AX515" s="14" t="s">
        <v>80</v>
      </c>
      <c r="AY515" s="164" t="s">
        <v>136</v>
      </c>
    </row>
    <row r="516" spans="2:65" s="1" customFormat="1" ht="16.5" customHeight="1">
      <c r="B516" s="33"/>
      <c r="C516" s="180" t="s">
        <v>666</v>
      </c>
      <c r="D516" s="180" t="s">
        <v>502</v>
      </c>
      <c r="E516" s="181" t="s">
        <v>667</v>
      </c>
      <c r="F516" s="182" t="s">
        <v>668</v>
      </c>
      <c r="G516" s="183" t="s">
        <v>142</v>
      </c>
      <c r="H516" s="184">
        <v>39.576000000000001</v>
      </c>
      <c r="I516" s="185"/>
      <c r="J516" s="186">
        <f>ROUND(I516*H516,2)</f>
        <v>0</v>
      </c>
      <c r="K516" s="182" t="s">
        <v>143</v>
      </c>
      <c r="L516" s="187"/>
      <c r="M516" s="188" t="s">
        <v>19</v>
      </c>
      <c r="N516" s="189" t="s">
        <v>44</v>
      </c>
      <c r="P516" s="141">
        <f>O516*H516</f>
        <v>0</v>
      </c>
      <c r="Q516" s="141">
        <v>6.0000000000000001E-3</v>
      </c>
      <c r="R516" s="141">
        <f>Q516*H516</f>
        <v>0.237456</v>
      </c>
      <c r="S516" s="141">
        <v>0</v>
      </c>
      <c r="T516" s="142">
        <f>S516*H516</f>
        <v>0</v>
      </c>
      <c r="AR516" s="143" t="s">
        <v>369</v>
      </c>
      <c r="AT516" s="143" t="s">
        <v>502</v>
      </c>
      <c r="AU516" s="143" t="s">
        <v>91</v>
      </c>
      <c r="AY516" s="18" t="s">
        <v>136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91</v>
      </c>
      <c r="BK516" s="144">
        <f>ROUND(I516*H516,2)</f>
        <v>0</v>
      </c>
      <c r="BL516" s="18" t="s">
        <v>253</v>
      </c>
      <c r="BM516" s="143" t="s">
        <v>669</v>
      </c>
    </row>
    <row r="517" spans="2:65" s="12" customFormat="1" ht="11.25">
      <c r="B517" s="149"/>
      <c r="D517" s="150" t="s">
        <v>148</v>
      </c>
      <c r="E517" s="151" t="s">
        <v>19</v>
      </c>
      <c r="F517" s="152" t="s">
        <v>446</v>
      </c>
      <c r="H517" s="151" t="s">
        <v>19</v>
      </c>
      <c r="I517" s="153"/>
      <c r="L517" s="149"/>
      <c r="M517" s="154"/>
      <c r="T517" s="155"/>
      <c r="AT517" s="151" t="s">
        <v>148</v>
      </c>
      <c r="AU517" s="151" t="s">
        <v>91</v>
      </c>
      <c r="AV517" s="12" t="s">
        <v>80</v>
      </c>
      <c r="AW517" s="12" t="s">
        <v>34</v>
      </c>
      <c r="AX517" s="12" t="s">
        <v>72</v>
      </c>
      <c r="AY517" s="151" t="s">
        <v>136</v>
      </c>
    </row>
    <row r="518" spans="2:65" s="12" customFormat="1" ht="11.25">
      <c r="B518" s="149"/>
      <c r="D518" s="150" t="s">
        <v>148</v>
      </c>
      <c r="E518" s="151" t="s">
        <v>19</v>
      </c>
      <c r="F518" s="152" t="s">
        <v>640</v>
      </c>
      <c r="H518" s="151" t="s">
        <v>19</v>
      </c>
      <c r="I518" s="153"/>
      <c r="L518" s="149"/>
      <c r="M518" s="154"/>
      <c r="T518" s="155"/>
      <c r="AT518" s="151" t="s">
        <v>148</v>
      </c>
      <c r="AU518" s="151" t="s">
        <v>91</v>
      </c>
      <c r="AV518" s="12" t="s">
        <v>80</v>
      </c>
      <c r="AW518" s="12" t="s">
        <v>34</v>
      </c>
      <c r="AX518" s="12" t="s">
        <v>72</v>
      </c>
      <c r="AY518" s="151" t="s">
        <v>136</v>
      </c>
    </row>
    <row r="519" spans="2:65" s="12" customFormat="1" ht="11.25">
      <c r="B519" s="149"/>
      <c r="D519" s="150" t="s">
        <v>148</v>
      </c>
      <c r="E519" s="151" t="s">
        <v>19</v>
      </c>
      <c r="F519" s="152" t="s">
        <v>174</v>
      </c>
      <c r="H519" s="151" t="s">
        <v>19</v>
      </c>
      <c r="I519" s="153"/>
      <c r="L519" s="149"/>
      <c r="M519" s="154"/>
      <c r="T519" s="155"/>
      <c r="AT519" s="151" t="s">
        <v>148</v>
      </c>
      <c r="AU519" s="151" t="s">
        <v>91</v>
      </c>
      <c r="AV519" s="12" t="s">
        <v>80</v>
      </c>
      <c r="AW519" s="12" t="s">
        <v>34</v>
      </c>
      <c r="AX519" s="12" t="s">
        <v>72</v>
      </c>
      <c r="AY519" s="151" t="s">
        <v>136</v>
      </c>
    </row>
    <row r="520" spans="2:65" s="13" customFormat="1" ht="11.25">
      <c r="B520" s="156"/>
      <c r="D520" s="150" t="s">
        <v>148</v>
      </c>
      <c r="E520" s="157" t="s">
        <v>19</v>
      </c>
      <c r="F520" s="158" t="s">
        <v>185</v>
      </c>
      <c r="H520" s="159">
        <v>7.3</v>
      </c>
      <c r="I520" s="160"/>
      <c r="L520" s="156"/>
      <c r="M520" s="161"/>
      <c r="T520" s="162"/>
      <c r="AT520" s="157" t="s">
        <v>148</v>
      </c>
      <c r="AU520" s="157" t="s">
        <v>91</v>
      </c>
      <c r="AV520" s="13" t="s">
        <v>91</v>
      </c>
      <c r="AW520" s="13" t="s">
        <v>34</v>
      </c>
      <c r="AX520" s="13" t="s">
        <v>72</v>
      </c>
      <c r="AY520" s="157" t="s">
        <v>136</v>
      </c>
    </row>
    <row r="521" spans="2:65" s="12" customFormat="1" ht="11.25">
      <c r="B521" s="149"/>
      <c r="D521" s="150" t="s">
        <v>148</v>
      </c>
      <c r="E521" s="151" t="s">
        <v>19</v>
      </c>
      <c r="F521" s="152" t="s">
        <v>455</v>
      </c>
      <c r="H521" s="151" t="s">
        <v>19</v>
      </c>
      <c r="I521" s="153"/>
      <c r="L521" s="149"/>
      <c r="M521" s="154"/>
      <c r="T521" s="155"/>
      <c r="AT521" s="151" t="s">
        <v>148</v>
      </c>
      <c r="AU521" s="151" t="s">
        <v>91</v>
      </c>
      <c r="AV521" s="12" t="s">
        <v>80</v>
      </c>
      <c r="AW521" s="12" t="s">
        <v>34</v>
      </c>
      <c r="AX521" s="12" t="s">
        <v>72</v>
      </c>
      <c r="AY521" s="151" t="s">
        <v>136</v>
      </c>
    </row>
    <row r="522" spans="2:65" s="13" customFormat="1" ht="11.25">
      <c r="B522" s="156"/>
      <c r="D522" s="150" t="s">
        <v>148</v>
      </c>
      <c r="E522" s="157" t="s">
        <v>19</v>
      </c>
      <c r="F522" s="158" t="s">
        <v>641</v>
      </c>
      <c r="H522" s="159">
        <v>8.6</v>
      </c>
      <c r="I522" s="160"/>
      <c r="L522" s="156"/>
      <c r="M522" s="161"/>
      <c r="T522" s="162"/>
      <c r="AT522" s="157" t="s">
        <v>148</v>
      </c>
      <c r="AU522" s="157" t="s">
        <v>91</v>
      </c>
      <c r="AV522" s="13" t="s">
        <v>91</v>
      </c>
      <c r="AW522" s="13" t="s">
        <v>34</v>
      </c>
      <c r="AX522" s="13" t="s">
        <v>72</v>
      </c>
      <c r="AY522" s="157" t="s">
        <v>136</v>
      </c>
    </row>
    <row r="523" spans="2:65" s="12" customFormat="1" ht="11.25">
      <c r="B523" s="149"/>
      <c r="D523" s="150" t="s">
        <v>148</v>
      </c>
      <c r="E523" s="151" t="s">
        <v>19</v>
      </c>
      <c r="F523" s="152" t="s">
        <v>458</v>
      </c>
      <c r="H523" s="151" t="s">
        <v>19</v>
      </c>
      <c r="I523" s="153"/>
      <c r="L523" s="149"/>
      <c r="M523" s="154"/>
      <c r="T523" s="155"/>
      <c r="AT523" s="151" t="s">
        <v>148</v>
      </c>
      <c r="AU523" s="151" t="s">
        <v>91</v>
      </c>
      <c r="AV523" s="12" t="s">
        <v>80</v>
      </c>
      <c r="AW523" s="12" t="s">
        <v>34</v>
      </c>
      <c r="AX523" s="12" t="s">
        <v>72</v>
      </c>
      <c r="AY523" s="151" t="s">
        <v>136</v>
      </c>
    </row>
    <row r="524" spans="2:65" s="13" customFormat="1" ht="11.25">
      <c r="B524" s="156"/>
      <c r="D524" s="150" t="s">
        <v>148</v>
      </c>
      <c r="E524" s="157" t="s">
        <v>19</v>
      </c>
      <c r="F524" s="158" t="s">
        <v>338</v>
      </c>
      <c r="H524" s="159">
        <v>17.8</v>
      </c>
      <c r="I524" s="160"/>
      <c r="L524" s="156"/>
      <c r="M524" s="161"/>
      <c r="T524" s="162"/>
      <c r="AT524" s="157" t="s">
        <v>148</v>
      </c>
      <c r="AU524" s="157" t="s">
        <v>91</v>
      </c>
      <c r="AV524" s="13" t="s">
        <v>91</v>
      </c>
      <c r="AW524" s="13" t="s">
        <v>34</v>
      </c>
      <c r="AX524" s="13" t="s">
        <v>72</v>
      </c>
      <c r="AY524" s="157" t="s">
        <v>136</v>
      </c>
    </row>
    <row r="525" spans="2:65" s="15" customFormat="1" ht="11.25">
      <c r="B525" s="173"/>
      <c r="D525" s="150" t="s">
        <v>148</v>
      </c>
      <c r="E525" s="174" t="s">
        <v>19</v>
      </c>
      <c r="F525" s="175" t="s">
        <v>461</v>
      </c>
      <c r="H525" s="176">
        <v>33.700000000000003</v>
      </c>
      <c r="I525" s="177"/>
      <c r="L525" s="173"/>
      <c r="M525" s="178"/>
      <c r="T525" s="179"/>
      <c r="AT525" s="174" t="s">
        <v>148</v>
      </c>
      <c r="AU525" s="174" t="s">
        <v>91</v>
      </c>
      <c r="AV525" s="15" t="s">
        <v>156</v>
      </c>
      <c r="AW525" s="15" t="s">
        <v>34</v>
      </c>
      <c r="AX525" s="15" t="s">
        <v>72</v>
      </c>
      <c r="AY525" s="174" t="s">
        <v>136</v>
      </c>
    </row>
    <row r="526" spans="2:65" s="12" customFormat="1" ht="11.25">
      <c r="B526" s="149"/>
      <c r="D526" s="150" t="s">
        <v>148</v>
      </c>
      <c r="E526" s="151" t="s">
        <v>19</v>
      </c>
      <c r="F526" s="152" t="s">
        <v>187</v>
      </c>
      <c r="H526" s="151" t="s">
        <v>19</v>
      </c>
      <c r="I526" s="153"/>
      <c r="L526" s="149"/>
      <c r="M526" s="154"/>
      <c r="T526" s="155"/>
      <c r="AT526" s="151" t="s">
        <v>148</v>
      </c>
      <c r="AU526" s="151" t="s">
        <v>91</v>
      </c>
      <c r="AV526" s="12" t="s">
        <v>80</v>
      </c>
      <c r="AW526" s="12" t="s">
        <v>34</v>
      </c>
      <c r="AX526" s="12" t="s">
        <v>72</v>
      </c>
      <c r="AY526" s="151" t="s">
        <v>136</v>
      </c>
    </row>
    <row r="527" spans="2:65" s="13" customFormat="1" ht="11.25">
      <c r="B527" s="156"/>
      <c r="D527" s="150" t="s">
        <v>148</v>
      </c>
      <c r="E527" s="157" t="s">
        <v>19</v>
      </c>
      <c r="F527" s="158" t="s">
        <v>646</v>
      </c>
      <c r="H527" s="159">
        <v>5.0999999999999996</v>
      </c>
      <c r="I527" s="160"/>
      <c r="L527" s="156"/>
      <c r="M527" s="161"/>
      <c r="T527" s="162"/>
      <c r="AT527" s="157" t="s">
        <v>148</v>
      </c>
      <c r="AU527" s="157" t="s">
        <v>91</v>
      </c>
      <c r="AV527" s="13" t="s">
        <v>91</v>
      </c>
      <c r="AW527" s="13" t="s">
        <v>34</v>
      </c>
      <c r="AX527" s="13" t="s">
        <v>72</v>
      </c>
      <c r="AY527" s="157" t="s">
        <v>136</v>
      </c>
    </row>
    <row r="528" spans="2:65" s="15" customFormat="1" ht="11.25">
      <c r="B528" s="173"/>
      <c r="D528" s="150" t="s">
        <v>148</v>
      </c>
      <c r="E528" s="174" t="s">
        <v>19</v>
      </c>
      <c r="F528" s="175" t="s">
        <v>461</v>
      </c>
      <c r="H528" s="176">
        <v>5.0999999999999996</v>
      </c>
      <c r="I528" s="177"/>
      <c r="L528" s="173"/>
      <c r="M528" s="178"/>
      <c r="T528" s="179"/>
      <c r="AT528" s="174" t="s">
        <v>148</v>
      </c>
      <c r="AU528" s="174" t="s">
        <v>91</v>
      </c>
      <c r="AV528" s="15" t="s">
        <v>156</v>
      </c>
      <c r="AW528" s="15" t="s">
        <v>34</v>
      </c>
      <c r="AX528" s="15" t="s">
        <v>72</v>
      </c>
      <c r="AY528" s="174" t="s">
        <v>136</v>
      </c>
    </row>
    <row r="529" spans="2:65" s="14" customFormat="1" ht="11.25">
      <c r="B529" s="163"/>
      <c r="D529" s="150" t="s">
        <v>148</v>
      </c>
      <c r="E529" s="164" t="s">
        <v>19</v>
      </c>
      <c r="F529" s="165" t="s">
        <v>151</v>
      </c>
      <c r="H529" s="166">
        <v>38.800000000000004</v>
      </c>
      <c r="I529" s="167"/>
      <c r="L529" s="163"/>
      <c r="M529" s="168"/>
      <c r="T529" s="169"/>
      <c r="AT529" s="164" t="s">
        <v>148</v>
      </c>
      <c r="AU529" s="164" t="s">
        <v>91</v>
      </c>
      <c r="AV529" s="14" t="s">
        <v>144</v>
      </c>
      <c r="AW529" s="14" t="s">
        <v>34</v>
      </c>
      <c r="AX529" s="14" t="s">
        <v>80</v>
      </c>
      <c r="AY529" s="164" t="s">
        <v>136</v>
      </c>
    </row>
    <row r="530" spans="2:65" s="13" customFormat="1" ht="11.25">
      <c r="B530" s="156"/>
      <c r="D530" s="150" t="s">
        <v>148</v>
      </c>
      <c r="F530" s="158" t="s">
        <v>670</v>
      </c>
      <c r="H530" s="159">
        <v>39.576000000000001</v>
      </c>
      <c r="I530" s="160"/>
      <c r="L530" s="156"/>
      <c r="M530" s="161"/>
      <c r="T530" s="162"/>
      <c r="AT530" s="157" t="s">
        <v>148</v>
      </c>
      <c r="AU530" s="157" t="s">
        <v>91</v>
      </c>
      <c r="AV530" s="13" t="s">
        <v>91</v>
      </c>
      <c r="AW530" s="13" t="s">
        <v>4</v>
      </c>
      <c r="AX530" s="13" t="s">
        <v>80</v>
      </c>
      <c r="AY530" s="157" t="s">
        <v>136</v>
      </c>
    </row>
    <row r="531" spans="2:65" s="1" customFormat="1" ht="21.75" customHeight="1">
      <c r="B531" s="33"/>
      <c r="C531" s="132" t="s">
        <v>671</v>
      </c>
      <c r="D531" s="132" t="s">
        <v>139</v>
      </c>
      <c r="E531" s="133" t="s">
        <v>672</v>
      </c>
      <c r="F531" s="134" t="s">
        <v>673</v>
      </c>
      <c r="G531" s="135" t="s">
        <v>142</v>
      </c>
      <c r="H531" s="136">
        <v>38.799999999999997</v>
      </c>
      <c r="I531" s="137"/>
      <c r="J531" s="138">
        <f>ROUND(I531*H531,2)</f>
        <v>0</v>
      </c>
      <c r="K531" s="134" t="s">
        <v>143</v>
      </c>
      <c r="L531" s="33"/>
      <c r="M531" s="139" t="s">
        <v>19</v>
      </c>
      <c r="N531" s="140" t="s">
        <v>44</v>
      </c>
      <c r="P531" s="141">
        <f>O531*H531</f>
        <v>0</v>
      </c>
      <c r="Q531" s="141">
        <v>6.9999999999999999E-4</v>
      </c>
      <c r="R531" s="141">
        <f>Q531*H531</f>
        <v>2.7159999999999997E-2</v>
      </c>
      <c r="S531" s="141">
        <v>0</v>
      </c>
      <c r="T531" s="142">
        <f>S531*H531</f>
        <v>0</v>
      </c>
      <c r="AR531" s="143" t="s">
        <v>253</v>
      </c>
      <c r="AT531" s="143" t="s">
        <v>139</v>
      </c>
      <c r="AU531" s="143" t="s">
        <v>91</v>
      </c>
      <c r="AY531" s="18" t="s">
        <v>136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8" t="s">
        <v>91</v>
      </c>
      <c r="BK531" s="144">
        <f>ROUND(I531*H531,2)</f>
        <v>0</v>
      </c>
      <c r="BL531" s="18" t="s">
        <v>253</v>
      </c>
      <c r="BM531" s="143" t="s">
        <v>674</v>
      </c>
    </row>
    <row r="532" spans="2:65" s="1" customFormat="1" ht="11.25">
      <c r="B532" s="33"/>
      <c r="D532" s="145" t="s">
        <v>146</v>
      </c>
      <c r="F532" s="146" t="s">
        <v>675</v>
      </c>
      <c r="I532" s="147"/>
      <c r="L532" s="33"/>
      <c r="M532" s="148"/>
      <c r="T532" s="54"/>
      <c r="AT532" s="18" t="s">
        <v>146</v>
      </c>
      <c r="AU532" s="18" t="s">
        <v>91</v>
      </c>
    </row>
    <row r="533" spans="2:65" s="12" customFormat="1" ht="11.25">
      <c r="B533" s="149"/>
      <c r="D533" s="150" t="s">
        <v>148</v>
      </c>
      <c r="E533" s="151" t="s">
        <v>19</v>
      </c>
      <c r="F533" s="152" t="s">
        <v>446</v>
      </c>
      <c r="H533" s="151" t="s">
        <v>19</v>
      </c>
      <c r="I533" s="153"/>
      <c r="L533" s="149"/>
      <c r="M533" s="154"/>
      <c r="T533" s="155"/>
      <c r="AT533" s="151" t="s">
        <v>148</v>
      </c>
      <c r="AU533" s="151" t="s">
        <v>91</v>
      </c>
      <c r="AV533" s="12" t="s">
        <v>80</v>
      </c>
      <c r="AW533" s="12" t="s">
        <v>34</v>
      </c>
      <c r="AX533" s="12" t="s">
        <v>72</v>
      </c>
      <c r="AY533" s="151" t="s">
        <v>136</v>
      </c>
    </row>
    <row r="534" spans="2:65" s="12" customFormat="1" ht="11.25">
      <c r="B534" s="149"/>
      <c r="D534" s="150" t="s">
        <v>148</v>
      </c>
      <c r="E534" s="151" t="s">
        <v>19</v>
      </c>
      <c r="F534" s="152" t="s">
        <v>640</v>
      </c>
      <c r="H534" s="151" t="s">
        <v>19</v>
      </c>
      <c r="I534" s="153"/>
      <c r="L534" s="149"/>
      <c r="M534" s="154"/>
      <c r="T534" s="155"/>
      <c r="AT534" s="151" t="s">
        <v>148</v>
      </c>
      <c r="AU534" s="151" t="s">
        <v>91</v>
      </c>
      <c r="AV534" s="12" t="s">
        <v>80</v>
      </c>
      <c r="AW534" s="12" t="s">
        <v>34</v>
      </c>
      <c r="AX534" s="12" t="s">
        <v>72</v>
      </c>
      <c r="AY534" s="151" t="s">
        <v>136</v>
      </c>
    </row>
    <row r="535" spans="2:65" s="12" customFormat="1" ht="11.25">
      <c r="B535" s="149"/>
      <c r="D535" s="150" t="s">
        <v>148</v>
      </c>
      <c r="E535" s="151" t="s">
        <v>19</v>
      </c>
      <c r="F535" s="152" t="s">
        <v>174</v>
      </c>
      <c r="H535" s="151" t="s">
        <v>19</v>
      </c>
      <c r="I535" s="153"/>
      <c r="L535" s="149"/>
      <c r="M535" s="154"/>
      <c r="T535" s="155"/>
      <c r="AT535" s="151" t="s">
        <v>148</v>
      </c>
      <c r="AU535" s="151" t="s">
        <v>91</v>
      </c>
      <c r="AV535" s="12" t="s">
        <v>80</v>
      </c>
      <c r="AW535" s="12" t="s">
        <v>34</v>
      </c>
      <c r="AX535" s="12" t="s">
        <v>72</v>
      </c>
      <c r="AY535" s="151" t="s">
        <v>136</v>
      </c>
    </row>
    <row r="536" spans="2:65" s="13" customFormat="1" ht="11.25">
      <c r="B536" s="156"/>
      <c r="D536" s="150" t="s">
        <v>148</v>
      </c>
      <c r="E536" s="157" t="s">
        <v>19</v>
      </c>
      <c r="F536" s="158" t="s">
        <v>185</v>
      </c>
      <c r="H536" s="159">
        <v>7.3</v>
      </c>
      <c r="I536" s="160"/>
      <c r="L536" s="156"/>
      <c r="M536" s="161"/>
      <c r="T536" s="162"/>
      <c r="AT536" s="157" t="s">
        <v>148</v>
      </c>
      <c r="AU536" s="157" t="s">
        <v>91</v>
      </c>
      <c r="AV536" s="13" t="s">
        <v>91</v>
      </c>
      <c r="AW536" s="13" t="s">
        <v>34</v>
      </c>
      <c r="AX536" s="13" t="s">
        <v>72</v>
      </c>
      <c r="AY536" s="157" t="s">
        <v>136</v>
      </c>
    </row>
    <row r="537" spans="2:65" s="12" customFormat="1" ht="11.25">
      <c r="B537" s="149"/>
      <c r="D537" s="150" t="s">
        <v>148</v>
      </c>
      <c r="E537" s="151" t="s">
        <v>19</v>
      </c>
      <c r="F537" s="152" t="s">
        <v>455</v>
      </c>
      <c r="H537" s="151" t="s">
        <v>19</v>
      </c>
      <c r="I537" s="153"/>
      <c r="L537" s="149"/>
      <c r="M537" s="154"/>
      <c r="T537" s="155"/>
      <c r="AT537" s="151" t="s">
        <v>148</v>
      </c>
      <c r="AU537" s="151" t="s">
        <v>91</v>
      </c>
      <c r="AV537" s="12" t="s">
        <v>80</v>
      </c>
      <c r="AW537" s="12" t="s">
        <v>34</v>
      </c>
      <c r="AX537" s="12" t="s">
        <v>72</v>
      </c>
      <c r="AY537" s="151" t="s">
        <v>136</v>
      </c>
    </row>
    <row r="538" spans="2:65" s="13" customFormat="1" ht="11.25">
      <c r="B538" s="156"/>
      <c r="D538" s="150" t="s">
        <v>148</v>
      </c>
      <c r="E538" s="157" t="s">
        <v>19</v>
      </c>
      <c r="F538" s="158" t="s">
        <v>641</v>
      </c>
      <c r="H538" s="159">
        <v>8.6</v>
      </c>
      <c r="I538" s="160"/>
      <c r="L538" s="156"/>
      <c r="M538" s="161"/>
      <c r="T538" s="162"/>
      <c r="AT538" s="157" t="s">
        <v>148</v>
      </c>
      <c r="AU538" s="157" t="s">
        <v>91</v>
      </c>
      <c r="AV538" s="13" t="s">
        <v>91</v>
      </c>
      <c r="AW538" s="13" t="s">
        <v>34</v>
      </c>
      <c r="AX538" s="13" t="s">
        <v>72</v>
      </c>
      <c r="AY538" s="157" t="s">
        <v>136</v>
      </c>
    </row>
    <row r="539" spans="2:65" s="12" customFormat="1" ht="11.25">
      <c r="B539" s="149"/>
      <c r="D539" s="150" t="s">
        <v>148</v>
      </c>
      <c r="E539" s="151" t="s">
        <v>19</v>
      </c>
      <c r="F539" s="152" t="s">
        <v>458</v>
      </c>
      <c r="H539" s="151" t="s">
        <v>19</v>
      </c>
      <c r="I539" s="153"/>
      <c r="L539" s="149"/>
      <c r="M539" s="154"/>
      <c r="T539" s="155"/>
      <c r="AT539" s="151" t="s">
        <v>148</v>
      </c>
      <c r="AU539" s="151" t="s">
        <v>91</v>
      </c>
      <c r="AV539" s="12" t="s">
        <v>80</v>
      </c>
      <c r="AW539" s="12" t="s">
        <v>34</v>
      </c>
      <c r="AX539" s="12" t="s">
        <v>72</v>
      </c>
      <c r="AY539" s="151" t="s">
        <v>136</v>
      </c>
    </row>
    <row r="540" spans="2:65" s="13" customFormat="1" ht="11.25">
      <c r="B540" s="156"/>
      <c r="D540" s="150" t="s">
        <v>148</v>
      </c>
      <c r="E540" s="157" t="s">
        <v>19</v>
      </c>
      <c r="F540" s="158" t="s">
        <v>338</v>
      </c>
      <c r="H540" s="159">
        <v>17.8</v>
      </c>
      <c r="I540" s="160"/>
      <c r="L540" s="156"/>
      <c r="M540" s="161"/>
      <c r="T540" s="162"/>
      <c r="AT540" s="157" t="s">
        <v>148</v>
      </c>
      <c r="AU540" s="157" t="s">
        <v>91</v>
      </c>
      <c r="AV540" s="13" t="s">
        <v>91</v>
      </c>
      <c r="AW540" s="13" t="s">
        <v>34</v>
      </c>
      <c r="AX540" s="13" t="s">
        <v>72</v>
      </c>
      <c r="AY540" s="157" t="s">
        <v>136</v>
      </c>
    </row>
    <row r="541" spans="2:65" s="15" customFormat="1" ht="11.25">
      <c r="B541" s="173"/>
      <c r="D541" s="150" t="s">
        <v>148</v>
      </c>
      <c r="E541" s="174" t="s">
        <v>19</v>
      </c>
      <c r="F541" s="175" t="s">
        <v>461</v>
      </c>
      <c r="H541" s="176">
        <v>33.700000000000003</v>
      </c>
      <c r="I541" s="177"/>
      <c r="L541" s="173"/>
      <c r="M541" s="178"/>
      <c r="T541" s="179"/>
      <c r="AT541" s="174" t="s">
        <v>148</v>
      </c>
      <c r="AU541" s="174" t="s">
        <v>91</v>
      </c>
      <c r="AV541" s="15" t="s">
        <v>156</v>
      </c>
      <c r="AW541" s="15" t="s">
        <v>34</v>
      </c>
      <c r="AX541" s="15" t="s">
        <v>72</v>
      </c>
      <c r="AY541" s="174" t="s">
        <v>136</v>
      </c>
    </row>
    <row r="542" spans="2:65" s="12" customFormat="1" ht="11.25">
      <c r="B542" s="149"/>
      <c r="D542" s="150" t="s">
        <v>148</v>
      </c>
      <c r="E542" s="151" t="s">
        <v>19</v>
      </c>
      <c r="F542" s="152" t="s">
        <v>187</v>
      </c>
      <c r="H542" s="151" t="s">
        <v>19</v>
      </c>
      <c r="I542" s="153"/>
      <c r="L542" s="149"/>
      <c r="M542" s="154"/>
      <c r="T542" s="155"/>
      <c r="AT542" s="151" t="s">
        <v>148</v>
      </c>
      <c r="AU542" s="151" t="s">
        <v>91</v>
      </c>
      <c r="AV542" s="12" t="s">
        <v>80</v>
      </c>
      <c r="AW542" s="12" t="s">
        <v>34</v>
      </c>
      <c r="AX542" s="12" t="s">
        <v>72</v>
      </c>
      <c r="AY542" s="151" t="s">
        <v>136</v>
      </c>
    </row>
    <row r="543" spans="2:65" s="13" customFormat="1" ht="11.25">
      <c r="B543" s="156"/>
      <c r="D543" s="150" t="s">
        <v>148</v>
      </c>
      <c r="E543" s="157" t="s">
        <v>19</v>
      </c>
      <c r="F543" s="158" t="s">
        <v>646</v>
      </c>
      <c r="H543" s="159">
        <v>5.0999999999999996</v>
      </c>
      <c r="I543" s="160"/>
      <c r="L543" s="156"/>
      <c r="M543" s="161"/>
      <c r="T543" s="162"/>
      <c r="AT543" s="157" t="s">
        <v>148</v>
      </c>
      <c r="AU543" s="157" t="s">
        <v>91</v>
      </c>
      <c r="AV543" s="13" t="s">
        <v>91</v>
      </c>
      <c r="AW543" s="13" t="s">
        <v>34</v>
      </c>
      <c r="AX543" s="13" t="s">
        <v>72</v>
      </c>
      <c r="AY543" s="157" t="s">
        <v>136</v>
      </c>
    </row>
    <row r="544" spans="2:65" s="15" customFormat="1" ht="11.25">
      <c r="B544" s="173"/>
      <c r="D544" s="150" t="s">
        <v>148</v>
      </c>
      <c r="E544" s="174" t="s">
        <v>19</v>
      </c>
      <c r="F544" s="175" t="s">
        <v>461</v>
      </c>
      <c r="H544" s="176">
        <v>5.0999999999999996</v>
      </c>
      <c r="I544" s="177"/>
      <c r="L544" s="173"/>
      <c r="M544" s="178"/>
      <c r="T544" s="179"/>
      <c r="AT544" s="174" t="s">
        <v>148</v>
      </c>
      <c r="AU544" s="174" t="s">
        <v>91</v>
      </c>
      <c r="AV544" s="15" t="s">
        <v>156</v>
      </c>
      <c r="AW544" s="15" t="s">
        <v>34</v>
      </c>
      <c r="AX544" s="15" t="s">
        <v>72</v>
      </c>
      <c r="AY544" s="174" t="s">
        <v>136</v>
      </c>
    </row>
    <row r="545" spans="2:65" s="14" customFormat="1" ht="11.25">
      <c r="B545" s="163"/>
      <c r="D545" s="150" t="s">
        <v>148</v>
      </c>
      <c r="E545" s="164" t="s">
        <v>19</v>
      </c>
      <c r="F545" s="165" t="s">
        <v>151</v>
      </c>
      <c r="H545" s="166">
        <v>38.800000000000004</v>
      </c>
      <c r="I545" s="167"/>
      <c r="L545" s="163"/>
      <c r="M545" s="168"/>
      <c r="T545" s="169"/>
      <c r="AT545" s="164" t="s">
        <v>148</v>
      </c>
      <c r="AU545" s="164" t="s">
        <v>91</v>
      </c>
      <c r="AV545" s="14" t="s">
        <v>144</v>
      </c>
      <c r="AW545" s="14" t="s">
        <v>34</v>
      </c>
      <c r="AX545" s="14" t="s">
        <v>80</v>
      </c>
      <c r="AY545" s="164" t="s">
        <v>136</v>
      </c>
    </row>
    <row r="546" spans="2:65" s="1" customFormat="1" ht="24.2" customHeight="1">
      <c r="B546" s="33"/>
      <c r="C546" s="132" t="s">
        <v>676</v>
      </c>
      <c r="D546" s="132" t="s">
        <v>139</v>
      </c>
      <c r="E546" s="133" t="s">
        <v>677</v>
      </c>
      <c r="F546" s="134" t="s">
        <v>678</v>
      </c>
      <c r="G546" s="135" t="s">
        <v>227</v>
      </c>
      <c r="H546" s="136">
        <v>1</v>
      </c>
      <c r="I546" s="137"/>
      <c r="J546" s="138">
        <f>ROUND(I546*H546,2)</f>
        <v>0</v>
      </c>
      <c r="K546" s="134" t="s">
        <v>143</v>
      </c>
      <c r="L546" s="33"/>
      <c r="M546" s="139" t="s">
        <v>19</v>
      </c>
      <c r="N546" s="140" t="s">
        <v>44</v>
      </c>
      <c r="P546" s="141">
        <f>O546*H546</f>
        <v>0</v>
      </c>
      <c r="Q546" s="141">
        <v>8.8000000000000003E-4</v>
      </c>
      <c r="R546" s="141">
        <f>Q546*H546</f>
        <v>8.8000000000000003E-4</v>
      </c>
      <c r="S546" s="141">
        <v>0</v>
      </c>
      <c r="T546" s="142">
        <f>S546*H546</f>
        <v>0</v>
      </c>
      <c r="AR546" s="143" t="s">
        <v>253</v>
      </c>
      <c r="AT546" s="143" t="s">
        <v>139</v>
      </c>
      <c r="AU546" s="143" t="s">
        <v>91</v>
      </c>
      <c r="AY546" s="18" t="s">
        <v>136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8" t="s">
        <v>91</v>
      </c>
      <c r="BK546" s="144">
        <f>ROUND(I546*H546,2)</f>
        <v>0</v>
      </c>
      <c r="BL546" s="18" t="s">
        <v>253</v>
      </c>
      <c r="BM546" s="143" t="s">
        <v>679</v>
      </c>
    </row>
    <row r="547" spans="2:65" s="1" customFormat="1" ht="11.25">
      <c r="B547" s="33"/>
      <c r="D547" s="145" t="s">
        <v>146</v>
      </c>
      <c r="F547" s="146" t="s">
        <v>680</v>
      </c>
      <c r="I547" s="147"/>
      <c r="L547" s="33"/>
      <c r="M547" s="148"/>
      <c r="T547" s="54"/>
      <c r="AT547" s="18" t="s">
        <v>146</v>
      </c>
      <c r="AU547" s="18" t="s">
        <v>91</v>
      </c>
    </row>
    <row r="548" spans="2:65" s="12" customFormat="1" ht="11.25">
      <c r="B548" s="149"/>
      <c r="D548" s="150" t="s">
        <v>148</v>
      </c>
      <c r="E548" s="151" t="s">
        <v>19</v>
      </c>
      <c r="F548" s="152" t="s">
        <v>446</v>
      </c>
      <c r="H548" s="151" t="s">
        <v>19</v>
      </c>
      <c r="I548" s="153"/>
      <c r="L548" s="149"/>
      <c r="M548" s="154"/>
      <c r="T548" s="155"/>
      <c r="AT548" s="151" t="s">
        <v>148</v>
      </c>
      <c r="AU548" s="151" t="s">
        <v>91</v>
      </c>
      <c r="AV548" s="12" t="s">
        <v>80</v>
      </c>
      <c r="AW548" s="12" t="s">
        <v>34</v>
      </c>
      <c r="AX548" s="12" t="s">
        <v>72</v>
      </c>
      <c r="AY548" s="151" t="s">
        <v>136</v>
      </c>
    </row>
    <row r="549" spans="2:65" s="12" customFormat="1" ht="11.25">
      <c r="B549" s="149"/>
      <c r="D549" s="150" t="s">
        <v>148</v>
      </c>
      <c r="E549" s="151" t="s">
        <v>19</v>
      </c>
      <c r="F549" s="152" t="s">
        <v>187</v>
      </c>
      <c r="H549" s="151" t="s">
        <v>19</v>
      </c>
      <c r="I549" s="153"/>
      <c r="L549" s="149"/>
      <c r="M549" s="154"/>
      <c r="T549" s="155"/>
      <c r="AT549" s="151" t="s">
        <v>148</v>
      </c>
      <c r="AU549" s="151" t="s">
        <v>91</v>
      </c>
      <c r="AV549" s="12" t="s">
        <v>80</v>
      </c>
      <c r="AW549" s="12" t="s">
        <v>34</v>
      </c>
      <c r="AX549" s="12" t="s">
        <v>72</v>
      </c>
      <c r="AY549" s="151" t="s">
        <v>136</v>
      </c>
    </row>
    <row r="550" spans="2:65" s="12" customFormat="1" ht="11.25">
      <c r="B550" s="149"/>
      <c r="D550" s="150" t="s">
        <v>148</v>
      </c>
      <c r="E550" s="151" t="s">
        <v>19</v>
      </c>
      <c r="F550" s="152" t="s">
        <v>681</v>
      </c>
      <c r="H550" s="151" t="s">
        <v>19</v>
      </c>
      <c r="I550" s="153"/>
      <c r="L550" s="149"/>
      <c r="M550" s="154"/>
      <c r="T550" s="155"/>
      <c r="AT550" s="151" t="s">
        <v>148</v>
      </c>
      <c r="AU550" s="151" t="s">
        <v>91</v>
      </c>
      <c r="AV550" s="12" t="s">
        <v>80</v>
      </c>
      <c r="AW550" s="12" t="s">
        <v>34</v>
      </c>
      <c r="AX550" s="12" t="s">
        <v>72</v>
      </c>
      <c r="AY550" s="151" t="s">
        <v>136</v>
      </c>
    </row>
    <row r="551" spans="2:65" s="13" customFormat="1" ht="11.25">
      <c r="B551" s="156"/>
      <c r="D551" s="150" t="s">
        <v>148</v>
      </c>
      <c r="E551" s="157" t="s">
        <v>19</v>
      </c>
      <c r="F551" s="158" t="s">
        <v>80</v>
      </c>
      <c r="H551" s="159">
        <v>1</v>
      </c>
      <c r="I551" s="160"/>
      <c r="L551" s="156"/>
      <c r="M551" s="161"/>
      <c r="T551" s="162"/>
      <c r="AT551" s="157" t="s">
        <v>148</v>
      </c>
      <c r="AU551" s="157" t="s">
        <v>91</v>
      </c>
      <c r="AV551" s="13" t="s">
        <v>91</v>
      </c>
      <c r="AW551" s="13" t="s">
        <v>34</v>
      </c>
      <c r="AX551" s="13" t="s">
        <v>72</v>
      </c>
      <c r="AY551" s="157" t="s">
        <v>136</v>
      </c>
    </row>
    <row r="552" spans="2:65" s="14" customFormat="1" ht="11.25">
      <c r="B552" s="163"/>
      <c r="D552" s="150" t="s">
        <v>148</v>
      </c>
      <c r="E552" s="164" t="s">
        <v>19</v>
      </c>
      <c r="F552" s="165" t="s">
        <v>151</v>
      </c>
      <c r="H552" s="166">
        <v>1</v>
      </c>
      <c r="I552" s="167"/>
      <c r="L552" s="163"/>
      <c r="M552" s="168"/>
      <c r="T552" s="169"/>
      <c r="AT552" s="164" t="s">
        <v>148</v>
      </c>
      <c r="AU552" s="164" t="s">
        <v>91</v>
      </c>
      <c r="AV552" s="14" t="s">
        <v>144</v>
      </c>
      <c r="AW552" s="14" t="s">
        <v>34</v>
      </c>
      <c r="AX552" s="14" t="s">
        <v>80</v>
      </c>
      <c r="AY552" s="164" t="s">
        <v>136</v>
      </c>
    </row>
    <row r="553" spans="2:65" s="1" customFormat="1" ht="16.5" customHeight="1">
      <c r="B553" s="33"/>
      <c r="C553" s="180" t="s">
        <v>682</v>
      </c>
      <c r="D553" s="180" t="s">
        <v>502</v>
      </c>
      <c r="E553" s="181" t="s">
        <v>683</v>
      </c>
      <c r="F553" s="182" t="s">
        <v>684</v>
      </c>
      <c r="G553" s="183" t="s">
        <v>227</v>
      </c>
      <c r="H553" s="184">
        <v>1</v>
      </c>
      <c r="I553" s="185"/>
      <c r="J553" s="186">
        <f>ROUND(I553*H553,2)</f>
        <v>0</v>
      </c>
      <c r="K553" s="182" t="s">
        <v>143</v>
      </c>
      <c r="L553" s="187"/>
      <c r="M553" s="188" t="s">
        <v>19</v>
      </c>
      <c r="N553" s="189" t="s">
        <v>44</v>
      </c>
      <c r="P553" s="141">
        <f>O553*H553</f>
        <v>0</v>
      </c>
      <c r="Q553" s="141">
        <v>1.18E-2</v>
      </c>
      <c r="R553" s="141">
        <f>Q553*H553</f>
        <v>1.18E-2</v>
      </c>
      <c r="S553" s="141">
        <v>0</v>
      </c>
      <c r="T553" s="142">
        <f>S553*H553</f>
        <v>0</v>
      </c>
      <c r="AR553" s="143" t="s">
        <v>369</v>
      </c>
      <c r="AT553" s="143" t="s">
        <v>502</v>
      </c>
      <c r="AU553" s="143" t="s">
        <v>91</v>
      </c>
      <c r="AY553" s="18" t="s">
        <v>136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8" t="s">
        <v>91</v>
      </c>
      <c r="BK553" s="144">
        <f>ROUND(I553*H553,2)</f>
        <v>0</v>
      </c>
      <c r="BL553" s="18" t="s">
        <v>253</v>
      </c>
      <c r="BM553" s="143" t="s">
        <v>685</v>
      </c>
    </row>
    <row r="554" spans="2:65" s="12" customFormat="1" ht="11.25">
      <c r="B554" s="149"/>
      <c r="D554" s="150" t="s">
        <v>148</v>
      </c>
      <c r="E554" s="151" t="s">
        <v>19</v>
      </c>
      <c r="F554" s="152" t="s">
        <v>446</v>
      </c>
      <c r="H554" s="151" t="s">
        <v>19</v>
      </c>
      <c r="I554" s="153"/>
      <c r="L554" s="149"/>
      <c r="M554" s="154"/>
      <c r="T554" s="155"/>
      <c r="AT554" s="151" t="s">
        <v>148</v>
      </c>
      <c r="AU554" s="151" t="s">
        <v>91</v>
      </c>
      <c r="AV554" s="12" t="s">
        <v>80</v>
      </c>
      <c r="AW554" s="12" t="s">
        <v>34</v>
      </c>
      <c r="AX554" s="12" t="s">
        <v>72</v>
      </c>
      <c r="AY554" s="151" t="s">
        <v>136</v>
      </c>
    </row>
    <row r="555" spans="2:65" s="12" customFormat="1" ht="11.25">
      <c r="B555" s="149"/>
      <c r="D555" s="150" t="s">
        <v>148</v>
      </c>
      <c r="E555" s="151" t="s">
        <v>19</v>
      </c>
      <c r="F555" s="152" t="s">
        <v>187</v>
      </c>
      <c r="H555" s="151" t="s">
        <v>19</v>
      </c>
      <c r="I555" s="153"/>
      <c r="L555" s="149"/>
      <c r="M555" s="154"/>
      <c r="T555" s="155"/>
      <c r="AT555" s="151" t="s">
        <v>148</v>
      </c>
      <c r="AU555" s="151" t="s">
        <v>91</v>
      </c>
      <c r="AV555" s="12" t="s">
        <v>80</v>
      </c>
      <c r="AW555" s="12" t="s">
        <v>34</v>
      </c>
      <c r="AX555" s="12" t="s">
        <v>72</v>
      </c>
      <c r="AY555" s="151" t="s">
        <v>136</v>
      </c>
    </row>
    <row r="556" spans="2:65" s="12" customFormat="1" ht="11.25">
      <c r="B556" s="149"/>
      <c r="D556" s="150" t="s">
        <v>148</v>
      </c>
      <c r="E556" s="151" t="s">
        <v>19</v>
      </c>
      <c r="F556" s="152" t="s">
        <v>681</v>
      </c>
      <c r="H556" s="151" t="s">
        <v>19</v>
      </c>
      <c r="I556" s="153"/>
      <c r="L556" s="149"/>
      <c r="M556" s="154"/>
      <c r="T556" s="155"/>
      <c r="AT556" s="151" t="s">
        <v>148</v>
      </c>
      <c r="AU556" s="151" t="s">
        <v>91</v>
      </c>
      <c r="AV556" s="12" t="s">
        <v>80</v>
      </c>
      <c r="AW556" s="12" t="s">
        <v>34</v>
      </c>
      <c r="AX556" s="12" t="s">
        <v>72</v>
      </c>
      <c r="AY556" s="151" t="s">
        <v>136</v>
      </c>
    </row>
    <row r="557" spans="2:65" s="13" customFormat="1" ht="11.25">
      <c r="B557" s="156"/>
      <c r="D557" s="150" t="s">
        <v>148</v>
      </c>
      <c r="E557" s="157" t="s">
        <v>19</v>
      </c>
      <c r="F557" s="158" t="s">
        <v>80</v>
      </c>
      <c r="H557" s="159">
        <v>1</v>
      </c>
      <c r="I557" s="160"/>
      <c r="L557" s="156"/>
      <c r="M557" s="161"/>
      <c r="T557" s="162"/>
      <c r="AT557" s="157" t="s">
        <v>148</v>
      </c>
      <c r="AU557" s="157" t="s">
        <v>91</v>
      </c>
      <c r="AV557" s="13" t="s">
        <v>91</v>
      </c>
      <c r="AW557" s="13" t="s">
        <v>34</v>
      </c>
      <c r="AX557" s="13" t="s">
        <v>72</v>
      </c>
      <c r="AY557" s="157" t="s">
        <v>136</v>
      </c>
    </row>
    <row r="558" spans="2:65" s="14" customFormat="1" ht="11.25">
      <c r="B558" s="163"/>
      <c r="D558" s="150" t="s">
        <v>148</v>
      </c>
      <c r="E558" s="164" t="s">
        <v>19</v>
      </c>
      <c r="F558" s="165" t="s">
        <v>151</v>
      </c>
      <c r="H558" s="166">
        <v>1</v>
      </c>
      <c r="I558" s="167"/>
      <c r="L558" s="163"/>
      <c r="M558" s="168"/>
      <c r="T558" s="169"/>
      <c r="AT558" s="164" t="s">
        <v>148</v>
      </c>
      <c r="AU558" s="164" t="s">
        <v>91</v>
      </c>
      <c r="AV558" s="14" t="s">
        <v>144</v>
      </c>
      <c r="AW558" s="14" t="s">
        <v>34</v>
      </c>
      <c r="AX558" s="14" t="s">
        <v>80</v>
      </c>
      <c r="AY558" s="164" t="s">
        <v>136</v>
      </c>
    </row>
    <row r="559" spans="2:65" s="1" customFormat="1" ht="16.5" customHeight="1">
      <c r="B559" s="33"/>
      <c r="C559" s="132" t="s">
        <v>686</v>
      </c>
      <c r="D559" s="132" t="s">
        <v>139</v>
      </c>
      <c r="E559" s="133" t="s">
        <v>687</v>
      </c>
      <c r="F559" s="134" t="s">
        <v>688</v>
      </c>
      <c r="G559" s="135" t="s">
        <v>227</v>
      </c>
      <c r="H559" s="136">
        <v>1</v>
      </c>
      <c r="I559" s="137"/>
      <c r="J559" s="138">
        <f>ROUND(I559*H559,2)</f>
        <v>0</v>
      </c>
      <c r="K559" s="134" t="s">
        <v>143</v>
      </c>
      <c r="L559" s="33"/>
      <c r="M559" s="139" t="s">
        <v>19</v>
      </c>
      <c r="N559" s="140" t="s">
        <v>44</v>
      </c>
      <c r="P559" s="141">
        <f>O559*H559</f>
        <v>0</v>
      </c>
      <c r="Q559" s="141">
        <v>1.0000000000000001E-5</v>
      </c>
      <c r="R559" s="141">
        <f>Q559*H559</f>
        <v>1.0000000000000001E-5</v>
      </c>
      <c r="S559" s="141">
        <v>0</v>
      </c>
      <c r="T559" s="142">
        <f>S559*H559</f>
        <v>0</v>
      </c>
      <c r="AR559" s="143" t="s">
        <v>253</v>
      </c>
      <c r="AT559" s="143" t="s">
        <v>139</v>
      </c>
      <c r="AU559" s="143" t="s">
        <v>91</v>
      </c>
      <c r="AY559" s="18" t="s">
        <v>136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8" t="s">
        <v>91</v>
      </c>
      <c r="BK559" s="144">
        <f>ROUND(I559*H559,2)</f>
        <v>0</v>
      </c>
      <c r="BL559" s="18" t="s">
        <v>253</v>
      </c>
      <c r="BM559" s="143" t="s">
        <v>689</v>
      </c>
    </row>
    <row r="560" spans="2:65" s="1" customFormat="1" ht="11.25">
      <c r="B560" s="33"/>
      <c r="D560" s="145" t="s">
        <v>146</v>
      </c>
      <c r="F560" s="146" t="s">
        <v>690</v>
      </c>
      <c r="I560" s="147"/>
      <c r="L560" s="33"/>
      <c r="M560" s="148"/>
      <c r="T560" s="54"/>
      <c r="AT560" s="18" t="s">
        <v>146</v>
      </c>
      <c r="AU560" s="18" t="s">
        <v>91</v>
      </c>
    </row>
    <row r="561" spans="2:65" s="12" customFormat="1" ht="11.25">
      <c r="B561" s="149"/>
      <c r="D561" s="150" t="s">
        <v>148</v>
      </c>
      <c r="E561" s="151" t="s">
        <v>19</v>
      </c>
      <c r="F561" s="152" t="s">
        <v>446</v>
      </c>
      <c r="H561" s="151" t="s">
        <v>19</v>
      </c>
      <c r="I561" s="153"/>
      <c r="L561" s="149"/>
      <c r="M561" s="154"/>
      <c r="T561" s="155"/>
      <c r="AT561" s="151" t="s">
        <v>148</v>
      </c>
      <c r="AU561" s="151" t="s">
        <v>91</v>
      </c>
      <c r="AV561" s="12" t="s">
        <v>80</v>
      </c>
      <c r="AW561" s="12" t="s">
        <v>34</v>
      </c>
      <c r="AX561" s="12" t="s">
        <v>72</v>
      </c>
      <c r="AY561" s="151" t="s">
        <v>136</v>
      </c>
    </row>
    <row r="562" spans="2:65" s="12" customFormat="1" ht="11.25">
      <c r="B562" s="149"/>
      <c r="D562" s="150" t="s">
        <v>148</v>
      </c>
      <c r="E562" s="151" t="s">
        <v>19</v>
      </c>
      <c r="F562" s="152" t="s">
        <v>187</v>
      </c>
      <c r="H562" s="151" t="s">
        <v>19</v>
      </c>
      <c r="I562" s="153"/>
      <c r="L562" s="149"/>
      <c r="M562" s="154"/>
      <c r="T562" s="155"/>
      <c r="AT562" s="151" t="s">
        <v>148</v>
      </c>
      <c r="AU562" s="151" t="s">
        <v>91</v>
      </c>
      <c r="AV562" s="12" t="s">
        <v>80</v>
      </c>
      <c r="AW562" s="12" t="s">
        <v>34</v>
      </c>
      <c r="AX562" s="12" t="s">
        <v>72</v>
      </c>
      <c r="AY562" s="151" t="s">
        <v>136</v>
      </c>
    </row>
    <row r="563" spans="2:65" s="13" customFormat="1" ht="11.25">
      <c r="B563" s="156"/>
      <c r="D563" s="150" t="s">
        <v>148</v>
      </c>
      <c r="E563" s="157" t="s">
        <v>19</v>
      </c>
      <c r="F563" s="158" t="s">
        <v>80</v>
      </c>
      <c r="H563" s="159">
        <v>1</v>
      </c>
      <c r="I563" s="160"/>
      <c r="L563" s="156"/>
      <c r="M563" s="161"/>
      <c r="T563" s="162"/>
      <c r="AT563" s="157" t="s">
        <v>148</v>
      </c>
      <c r="AU563" s="157" t="s">
        <v>91</v>
      </c>
      <c r="AV563" s="13" t="s">
        <v>91</v>
      </c>
      <c r="AW563" s="13" t="s">
        <v>34</v>
      </c>
      <c r="AX563" s="13" t="s">
        <v>72</v>
      </c>
      <c r="AY563" s="157" t="s">
        <v>136</v>
      </c>
    </row>
    <row r="564" spans="2:65" s="14" customFormat="1" ht="11.25">
      <c r="B564" s="163"/>
      <c r="D564" s="150" t="s">
        <v>148</v>
      </c>
      <c r="E564" s="164" t="s">
        <v>19</v>
      </c>
      <c r="F564" s="165" t="s">
        <v>151</v>
      </c>
      <c r="H564" s="166">
        <v>1</v>
      </c>
      <c r="I564" s="167"/>
      <c r="L564" s="163"/>
      <c r="M564" s="168"/>
      <c r="T564" s="169"/>
      <c r="AT564" s="164" t="s">
        <v>148</v>
      </c>
      <c r="AU564" s="164" t="s">
        <v>91</v>
      </c>
      <c r="AV564" s="14" t="s">
        <v>144</v>
      </c>
      <c r="AW564" s="14" t="s">
        <v>34</v>
      </c>
      <c r="AX564" s="14" t="s">
        <v>80</v>
      </c>
      <c r="AY564" s="164" t="s">
        <v>136</v>
      </c>
    </row>
    <row r="565" spans="2:65" s="1" customFormat="1" ht="16.5" customHeight="1">
      <c r="B565" s="33"/>
      <c r="C565" s="180" t="s">
        <v>691</v>
      </c>
      <c r="D565" s="180" t="s">
        <v>502</v>
      </c>
      <c r="E565" s="181" t="s">
        <v>692</v>
      </c>
      <c r="F565" s="182" t="s">
        <v>693</v>
      </c>
      <c r="G565" s="183" t="s">
        <v>227</v>
      </c>
      <c r="H565" s="184">
        <v>1</v>
      </c>
      <c r="I565" s="185"/>
      <c r="J565" s="186">
        <f>ROUND(I565*H565,2)</f>
        <v>0</v>
      </c>
      <c r="K565" s="182" t="s">
        <v>143</v>
      </c>
      <c r="L565" s="187"/>
      <c r="M565" s="188" t="s">
        <v>19</v>
      </c>
      <c r="N565" s="189" t="s">
        <v>44</v>
      </c>
      <c r="P565" s="141">
        <f>O565*H565</f>
        <v>0</v>
      </c>
      <c r="Q565" s="141">
        <v>6.7000000000000002E-3</v>
      </c>
      <c r="R565" s="141">
        <f>Q565*H565</f>
        <v>6.7000000000000002E-3</v>
      </c>
      <c r="S565" s="141">
        <v>0</v>
      </c>
      <c r="T565" s="142">
        <f>S565*H565</f>
        <v>0</v>
      </c>
      <c r="AR565" s="143" t="s">
        <v>369</v>
      </c>
      <c r="AT565" s="143" t="s">
        <v>502</v>
      </c>
      <c r="AU565" s="143" t="s">
        <v>91</v>
      </c>
      <c r="AY565" s="18" t="s">
        <v>136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8" t="s">
        <v>91</v>
      </c>
      <c r="BK565" s="144">
        <f>ROUND(I565*H565,2)</f>
        <v>0</v>
      </c>
      <c r="BL565" s="18" t="s">
        <v>253</v>
      </c>
      <c r="BM565" s="143" t="s">
        <v>694</v>
      </c>
    </row>
    <row r="566" spans="2:65" s="12" customFormat="1" ht="11.25">
      <c r="B566" s="149"/>
      <c r="D566" s="150" t="s">
        <v>148</v>
      </c>
      <c r="E566" s="151" t="s">
        <v>19</v>
      </c>
      <c r="F566" s="152" t="s">
        <v>446</v>
      </c>
      <c r="H566" s="151" t="s">
        <v>19</v>
      </c>
      <c r="I566" s="153"/>
      <c r="L566" s="149"/>
      <c r="M566" s="154"/>
      <c r="T566" s="155"/>
      <c r="AT566" s="151" t="s">
        <v>148</v>
      </c>
      <c r="AU566" s="151" t="s">
        <v>91</v>
      </c>
      <c r="AV566" s="12" t="s">
        <v>80</v>
      </c>
      <c r="AW566" s="12" t="s">
        <v>34</v>
      </c>
      <c r="AX566" s="12" t="s">
        <v>72</v>
      </c>
      <c r="AY566" s="151" t="s">
        <v>136</v>
      </c>
    </row>
    <row r="567" spans="2:65" s="12" customFormat="1" ht="11.25">
      <c r="B567" s="149"/>
      <c r="D567" s="150" t="s">
        <v>148</v>
      </c>
      <c r="E567" s="151" t="s">
        <v>19</v>
      </c>
      <c r="F567" s="152" t="s">
        <v>187</v>
      </c>
      <c r="H567" s="151" t="s">
        <v>19</v>
      </c>
      <c r="I567" s="153"/>
      <c r="L567" s="149"/>
      <c r="M567" s="154"/>
      <c r="T567" s="155"/>
      <c r="AT567" s="151" t="s">
        <v>148</v>
      </c>
      <c r="AU567" s="151" t="s">
        <v>91</v>
      </c>
      <c r="AV567" s="12" t="s">
        <v>80</v>
      </c>
      <c r="AW567" s="12" t="s">
        <v>34</v>
      </c>
      <c r="AX567" s="12" t="s">
        <v>72</v>
      </c>
      <c r="AY567" s="151" t="s">
        <v>136</v>
      </c>
    </row>
    <row r="568" spans="2:65" s="13" customFormat="1" ht="11.25">
      <c r="B568" s="156"/>
      <c r="D568" s="150" t="s">
        <v>148</v>
      </c>
      <c r="E568" s="157" t="s">
        <v>19</v>
      </c>
      <c r="F568" s="158" t="s">
        <v>80</v>
      </c>
      <c r="H568" s="159">
        <v>1</v>
      </c>
      <c r="I568" s="160"/>
      <c r="L568" s="156"/>
      <c r="M568" s="161"/>
      <c r="T568" s="162"/>
      <c r="AT568" s="157" t="s">
        <v>148</v>
      </c>
      <c r="AU568" s="157" t="s">
        <v>91</v>
      </c>
      <c r="AV568" s="13" t="s">
        <v>91</v>
      </c>
      <c r="AW568" s="13" t="s">
        <v>34</v>
      </c>
      <c r="AX568" s="13" t="s">
        <v>72</v>
      </c>
      <c r="AY568" s="157" t="s">
        <v>136</v>
      </c>
    </row>
    <row r="569" spans="2:65" s="14" customFormat="1" ht="11.25">
      <c r="B569" s="163"/>
      <c r="D569" s="150" t="s">
        <v>148</v>
      </c>
      <c r="E569" s="164" t="s">
        <v>19</v>
      </c>
      <c r="F569" s="165" t="s">
        <v>151</v>
      </c>
      <c r="H569" s="166">
        <v>1</v>
      </c>
      <c r="I569" s="167"/>
      <c r="L569" s="163"/>
      <c r="M569" s="168"/>
      <c r="T569" s="169"/>
      <c r="AT569" s="164" t="s">
        <v>148</v>
      </c>
      <c r="AU569" s="164" t="s">
        <v>91</v>
      </c>
      <c r="AV569" s="14" t="s">
        <v>144</v>
      </c>
      <c r="AW569" s="14" t="s">
        <v>34</v>
      </c>
      <c r="AX569" s="14" t="s">
        <v>80</v>
      </c>
      <c r="AY569" s="164" t="s">
        <v>136</v>
      </c>
    </row>
    <row r="570" spans="2:65" s="1" customFormat="1" ht="21.75" customHeight="1">
      <c r="B570" s="33"/>
      <c r="C570" s="132" t="s">
        <v>695</v>
      </c>
      <c r="D570" s="132" t="s">
        <v>139</v>
      </c>
      <c r="E570" s="133" t="s">
        <v>696</v>
      </c>
      <c r="F570" s="134" t="s">
        <v>697</v>
      </c>
      <c r="G570" s="135" t="s">
        <v>227</v>
      </c>
      <c r="H570" s="136">
        <v>1</v>
      </c>
      <c r="I570" s="137"/>
      <c r="J570" s="138">
        <f>ROUND(I570*H570,2)</f>
        <v>0</v>
      </c>
      <c r="K570" s="134" t="s">
        <v>143</v>
      </c>
      <c r="L570" s="33"/>
      <c r="M570" s="139" t="s">
        <v>19</v>
      </c>
      <c r="N570" s="140" t="s">
        <v>44</v>
      </c>
      <c r="P570" s="141">
        <f>O570*H570</f>
        <v>0</v>
      </c>
      <c r="Q570" s="141">
        <v>2.2000000000000001E-4</v>
      </c>
      <c r="R570" s="141">
        <f>Q570*H570</f>
        <v>2.2000000000000001E-4</v>
      </c>
      <c r="S570" s="141">
        <v>0</v>
      </c>
      <c r="T570" s="142">
        <f>S570*H570</f>
        <v>0</v>
      </c>
      <c r="AR570" s="143" t="s">
        <v>253</v>
      </c>
      <c r="AT570" s="143" t="s">
        <v>139</v>
      </c>
      <c r="AU570" s="143" t="s">
        <v>91</v>
      </c>
      <c r="AY570" s="18" t="s">
        <v>136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8" t="s">
        <v>91</v>
      </c>
      <c r="BK570" s="144">
        <f>ROUND(I570*H570,2)</f>
        <v>0</v>
      </c>
      <c r="BL570" s="18" t="s">
        <v>253</v>
      </c>
      <c r="BM570" s="143" t="s">
        <v>698</v>
      </c>
    </row>
    <row r="571" spans="2:65" s="1" customFormat="1" ht="11.25">
      <c r="B571" s="33"/>
      <c r="D571" s="145" t="s">
        <v>146</v>
      </c>
      <c r="F571" s="146" t="s">
        <v>699</v>
      </c>
      <c r="I571" s="147"/>
      <c r="L571" s="33"/>
      <c r="M571" s="148"/>
      <c r="T571" s="54"/>
      <c r="AT571" s="18" t="s">
        <v>146</v>
      </c>
      <c r="AU571" s="18" t="s">
        <v>91</v>
      </c>
    </row>
    <row r="572" spans="2:65" s="12" customFormat="1" ht="11.25">
      <c r="B572" s="149"/>
      <c r="D572" s="150" t="s">
        <v>148</v>
      </c>
      <c r="E572" s="151" t="s">
        <v>19</v>
      </c>
      <c r="F572" s="152" t="s">
        <v>446</v>
      </c>
      <c r="H572" s="151" t="s">
        <v>19</v>
      </c>
      <c r="I572" s="153"/>
      <c r="L572" s="149"/>
      <c r="M572" s="154"/>
      <c r="T572" s="155"/>
      <c r="AT572" s="151" t="s">
        <v>148</v>
      </c>
      <c r="AU572" s="151" t="s">
        <v>91</v>
      </c>
      <c r="AV572" s="12" t="s">
        <v>80</v>
      </c>
      <c r="AW572" s="12" t="s">
        <v>34</v>
      </c>
      <c r="AX572" s="12" t="s">
        <v>72</v>
      </c>
      <c r="AY572" s="151" t="s">
        <v>136</v>
      </c>
    </row>
    <row r="573" spans="2:65" s="12" customFormat="1" ht="11.25">
      <c r="B573" s="149"/>
      <c r="D573" s="150" t="s">
        <v>148</v>
      </c>
      <c r="E573" s="151" t="s">
        <v>19</v>
      </c>
      <c r="F573" s="152" t="s">
        <v>700</v>
      </c>
      <c r="H573" s="151" t="s">
        <v>19</v>
      </c>
      <c r="I573" s="153"/>
      <c r="L573" s="149"/>
      <c r="M573" s="154"/>
      <c r="T573" s="155"/>
      <c r="AT573" s="151" t="s">
        <v>148</v>
      </c>
      <c r="AU573" s="151" t="s">
        <v>91</v>
      </c>
      <c r="AV573" s="12" t="s">
        <v>80</v>
      </c>
      <c r="AW573" s="12" t="s">
        <v>34</v>
      </c>
      <c r="AX573" s="12" t="s">
        <v>72</v>
      </c>
      <c r="AY573" s="151" t="s">
        <v>136</v>
      </c>
    </row>
    <row r="574" spans="2:65" s="13" customFormat="1" ht="11.25">
      <c r="B574" s="156"/>
      <c r="D574" s="150" t="s">
        <v>148</v>
      </c>
      <c r="E574" s="157" t="s">
        <v>19</v>
      </c>
      <c r="F574" s="158" t="s">
        <v>80</v>
      </c>
      <c r="H574" s="159">
        <v>1</v>
      </c>
      <c r="I574" s="160"/>
      <c r="L574" s="156"/>
      <c r="M574" s="161"/>
      <c r="T574" s="162"/>
      <c r="AT574" s="157" t="s">
        <v>148</v>
      </c>
      <c r="AU574" s="157" t="s">
        <v>91</v>
      </c>
      <c r="AV574" s="13" t="s">
        <v>91</v>
      </c>
      <c r="AW574" s="13" t="s">
        <v>34</v>
      </c>
      <c r="AX574" s="13" t="s">
        <v>72</v>
      </c>
      <c r="AY574" s="157" t="s">
        <v>136</v>
      </c>
    </row>
    <row r="575" spans="2:65" s="14" customFormat="1" ht="11.25">
      <c r="B575" s="163"/>
      <c r="D575" s="150" t="s">
        <v>148</v>
      </c>
      <c r="E575" s="164" t="s">
        <v>19</v>
      </c>
      <c r="F575" s="165" t="s">
        <v>151</v>
      </c>
      <c r="H575" s="166">
        <v>1</v>
      </c>
      <c r="I575" s="167"/>
      <c r="L575" s="163"/>
      <c r="M575" s="168"/>
      <c r="T575" s="169"/>
      <c r="AT575" s="164" t="s">
        <v>148</v>
      </c>
      <c r="AU575" s="164" t="s">
        <v>91</v>
      </c>
      <c r="AV575" s="14" t="s">
        <v>144</v>
      </c>
      <c r="AW575" s="14" t="s">
        <v>34</v>
      </c>
      <c r="AX575" s="14" t="s">
        <v>80</v>
      </c>
      <c r="AY575" s="164" t="s">
        <v>136</v>
      </c>
    </row>
    <row r="576" spans="2:65" s="1" customFormat="1" ht="21.75" customHeight="1">
      <c r="B576" s="33"/>
      <c r="C576" s="180" t="s">
        <v>701</v>
      </c>
      <c r="D576" s="180" t="s">
        <v>502</v>
      </c>
      <c r="E576" s="181" t="s">
        <v>702</v>
      </c>
      <c r="F576" s="182" t="s">
        <v>703</v>
      </c>
      <c r="G576" s="183" t="s">
        <v>227</v>
      </c>
      <c r="H576" s="184">
        <v>1</v>
      </c>
      <c r="I576" s="185"/>
      <c r="J576" s="186">
        <f>ROUND(I576*H576,2)</f>
        <v>0</v>
      </c>
      <c r="K576" s="182" t="s">
        <v>143</v>
      </c>
      <c r="L576" s="187"/>
      <c r="M576" s="188" t="s">
        <v>19</v>
      </c>
      <c r="N576" s="189" t="s">
        <v>44</v>
      </c>
      <c r="P576" s="141">
        <f>O576*H576</f>
        <v>0</v>
      </c>
      <c r="Q576" s="141">
        <v>1.225E-2</v>
      </c>
      <c r="R576" s="141">
        <f>Q576*H576</f>
        <v>1.225E-2</v>
      </c>
      <c r="S576" s="141">
        <v>0</v>
      </c>
      <c r="T576" s="142">
        <f>S576*H576</f>
        <v>0</v>
      </c>
      <c r="AR576" s="143" t="s">
        <v>369</v>
      </c>
      <c r="AT576" s="143" t="s">
        <v>502</v>
      </c>
      <c r="AU576" s="143" t="s">
        <v>91</v>
      </c>
      <c r="AY576" s="18" t="s">
        <v>136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8" t="s">
        <v>91</v>
      </c>
      <c r="BK576" s="144">
        <f>ROUND(I576*H576,2)</f>
        <v>0</v>
      </c>
      <c r="BL576" s="18" t="s">
        <v>253</v>
      </c>
      <c r="BM576" s="143" t="s">
        <v>704</v>
      </c>
    </row>
    <row r="577" spans="2:65" s="12" customFormat="1" ht="11.25">
      <c r="B577" s="149"/>
      <c r="D577" s="150" t="s">
        <v>148</v>
      </c>
      <c r="E577" s="151" t="s">
        <v>19</v>
      </c>
      <c r="F577" s="152" t="s">
        <v>446</v>
      </c>
      <c r="H577" s="151" t="s">
        <v>19</v>
      </c>
      <c r="I577" s="153"/>
      <c r="L577" s="149"/>
      <c r="M577" s="154"/>
      <c r="T577" s="155"/>
      <c r="AT577" s="151" t="s">
        <v>148</v>
      </c>
      <c r="AU577" s="151" t="s">
        <v>91</v>
      </c>
      <c r="AV577" s="12" t="s">
        <v>80</v>
      </c>
      <c r="AW577" s="12" t="s">
        <v>34</v>
      </c>
      <c r="AX577" s="12" t="s">
        <v>72</v>
      </c>
      <c r="AY577" s="151" t="s">
        <v>136</v>
      </c>
    </row>
    <row r="578" spans="2:65" s="12" customFormat="1" ht="11.25">
      <c r="B578" s="149"/>
      <c r="D578" s="150" t="s">
        <v>148</v>
      </c>
      <c r="E578" s="151" t="s">
        <v>19</v>
      </c>
      <c r="F578" s="152" t="s">
        <v>700</v>
      </c>
      <c r="H578" s="151" t="s">
        <v>19</v>
      </c>
      <c r="I578" s="153"/>
      <c r="L578" s="149"/>
      <c r="M578" s="154"/>
      <c r="T578" s="155"/>
      <c r="AT578" s="151" t="s">
        <v>148</v>
      </c>
      <c r="AU578" s="151" t="s">
        <v>91</v>
      </c>
      <c r="AV578" s="12" t="s">
        <v>80</v>
      </c>
      <c r="AW578" s="12" t="s">
        <v>34</v>
      </c>
      <c r="AX578" s="12" t="s">
        <v>72</v>
      </c>
      <c r="AY578" s="151" t="s">
        <v>136</v>
      </c>
    </row>
    <row r="579" spans="2:65" s="13" customFormat="1" ht="11.25">
      <c r="B579" s="156"/>
      <c r="D579" s="150" t="s">
        <v>148</v>
      </c>
      <c r="E579" s="157" t="s">
        <v>19</v>
      </c>
      <c r="F579" s="158" t="s">
        <v>80</v>
      </c>
      <c r="H579" s="159">
        <v>1</v>
      </c>
      <c r="I579" s="160"/>
      <c r="L579" s="156"/>
      <c r="M579" s="161"/>
      <c r="T579" s="162"/>
      <c r="AT579" s="157" t="s">
        <v>148</v>
      </c>
      <c r="AU579" s="157" t="s">
        <v>91</v>
      </c>
      <c r="AV579" s="13" t="s">
        <v>91</v>
      </c>
      <c r="AW579" s="13" t="s">
        <v>34</v>
      </c>
      <c r="AX579" s="13" t="s">
        <v>72</v>
      </c>
      <c r="AY579" s="157" t="s">
        <v>136</v>
      </c>
    </row>
    <row r="580" spans="2:65" s="14" customFormat="1" ht="11.25">
      <c r="B580" s="163"/>
      <c r="D580" s="150" t="s">
        <v>148</v>
      </c>
      <c r="E580" s="164" t="s">
        <v>19</v>
      </c>
      <c r="F580" s="165" t="s">
        <v>151</v>
      </c>
      <c r="H580" s="166">
        <v>1</v>
      </c>
      <c r="I580" s="167"/>
      <c r="L580" s="163"/>
      <c r="M580" s="168"/>
      <c r="T580" s="169"/>
      <c r="AT580" s="164" t="s">
        <v>148</v>
      </c>
      <c r="AU580" s="164" t="s">
        <v>91</v>
      </c>
      <c r="AV580" s="14" t="s">
        <v>144</v>
      </c>
      <c r="AW580" s="14" t="s">
        <v>34</v>
      </c>
      <c r="AX580" s="14" t="s">
        <v>80</v>
      </c>
      <c r="AY580" s="164" t="s">
        <v>136</v>
      </c>
    </row>
    <row r="581" spans="2:65" s="1" customFormat="1" ht="37.9" customHeight="1">
      <c r="B581" s="33"/>
      <c r="C581" s="132" t="s">
        <v>705</v>
      </c>
      <c r="D581" s="132" t="s">
        <v>139</v>
      </c>
      <c r="E581" s="133" t="s">
        <v>706</v>
      </c>
      <c r="F581" s="134" t="s">
        <v>707</v>
      </c>
      <c r="G581" s="135" t="s">
        <v>302</v>
      </c>
      <c r="H581" s="136">
        <v>1.5429999999999999</v>
      </c>
      <c r="I581" s="137"/>
      <c r="J581" s="138">
        <f>ROUND(I581*H581,2)</f>
        <v>0</v>
      </c>
      <c r="K581" s="134" t="s">
        <v>143</v>
      </c>
      <c r="L581" s="33"/>
      <c r="M581" s="139" t="s">
        <v>19</v>
      </c>
      <c r="N581" s="140" t="s">
        <v>44</v>
      </c>
      <c r="P581" s="141">
        <f>O581*H581</f>
        <v>0</v>
      </c>
      <c r="Q581" s="141">
        <v>0</v>
      </c>
      <c r="R581" s="141">
        <f>Q581*H581</f>
        <v>0</v>
      </c>
      <c r="S581" s="141">
        <v>0</v>
      </c>
      <c r="T581" s="142">
        <f>S581*H581</f>
        <v>0</v>
      </c>
      <c r="AR581" s="143" t="s">
        <v>253</v>
      </c>
      <c r="AT581" s="143" t="s">
        <v>139</v>
      </c>
      <c r="AU581" s="143" t="s">
        <v>91</v>
      </c>
      <c r="AY581" s="18" t="s">
        <v>136</v>
      </c>
      <c r="BE581" s="144">
        <f>IF(N581="základní",J581,0)</f>
        <v>0</v>
      </c>
      <c r="BF581" s="144">
        <f>IF(N581="snížená",J581,0)</f>
        <v>0</v>
      </c>
      <c r="BG581" s="144">
        <f>IF(N581="zákl. přenesená",J581,0)</f>
        <v>0</v>
      </c>
      <c r="BH581" s="144">
        <f>IF(N581="sníž. přenesená",J581,0)</f>
        <v>0</v>
      </c>
      <c r="BI581" s="144">
        <f>IF(N581="nulová",J581,0)</f>
        <v>0</v>
      </c>
      <c r="BJ581" s="18" t="s">
        <v>91</v>
      </c>
      <c r="BK581" s="144">
        <f>ROUND(I581*H581,2)</f>
        <v>0</v>
      </c>
      <c r="BL581" s="18" t="s">
        <v>253</v>
      </c>
      <c r="BM581" s="143" t="s">
        <v>708</v>
      </c>
    </row>
    <row r="582" spans="2:65" s="1" customFormat="1" ht="11.25">
      <c r="B582" s="33"/>
      <c r="D582" s="145" t="s">
        <v>146</v>
      </c>
      <c r="F582" s="146" t="s">
        <v>709</v>
      </c>
      <c r="I582" s="147"/>
      <c r="L582" s="33"/>
      <c r="M582" s="148"/>
      <c r="T582" s="54"/>
      <c r="AT582" s="18" t="s">
        <v>146</v>
      </c>
      <c r="AU582" s="18" t="s">
        <v>91</v>
      </c>
    </row>
    <row r="583" spans="2:65" s="11" customFormat="1" ht="22.9" customHeight="1">
      <c r="B583" s="120"/>
      <c r="D583" s="121" t="s">
        <v>71</v>
      </c>
      <c r="E583" s="130" t="s">
        <v>385</v>
      </c>
      <c r="F583" s="130" t="s">
        <v>386</v>
      </c>
      <c r="I583" s="123"/>
      <c r="J583" s="131">
        <f>BK583</f>
        <v>0</v>
      </c>
      <c r="L583" s="120"/>
      <c r="M583" s="125"/>
      <c r="P583" s="126">
        <f>SUM(P584:P593)</f>
        <v>0</v>
      </c>
      <c r="R583" s="126">
        <f>SUM(R584:R593)</f>
        <v>2.376E-2</v>
      </c>
      <c r="T583" s="127">
        <f>SUM(T584:T593)</f>
        <v>0</v>
      </c>
      <c r="AR583" s="121" t="s">
        <v>91</v>
      </c>
      <c r="AT583" s="128" t="s">
        <v>71</v>
      </c>
      <c r="AU583" s="128" t="s">
        <v>80</v>
      </c>
      <c r="AY583" s="121" t="s">
        <v>136</v>
      </c>
      <c r="BK583" s="129">
        <f>SUM(BK584:BK593)</f>
        <v>0</v>
      </c>
    </row>
    <row r="584" spans="2:65" s="1" customFormat="1" ht="24.2" customHeight="1">
      <c r="B584" s="33"/>
      <c r="C584" s="132" t="s">
        <v>710</v>
      </c>
      <c r="D584" s="132" t="s">
        <v>139</v>
      </c>
      <c r="E584" s="133" t="s">
        <v>711</v>
      </c>
      <c r="F584" s="134" t="s">
        <v>712</v>
      </c>
      <c r="G584" s="135" t="s">
        <v>234</v>
      </c>
      <c r="H584" s="136">
        <v>5.5</v>
      </c>
      <c r="I584" s="137"/>
      <c r="J584" s="138">
        <f>ROUND(I584*H584,2)</f>
        <v>0</v>
      </c>
      <c r="K584" s="134" t="s">
        <v>143</v>
      </c>
      <c r="L584" s="33"/>
      <c r="M584" s="139" t="s">
        <v>19</v>
      </c>
      <c r="N584" s="140" t="s">
        <v>44</v>
      </c>
      <c r="P584" s="141">
        <f>O584*H584</f>
        <v>0</v>
      </c>
      <c r="Q584" s="141">
        <v>4.3200000000000001E-3</v>
      </c>
      <c r="R584" s="141">
        <f>Q584*H584</f>
        <v>2.376E-2</v>
      </c>
      <c r="S584" s="141">
        <v>0</v>
      </c>
      <c r="T584" s="142">
        <f>S584*H584</f>
        <v>0</v>
      </c>
      <c r="AR584" s="143" t="s">
        <v>253</v>
      </c>
      <c r="AT584" s="143" t="s">
        <v>139</v>
      </c>
      <c r="AU584" s="143" t="s">
        <v>91</v>
      </c>
      <c r="AY584" s="18" t="s">
        <v>136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8" t="s">
        <v>91</v>
      </c>
      <c r="BK584" s="144">
        <f>ROUND(I584*H584,2)</f>
        <v>0</v>
      </c>
      <c r="BL584" s="18" t="s">
        <v>253</v>
      </c>
      <c r="BM584" s="143" t="s">
        <v>713</v>
      </c>
    </row>
    <row r="585" spans="2:65" s="1" customFormat="1" ht="11.25">
      <c r="B585" s="33"/>
      <c r="D585" s="145" t="s">
        <v>146</v>
      </c>
      <c r="F585" s="146" t="s">
        <v>714</v>
      </c>
      <c r="I585" s="147"/>
      <c r="L585" s="33"/>
      <c r="M585" s="148"/>
      <c r="T585" s="54"/>
      <c r="AT585" s="18" t="s">
        <v>146</v>
      </c>
      <c r="AU585" s="18" t="s">
        <v>91</v>
      </c>
    </row>
    <row r="586" spans="2:65" s="12" customFormat="1" ht="11.25">
      <c r="B586" s="149"/>
      <c r="D586" s="150" t="s">
        <v>148</v>
      </c>
      <c r="E586" s="151" t="s">
        <v>19</v>
      </c>
      <c r="F586" s="152" t="s">
        <v>446</v>
      </c>
      <c r="H586" s="151" t="s">
        <v>19</v>
      </c>
      <c r="I586" s="153"/>
      <c r="L586" s="149"/>
      <c r="M586" s="154"/>
      <c r="T586" s="155"/>
      <c r="AT586" s="151" t="s">
        <v>148</v>
      </c>
      <c r="AU586" s="151" t="s">
        <v>91</v>
      </c>
      <c r="AV586" s="12" t="s">
        <v>80</v>
      </c>
      <c r="AW586" s="12" t="s">
        <v>34</v>
      </c>
      <c r="AX586" s="12" t="s">
        <v>72</v>
      </c>
      <c r="AY586" s="151" t="s">
        <v>136</v>
      </c>
    </row>
    <row r="587" spans="2:65" s="12" customFormat="1" ht="11.25">
      <c r="B587" s="149"/>
      <c r="D587" s="150" t="s">
        <v>148</v>
      </c>
      <c r="E587" s="151" t="s">
        <v>19</v>
      </c>
      <c r="F587" s="152" t="s">
        <v>715</v>
      </c>
      <c r="H587" s="151" t="s">
        <v>19</v>
      </c>
      <c r="I587" s="153"/>
      <c r="L587" s="149"/>
      <c r="M587" s="154"/>
      <c r="T587" s="155"/>
      <c r="AT587" s="151" t="s">
        <v>148</v>
      </c>
      <c r="AU587" s="151" t="s">
        <v>91</v>
      </c>
      <c r="AV587" s="12" t="s">
        <v>80</v>
      </c>
      <c r="AW587" s="12" t="s">
        <v>34</v>
      </c>
      <c r="AX587" s="12" t="s">
        <v>72</v>
      </c>
      <c r="AY587" s="151" t="s">
        <v>136</v>
      </c>
    </row>
    <row r="588" spans="2:65" s="13" customFormat="1" ht="11.25">
      <c r="B588" s="156"/>
      <c r="D588" s="150" t="s">
        <v>148</v>
      </c>
      <c r="E588" s="157" t="s">
        <v>19</v>
      </c>
      <c r="F588" s="158" t="s">
        <v>716</v>
      </c>
      <c r="H588" s="159">
        <v>4.8</v>
      </c>
      <c r="I588" s="160"/>
      <c r="L588" s="156"/>
      <c r="M588" s="161"/>
      <c r="T588" s="162"/>
      <c r="AT588" s="157" t="s">
        <v>148</v>
      </c>
      <c r="AU588" s="157" t="s">
        <v>91</v>
      </c>
      <c r="AV588" s="13" t="s">
        <v>91</v>
      </c>
      <c r="AW588" s="13" t="s">
        <v>34</v>
      </c>
      <c r="AX588" s="13" t="s">
        <v>72</v>
      </c>
      <c r="AY588" s="157" t="s">
        <v>136</v>
      </c>
    </row>
    <row r="589" spans="2:65" s="12" customFormat="1" ht="11.25">
      <c r="B589" s="149"/>
      <c r="D589" s="150" t="s">
        <v>148</v>
      </c>
      <c r="E589" s="151" t="s">
        <v>19</v>
      </c>
      <c r="F589" s="152" t="s">
        <v>717</v>
      </c>
      <c r="H589" s="151" t="s">
        <v>19</v>
      </c>
      <c r="I589" s="153"/>
      <c r="L589" s="149"/>
      <c r="M589" s="154"/>
      <c r="T589" s="155"/>
      <c r="AT589" s="151" t="s">
        <v>148</v>
      </c>
      <c r="AU589" s="151" t="s">
        <v>91</v>
      </c>
      <c r="AV589" s="12" t="s">
        <v>80</v>
      </c>
      <c r="AW589" s="12" t="s">
        <v>34</v>
      </c>
      <c r="AX589" s="12" t="s">
        <v>72</v>
      </c>
      <c r="AY589" s="151" t="s">
        <v>136</v>
      </c>
    </row>
    <row r="590" spans="2:65" s="13" customFormat="1" ht="11.25">
      <c r="B590" s="156"/>
      <c r="D590" s="150" t="s">
        <v>148</v>
      </c>
      <c r="E590" s="157" t="s">
        <v>19</v>
      </c>
      <c r="F590" s="158" t="s">
        <v>718</v>
      </c>
      <c r="H590" s="159">
        <v>0.7</v>
      </c>
      <c r="I590" s="160"/>
      <c r="L590" s="156"/>
      <c r="M590" s="161"/>
      <c r="T590" s="162"/>
      <c r="AT590" s="157" t="s">
        <v>148</v>
      </c>
      <c r="AU590" s="157" t="s">
        <v>91</v>
      </c>
      <c r="AV590" s="13" t="s">
        <v>91</v>
      </c>
      <c r="AW590" s="13" t="s">
        <v>34</v>
      </c>
      <c r="AX590" s="13" t="s">
        <v>72</v>
      </c>
      <c r="AY590" s="157" t="s">
        <v>136</v>
      </c>
    </row>
    <row r="591" spans="2:65" s="14" customFormat="1" ht="11.25">
      <c r="B591" s="163"/>
      <c r="D591" s="150" t="s">
        <v>148</v>
      </c>
      <c r="E591" s="164" t="s">
        <v>19</v>
      </c>
      <c r="F591" s="165" t="s">
        <v>151</v>
      </c>
      <c r="H591" s="166">
        <v>5.5</v>
      </c>
      <c r="I591" s="167"/>
      <c r="L591" s="163"/>
      <c r="M591" s="168"/>
      <c r="T591" s="169"/>
      <c r="AT591" s="164" t="s">
        <v>148</v>
      </c>
      <c r="AU591" s="164" t="s">
        <v>91</v>
      </c>
      <c r="AV591" s="14" t="s">
        <v>144</v>
      </c>
      <c r="AW591" s="14" t="s">
        <v>34</v>
      </c>
      <c r="AX591" s="14" t="s">
        <v>80</v>
      </c>
      <c r="AY591" s="164" t="s">
        <v>136</v>
      </c>
    </row>
    <row r="592" spans="2:65" s="1" customFormat="1" ht="33" customHeight="1">
      <c r="B592" s="33"/>
      <c r="C592" s="132" t="s">
        <v>719</v>
      </c>
      <c r="D592" s="132" t="s">
        <v>139</v>
      </c>
      <c r="E592" s="133" t="s">
        <v>720</v>
      </c>
      <c r="F592" s="134" t="s">
        <v>721</v>
      </c>
      <c r="G592" s="135" t="s">
        <v>302</v>
      </c>
      <c r="H592" s="136">
        <v>2.4E-2</v>
      </c>
      <c r="I592" s="137"/>
      <c r="J592" s="138">
        <f>ROUND(I592*H592,2)</f>
        <v>0</v>
      </c>
      <c r="K592" s="134" t="s">
        <v>143</v>
      </c>
      <c r="L592" s="33"/>
      <c r="M592" s="139" t="s">
        <v>19</v>
      </c>
      <c r="N592" s="140" t="s">
        <v>44</v>
      </c>
      <c r="P592" s="141">
        <f>O592*H592</f>
        <v>0</v>
      </c>
      <c r="Q592" s="141">
        <v>0</v>
      </c>
      <c r="R592" s="141">
        <f>Q592*H592</f>
        <v>0</v>
      </c>
      <c r="S592" s="141">
        <v>0</v>
      </c>
      <c r="T592" s="142">
        <f>S592*H592</f>
        <v>0</v>
      </c>
      <c r="AR592" s="143" t="s">
        <v>253</v>
      </c>
      <c r="AT592" s="143" t="s">
        <v>139</v>
      </c>
      <c r="AU592" s="143" t="s">
        <v>91</v>
      </c>
      <c r="AY592" s="18" t="s">
        <v>136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8" t="s">
        <v>91</v>
      </c>
      <c r="BK592" s="144">
        <f>ROUND(I592*H592,2)</f>
        <v>0</v>
      </c>
      <c r="BL592" s="18" t="s">
        <v>253</v>
      </c>
      <c r="BM592" s="143" t="s">
        <v>722</v>
      </c>
    </row>
    <row r="593" spans="2:65" s="1" customFormat="1" ht="11.25">
      <c r="B593" s="33"/>
      <c r="D593" s="145" t="s">
        <v>146</v>
      </c>
      <c r="F593" s="146" t="s">
        <v>723</v>
      </c>
      <c r="I593" s="147"/>
      <c r="L593" s="33"/>
      <c r="M593" s="148"/>
      <c r="T593" s="54"/>
      <c r="AT593" s="18" t="s">
        <v>146</v>
      </c>
      <c r="AU593" s="18" t="s">
        <v>91</v>
      </c>
    </row>
    <row r="594" spans="2:65" s="11" customFormat="1" ht="22.9" customHeight="1">
      <c r="B594" s="120"/>
      <c r="D594" s="121" t="s">
        <v>71</v>
      </c>
      <c r="E594" s="130" t="s">
        <v>394</v>
      </c>
      <c r="F594" s="130" t="s">
        <v>395</v>
      </c>
      <c r="I594" s="123"/>
      <c r="J594" s="131">
        <f>BK594</f>
        <v>0</v>
      </c>
      <c r="L594" s="120"/>
      <c r="M594" s="125"/>
      <c r="P594" s="126">
        <f>SUM(P595:P784)</f>
        <v>0</v>
      </c>
      <c r="R594" s="126">
        <f>SUM(R595:R784)</f>
        <v>0.48811395999999996</v>
      </c>
      <c r="T594" s="127">
        <f>SUM(T595:T784)</f>
        <v>0</v>
      </c>
      <c r="AR594" s="121" t="s">
        <v>91</v>
      </c>
      <c r="AT594" s="128" t="s">
        <v>71</v>
      </c>
      <c r="AU594" s="128" t="s">
        <v>80</v>
      </c>
      <c r="AY594" s="121" t="s">
        <v>136</v>
      </c>
      <c r="BK594" s="129">
        <f>SUM(BK595:BK784)</f>
        <v>0</v>
      </c>
    </row>
    <row r="595" spans="2:65" s="1" customFormat="1" ht="21.75" customHeight="1">
      <c r="B595" s="33"/>
      <c r="C595" s="132" t="s">
        <v>724</v>
      </c>
      <c r="D595" s="132" t="s">
        <v>139</v>
      </c>
      <c r="E595" s="133" t="s">
        <v>725</v>
      </c>
      <c r="F595" s="134" t="s">
        <v>726</v>
      </c>
      <c r="G595" s="135" t="s">
        <v>142</v>
      </c>
      <c r="H595" s="136">
        <v>7.74</v>
      </c>
      <c r="I595" s="137"/>
      <c r="J595" s="138">
        <f>ROUND(I595*H595,2)</f>
        <v>0</v>
      </c>
      <c r="K595" s="134" t="s">
        <v>143</v>
      </c>
      <c r="L595" s="33"/>
      <c r="M595" s="139" t="s">
        <v>19</v>
      </c>
      <c r="N595" s="140" t="s">
        <v>44</v>
      </c>
      <c r="P595" s="141">
        <f>O595*H595</f>
        <v>0</v>
      </c>
      <c r="Q595" s="141">
        <v>2.5000000000000001E-4</v>
      </c>
      <c r="R595" s="141">
        <f>Q595*H595</f>
        <v>1.9350000000000001E-3</v>
      </c>
      <c r="S595" s="141">
        <v>0</v>
      </c>
      <c r="T595" s="142">
        <f>S595*H595</f>
        <v>0</v>
      </c>
      <c r="AR595" s="143" t="s">
        <v>253</v>
      </c>
      <c r="AT595" s="143" t="s">
        <v>139</v>
      </c>
      <c r="AU595" s="143" t="s">
        <v>91</v>
      </c>
      <c r="AY595" s="18" t="s">
        <v>136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91</v>
      </c>
      <c r="BK595" s="144">
        <f>ROUND(I595*H595,2)</f>
        <v>0</v>
      </c>
      <c r="BL595" s="18" t="s">
        <v>253</v>
      </c>
      <c r="BM595" s="143" t="s">
        <v>727</v>
      </c>
    </row>
    <row r="596" spans="2:65" s="1" customFormat="1" ht="11.25">
      <c r="B596" s="33"/>
      <c r="D596" s="145" t="s">
        <v>146</v>
      </c>
      <c r="F596" s="146" t="s">
        <v>728</v>
      </c>
      <c r="I596" s="147"/>
      <c r="L596" s="33"/>
      <c r="M596" s="148"/>
      <c r="T596" s="54"/>
      <c r="AT596" s="18" t="s">
        <v>146</v>
      </c>
      <c r="AU596" s="18" t="s">
        <v>91</v>
      </c>
    </row>
    <row r="597" spans="2:65" s="12" customFormat="1" ht="11.25">
      <c r="B597" s="149"/>
      <c r="D597" s="150" t="s">
        <v>148</v>
      </c>
      <c r="E597" s="151" t="s">
        <v>19</v>
      </c>
      <c r="F597" s="152" t="s">
        <v>446</v>
      </c>
      <c r="H597" s="151" t="s">
        <v>19</v>
      </c>
      <c r="I597" s="153"/>
      <c r="L597" s="149"/>
      <c r="M597" s="154"/>
      <c r="T597" s="155"/>
      <c r="AT597" s="151" t="s">
        <v>148</v>
      </c>
      <c r="AU597" s="151" t="s">
        <v>91</v>
      </c>
      <c r="AV597" s="12" t="s">
        <v>80</v>
      </c>
      <c r="AW597" s="12" t="s">
        <v>34</v>
      </c>
      <c r="AX597" s="12" t="s">
        <v>72</v>
      </c>
      <c r="AY597" s="151" t="s">
        <v>136</v>
      </c>
    </row>
    <row r="598" spans="2:65" s="12" customFormat="1" ht="11.25">
      <c r="B598" s="149"/>
      <c r="D598" s="150" t="s">
        <v>148</v>
      </c>
      <c r="E598" s="151" t="s">
        <v>19</v>
      </c>
      <c r="F598" s="152" t="s">
        <v>524</v>
      </c>
      <c r="H598" s="151" t="s">
        <v>19</v>
      </c>
      <c r="I598" s="153"/>
      <c r="L598" s="149"/>
      <c r="M598" s="154"/>
      <c r="T598" s="155"/>
      <c r="AT598" s="151" t="s">
        <v>148</v>
      </c>
      <c r="AU598" s="151" t="s">
        <v>91</v>
      </c>
      <c r="AV598" s="12" t="s">
        <v>80</v>
      </c>
      <c r="AW598" s="12" t="s">
        <v>34</v>
      </c>
      <c r="AX598" s="12" t="s">
        <v>72</v>
      </c>
      <c r="AY598" s="151" t="s">
        <v>136</v>
      </c>
    </row>
    <row r="599" spans="2:65" s="13" customFormat="1" ht="11.25">
      <c r="B599" s="156"/>
      <c r="D599" s="150" t="s">
        <v>148</v>
      </c>
      <c r="E599" s="157" t="s">
        <v>19</v>
      </c>
      <c r="F599" s="158" t="s">
        <v>729</v>
      </c>
      <c r="H599" s="159">
        <v>2.58</v>
      </c>
      <c r="I599" s="160"/>
      <c r="L599" s="156"/>
      <c r="M599" s="161"/>
      <c r="T599" s="162"/>
      <c r="AT599" s="157" t="s">
        <v>148</v>
      </c>
      <c r="AU599" s="157" t="s">
        <v>91</v>
      </c>
      <c r="AV599" s="13" t="s">
        <v>91</v>
      </c>
      <c r="AW599" s="13" t="s">
        <v>34</v>
      </c>
      <c r="AX599" s="13" t="s">
        <v>72</v>
      </c>
      <c r="AY599" s="157" t="s">
        <v>136</v>
      </c>
    </row>
    <row r="600" spans="2:65" s="13" customFormat="1" ht="11.25">
      <c r="B600" s="156"/>
      <c r="D600" s="150" t="s">
        <v>148</v>
      </c>
      <c r="E600" s="157" t="s">
        <v>19</v>
      </c>
      <c r="F600" s="158" t="s">
        <v>729</v>
      </c>
      <c r="H600" s="159">
        <v>2.58</v>
      </c>
      <c r="I600" s="160"/>
      <c r="L600" s="156"/>
      <c r="M600" s="161"/>
      <c r="T600" s="162"/>
      <c r="AT600" s="157" t="s">
        <v>148</v>
      </c>
      <c r="AU600" s="157" t="s">
        <v>91</v>
      </c>
      <c r="AV600" s="13" t="s">
        <v>91</v>
      </c>
      <c r="AW600" s="13" t="s">
        <v>34</v>
      </c>
      <c r="AX600" s="13" t="s">
        <v>72</v>
      </c>
      <c r="AY600" s="157" t="s">
        <v>136</v>
      </c>
    </row>
    <row r="601" spans="2:65" s="13" customFormat="1" ht="11.25">
      <c r="B601" s="156"/>
      <c r="D601" s="150" t="s">
        <v>148</v>
      </c>
      <c r="E601" s="157" t="s">
        <v>19</v>
      </c>
      <c r="F601" s="158" t="s">
        <v>729</v>
      </c>
      <c r="H601" s="159">
        <v>2.58</v>
      </c>
      <c r="I601" s="160"/>
      <c r="L601" s="156"/>
      <c r="M601" s="161"/>
      <c r="T601" s="162"/>
      <c r="AT601" s="157" t="s">
        <v>148</v>
      </c>
      <c r="AU601" s="157" t="s">
        <v>91</v>
      </c>
      <c r="AV601" s="13" t="s">
        <v>91</v>
      </c>
      <c r="AW601" s="13" t="s">
        <v>34</v>
      </c>
      <c r="AX601" s="13" t="s">
        <v>72</v>
      </c>
      <c r="AY601" s="157" t="s">
        <v>136</v>
      </c>
    </row>
    <row r="602" spans="2:65" s="14" customFormat="1" ht="11.25">
      <c r="B602" s="163"/>
      <c r="D602" s="150" t="s">
        <v>148</v>
      </c>
      <c r="E602" s="164" t="s">
        <v>19</v>
      </c>
      <c r="F602" s="165" t="s">
        <v>151</v>
      </c>
      <c r="H602" s="166">
        <v>7.74</v>
      </c>
      <c r="I602" s="167"/>
      <c r="L602" s="163"/>
      <c r="M602" s="168"/>
      <c r="T602" s="169"/>
      <c r="AT602" s="164" t="s">
        <v>148</v>
      </c>
      <c r="AU602" s="164" t="s">
        <v>91</v>
      </c>
      <c r="AV602" s="14" t="s">
        <v>144</v>
      </c>
      <c r="AW602" s="14" t="s">
        <v>34</v>
      </c>
      <c r="AX602" s="14" t="s">
        <v>80</v>
      </c>
      <c r="AY602" s="164" t="s">
        <v>136</v>
      </c>
    </row>
    <row r="603" spans="2:65" s="1" customFormat="1" ht="16.5" customHeight="1">
      <c r="B603" s="33"/>
      <c r="C603" s="180" t="s">
        <v>730</v>
      </c>
      <c r="D603" s="180" t="s">
        <v>502</v>
      </c>
      <c r="E603" s="181" t="s">
        <v>731</v>
      </c>
      <c r="F603" s="182" t="s">
        <v>732</v>
      </c>
      <c r="G603" s="183" t="s">
        <v>142</v>
      </c>
      <c r="H603" s="184">
        <v>7.74</v>
      </c>
      <c r="I603" s="185"/>
      <c r="J603" s="186">
        <f>ROUND(I603*H603,2)</f>
        <v>0</v>
      </c>
      <c r="K603" s="182" t="s">
        <v>143</v>
      </c>
      <c r="L603" s="187"/>
      <c r="M603" s="188" t="s">
        <v>19</v>
      </c>
      <c r="N603" s="189" t="s">
        <v>44</v>
      </c>
      <c r="P603" s="141">
        <f>O603*H603</f>
        <v>0</v>
      </c>
      <c r="Q603" s="141">
        <v>3.6420000000000001E-2</v>
      </c>
      <c r="R603" s="141">
        <f>Q603*H603</f>
        <v>0.2818908</v>
      </c>
      <c r="S603" s="141">
        <v>0</v>
      </c>
      <c r="T603" s="142">
        <f>S603*H603</f>
        <v>0</v>
      </c>
      <c r="AR603" s="143" t="s">
        <v>369</v>
      </c>
      <c r="AT603" s="143" t="s">
        <v>502</v>
      </c>
      <c r="AU603" s="143" t="s">
        <v>91</v>
      </c>
      <c r="AY603" s="18" t="s">
        <v>136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8" t="s">
        <v>91</v>
      </c>
      <c r="BK603" s="144">
        <f>ROUND(I603*H603,2)</f>
        <v>0</v>
      </c>
      <c r="BL603" s="18" t="s">
        <v>253</v>
      </c>
      <c r="BM603" s="143" t="s">
        <v>733</v>
      </c>
    </row>
    <row r="604" spans="2:65" s="12" customFormat="1" ht="11.25">
      <c r="B604" s="149"/>
      <c r="D604" s="150" t="s">
        <v>148</v>
      </c>
      <c r="E604" s="151" t="s">
        <v>19</v>
      </c>
      <c r="F604" s="152" t="s">
        <v>446</v>
      </c>
      <c r="H604" s="151" t="s">
        <v>19</v>
      </c>
      <c r="I604" s="153"/>
      <c r="L604" s="149"/>
      <c r="M604" s="154"/>
      <c r="T604" s="155"/>
      <c r="AT604" s="151" t="s">
        <v>148</v>
      </c>
      <c r="AU604" s="151" t="s">
        <v>91</v>
      </c>
      <c r="AV604" s="12" t="s">
        <v>80</v>
      </c>
      <c r="AW604" s="12" t="s">
        <v>34</v>
      </c>
      <c r="AX604" s="12" t="s">
        <v>72</v>
      </c>
      <c r="AY604" s="151" t="s">
        <v>136</v>
      </c>
    </row>
    <row r="605" spans="2:65" s="12" customFormat="1" ht="11.25">
      <c r="B605" s="149"/>
      <c r="D605" s="150" t="s">
        <v>148</v>
      </c>
      <c r="E605" s="151" t="s">
        <v>19</v>
      </c>
      <c r="F605" s="152" t="s">
        <v>524</v>
      </c>
      <c r="H605" s="151" t="s">
        <v>19</v>
      </c>
      <c r="I605" s="153"/>
      <c r="L605" s="149"/>
      <c r="M605" s="154"/>
      <c r="T605" s="155"/>
      <c r="AT605" s="151" t="s">
        <v>148</v>
      </c>
      <c r="AU605" s="151" t="s">
        <v>91</v>
      </c>
      <c r="AV605" s="12" t="s">
        <v>80</v>
      </c>
      <c r="AW605" s="12" t="s">
        <v>34</v>
      </c>
      <c r="AX605" s="12" t="s">
        <v>72</v>
      </c>
      <c r="AY605" s="151" t="s">
        <v>136</v>
      </c>
    </row>
    <row r="606" spans="2:65" s="13" customFormat="1" ht="11.25">
      <c r="B606" s="156"/>
      <c r="D606" s="150" t="s">
        <v>148</v>
      </c>
      <c r="E606" s="157" t="s">
        <v>19</v>
      </c>
      <c r="F606" s="158" t="s">
        <v>729</v>
      </c>
      <c r="H606" s="159">
        <v>2.58</v>
      </c>
      <c r="I606" s="160"/>
      <c r="L606" s="156"/>
      <c r="M606" s="161"/>
      <c r="T606" s="162"/>
      <c r="AT606" s="157" t="s">
        <v>148</v>
      </c>
      <c r="AU606" s="157" t="s">
        <v>91</v>
      </c>
      <c r="AV606" s="13" t="s">
        <v>91</v>
      </c>
      <c r="AW606" s="13" t="s">
        <v>34</v>
      </c>
      <c r="AX606" s="13" t="s">
        <v>72</v>
      </c>
      <c r="AY606" s="157" t="s">
        <v>136</v>
      </c>
    </row>
    <row r="607" spans="2:65" s="13" customFormat="1" ht="11.25">
      <c r="B607" s="156"/>
      <c r="D607" s="150" t="s">
        <v>148</v>
      </c>
      <c r="E607" s="157" t="s">
        <v>19</v>
      </c>
      <c r="F607" s="158" t="s">
        <v>729</v>
      </c>
      <c r="H607" s="159">
        <v>2.58</v>
      </c>
      <c r="I607" s="160"/>
      <c r="L607" s="156"/>
      <c r="M607" s="161"/>
      <c r="T607" s="162"/>
      <c r="AT607" s="157" t="s">
        <v>148</v>
      </c>
      <c r="AU607" s="157" t="s">
        <v>91</v>
      </c>
      <c r="AV607" s="13" t="s">
        <v>91</v>
      </c>
      <c r="AW607" s="13" t="s">
        <v>34</v>
      </c>
      <c r="AX607" s="13" t="s">
        <v>72</v>
      </c>
      <c r="AY607" s="157" t="s">
        <v>136</v>
      </c>
    </row>
    <row r="608" spans="2:65" s="13" customFormat="1" ht="11.25">
      <c r="B608" s="156"/>
      <c r="D608" s="150" t="s">
        <v>148</v>
      </c>
      <c r="E608" s="157" t="s">
        <v>19</v>
      </c>
      <c r="F608" s="158" t="s">
        <v>729</v>
      </c>
      <c r="H608" s="159">
        <v>2.58</v>
      </c>
      <c r="I608" s="160"/>
      <c r="L608" s="156"/>
      <c r="M608" s="161"/>
      <c r="T608" s="162"/>
      <c r="AT608" s="157" t="s">
        <v>148</v>
      </c>
      <c r="AU608" s="157" t="s">
        <v>91</v>
      </c>
      <c r="AV608" s="13" t="s">
        <v>91</v>
      </c>
      <c r="AW608" s="13" t="s">
        <v>34</v>
      </c>
      <c r="AX608" s="13" t="s">
        <v>72</v>
      </c>
      <c r="AY608" s="157" t="s">
        <v>136</v>
      </c>
    </row>
    <row r="609" spans="2:65" s="14" customFormat="1" ht="11.25">
      <c r="B609" s="163"/>
      <c r="D609" s="150" t="s">
        <v>148</v>
      </c>
      <c r="E609" s="164" t="s">
        <v>19</v>
      </c>
      <c r="F609" s="165" t="s">
        <v>151</v>
      </c>
      <c r="H609" s="166">
        <v>7.74</v>
      </c>
      <c r="I609" s="167"/>
      <c r="L609" s="163"/>
      <c r="M609" s="168"/>
      <c r="T609" s="169"/>
      <c r="AT609" s="164" t="s">
        <v>148</v>
      </c>
      <c r="AU609" s="164" t="s">
        <v>91</v>
      </c>
      <c r="AV609" s="14" t="s">
        <v>144</v>
      </c>
      <c r="AW609" s="14" t="s">
        <v>34</v>
      </c>
      <c r="AX609" s="14" t="s">
        <v>80</v>
      </c>
      <c r="AY609" s="164" t="s">
        <v>136</v>
      </c>
    </row>
    <row r="610" spans="2:65" s="1" customFormat="1" ht="16.5" customHeight="1">
      <c r="B610" s="33"/>
      <c r="C610" s="132" t="s">
        <v>734</v>
      </c>
      <c r="D610" s="132" t="s">
        <v>139</v>
      </c>
      <c r="E610" s="133" t="s">
        <v>735</v>
      </c>
      <c r="F610" s="134" t="s">
        <v>736</v>
      </c>
      <c r="G610" s="135" t="s">
        <v>227</v>
      </c>
      <c r="H610" s="136">
        <v>1</v>
      </c>
      <c r="I610" s="137"/>
      <c r="J610" s="138">
        <f>ROUND(I610*H610,2)</f>
        <v>0</v>
      </c>
      <c r="K610" s="134" t="s">
        <v>143</v>
      </c>
      <c r="L610" s="33"/>
      <c r="M610" s="139" t="s">
        <v>19</v>
      </c>
      <c r="N610" s="140" t="s">
        <v>44</v>
      </c>
      <c r="P610" s="141">
        <f>O610*H610</f>
        <v>0</v>
      </c>
      <c r="Q610" s="141">
        <v>2.5999999999999998E-4</v>
      </c>
      <c r="R610" s="141">
        <f>Q610*H610</f>
        <v>2.5999999999999998E-4</v>
      </c>
      <c r="S610" s="141">
        <v>0</v>
      </c>
      <c r="T610" s="142">
        <f>S610*H610</f>
        <v>0</v>
      </c>
      <c r="AR610" s="143" t="s">
        <v>253</v>
      </c>
      <c r="AT610" s="143" t="s">
        <v>139</v>
      </c>
      <c r="AU610" s="143" t="s">
        <v>91</v>
      </c>
      <c r="AY610" s="18" t="s">
        <v>136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8" t="s">
        <v>91</v>
      </c>
      <c r="BK610" s="144">
        <f>ROUND(I610*H610,2)</f>
        <v>0</v>
      </c>
      <c r="BL610" s="18" t="s">
        <v>253</v>
      </c>
      <c r="BM610" s="143" t="s">
        <v>737</v>
      </c>
    </row>
    <row r="611" spans="2:65" s="1" customFormat="1" ht="11.25">
      <c r="B611" s="33"/>
      <c r="D611" s="145" t="s">
        <v>146</v>
      </c>
      <c r="F611" s="146" t="s">
        <v>738</v>
      </c>
      <c r="I611" s="147"/>
      <c r="L611" s="33"/>
      <c r="M611" s="148"/>
      <c r="T611" s="54"/>
      <c r="AT611" s="18" t="s">
        <v>146</v>
      </c>
      <c r="AU611" s="18" t="s">
        <v>91</v>
      </c>
    </row>
    <row r="612" spans="2:65" s="12" customFormat="1" ht="11.25">
      <c r="B612" s="149"/>
      <c r="D612" s="150" t="s">
        <v>148</v>
      </c>
      <c r="E612" s="151" t="s">
        <v>19</v>
      </c>
      <c r="F612" s="152" t="s">
        <v>446</v>
      </c>
      <c r="H612" s="151" t="s">
        <v>19</v>
      </c>
      <c r="I612" s="153"/>
      <c r="L612" s="149"/>
      <c r="M612" s="154"/>
      <c r="T612" s="155"/>
      <c r="AT612" s="151" t="s">
        <v>148</v>
      </c>
      <c r="AU612" s="151" t="s">
        <v>91</v>
      </c>
      <c r="AV612" s="12" t="s">
        <v>80</v>
      </c>
      <c r="AW612" s="12" t="s">
        <v>34</v>
      </c>
      <c r="AX612" s="12" t="s">
        <v>72</v>
      </c>
      <c r="AY612" s="151" t="s">
        <v>136</v>
      </c>
    </row>
    <row r="613" spans="2:65" s="12" customFormat="1" ht="11.25">
      <c r="B613" s="149"/>
      <c r="D613" s="150" t="s">
        <v>148</v>
      </c>
      <c r="E613" s="151" t="s">
        <v>19</v>
      </c>
      <c r="F613" s="152" t="s">
        <v>527</v>
      </c>
      <c r="H613" s="151" t="s">
        <v>19</v>
      </c>
      <c r="I613" s="153"/>
      <c r="L613" s="149"/>
      <c r="M613" s="154"/>
      <c r="T613" s="155"/>
      <c r="AT613" s="151" t="s">
        <v>148</v>
      </c>
      <c r="AU613" s="151" t="s">
        <v>91</v>
      </c>
      <c r="AV613" s="12" t="s">
        <v>80</v>
      </c>
      <c r="AW613" s="12" t="s">
        <v>34</v>
      </c>
      <c r="AX613" s="12" t="s">
        <v>72</v>
      </c>
      <c r="AY613" s="151" t="s">
        <v>136</v>
      </c>
    </row>
    <row r="614" spans="2:65" s="13" customFormat="1" ht="11.25">
      <c r="B614" s="156"/>
      <c r="D614" s="150" t="s">
        <v>148</v>
      </c>
      <c r="E614" s="157" t="s">
        <v>19</v>
      </c>
      <c r="F614" s="158" t="s">
        <v>80</v>
      </c>
      <c r="H614" s="159">
        <v>1</v>
      </c>
      <c r="I614" s="160"/>
      <c r="L614" s="156"/>
      <c r="M614" s="161"/>
      <c r="T614" s="162"/>
      <c r="AT614" s="157" t="s">
        <v>148</v>
      </c>
      <c r="AU614" s="157" t="s">
        <v>91</v>
      </c>
      <c r="AV614" s="13" t="s">
        <v>91</v>
      </c>
      <c r="AW614" s="13" t="s">
        <v>34</v>
      </c>
      <c r="AX614" s="13" t="s">
        <v>72</v>
      </c>
      <c r="AY614" s="157" t="s">
        <v>136</v>
      </c>
    </row>
    <row r="615" spans="2:65" s="14" customFormat="1" ht="11.25">
      <c r="B615" s="163"/>
      <c r="D615" s="150" t="s">
        <v>148</v>
      </c>
      <c r="E615" s="164" t="s">
        <v>19</v>
      </c>
      <c r="F615" s="165" t="s">
        <v>151</v>
      </c>
      <c r="H615" s="166">
        <v>1</v>
      </c>
      <c r="I615" s="167"/>
      <c r="L615" s="163"/>
      <c r="M615" s="168"/>
      <c r="T615" s="169"/>
      <c r="AT615" s="164" t="s">
        <v>148</v>
      </c>
      <c r="AU615" s="164" t="s">
        <v>91</v>
      </c>
      <c r="AV615" s="14" t="s">
        <v>144</v>
      </c>
      <c r="AW615" s="14" t="s">
        <v>34</v>
      </c>
      <c r="AX615" s="14" t="s">
        <v>80</v>
      </c>
      <c r="AY615" s="164" t="s">
        <v>136</v>
      </c>
    </row>
    <row r="616" spans="2:65" s="1" customFormat="1" ht="16.5" customHeight="1">
      <c r="B616" s="33"/>
      <c r="C616" s="180" t="s">
        <v>739</v>
      </c>
      <c r="D616" s="180" t="s">
        <v>502</v>
      </c>
      <c r="E616" s="181" t="s">
        <v>740</v>
      </c>
      <c r="F616" s="182" t="s">
        <v>741</v>
      </c>
      <c r="G616" s="183" t="s">
        <v>142</v>
      </c>
      <c r="H616" s="184">
        <v>0.67200000000000004</v>
      </c>
      <c r="I616" s="185"/>
      <c r="J616" s="186">
        <f>ROUND(I616*H616,2)</f>
        <v>0</v>
      </c>
      <c r="K616" s="182" t="s">
        <v>143</v>
      </c>
      <c r="L616" s="187"/>
      <c r="M616" s="188" t="s">
        <v>19</v>
      </c>
      <c r="N616" s="189" t="s">
        <v>44</v>
      </c>
      <c r="P616" s="141">
        <f>O616*H616</f>
        <v>0</v>
      </c>
      <c r="Q616" s="141">
        <v>4.0280000000000003E-2</v>
      </c>
      <c r="R616" s="141">
        <f>Q616*H616</f>
        <v>2.7068160000000004E-2</v>
      </c>
      <c r="S616" s="141">
        <v>0</v>
      </c>
      <c r="T616" s="142">
        <f>S616*H616</f>
        <v>0</v>
      </c>
      <c r="AR616" s="143" t="s">
        <v>369</v>
      </c>
      <c r="AT616" s="143" t="s">
        <v>502</v>
      </c>
      <c r="AU616" s="143" t="s">
        <v>91</v>
      </c>
      <c r="AY616" s="18" t="s">
        <v>136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8" t="s">
        <v>91</v>
      </c>
      <c r="BK616" s="144">
        <f>ROUND(I616*H616,2)</f>
        <v>0</v>
      </c>
      <c r="BL616" s="18" t="s">
        <v>253</v>
      </c>
      <c r="BM616" s="143" t="s">
        <v>742</v>
      </c>
    </row>
    <row r="617" spans="2:65" s="12" customFormat="1" ht="11.25">
      <c r="B617" s="149"/>
      <c r="D617" s="150" t="s">
        <v>148</v>
      </c>
      <c r="E617" s="151" t="s">
        <v>19</v>
      </c>
      <c r="F617" s="152" t="s">
        <v>446</v>
      </c>
      <c r="H617" s="151" t="s">
        <v>19</v>
      </c>
      <c r="I617" s="153"/>
      <c r="L617" s="149"/>
      <c r="M617" s="154"/>
      <c r="T617" s="155"/>
      <c r="AT617" s="151" t="s">
        <v>148</v>
      </c>
      <c r="AU617" s="151" t="s">
        <v>91</v>
      </c>
      <c r="AV617" s="12" t="s">
        <v>80</v>
      </c>
      <c r="AW617" s="12" t="s">
        <v>34</v>
      </c>
      <c r="AX617" s="12" t="s">
        <v>72</v>
      </c>
      <c r="AY617" s="151" t="s">
        <v>136</v>
      </c>
    </row>
    <row r="618" spans="2:65" s="12" customFormat="1" ht="11.25">
      <c r="B618" s="149"/>
      <c r="D618" s="150" t="s">
        <v>148</v>
      </c>
      <c r="E618" s="151" t="s">
        <v>19</v>
      </c>
      <c r="F618" s="152" t="s">
        <v>527</v>
      </c>
      <c r="H618" s="151" t="s">
        <v>19</v>
      </c>
      <c r="I618" s="153"/>
      <c r="L618" s="149"/>
      <c r="M618" s="154"/>
      <c r="T618" s="155"/>
      <c r="AT618" s="151" t="s">
        <v>148</v>
      </c>
      <c r="AU618" s="151" t="s">
        <v>91</v>
      </c>
      <c r="AV618" s="12" t="s">
        <v>80</v>
      </c>
      <c r="AW618" s="12" t="s">
        <v>34</v>
      </c>
      <c r="AX618" s="12" t="s">
        <v>72</v>
      </c>
      <c r="AY618" s="151" t="s">
        <v>136</v>
      </c>
    </row>
    <row r="619" spans="2:65" s="13" customFormat="1" ht="11.25">
      <c r="B619" s="156"/>
      <c r="D619" s="150" t="s">
        <v>148</v>
      </c>
      <c r="E619" s="157" t="s">
        <v>19</v>
      </c>
      <c r="F619" s="158" t="s">
        <v>743</v>
      </c>
      <c r="H619" s="159">
        <v>0.67200000000000004</v>
      </c>
      <c r="I619" s="160"/>
      <c r="L619" s="156"/>
      <c r="M619" s="161"/>
      <c r="T619" s="162"/>
      <c r="AT619" s="157" t="s">
        <v>148</v>
      </c>
      <c r="AU619" s="157" t="s">
        <v>91</v>
      </c>
      <c r="AV619" s="13" t="s">
        <v>91</v>
      </c>
      <c r="AW619" s="13" t="s">
        <v>34</v>
      </c>
      <c r="AX619" s="13" t="s">
        <v>72</v>
      </c>
      <c r="AY619" s="157" t="s">
        <v>136</v>
      </c>
    </row>
    <row r="620" spans="2:65" s="14" customFormat="1" ht="11.25">
      <c r="B620" s="163"/>
      <c r="D620" s="150" t="s">
        <v>148</v>
      </c>
      <c r="E620" s="164" t="s">
        <v>19</v>
      </c>
      <c r="F620" s="165" t="s">
        <v>151</v>
      </c>
      <c r="H620" s="166">
        <v>0.67200000000000004</v>
      </c>
      <c r="I620" s="167"/>
      <c r="L620" s="163"/>
      <c r="M620" s="168"/>
      <c r="T620" s="169"/>
      <c r="AT620" s="164" t="s">
        <v>148</v>
      </c>
      <c r="AU620" s="164" t="s">
        <v>91</v>
      </c>
      <c r="AV620" s="14" t="s">
        <v>144</v>
      </c>
      <c r="AW620" s="14" t="s">
        <v>34</v>
      </c>
      <c r="AX620" s="14" t="s">
        <v>80</v>
      </c>
      <c r="AY620" s="164" t="s">
        <v>136</v>
      </c>
    </row>
    <row r="621" spans="2:65" s="1" customFormat="1" ht="24.2" customHeight="1">
      <c r="B621" s="33"/>
      <c r="C621" s="132" t="s">
        <v>744</v>
      </c>
      <c r="D621" s="132" t="s">
        <v>139</v>
      </c>
      <c r="E621" s="133" t="s">
        <v>745</v>
      </c>
      <c r="F621" s="134" t="s">
        <v>746</v>
      </c>
      <c r="G621" s="135" t="s">
        <v>227</v>
      </c>
      <c r="H621" s="136">
        <v>1</v>
      </c>
      <c r="I621" s="137"/>
      <c r="J621" s="138">
        <f>ROUND(I621*H621,2)</f>
        <v>0</v>
      </c>
      <c r="K621" s="134" t="s">
        <v>143</v>
      </c>
      <c r="L621" s="33"/>
      <c r="M621" s="139" t="s">
        <v>19</v>
      </c>
      <c r="N621" s="140" t="s">
        <v>44</v>
      </c>
      <c r="P621" s="141">
        <f>O621*H621</f>
        <v>0</v>
      </c>
      <c r="Q621" s="141">
        <v>0</v>
      </c>
      <c r="R621" s="141">
        <f>Q621*H621</f>
        <v>0</v>
      </c>
      <c r="S621" s="141">
        <v>0</v>
      </c>
      <c r="T621" s="142">
        <f>S621*H621</f>
        <v>0</v>
      </c>
      <c r="AR621" s="143" t="s">
        <v>253</v>
      </c>
      <c r="AT621" s="143" t="s">
        <v>139</v>
      </c>
      <c r="AU621" s="143" t="s">
        <v>91</v>
      </c>
      <c r="AY621" s="18" t="s">
        <v>136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8" t="s">
        <v>91</v>
      </c>
      <c r="BK621" s="144">
        <f>ROUND(I621*H621,2)</f>
        <v>0</v>
      </c>
      <c r="BL621" s="18" t="s">
        <v>253</v>
      </c>
      <c r="BM621" s="143" t="s">
        <v>747</v>
      </c>
    </row>
    <row r="622" spans="2:65" s="1" customFormat="1" ht="11.25">
      <c r="B622" s="33"/>
      <c r="D622" s="145" t="s">
        <v>146</v>
      </c>
      <c r="F622" s="146" t="s">
        <v>748</v>
      </c>
      <c r="I622" s="147"/>
      <c r="L622" s="33"/>
      <c r="M622" s="148"/>
      <c r="T622" s="54"/>
      <c r="AT622" s="18" t="s">
        <v>146</v>
      </c>
      <c r="AU622" s="18" t="s">
        <v>91</v>
      </c>
    </row>
    <row r="623" spans="2:65" s="12" customFormat="1" ht="11.25">
      <c r="B623" s="149"/>
      <c r="D623" s="150" t="s">
        <v>148</v>
      </c>
      <c r="E623" s="151" t="s">
        <v>19</v>
      </c>
      <c r="F623" s="152" t="s">
        <v>446</v>
      </c>
      <c r="H623" s="151" t="s">
        <v>19</v>
      </c>
      <c r="I623" s="153"/>
      <c r="L623" s="149"/>
      <c r="M623" s="154"/>
      <c r="T623" s="155"/>
      <c r="AT623" s="151" t="s">
        <v>148</v>
      </c>
      <c r="AU623" s="151" t="s">
        <v>91</v>
      </c>
      <c r="AV623" s="12" t="s">
        <v>80</v>
      </c>
      <c r="AW623" s="12" t="s">
        <v>34</v>
      </c>
      <c r="AX623" s="12" t="s">
        <v>72</v>
      </c>
      <c r="AY623" s="151" t="s">
        <v>136</v>
      </c>
    </row>
    <row r="624" spans="2:65" s="12" customFormat="1" ht="11.25">
      <c r="B624" s="149"/>
      <c r="D624" s="150" t="s">
        <v>148</v>
      </c>
      <c r="E624" s="151" t="s">
        <v>19</v>
      </c>
      <c r="F624" s="152" t="s">
        <v>700</v>
      </c>
      <c r="H624" s="151" t="s">
        <v>19</v>
      </c>
      <c r="I624" s="153"/>
      <c r="L624" s="149"/>
      <c r="M624" s="154"/>
      <c r="T624" s="155"/>
      <c r="AT624" s="151" t="s">
        <v>148</v>
      </c>
      <c r="AU624" s="151" t="s">
        <v>91</v>
      </c>
      <c r="AV624" s="12" t="s">
        <v>80</v>
      </c>
      <c r="AW624" s="12" t="s">
        <v>34</v>
      </c>
      <c r="AX624" s="12" t="s">
        <v>72</v>
      </c>
      <c r="AY624" s="151" t="s">
        <v>136</v>
      </c>
    </row>
    <row r="625" spans="2:65" s="13" customFormat="1" ht="11.25">
      <c r="B625" s="156"/>
      <c r="D625" s="150" t="s">
        <v>148</v>
      </c>
      <c r="E625" s="157" t="s">
        <v>19</v>
      </c>
      <c r="F625" s="158" t="s">
        <v>80</v>
      </c>
      <c r="H625" s="159">
        <v>1</v>
      </c>
      <c r="I625" s="160"/>
      <c r="L625" s="156"/>
      <c r="M625" s="161"/>
      <c r="T625" s="162"/>
      <c r="AT625" s="157" t="s">
        <v>148</v>
      </c>
      <c r="AU625" s="157" t="s">
        <v>91</v>
      </c>
      <c r="AV625" s="13" t="s">
        <v>91</v>
      </c>
      <c r="AW625" s="13" t="s">
        <v>34</v>
      </c>
      <c r="AX625" s="13" t="s">
        <v>72</v>
      </c>
      <c r="AY625" s="157" t="s">
        <v>136</v>
      </c>
    </row>
    <row r="626" spans="2:65" s="14" customFormat="1" ht="11.25">
      <c r="B626" s="163"/>
      <c r="D626" s="150" t="s">
        <v>148</v>
      </c>
      <c r="E626" s="164" t="s">
        <v>19</v>
      </c>
      <c r="F626" s="165" t="s">
        <v>151</v>
      </c>
      <c r="H626" s="166">
        <v>1</v>
      </c>
      <c r="I626" s="167"/>
      <c r="L626" s="163"/>
      <c r="M626" s="168"/>
      <c r="T626" s="169"/>
      <c r="AT626" s="164" t="s">
        <v>148</v>
      </c>
      <c r="AU626" s="164" t="s">
        <v>91</v>
      </c>
      <c r="AV626" s="14" t="s">
        <v>144</v>
      </c>
      <c r="AW626" s="14" t="s">
        <v>34</v>
      </c>
      <c r="AX626" s="14" t="s">
        <v>80</v>
      </c>
      <c r="AY626" s="164" t="s">
        <v>136</v>
      </c>
    </row>
    <row r="627" spans="2:65" s="1" customFormat="1" ht="16.5" customHeight="1">
      <c r="B627" s="33"/>
      <c r="C627" s="180" t="s">
        <v>749</v>
      </c>
      <c r="D627" s="180" t="s">
        <v>502</v>
      </c>
      <c r="E627" s="181" t="s">
        <v>750</v>
      </c>
      <c r="F627" s="182" t="s">
        <v>751</v>
      </c>
      <c r="G627" s="183" t="s">
        <v>227</v>
      </c>
      <c r="H627" s="184">
        <v>1</v>
      </c>
      <c r="I627" s="185"/>
      <c r="J627" s="186">
        <f>ROUND(I627*H627,2)</f>
        <v>0</v>
      </c>
      <c r="K627" s="182" t="s">
        <v>143</v>
      </c>
      <c r="L627" s="187"/>
      <c r="M627" s="188" t="s">
        <v>19</v>
      </c>
      <c r="N627" s="189" t="s">
        <v>44</v>
      </c>
      <c r="P627" s="141">
        <f>O627*H627</f>
        <v>0</v>
      </c>
      <c r="Q627" s="141">
        <v>1.7500000000000002E-2</v>
      </c>
      <c r="R627" s="141">
        <f>Q627*H627</f>
        <v>1.7500000000000002E-2</v>
      </c>
      <c r="S627" s="141">
        <v>0</v>
      </c>
      <c r="T627" s="142">
        <f>S627*H627</f>
        <v>0</v>
      </c>
      <c r="AR627" s="143" t="s">
        <v>369</v>
      </c>
      <c r="AT627" s="143" t="s">
        <v>502</v>
      </c>
      <c r="AU627" s="143" t="s">
        <v>91</v>
      </c>
      <c r="AY627" s="18" t="s">
        <v>136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8" t="s">
        <v>91</v>
      </c>
      <c r="BK627" s="144">
        <f>ROUND(I627*H627,2)</f>
        <v>0</v>
      </c>
      <c r="BL627" s="18" t="s">
        <v>253</v>
      </c>
      <c r="BM627" s="143" t="s">
        <v>752</v>
      </c>
    </row>
    <row r="628" spans="2:65" s="12" customFormat="1" ht="11.25">
      <c r="B628" s="149"/>
      <c r="D628" s="150" t="s">
        <v>148</v>
      </c>
      <c r="E628" s="151" t="s">
        <v>19</v>
      </c>
      <c r="F628" s="152" t="s">
        <v>446</v>
      </c>
      <c r="H628" s="151" t="s">
        <v>19</v>
      </c>
      <c r="I628" s="153"/>
      <c r="L628" s="149"/>
      <c r="M628" s="154"/>
      <c r="T628" s="155"/>
      <c r="AT628" s="151" t="s">
        <v>148</v>
      </c>
      <c r="AU628" s="151" t="s">
        <v>91</v>
      </c>
      <c r="AV628" s="12" t="s">
        <v>80</v>
      </c>
      <c r="AW628" s="12" t="s">
        <v>34</v>
      </c>
      <c r="AX628" s="12" t="s">
        <v>72</v>
      </c>
      <c r="AY628" s="151" t="s">
        <v>136</v>
      </c>
    </row>
    <row r="629" spans="2:65" s="12" customFormat="1" ht="11.25">
      <c r="B629" s="149"/>
      <c r="D629" s="150" t="s">
        <v>148</v>
      </c>
      <c r="E629" s="151" t="s">
        <v>19</v>
      </c>
      <c r="F629" s="152" t="s">
        <v>700</v>
      </c>
      <c r="H629" s="151" t="s">
        <v>19</v>
      </c>
      <c r="I629" s="153"/>
      <c r="L629" s="149"/>
      <c r="M629" s="154"/>
      <c r="T629" s="155"/>
      <c r="AT629" s="151" t="s">
        <v>148</v>
      </c>
      <c r="AU629" s="151" t="s">
        <v>91</v>
      </c>
      <c r="AV629" s="12" t="s">
        <v>80</v>
      </c>
      <c r="AW629" s="12" t="s">
        <v>34</v>
      </c>
      <c r="AX629" s="12" t="s">
        <v>72</v>
      </c>
      <c r="AY629" s="151" t="s">
        <v>136</v>
      </c>
    </row>
    <row r="630" spans="2:65" s="13" customFormat="1" ht="11.25">
      <c r="B630" s="156"/>
      <c r="D630" s="150" t="s">
        <v>148</v>
      </c>
      <c r="E630" s="157" t="s">
        <v>19</v>
      </c>
      <c r="F630" s="158" t="s">
        <v>80</v>
      </c>
      <c r="H630" s="159">
        <v>1</v>
      </c>
      <c r="I630" s="160"/>
      <c r="L630" s="156"/>
      <c r="M630" s="161"/>
      <c r="T630" s="162"/>
      <c r="AT630" s="157" t="s">
        <v>148</v>
      </c>
      <c r="AU630" s="157" t="s">
        <v>91</v>
      </c>
      <c r="AV630" s="13" t="s">
        <v>91</v>
      </c>
      <c r="AW630" s="13" t="s">
        <v>34</v>
      </c>
      <c r="AX630" s="13" t="s">
        <v>72</v>
      </c>
      <c r="AY630" s="157" t="s">
        <v>136</v>
      </c>
    </row>
    <row r="631" spans="2:65" s="14" customFormat="1" ht="11.25">
      <c r="B631" s="163"/>
      <c r="D631" s="150" t="s">
        <v>148</v>
      </c>
      <c r="E631" s="164" t="s">
        <v>19</v>
      </c>
      <c r="F631" s="165" t="s">
        <v>151</v>
      </c>
      <c r="H631" s="166">
        <v>1</v>
      </c>
      <c r="I631" s="167"/>
      <c r="L631" s="163"/>
      <c r="M631" s="168"/>
      <c r="T631" s="169"/>
      <c r="AT631" s="164" t="s">
        <v>148</v>
      </c>
      <c r="AU631" s="164" t="s">
        <v>91</v>
      </c>
      <c r="AV631" s="14" t="s">
        <v>144</v>
      </c>
      <c r="AW631" s="14" t="s">
        <v>34</v>
      </c>
      <c r="AX631" s="14" t="s">
        <v>80</v>
      </c>
      <c r="AY631" s="164" t="s">
        <v>136</v>
      </c>
    </row>
    <row r="632" spans="2:65" s="1" customFormat="1" ht="24.2" customHeight="1">
      <c r="B632" s="33"/>
      <c r="C632" s="132" t="s">
        <v>753</v>
      </c>
      <c r="D632" s="132" t="s">
        <v>139</v>
      </c>
      <c r="E632" s="133" t="s">
        <v>754</v>
      </c>
      <c r="F632" s="134" t="s">
        <v>755</v>
      </c>
      <c r="G632" s="135" t="s">
        <v>227</v>
      </c>
      <c r="H632" s="136">
        <v>1</v>
      </c>
      <c r="I632" s="137"/>
      <c r="J632" s="138">
        <f>ROUND(I632*H632,2)</f>
        <v>0</v>
      </c>
      <c r="K632" s="134" t="s">
        <v>143</v>
      </c>
      <c r="L632" s="33"/>
      <c r="M632" s="139" t="s">
        <v>19</v>
      </c>
      <c r="N632" s="140" t="s">
        <v>44</v>
      </c>
      <c r="P632" s="141">
        <f>O632*H632</f>
        <v>0</v>
      </c>
      <c r="Q632" s="141">
        <v>0</v>
      </c>
      <c r="R632" s="141">
        <f>Q632*H632</f>
        <v>0</v>
      </c>
      <c r="S632" s="141">
        <v>0</v>
      </c>
      <c r="T632" s="142">
        <f>S632*H632</f>
        <v>0</v>
      </c>
      <c r="AR632" s="143" t="s">
        <v>253</v>
      </c>
      <c r="AT632" s="143" t="s">
        <v>139</v>
      </c>
      <c r="AU632" s="143" t="s">
        <v>91</v>
      </c>
      <c r="AY632" s="18" t="s">
        <v>136</v>
      </c>
      <c r="BE632" s="144">
        <f>IF(N632="základní",J632,0)</f>
        <v>0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8" t="s">
        <v>91</v>
      </c>
      <c r="BK632" s="144">
        <f>ROUND(I632*H632,2)</f>
        <v>0</v>
      </c>
      <c r="BL632" s="18" t="s">
        <v>253</v>
      </c>
      <c r="BM632" s="143" t="s">
        <v>756</v>
      </c>
    </row>
    <row r="633" spans="2:65" s="1" customFormat="1" ht="11.25">
      <c r="B633" s="33"/>
      <c r="D633" s="145" t="s">
        <v>146</v>
      </c>
      <c r="F633" s="146" t="s">
        <v>757</v>
      </c>
      <c r="I633" s="147"/>
      <c r="L633" s="33"/>
      <c r="M633" s="148"/>
      <c r="T633" s="54"/>
      <c r="AT633" s="18" t="s">
        <v>146</v>
      </c>
      <c r="AU633" s="18" t="s">
        <v>91</v>
      </c>
    </row>
    <row r="634" spans="2:65" s="12" customFormat="1" ht="11.25">
      <c r="B634" s="149"/>
      <c r="D634" s="150" t="s">
        <v>148</v>
      </c>
      <c r="E634" s="151" t="s">
        <v>19</v>
      </c>
      <c r="F634" s="152" t="s">
        <v>446</v>
      </c>
      <c r="H634" s="151" t="s">
        <v>19</v>
      </c>
      <c r="I634" s="153"/>
      <c r="L634" s="149"/>
      <c r="M634" s="154"/>
      <c r="T634" s="155"/>
      <c r="AT634" s="151" t="s">
        <v>148</v>
      </c>
      <c r="AU634" s="151" t="s">
        <v>91</v>
      </c>
      <c r="AV634" s="12" t="s">
        <v>80</v>
      </c>
      <c r="AW634" s="12" t="s">
        <v>34</v>
      </c>
      <c r="AX634" s="12" t="s">
        <v>72</v>
      </c>
      <c r="AY634" s="151" t="s">
        <v>136</v>
      </c>
    </row>
    <row r="635" spans="2:65" s="12" customFormat="1" ht="11.25">
      <c r="B635" s="149"/>
      <c r="D635" s="150" t="s">
        <v>148</v>
      </c>
      <c r="E635" s="151" t="s">
        <v>19</v>
      </c>
      <c r="F635" s="152" t="s">
        <v>758</v>
      </c>
      <c r="H635" s="151" t="s">
        <v>19</v>
      </c>
      <c r="I635" s="153"/>
      <c r="L635" s="149"/>
      <c r="M635" s="154"/>
      <c r="T635" s="155"/>
      <c r="AT635" s="151" t="s">
        <v>148</v>
      </c>
      <c r="AU635" s="151" t="s">
        <v>91</v>
      </c>
      <c r="AV635" s="12" t="s">
        <v>80</v>
      </c>
      <c r="AW635" s="12" t="s">
        <v>34</v>
      </c>
      <c r="AX635" s="12" t="s">
        <v>72</v>
      </c>
      <c r="AY635" s="151" t="s">
        <v>136</v>
      </c>
    </row>
    <row r="636" spans="2:65" s="13" customFormat="1" ht="11.25">
      <c r="B636" s="156"/>
      <c r="D636" s="150" t="s">
        <v>148</v>
      </c>
      <c r="E636" s="157" t="s">
        <v>19</v>
      </c>
      <c r="F636" s="158" t="s">
        <v>80</v>
      </c>
      <c r="H636" s="159">
        <v>1</v>
      </c>
      <c r="I636" s="160"/>
      <c r="L636" s="156"/>
      <c r="M636" s="161"/>
      <c r="T636" s="162"/>
      <c r="AT636" s="157" t="s">
        <v>148</v>
      </c>
      <c r="AU636" s="157" t="s">
        <v>91</v>
      </c>
      <c r="AV636" s="13" t="s">
        <v>91</v>
      </c>
      <c r="AW636" s="13" t="s">
        <v>34</v>
      </c>
      <c r="AX636" s="13" t="s">
        <v>72</v>
      </c>
      <c r="AY636" s="157" t="s">
        <v>136</v>
      </c>
    </row>
    <row r="637" spans="2:65" s="14" customFormat="1" ht="11.25">
      <c r="B637" s="163"/>
      <c r="D637" s="150" t="s">
        <v>148</v>
      </c>
      <c r="E637" s="164" t="s">
        <v>19</v>
      </c>
      <c r="F637" s="165" t="s">
        <v>151</v>
      </c>
      <c r="H637" s="166">
        <v>1</v>
      </c>
      <c r="I637" s="167"/>
      <c r="L637" s="163"/>
      <c r="M637" s="168"/>
      <c r="T637" s="169"/>
      <c r="AT637" s="164" t="s">
        <v>148</v>
      </c>
      <c r="AU637" s="164" t="s">
        <v>91</v>
      </c>
      <c r="AV637" s="14" t="s">
        <v>144</v>
      </c>
      <c r="AW637" s="14" t="s">
        <v>34</v>
      </c>
      <c r="AX637" s="14" t="s">
        <v>80</v>
      </c>
      <c r="AY637" s="164" t="s">
        <v>136</v>
      </c>
    </row>
    <row r="638" spans="2:65" s="1" customFormat="1" ht="24.2" customHeight="1">
      <c r="B638" s="33"/>
      <c r="C638" s="180" t="s">
        <v>759</v>
      </c>
      <c r="D638" s="180" t="s">
        <v>502</v>
      </c>
      <c r="E638" s="181" t="s">
        <v>760</v>
      </c>
      <c r="F638" s="182" t="s">
        <v>761</v>
      </c>
      <c r="G638" s="183" t="s">
        <v>227</v>
      </c>
      <c r="H638" s="184">
        <v>1</v>
      </c>
      <c r="I638" s="185"/>
      <c r="J638" s="186">
        <f>ROUND(I638*H638,2)</f>
        <v>0</v>
      </c>
      <c r="K638" s="182" t="s">
        <v>588</v>
      </c>
      <c r="L638" s="187"/>
      <c r="M638" s="188" t="s">
        <v>19</v>
      </c>
      <c r="N638" s="189" t="s">
        <v>44</v>
      </c>
      <c r="P638" s="141">
        <f>O638*H638</f>
        <v>0</v>
      </c>
      <c r="Q638" s="141">
        <v>6.08E-2</v>
      </c>
      <c r="R638" s="141">
        <f>Q638*H638</f>
        <v>6.08E-2</v>
      </c>
      <c r="S638" s="141">
        <v>0</v>
      </c>
      <c r="T638" s="142">
        <f>S638*H638</f>
        <v>0</v>
      </c>
      <c r="AR638" s="143" t="s">
        <v>369</v>
      </c>
      <c r="AT638" s="143" t="s">
        <v>502</v>
      </c>
      <c r="AU638" s="143" t="s">
        <v>91</v>
      </c>
      <c r="AY638" s="18" t="s">
        <v>136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8" t="s">
        <v>91</v>
      </c>
      <c r="BK638" s="144">
        <f>ROUND(I638*H638,2)</f>
        <v>0</v>
      </c>
      <c r="BL638" s="18" t="s">
        <v>253</v>
      </c>
      <c r="BM638" s="143" t="s">
        <v>762</v>
      </c>
    </row>
    <row r="639" spans="2:65" s="12" customFormat="1" ht="11.25">
      <c r="B639" s="149"/>
      <c r="D639" s="150" t="s">
        <v>148</v>
      </c>
      <c r="E639" s="151" t="s">
        <v>19</v>
      </c>
      <c r="F639" s="152" t="s">
        <v>446</v>
      </c>
      <c r="H639" s="151" t="s">
        <v>19</v>
      </c>
      <c r="I639" s="153"/>
      <c r="L639" s="149"/>
      <c r="M639" s="154"/>
      <c r="T639" s="155"/>
      <c r="AT639" s="151" t="s">
        <v>148</v>
      </c>
      <c r="AU639" s="151" t="s">
        <v>91</v>
      </c>
      <c r="AV639" s="12" t="s">
        <v>80</v>
      </c>
      <c r="AW639" s="12" t="s">
        <v>34</v>
      </c>
      <c r="AX639" s="12" t="s">
        <v>72</v>
      </c>
      <c r="AY639" s="151" t="s">
        <v>136</v>
      </c>
    </row>
    <row r="640" spans="2:65" s="12" customFormat="1" ht="11.25">
      <c r="B640" s="149"/>
      <c r="D640" s="150" t="s">
        <v>148</v>
      </c>
      <c r="E640" s="151" t="s">
        <v>19</v>
      </c>
      <c r="F640" s="152" t="s">
        <v>758</v>
      </c>
      <c r="H640" s="151" t="s">
        <v>19</v>
      </c>
      <c r="I640" s="153"/>
      <c r="L640" s="149"/>
      <c r="M640" s="154"/>
      <c r="T640" s="155"/>
      <c r="AT640" s="151" t="s">
        <v>148</v>
      </c>
      <c r="AU640" s="151" t="s">
        <v>91</v>
      </c>
      <c r="AV640" s="12" t="s">
        <v>80</v>
      </c>
      <c r="AW640" s="12" t="s">
        <v>34</v>
      </c>
      <c r="AX640" s="12" t="s">
        <v>72</v>
      </c>
      <c r="AY640" s="151" t="s">
        <v>136</v>
      </c>
    </row>
    <row r="641" spans="2:65" s="13" customFormat="1" ht="11.25">
      <c r="B641" s="156"/>
      <c r="D641" s="150" t="s">
        <v>148</v>
      </c>
      <c r="E641" s="157" t="s">
        <v>19</v>
      </c>
      <c r="F641" s="158" t="s">
        <v>80</v>
      </c>
      <c r="H641" s="159">
        <v>1</v>
      </c>
      <c r="I641" s="160"/>
      <c r="L641" s="156"/>
      <c r="M641" s="161"/>
      <c r="T641" s="162"/>
      <c r="AT641" s="157" t="s">
        <v>148</v>
      </c>
      <c r="AU641" s="157" t="s">
        <v>91</v>
      </c>
      <c r="AV641" s="13" t="s">
        <v>91</v>
      </c>
      <c r="AW641" s="13" t="s">
        <v>34</v>
      </c>
      <c r="AX641" s="13" t="s">
        <v>72</v>
      </c>
      <c r="AY641" s="157" t="s">
        <v>136</v>
      </c>
    </row>
    <row r="642" spans="2:65" s="14" customFormat="1" ht="11.25">
      <c r="B642" s="163"/>
      <c r="D642" s="150" t="s">
        <v>148</v>
      </c>
      <c r="E642" s="164" t="s">
        <v>19</v>
      </c>
      <c r="F642" s="165" t="s">
        <v>151</v>
      </c>
      <c r="H642" s="166">
        <v>1</v>
      </c>
      <c r="I642" s="167"/>
      <c r="L642" s="163"/>
      <c r="M642" s="168"/>
      <c r="T642" s="169"/>
      <c r="AT642" s="164" t="s">
        <v>148</v>
      </c>
      <c r="AU642" s="164" t="s">
        <v>91</v>
      </c>
      <c r="AV642" s="14" t="s">
        <v>144</v>
      </c>
      <c r="AW642" s="14" t="s">
        <v>34</v>
      </c>
      <c r="AX642" s="14" t="s">
        <v>80</v>
      </c>
      <c r="AY642" s="164" t="s">
        <v>136</v>
      </c>
    </row>
    <row r="643" spans="2:65" s="1" customFormat="1" ht="24.2" customHeight="1">
      <c r="B643" s="33"/>
      <c r="C643" s="132" t="s">
        <v>763</v>
      </c>
      <c r="D643" s="132" t="s">
        <v>139</v>
      </c>
      <c r="E643" s="133" t="s">
        <v>764</v>
      </c>
      <c r="F643" s="134" t="s">
        <v>765</v>
      </c>
      <c r="G643" s="135" t="s">
        <v>227</v>
      </c>
      <c r="H643" s="136">
        <v>2</v>
      </c>
      <c r="I643" s="137"/>
      <c r="J643" s="138">
        <f>ROUND(I643*H643,2)</f>
        <v>0</v>
      </c>
      <c r="K643" s="134" t="s">
        <v>143</v>
      </c>
      <c r="L643" s="33"/>
      <c r="M643" s="139" t="s">
        <v>19</v>
      </c>
      <c r="N643" s="140" t="s">
        <v>44</v>
      </c>
      <c r="P643" s="141">
        <f>O643*H643</f>
        <v>0</v>
      </c>
      <c r="Q643" s="141">
        <v>0</v>
      </c>
      <c r="R643" s="141">
        <f>Q643*H643</f>
        <v>0</v>
      </c>
      <c r="S643" s="141">
        <v>0</v>
      </c>
      <c r="T643" s="142">
        <f>S643*H643</f>
        <v>0</v>
      </c>
      <c r="AR643" s="143" t="s">
        <v>253</v>
      </c>
      <c r="AT643" s="143" t="s">
        <v>139</v>
      </c>
      <c r="AU643" s="143" t="s">
        <v>91</v>
      </c>
      <c r="AY643" s="18" t="s">
        <v>136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8" t="s">
        <v>91</v>
      </c>
      <c r="BK643" s="144">
        <f>ROUND(I643*H643,2)</f>
        <v>0</v>
      </c>
      <c r="BL643" s="18" t="s">
        <v>253</v>
      </c>
      <c r="BM643" s="143" t="s">
        <v>766</v>
      </c>
    </row>
    <row r="644" spans="2:65" s="1" customFormat="1" ht="11.25">
      <c r="B644" s="33"/>
      <c r="D644" s="145" t="s">
        <v>146</v>
      </c>
      <c r="F644" s="146" t="s">
        <v>767</v>
      </c>
      <c r="I644" s="147"/>
      <c r="L644" s="33"/>
      <c r="M644" s="148"/>
      <c r="T644" s="54"/>
      <c r="AT644" s="18" t="s">
        <v>146</v>
      </c>
      <c r="AU644" s="18" t="s">
        <v>91</v>
      </c>
    </row>
    <row r="645" spans="2:65" s="12" customFormat="1" ht="11.25">
      <c r="B645" s="149"/>
      <c r="D645" s="150" t="s">
        <v>148</v>
      </c>
      <c r="E645" s="151" t="s">
        <v>19</v>
      </c>
      <c r="F645" s="152" t="s">
        <v>446</v>
      </c>
      <c r="H645" s="151" t="s">
        <v>19</v>
      </c>
      <c r="I645" s="153"/>
      <c r="L645" s="149"/>
      <c r="M645" s="154"/>
      <c r="T645" s="155"/>
      <c r="AT645" s="151" t="s">
        <v>148</v>
      </c>
      <c r="AU645" s="151" t="s">
        <v>91</v>
      </c>
      <c r="AV645" s="12" t="s">
        <v>80</v>
      </c>
      <c r="AW645" s="12" t="s">
        <v>34</v>
      </c>
      <c r="AX645" s="12" t="s">
        <v>72</v>
      </c>
      <c r="AY645" s="151" t="s">
        <v>136</v>
      </c>
    </row>
    <row r="646" spans="2:65" s="12" customFormat="1" ht="11.25">
      <c r="B646" s="149"/>
      <c r="D646" s="150" t="s">
        <v>148</v>
      </c>
      <c r="E646" s="151" t="s">
        <v>19</v>
      </c>
      <c r="F646" s="152" t="s">
        <v>768</v>
      </c>
      <c r="H646" s="151" t="s">
        <v>19</v>
      </c>
      <c r="I646" s="153"/>
      <c r="L646" s="149"/>
      <c r="M646" s="154"/>
      <c r="T646" s="155"/>
      <c r="AT646" s="151" t="s">
        <v>148</v>
      </c>
      <c r="AU646" s="151" t="s">
        <v>91</v>
      </c>
      <c r="AV646" s="12" t="s">
        <v>80</v>
      </c>
      <c r="AW646" s="12" t="s">
        <v>34</v>
      </c>
      <c r="AX646" s="12" t="s">
        <v>72</v>
      </c>
      <c r="AY646" s="151" t="s">
        <v>136</v>
      </c>
    </row>
    <row r="647" spans="2:65" s="13" customFormat="1" ht="11.25">
      <c r="B647" s="156"/>
      <c r="D647" s="150" t="s">
        <v>148</v>
      </c>
      <c r="E647" s="157" t="s">
        <v>19</v>
      </c>
      <c r="F647" s="158" t="s">
        <v>91</v>
      </c>
      <c r="H647" s="159">
        <v>2</v>
      </c>
      <c r="I647" s="160"/>
      <c r="L647" s="156"/>
      <c r="M647" s="161"/>
      <c r="T647" s="162"/>
      <c r="AT647" s="157" t="s">
        <v>148</v>
      </c>
      <c r="AU647" s="157" t="s">
        <v>91</v>
      </c>
      <c r="AV647" s="13" t="s">
        <v>91</v>
      </c>
      <c r="AW647" s="13" t="s">
        <v>34</v>
      </c>
      <c r="AX647" s="13" t="s">
        <v>72</v>
      </c>
      <c r="AY647" s="157" t="s">
        <v>136</v>
      </c>
    </row>
    <row r="648" spans="2:65" s="14" customFormat="1" ht="11.25">
      <c r="B648" s="163"/>
      <c r="D648" s="150" t="s">
        <v>148</v>
      </c>
      <c r="E648" s="164" t="s">
        <v>19</v>
      </c>
      <c r="F648" s="165" t="s">
        <v>151</v>
      </c>
      <c r="H648" s="166">
        <v>2</v>
      </c>
      <c r="I648" s="167"/>
      <c r="L648" s="163"/>
      <c r="M648" s="168"/>
      <c r="T648" s="169"/>
      <c r="AT648" s="164" t="s">
        <v>148</v>
      </c>
      <c r="AU648" s="164" t="s">
        <v>91</v>
      </c>
      <c r="AV648" s="14" t="s">
        <v>144</v>
      </c>
      <c r="AW648" s="14" t="s">
        <v>34</v>
      </c>
      <c r="AX648" s="14" t="s">
        <v>80</v>
      </c>
      <c r="AY648" s="164" t="s">
        <v>136</v>
      </c>
    </row>
    <row r="649" spans="2:65" s="1" customFormat="1" ht="16.5" customHeight="1">
      <c r="B649" s="33"/>
      <c r="C649" s="180" t="s">
        <v>769</v>
      </c>
      <c r="D649" s="180" t="s">
        <v>502</v>
      </c>
      <c r="E649" s="181" t="s">
        <v>770</v>
      </c>
      <c r="F649" s="182" t="s">
        <v>771</v>
      </c>
      <c r="G649" s="183" t="s">
        <v>227</v>
      </c>
      <c r="H649" s="184">
        <v>2</v>
      </c>
      <c r="I649" s="185"/>
      <c r="J649" s="186">
        <f>ROUND(I649*H649,2)</f>
        <v>0</v>
      </c>
      <c r="K649" s="182" t="s">
        <v>143</v>
      </c>
      <c r="L649" s="187"/>
      <c r="M649" s="188" t="s">
        <v>19</v>
      </c>
      <c r="N649" s="189" t="s">
        <v>44</v>
      </c>
      <c r="P649" s="141">
        <f>O649*H649</f>
        <v>0</v>
      </c>
      <c r="Q649" s="141">
        <v>1.95E-2</v>
      </c>
      <c r="R649" s="141">
        <f>Q649*H649</f>
        <v>3.9E-2</v>
      </c>
      <c r="S649" s="141">
        <v>0</v>
      </c>
      <c r="T649" s="142">
        <f>S649*H649</f>
        <v>0</v>
      </c>
      <c r="AR649" s="143" t="s">
        <v>369</v>
      </c>
      <c r="AT649" s="143" t="s">
        <v>502</v>
      </c>
      <c r="AU649" s="143" t="s">
        <v>91</v>
      </c>
      <c r="AY649" s="18" t="s">
        <v>136</v>
      </c>
      <c r="BE649" s="144">
        <f>IF(N649="základní",J649,0)</f>
        <v>0</v>
      </c>
      <c r="BF649" s="144">
        <f>IF(N649="snížená",J649,0)</f>
        <v>0</v>
      </c>
      <c r="BG649" s="144">
        <f>IF(N649="zákl. přenesená",J649,0)</f>
        <v>0</v>
      </c>
      <c r="BH649" s="144">
        <f>IF(N649="sníž. přenesená",J649,0)</f>
        <v>0</v>
      </c>
      <c r="BI649" s="144">
        <f>IF(N649="nulová",J649,0)</f>
        <v>0</v>
      </c>
      <c r="BJ649" s="18" t="s">
        <v>91</v>
      </c>
      <c r="BK649" s="144">
        <f>ROUND(I649*H649,2)</f>
        <v>0</v>
      </c>
      <c r="BL649" s="18" t="s">
        <v>253</v>
      </c>
      <c r="BM649" s="143" t="s">
        <v>772</v>
      </c>
    </row>
    <row r="650" spans="2:65" s="12" customFormat="1" ht="11.25">
      <c r="B650" s="149"/>
      <c r="D650" s="150" t="s">
        <v>148</v>
      </c>
      <c r="E650" s="151" t="s">
        <v>19</v>
      </c>
      <c r="F650" s="152" t="s">
        <v>446</v>
      </c>
      <c r="H650" s="151" t="s">
        <v>19</v>
      </c>
      <c r="I650" s="153"/>
      <c r="L650" s="149"/>
      <c r="M650" s="154"/>
      <c r="T650" s="155"/>
      <c r="AT650" s="151" t="s">
        <v>148</v>
      </c>
      <c r="AU650" s="151" t="s">
        <v>91</v>
      </c>
      <c r="AV650" s="12" t="s">
        <v>80</v>
      </c>
      <c r="AW650" s="12" t="s">
        <v>34</v>
      </c>
      <c r="AX650" s="12" t="s">
        <v>72</v>
      </c>
      <c r="AY650" s="151" t="s">
        <v>136</v>
      </c>
    </row>
    <row r="651" spans="2:65" s="12" customFormat="1" ht="11.25">
      <c r="B651" s="149"/>
      <c r="D651" s="150" t="s">
        <v>148</v>
      </c>
      <c r="E651" s="151" t="s">
        <v>19</v>
      </c>
      <c r="F651" s="152" t="s">
        <v>768</v>
      </c>
      <c r="H651" s="151" t="s">
        <v>19</v>
      </c>
      <c r="I651" s="153"/>
      <c r="L651" s="149"/>
      <c r="M651" s="154"/>
      <c r="T651" s="155"/>
      <c r="AT651" s="151" t="s">
        <v>148</v>
      </c>
      <c r="AU651" s="151" t="s">
        <v>91</v>
      </c>
      <c r="AV651" s="12" t="s">
        <v>80</v>
      </c>
      <c r="AW651" s="12" t="s">
        <v>34</v>
      </c>
      <c r="AX651" s="12" t="s">
        <v>72</v>
      </c>
      <c r="AY651" s="151" t="s">
        <v>136</v>
      </c>
    </row>
    <row r="652" spans="2:65" s="13" customFormat="1" ht="11.25">
      <c r="B652" s="156"/>
      <c r="D652" s="150" t="s">
        <v>148</v>
      </c>
      <c r="E652" s="157" t="s">
        <v>19</v>
      </c>
      <c r="F652" s="158" t="s">
        <v>91</v>
      </c>
      <c r="H652" s="159">
        <v>2</v>
      </c>
      <c r="I652" s="160"/>
      <c r="L652" s="156"/>
      <c r="M652" s="161"/>
      <c r="T652" s="162"/>
      <c r="AT652" s="157" t="s">
        <v>148</v>
      </c>
      <c r="AU652" s="157" t="s">
        <v>91</v>
      </c>
      <c r="AV652" s="13" t="s">
        <v>91</v>
      </c>
      <c r="AW652" s="13" t="s">
        <v>34</v>
      </c>
      <c r="AX652" s="13" t="s">
        <v>72</v>
      </c>
      <c r="AY652" s="157" t="s">
        <v>136</v>
      </c>
    </row>
    <row r="653" spans="2:65" s="14" customFormat="1" ht="11.25">
      <c r="B653" s="163"/>
      <c r="D653" s="150" t="s">
        <v>148</v>
      </c>
      <c r="E653" s="164" t="s">
        <v>19</v>
      </c>
      <c r="F653" s="165" t="s">
        <v>151</v>
      </c>
      <c r="H653" s="166">
        <v>2</v>
      </c>
      <c r="I653" s="167"/>
      <c r="L653" s="163"/>
      <c r="M653" s="168"/>
      <c r="T653" s="169"/>
      <c r="AT653" s="164" t="s">
        <v>148</v>
      </c>
      <c r="AU653" s="164" t="s">
        <v>91</v>
      </c>
      <c r="AV653" s="14" t="s">
        <v>144</v>
      </c>
      <c r="AW653" s="14" t="s">
        <v>34</v>
      </c>
      <c r="AX653" s="14" t="s">
        <v>80</v>
      </c>
      <c r="AY653" s="164" t="s">
        <v>136</v>
      </c>
    </row>
    <row r="654" spans="2:65" s="1" customFormat="1" ht="16.5" customHeight="1">
      <c r="B654" s="33"/>
      <c r="C654" s="132" t="s">
        <v>773</v>
      </c>
      <c r="D654" s="132" t="s">
        <v>139</v>
      </c>
      <c r="E654" s="133" t="s">
        <v>774</v>
      </c>
      <c r="F654" s="134" t="s">
        <v>775</v>
      </c>
      <c r="G654" s="135" t="s">
        <v>227</v>
      </c>
      <c r="H654" s="136">
        <v>2</v>
      </c>
      <c r="I654" s="137"/>
      <c r="J654" s="138">
        <f>ROUND(I654*H654,2)</f>
        <v>0</v>
      </c>
      <c r="K654" s="134" t="s">
        <v>143</v>
      </c>
      <c r="L654" s="33"/>
      <c r="M654" s="139" t="s">
        <v>19</v>
      </c>
      <c r="N654" s="140" t="s">
        <v>44</v>
      </c>
      <c r="P654" s="141">
        <f>O654*H654</f>
        <v>0</v>
      </c>
      <c r="Q654" s="141">
        <v>0</v>
      </c>
      <c r="R654" s="141">
        <f>Q654*H654</f>
        <v>0</v>
      </c>
      <c r="S654" s="141">
        <v>0</v>
      </c>
      <c r="T654" s="142">
        <f>S654*H654</f>
        <v>0</v>
      </c>
      <c r="AR654" s="143" t="s">
        <v>253</v>
      </c>
      <c r="AT654" s="143" t="s">
        <v>139</v>
      </c>
      <c r="AU654" s="143" t="s">
        <v>91</v>
      </c>
      <c r="AY654" s="18" t="s">
        <v>136</v>
      </c>
      <c r="BE654" s="144">
        <f>IF(N654="základní",J654,0)</f>
        <v>0</v>
      </c>
      <c r="BF654" s="144">
        <f>IF(N654="snížená",J654,0)</f>
        <v>0</v>
      </c>
      <c r="BG654" s="144">
        <f>IF(N654="zákl. přenesená",J654,0)</f>
        <v>0</v>
      </c>
      <c r="BH654" s="144">
        <f>IF(N654="sníž. přenesená",J654,0)</f>
        <v>0</v>
      </c>
      <c r="BI654" s="144">
        <f>IF(N654="nulová",J654,0)</f>
        <v>0</v>
      </c>
      <c r="BJ654" s="18" t="s">
        <v>91</v>
      </c>
      <c r="BK654" s="144">
        <f>ROUND(I654*H654,2)</f>
        <v>0</v>
      </c>
      <c r="BL654" s="18" t="s">
        <v>253</v>
      </c>
      <c r="BM654" s="143" t="s">
        <v>776</v>
      </c>
    </row>
    <row r="655" spans="2:65" s="1" customFormat="1" ht="11.25">
      <c r="B655" s="33"/>
      <c r="D655" s="145" t="s">
        <v>146</v>
      </c>
      <c r="F655" s="146" t="s">
        <v>777</v>
      </c>
      <c r="I655" s="147"/>
      <c r="L655" s="33"/>
      <c r="M655" s="148"/>
      <c r="T655" s="54"/>
      <c r="AT655" s="18" t="s">
        <v>146</v>
      </c>
      <c r="AU655" s="18" t="s">
        <v>91</v>
      </c>
    </row>
    <row r="656" spans="2:65" s="12" customFormat="1" ht="11.25">
      <c r="B656" s="149"/>
      <c r="D656" s="150" t="s">
        <v>148</v>
      </c>
      <c r="E656" s="151" t="s">
        <v>19</v>
      </c>
      <c r="F656" s="152" t="s">
        <v>446</v>
      </c>
      <c r="H656" s="151" t="s">
        <v>19</v>
      </c>
      <c r="I656" s="153"/>
      <c r="L656" s="149"/>
      <c r="M656" s="154"/>
      <c r="T656" s="155"/>
      <c r="AT656" s="151" t="s">
        <v>148</v>
      </c>
      <c r="AU656" s="151" t="s">
        <v>91</v>
      </c>
      <c r="AV656" s="12" t="s">
        <v>80</v>
      </c>
      <c r="AW656" s="12" t="s">
        <v>34</v>
      </c>
      <c r="AX656" s="12" t="s">
        <v>72</v>
      </c>
      <c r="AY656" s="151" t="s">
        <v>136</v>
      </c>
    </row>
    <row r="657" spans="2:65" s="12" customFormat="1" ht="11.25">
      <c r="B657" s="149"/>
      <c r="D657" s="150" t="s">
        <v>148</v>
      </c>
      <c r="E657" s="151" t="s">
        <v>19</v>
      </c>
      <c r="F657" s="152" t="s">
        <v>768</v>
      </c>
      <c r="H657" s="151" t="s">
        <v>19</v>
      </c>
      <c r="I657" s="153"/>
      <c r="L657" s="149"/>
      <c r="M657" s="154"/>
      <c r="T657" s="155"/>
      <c r="AT657" s="151" t="s">
        <v>148</v>
      </c>
      <c r="AU657" s="151" t="s">
        <v>91</v>
      </c>
      <c r="AV657" s="12" t="s">
        <v>80</v>
      </c>
      <c r="AW657" s="12" t="s">
        <v>34</v>
      </c>
      <c r="AX657" s="12" t="s">
        <v>72</v>
      </c>
      <c r="AY657" s="151" t="s">
        <v>136</v>
      </c>
    </row>
    <row r="658" spans="2:65" s="13" customFormat="1" ht="11.25">
      <c r="B658" s="156"/>
      <c r="D658" s="150" t="s">
        <v>148</v>
      </c>
      <c r="E658" s="157" t="s">
        <v>19</v>
      </c>
      <c r="F658" s="158" t="s">
        <v>91</v>
      </c>
      <c r="H658" s="159">
        <v>2</v>
      </c>
      <c r="I658" s="160"/>
      <c r="L658" s="156"/>
      <c r="M658" s="161"/>
      <c r="T658" s="162"/>
      <c r="AT658" s="157" t="s">
        <v>148</v>
      </c>
      <c r="AU658" s="157" t="s">
        <v>91</v>
      </c>
      <c r="AV658" s="13" t="s">
        <v>91</v>
      </c>
      <c r="AW658" s="13" t="s">
        <v>34</v>
      </c>
      <c r="AX658" s="13" t="s">
        <v>72</v>
      </c>
      <c r="AY658" s="157" t="s">
        <v>136</v>
      </c>
    </row>
    <row r="659" spans="2:65" s="14" customFormat="1" ht="11.25">
      <c r="B659" s="163"/>
      <c r="D659" s="150" t="s">
        <v>148</v>
      </c>
      <c r="E659" s="164" t="s">
        <v>19</v>
      </c>
      <c r="F659" s="165" t="s">
        <v>151</v>
      </c>
      <c r="H659" s="166">
        <v>2</v>
      </c>
      <c r="I659" s="167"/>
      <c r="L659" s="163"/>
      <c r="M659" s="168"/>
      <c r="T659" s="169"/>
      <c r="AT659" s="164" t="s">
        <v>148</v>
      </c>
      <c r="AU659" s="164" t="s">
        <v>91</v>
      </c>
      <c r="AV659" s="14" t="s">
        <v>144</v>
      </c>
      <c r="AW659" s="14" t="s">
        <v>34</v>
      </c>
      <c r="AX659" s="14" t="s">
        <v>80</v>
      </c>
      <c r="AY659" s="164" t="s">
        <v>136</v>
      </c>
    </row>
    <row r="660" spans="2:65" s="1" customFormat="1" ht="16.5" customHeight="1">
      <c r="B660" s="33"/>
      <c r="C660" s="180" t="s">
        <v>778</v>
      </c>
      <c r="D660" s="180" t="s">
        <v>502</v>
      </c>
      <c r="E660" s="181" t="s">
        <v>779</v>
      </c>
      <c r="F660" s="182" t="s">
        <v>780</v>
      </c>
      <c r="G660" s="183" t="s">
        <v>227</v>
      </c>
      <c r="H660" s="184">
        <v>2</v>
      </c>
      <c r="I660" s="185"/>
      <c r="J660" s="186">
        <f>ROUND(I660*H660,2)</f>
        <v>0</v>
      </c>
      <c r="K660" s="182" t="s">
        <v>143</v>
      </c>
      <c r="L660" s="187"/>
      <c r="M660" s="188" t="s">
        <v>19</v>
      </c>
      <c r="N660" s="189" t="s">
        <v>44</v>
      </c>
      <c r="P660" s="141">
        <f>O660*H660</f>
        <v>0</v>
      </c>
      <c r="Q660" s="141">
        <v>2.2000000000000001E-3</v>
      </c>
      <c r="R660" s="141">
        <f>Q660*H660</f>
        <v>4.4000000000000003E-3</v>
      </c>
      <c r="S660" s="141">
        <v>0</v>
      </c>
      <c r="T660" s="142">
        <f>S660*H660</f>
        <v>0</v>
      </c>
      <c r="AR660" s="143" t="s">
        <v>369</v>
      </c>
      <c r="AT660" s="143" t="s">
        <v>502</v>
      </c>
      <c r="AU660" s="143" t="s">
        <v>91</v>
      </c>
      <c r="AY660" s="18" t="s">
        <v>136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8" t="s">
        <v>91</v>
      </c>
      <c r="BK660" s="144">
        <f>ROUND(I660*H660,2)</f>
        <v>0</v>
      </c>
      <c r="BL660" s="18" t="s">
        <v>253</v>
      </c>
      <c r="BM660" s="143" t="s">
        <v>781</v>
      </c>
    </row>
    <row r="661" spans="2:65" s="12" customFormat="1" ht="11.25">
      <c r="B661" s="149"/>
      <c r="D661" s="150" t="s">
        <v>148</v>
      </c>
      <c r="E661" s="151" t="s">
        <v>19</v>
      </c>
      <c r="F661" s="152" t="s">
        <v>446</v>
      </c>
      <c r="H661" s="151" t="s">
        <v>19</v>
      </c>
      <c r="I661" s="153"/>
      <c r="L661" s="149"/>
      <c r="M661" s="154"/>
      <c r="T661" s="155"/>
      <c r="AT661" s="151" t="s">
        <v>148</v>
      </c>
      <c r="AU661" s="151" t="s">
        <v>91</v>
      </c>
      <c r="AV661" s="12" t="s">
        <v>80</v>
      </c>
      <c r="AW661" s="12" t="s">
        <v>34</v>
      </c>
      <c r="AX661" s="12" t="s">
        <v>72</v>
      </c>
      <c r="AY661" s="151" t="s">
        <v>136</v>
      </c>
    </row>
    <row r="662" spans="2:65" s="12" customFormat="1" ht="11.25">
      <c r="B662" s="149"/>
      <c r="D662" s="150" t="s">
        <v>148</v>
      </c>
      <c r="E662" s="151" t="s">
        <v>19</v>
      </c>
      <c r="F662" s="152" t="s">
        <v>768</v>
      </c>
      <c r="H662" s="151" t="s">
        <v>19</v>
      </c>
      <c r="I662" s="153"/>
      <c r="L662" s="149"/>
      <c r="M662" s="154"/>
      <c r="T662" s="155"/>
      <c r="AT662" s="151" t="s">
        <v>148</v>
      </c>
      <c r="AU662" s="151" t="s">
        <v>91</v>
      </c>
      <c r="AV662" s="12" t="s">
        <v>80</v>
      </c>
      <c r="AW662" s="12" t="s">
        <v>34</v>
      </c>
      <c r="AX662" s="12" t="s">
        <v>72</v>
      </c>
      <c r="AY662" s="151" t="s">
        <v>136</v>
      </c>
    </row>
    <row r="663" spans="2:65" s="13" customFormat="1" ht="11.25">
      <c r="B663" s="156"/>
      <c r="D663" s="150" t="s">
        <v>148</v>
      </c>
      <c r="E663" s="157" t="s">
        <v>19</v>
      </c>
      <c r="F663" s="158" t="s">
        <v>91</v>
      </c>
      <c r="H663" s="159">
        <v>2</v>
      </c>
      <c r="I663" s="160"/>
      <c r="L663" s="156"/>
      <c r="M663" s="161"/>
      <c r="T663" s="162"/>
      <c r="AT663" s="157" t="s">
        <v>148</v>
      </c>
      <c r="AU663" s="157" t="s">
        <v>91</v>
      </c>
      <c r="AV663" s="13" t="s">
        <v>91</v>
      </c>
      <c r="AW663" s="13" t="s">
        <v>34</v>
      </c>
      <c r="AX663" s="13" t="s">
        <v>72</v>
      </c>
      <c r="AY663" s="157" t="s">
        <v>136</v>
      </c>
    </row>
    <row r="664" spans="2:65" s="14" customFormat="1" ht="11.25">
      <c r="B664" s="163"/>
      <c r="D664" s="150" t="s">
        <v>148</v>
      </c>
      <c r="E664" s="164" t="s">
        <v>19</v>
      </c>
      <c r="F664" s="165" t="s">
        <v>151</v>
      </c>
      <c r="H664" s="166">
        <v>2</v>
      </c>
      <c r="I664" s="167"/>
      <c r="L664" s="163"/>
      <c r="M664" s="168"/>
      <c r="T664" s="169"/>
      <c r="AT664" s="164" t="s">
        <v>148</v>
      </c>
      <c r="AU664" s="164" t="s">
        <v>91</v>
      </c>
      <c r="AV664" s="14" t="s">
        <v>144</v>
      </c>
      <c r="AW664" s="14" t="s">
        <v>34</v>
      </c>
      <c r="AX664" s="14" t="s">
        <v>80</v>
      </c>
      <c r="AY664" s="164" t="s">
        <v>136</v>
      </c>
    </row>
    <row r="665" spans="2:65" s="1" customFormat="1" ht="16.5" customHeight="1">
      <c r="B665" s="33"/>
      <c r="C665" s="180" t="s">
        <v>782</v>
      </c>
      <c r="D665" s="180" t="s">
        <v>502</v>
      </c>
      <c r="E665" s="181" t="s">
        <v>783</v>
      </c>
      <c r="F665" s="182" t="s">
        <v>784</v>
      </c>
      <c r="G665" s="183" t="s">
        <v>227</v>
      </c>
      <c r="H665" s="184">
        <v>2</v>
      </c>
      <c r="I665" s="185"/>
      <c r="J665" s="186">
        <f>ROUND(I665*H665,2)</f>
        <v>0</v>
      </c>
      <c r="K665" s="182" t="s">
        <v>143</v>
      </c>
      <c r="L665" s="187"/>
      <c r="M665" s="188" t="s">
        <v>19</v>
      </c>
      <c r="N665" s="189" t="s">
        <v>44</v>
      </c>
      <c r="P665" s="141">
        <f>O665*H665</f>
        <v>0</v>
      </c>
      <c r="Q665" s="141">
        <v>2.2000000000000001E-3</v>
      </c>
      <c r="R665" s="141">
        <f>Q665*H665</f>
        <v>4.4000000000000003E-3</v>
      </c>
      <c r="S665" s="141">
        <v>0</v>
      </c>
      <c r="T665" s="142">
        <f>S665*H665</f>
        <v>0</v>
      </c>
      <c r="AR665" s="143" t="s">
        <v>369</v>
      </c>
      <c r="AT665" s="143" t="s">
        <v>502</v>
      </c>
      <c r="AU665" s="143" t="s">
        <v>91</v>
      </c>
      <c r="AY665" s="18" t="s">
        <v>136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91</v>
      </c>
      <c r="BK665" s="144">
        <f>ROUND(I665*H665,2)</f>
        <v>0</v>
      </c>
      <c r="BL665" s="18" t="s">
        <v>253</v>
      </c>
      <c r="BM665" s="143" t="s">
        <v>785</v>
      </c>
    </row>
    <row r="666" spans="2:65" s="12" customFormat="1" ht="11.25">
      <c r="B666" s="149"/>
      <c r="D666" s="150" t="s">
        <v>148</v>
      </c>
      <c r="E666" s="151" t="s">
        <v>19</v>
      </c>
      <c r="F666" s="152" t="s">
        <v>446</v>
      </c>
      <c r="H666" s="151" t="s">
        <v>19</v>
      </c>
      <c r="I666" s="153"/>
      <c r="L666" s="149"/>
      <c r="M666" s="154"/>
      <c r="T666" s="155"/>
      <c r="AT666" s="151" t="s">
        <v>148</v>
      </c>
      <c r="AU666" s="151" t="s">
        <v>91</v>
      </c>
      <c r="AV666" s="12" t="s">
        <v>80</v>
      </c>
      <c r="AW666" s="12" t="s">
        <v>34</v>
      </c>
      <c r="AX666" s="12" t="s">
        <v>72</v>
      </c>
      <c r="AY666" s="151" t="s">
        <v>136</v>
      </c>
    </row>
    <row r="667" spans="2:65" s="12" customFormat="1" ht="11.25">
      <c r="B667" s="149"/>
      <c r="D667" s="150" t="s">
        <v>148</v>
      </c>
      <c r="E667" s="151" t="s">
        <v>19</v>
      </c>
      <c r="F667" s="152" t="s">
        <v>768</v>
      </c>
      <c r="H667" s="151" t="s">
        <v>19</v>
      </c>
      <c r="I667" s="153"/>
      <c r="L667" s="149"/>
      <c r="M667" s="154"/>
      <c r="T667" s="155"/>
      <c r="AT667" s="151" t="s">
        <v>148</v>
      </c>
      <c r="AU667" s="151" t="s">
        <v>91</v>
      </c>
      <c r="AV667" s="12" t="s">
        <v>80</v>
      </c>
      <c r="AW667" s="12" t="s">
        <v>34</v>
      </c>
      <c r="AX667" s="12" t="s">
        <v>72</v>
      </c>
      <c r="AY667" s="151" t="s">
        <v>136</v>
      </c>
    </row>
    <row r="668" spans="2:65" s="13" customFormat="1" ht="11.25">
      <c r="B668" s="156"/>
      <c r="D668" s="150" t="s">
        <v>148</v>
      </c>
      <c r="E668" s="157" t="s">
        <v>19</v>
      </c>
      <c r="F668" s="158" t="s">
        <v>91</v>
      </c>
      <c r="H668" s="159">
        <v>2</v>
      </c>
      <c r="I668" s="160"/>
      <c r="L668" s="156"/>
      <c r="M668" s="161"/>
      <c r="T668" s="162"/>
      <c r="AT668" s="157" t="s">
        <v>148</v>
      </c>
      <c r="AU668" s="157" t="s">
        <v>91</v>
      </c>
      <c r="AV668" s="13" t="s">
        <v>91</v>
      </c>
      <c r="AW668" s="13" t="s">
        <v>34</v>
      </c>
      <c r="AX668" s="13" t="s">
        <v>72</v>
      </c>
      <c r="AY668" s="157" t="s">
        <v>136</v>
      </c>
    </row>
    <row r="669" spans="2:65" s="14" customFormat="1" ht="11.25">
      <c r="B669" s="163"/>
      <c r="D669" s="150" t="s">
        <v>148</v>
      </c>
      <c r="E669" s="164" t="s">
        <v>19</v>
      </c>
      <c r="F669" s="165" t="s">
        <v>151</v>
      </c>
      <c r="H669" s="166">
        <v>2</v>
      </c>
      <c r="I669" s="167"/>
      <c r="L669" s="163"/>
      <c r="M669" s="168"/>
      <c r="T669" s="169"/>
      <c r="AT669" s="164" t="s">
        <v>148</v>
      </c>
      <c r="AU669" s="164" t="s">
        <v>91</v>
      </c>
      <c r="AV669" s="14" t="s">
        <v>144</v>
      </c>
      <c r="AW669" s="14" t="s">
        <v>34</v>
      </c>
      <c r="AX669" s="14" t="s">
        <v>80</v>
      </c>
      <c r="AY669" s="164" t="s">
        <v>136</v>
      </c>
    </row>
    <row r="670" spans="2:65" s="1" customFormat="1" ht="16.5" customHeight="1">
      <c r="B670" s="33"/>
      <c r="C670" s="132" t="s">
        <v>786</v>
      </c>
      <c r="D670" s="132" t="s">
        <v>139</v>
      </c>
      <c r="E670" s="133" t="s">
        <v>787</v>
      </c>
      <c r="F670" s="134" t="s">
        <v>788</v>
      </c>
      <c r="G670" s="135" t="s">
        <v>227</v>
      </c>
      <c r="H670" s="136">
        <v>1</v>
      </c>
      <c r="I670" s="137"/>
      <c r="J670" s="138">
        <f>ROUND(I670*H670,2)</f>
        <v>0</v>
      </c>
      <c r="K670" s="134" t="s">
        <v>143</v>
      </c>
      <c r="L670" s="33"/>
      <c r="M670" s="139" t="s">
        <v>19</v>
      </c>
      <c r="N670" s="140" t="s">
        <v>44</v>
      </c>
      <c r="P670" s="141">
        <f>O670*H670</f>
        <v>0</v>
      </c>
      <c r="Q670" s="141">
        <v>0</v>
      </c>
      <c r="R670" s="141">
        <f>Q670*H670</f>
        <v>0</v>
      </c>
      <c r="S670" s="141">
        <v>0</v>
      </c>
      <c r="T670" s="142">
        <f>S670*H670</f>
        <v>0</v>
      </c>
      <c r="AR670" s="143" t="s">
        <v>253</v>
      </c>
      <c r="AT670" s="143" t="s">
        <v>139</v>
      </c>
      <c r="AU670" s="143" t="s">
        <v>91</v>
      </c>
      <c r="AY670" s="18" t="s">
        <v>136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8" t="s">
        <v>91</v>
      </c>
      <c r="BK670" s="144">
        <f>ROUND(I670*H670,2)</f>
        <v>0</v>
      </c>
      <c r="BL670" s="18" t="s">
        <v>253</v>
      </c>
      <c r="BM670" s="143" t="s">
        <v>789</v>
      </c>
    </row>
    <row r="671" spans="2:65" s="1" customFormat="1" ht="11.25">
      <c r="B671" s="33"/>
      <c r="D671" s="145" t="s">
        <v>146</v>
      </c>
      <c r="F671" s="146" t="s">
        <v>790</v>
      </c>
      <c r="I671" s="147"/>
      <c r="L671" s="33"/>
      <c r="M671" s="148"/>
      <c r="T671" s="54"/>
      <c r="AT671" s="18" t="s">
        <v>146</v>
      </c>
      <c r="AU671" s="18" t="s">
        <v>91</v>
      </c>
    </row>
    <row r="672" spans="2:65" s="12" customFormat="1" ht="11.25">
      <c r="B672" s="149"/>
      <c r="D672" s="150" t="s">
        <v>148</v>
      </c>
      <c r="E672" s="151" t="s">
        <v>19</v>
      </c>
      <c r="F672" s="152" t="s">
        <v>446</v>
      </c>
      <c r="H672" s="151" t="s">
        <v>19</v>
      </c>
      <c r="I672" s="153"/>
      <c r="L672" s="149"/>
      <c r="M672" s="154"/>
      <c r="T672" s="155"/>
      <c r="AT672" s="151" t="s">
        <v>148</v>
      </c>
      <c r="AU672" s="151" t="s">
        <v>91</v>
      </c>
      <c r="AV672" s="12" t="s">
        <v>80</v>
      </c>
      <c r="AW672" s="12" t="s">
        <v>34</v>
      </c>
      <c r="AX672" s="12" t="s">
        <v>72</v>
      </c>
      <c r="AY672" s="151" t="s">
        <v>136</v>
      </c>
    </row>
    <row r="673" spans="2:65" s="12" customFormat="1" ht="11.25">
      <c r="B673" s="149"/>
      <c r="D673" s="150" t="s">
        <v>148</v>
      </c>
      <c r="E673" s="151" t="s">
        <v>19</v>
      </c>
      <c r="F673" s="152" t="s">
        <v>700</v>
      </c>
      <c r="H673" s="151" t="s">
        <v>19</v>
      </c>
      <c r="I673" s="153"/>
      <c r="L673" s="149"/>
      <c r="M673" s="154"/>
      <c r="T673" s="155"/>
      <c r="AT673" s="151" t="s">
        <v>148</v>
      </c>
      <c r="AU673" s="151" t="s">
        <v>91</v>
      </c>
      <c r="AV673" s="12" t="s">
        <v>80</v>
      </c>
      <c r="AW673" s="12" t="s">
        <v>34</v>
      </c>
      <c r="AX673" s="12" t="s">
        <v>72</v>
      </c>
      <c r="AY673" s="151" t="s">
        <v>136</v>
      </c>
    </row>
    <row r="674" spans="2:65" s="13" customFormat="1" ht="11.25">
      <c r="B674" s="156"/>
      <c r="D674" s="150" t="s">
        <v>148</v>
      </c>
      <c r="E674" s="157" t="s">
        <v>19</v>
      </c>
      <c r="F674" s="158" t="s">
        <v>80</v>
      </c>
      <c r="H674" s="159">
        <v>1</v>
      </c>
      <c r="I674" s="160"/>
      <c r="L674" s="156"/>
      <c r="M674" s="161"/>
      <c r="T674" s="162"/>
      <c r="AT674" s="157" t="s">
        <v>148</v>
      </c>
      <c r="AU674" s="157" t="s">
        <v>91</v>
      </c>
      <c r="AV674" s="13" t="s">
        <v>91</v>
      </c>
      <c r="AW674" s="13" t="s">
        <v>34</v>
      </c>
      <c r="AX674" s="13" t="s">
        <v>72</v>
      </c>
      <c r="AY674" s="157" t="s">
        <v>136</v>
      </c>
    </row>
    <row r="675" spans="2:65" s="14" customFormat="1" ht="11.25">
      <c r="B675" s="163"/>
      <c r="D675" s="150" t="s">
        <v>148</v>
      </c>
      <c r="E675" s="164" t="s">
        <v>19</v>
      </c>
      <c r="F675" s="165" t="s">
        <v>151</v>
      </c>
      <c r="H675" s="166">
        <v>1</v>
      </c>
      <c r="I675" s="167"/>
      <c r="L675" s="163"/>
      <c r="M675" s="168"/>
      <c r="T675" s="169"/>
      <c r="AT675" s="164" t="s">
        <v>148</v>
      </c>
      <c r="AU675" s="164" t="s">
        <v>91</v>
      </c>
      <c r="AV675" s="14" t="s">
        <v>144</v>
      </c>
      <c r="AW675" s="14" t="s">
        <v>34</v>
      </c>
      <c r="AX675" s="14" t="s">
        <v>80</v>
      </c>
      <c r="AY675" s="164" t="s">
        <v>136</v>
      </c>
    </row>
    <row r="676" spans="2:65" s="1" customFormat="1" ht="16.5" customHeight="1">
      <c r="B676" s="33"/>
      <c r="C676" s="180" t="s">
        <v>791</v>
      </c>
      <c r="D676" s="180" t="s">
        <v>502</v>
      </c>
      <c r="E676" s="181" t="s">
        <v>792</v>
      </c>
      <c r="F676" s="182" t="s">
        <v>793</v>
      </c>
      <c r="G676" s="183" t="s">
        <v>227</v>
      </c>
      <c r="H676" s="184">
        <v>1</v>
      </c>
      <c r="I676" s="185"/>
      <c r="J676" s="186">
        <f>ROUND(I676*H676,2)</f>
        <v>0</v>
      </c>
      <c r="K676" s="182" t="s">
        <v>143</v>
      </c>
      <c r="L676" s="187"/>
      <c r="M676" s="188" t="s">
        <v>19</v>
      </c>
      <c r="N676" s="189" t="s">
        <v>44</v>
      </c>
      <c r="P676" s="141">
        <f>O676*H676</f>
        <v>0</v>
      </c>
      <c r="Q676" s="141">
        <v>1.4999999999999999E-4</v>
      </c>
      <c r="R676" s="141">
        <f>Q676*H676</f>
        <v>1.4999999999999999E-4</v>
      </c>
      <c r="S676" s="141">
        <v>0</v>
      </c>
      <c r="T676" s="142">
        <f>S676*H676</f>
        <v>0</v>
      </c>
      <c r="AR676" s="143" t="s">
        <v>369</v>
      </c>
      <c r="AT676" s="143" t="s">
        <v>502</v>
      </c>
      <c r="AU676" s="143" t="s">
        <v>91</v>
      </c>
      <c r="AY676" s="18" t="s">
        <v>136</v>
      </c>
      <c r="BE676" s="144">
        <f>IF(N676="základní",J676,0)</f>
        <v>0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8" t="s">
        <v>91</v>
      </c>
      <c r="BK676" s="144">
        <f>ROUND(I676*H676,2)</f>
        <v>0</v>
      </c>
      <c r="BL676" s="18" t="s">
        <v>253</v>
      </c>
      <c r="BM676" s="143" t="s">
        <v>794</v>
      </c>
    </row>
    <row r="677" spans="2:65" s="12" customFormat="1" ht="11.25">
      <c r="B677" s="149"/>
      <c r="D677" s="150" t="s">
        <v>148</v>
      </c>
      <c r="E677" s="151" t="s">
        <v>19</v>
      </c>
      <c r="F677" s="152" t="s">
        <v>446</v>
      </c>
      <c r="H677" s="151" t="s">
        <v>19</v>
      </c>
      <c r="I677" s="153"/>
      <c r="L677" s="149"/>
      <c r="M677" s="154"/>
      <c r="T677" s="155"/>
      <c r="AT677" s="151" t="s">
        <v>148</v>
      </c>
      <c r="AU677" s="151" t="s">
        <v>91</v>
      </c>
      <c r="AV677" s="12" t="s">
        <v>80</v>
      </c>
      <c r="AW677" s="12" t="s">
        <v>34</v>
      </c>
      <c r="AX677" s="12" t="s">
        <v>72</v>
      </c>
      <c r="AY677" s="151" t="s">
        <v>136</v>
      </c>
    </row>
    <row r="678" spans="2:65" s="12" customFormat="1" ht="11.25">
      <c r="B678" s="149"/>
      <c r="D678" s="150" t="s">
        <v>148</v>
      </c>
      <c r="E678" s="151" t="s">
        <v>19</v>
      </c>
      <c r="F678" s="152" t="s">
        <v>700</v>
      </c>
      <c r="H678" s="151" t="s">
        <v>19</v>
      </c>
      <c r="I678" s="153"/>
      <c r="L678" s="149"/>
      <c r="M678" s="154"/>
      <c r="T678" s="155"/>
      <c r="AT678" s="151" t="s">
        <v>148</v>
      </c>
      <c r="AU678" s="151" t="s">
        <v>91</v>
      </c>
      <c r="AV678" s="12" t="s">
        <v>80</v>
      </c>
      <c r="AW678" s="12" t="s">
        <v>34</v>
      </c>
      <c r="AX678" s="12" t="s">
        <v>72</v>
      </c>
      <c r="AY678" s="151" t="s">
        <v>136</v>
      </c>
    </row>
    <row r="679" spans="2:65" s="13" customFormat="1" ht="11.25">
      <c r="B679" s="156"/>
      <c r="D679" s="150" t="s">
        <v>148</v>
      </c>
      <c r="E679" s="157" t="s">
        <v>19</v>
      </c>
      <c r="F679" s="158" t="s">
        <v>80</v>
      </c>
      <c r="H679" s="159">
        <v>1</v>
      </c>
      <c r="I679" s="160"/>
      <c r="L679" s="156"/>
      <c r="M679" s="161"/>
      <c r="T679" s="162"/>
      <c r="AT679" s="157" t="s">
        <v>148</v>
      </c>
      <c r="AU679" s="157" t="s">
        <v>91</v>
      </c>
      <c r="AV679" s="13" t="s">
        <v>91</v>
      </c>
      <c r="AW679" s="13" t="s">
        <v>34</v>
      </c>
      <c r="AX679" s="13" t="s">
        <v>72</v>
      </c>
      <c r="AY679" s="157" t="s">
        <v>136</v>
      </c>
    </row>
    <row r="680" spans="2:65" s="14" customFormat="1" ht="11.25">
      <c r="B680" s="163"/>
      <c r="D680" s="150" t="s">
        <v>148</v>
      </c>
      <c r="E680" s="164" t="s">
        <v>19</v>
      </c>
      <c r="F680" s="165" t="s">
        <v>151</v>
      </c>
      <c r="H680" s="166">
        <v>1</v>
      </c>
      <c r="I680" s="167"/>
      <c r="L680" s="163"/>
      <c r="M680" s="168"/>
      <c r="T680" s="169"/>
      <c r="AT680" s="164" t="s">
        <v>148</v>
      </c>
      <c r="AU680" s="164" t="s">
        <v>91</v>
      </c>
      <c r="AV680" s="14" t="s">
        <v>144</v>
      </c>
      <c r="AW680" s="14" t="s">
        <v>34</v>
      </c>
      <c r="AX680" s="14" t="s">
        <v>80</v>
      </c>
      <c r="AY680" s="164" t="s">
        <v>136</v>
      </c>
    </row>
    <row r="681" spans="2:65" s="1" customFormat="1" ht="16.5" customHeight="1">
      <c r="B681" s="33"/>
      <c r="C681" s="180" t="s">
        <v>795</v>
      </c>
      <c r="D681" s="180" t="s">
        <v>502</v>
      </c>
      <c r="E681" s="181" t="s">
        <v>779</v>
      </c>
      <c r="F681" s="182" t="s">
        <v>780</v>
      </c>
      <c r="G681" s="183" t="s">
        <v>227</v>
      </c>
      <c r="H681" s="184">
        <v>1</v>
      </c>
      <c r="I681" s="185"/>
      <c r="J681" s="186">
        <f>ROUND(I681*H681,2)</f>
        <v>0</v>
      </c>
      <c r="K681" s="182" t="s">
        <v>143</v>
      </c>
      <c r="L681" s="187"/>
      <c r="M681" s="188" t="s">
        <v>19</v>
      </c>
      <c r="N681" s="189" t="s">
        <v>44</v>
      </c>
      <c r="P681" s="141">
        <f>O681*H681</f>
        <v>0</v>
      </c>
      <c r="Q681" s="141">
        <v>2.2000000000000001E-3</v>
      </c>
      <c r="R681" s="141">
        <f>Q681*H681</f>
        <v>2.2000000000000001E-3</v>
      </c>
      <c r="S681" s="141">
        <v>0</v>
      </c>
      <c r="T681" s="142">
        <f>S681*H681</f>
        <v>0</v>
      </c>
      <c r="AR681" s="143" t="s">
        <v>369</v>
      </c>
      <c r="AT681" s="143" t="s">
        <v>502</v>
      </c>
      <c r="AU681" s="143" t="s">
        <v>91</v>
      </c>
      <c r="AY681" s="18" t="s">
        <v>136</v>
      </c>
      <c r="BE681" s="144">
        <f>IF(N681="základní",J681,0)</f>
        <v>0</v>
      </c>
      <c r="BF681" s="144">
        <f>IF(N681="snížená",J681,0)</f>
        <v>0</v>
      </c>
      <c r="BG681" s="144">
        <f>IF(N681="zákl. přenesená",J681,0)</f>
        <v>0</v>
      </c>
      <c r="BH681" s="144">
        <f>IF(N681="sníž. přenesená",J681,0)</f>
        <v>0</v>
      </c>
      <c r="BI681" s="144">
        <f>IF(N681="nulová",J681,0)</f>
        <v>0</v>
      </c>
      <c r="BJ681" s="18" t="s">
        <v>91</v>
      </c>
      <c r="BK681" s="144">
        <f>ROUND(I681*H681,2)</f>
        <v>0</v>
      </c>
      <c r="BL681" s="18" t="s">
        <v>253</v>
      </c>
      <c r="BM681" s="143" t="s">
        <v>796</v>
      </c>
    </row>
    <row r="682" spans="2:65" s="12" customFormat="1" ht="11.25">
      <c r="B682" s="149"/>
      <c r="D682" s="150" t="s">
        <v>148</v>
      </c>
      <c r="E682" s="151" t="s">
        <v>19</v>
      </c>
      <c r="F682" s="152" t="s">
        <v>446</v>
      </c>
      <c r="H682" s="151" t="s">
        <v>19</v>
      </c>
      <c r="I682" s="153"/>
      <c r="L682" s="149"/>
      <c r="M682" s="154"/>
      <c r="T682" s="155"/>
      <c r="AT682" s="151" t="s">
        <v>148</v>
      </c>
      <c r="AU682" s="151" t="s">
        <v>91</v>
      </c>
      <c r="AV682" s="12" t="s">
        <v>80</v>
      </c>
      <c r="AW682" s="12" t="s">
        <v>34</v>
      </c>
      <c r="AX682" s="12" t="s">
        <v>72</v>
      </c>
      <c r="AY682" s="151" t="s">
        <v>136</v>
      </c>
    </row>
    <row r="683" spans="2:65" s="12" customFormat="1" ht="11.25">
      <c r="B683" s="149"/>
      <c r="D683" s="150" t="s">
        <v>148</v>
      </c>
      <c r="E683" s="151" t="s">
        <v>19</v>
      </c>
      <c r="F683" s="152" t="s">
        <v>700</v>
      </c>
      <c r="H683" s="151" t="s">
        <v>19</v>
      </c>
      <c r="I683" s="153"/>
      <c r="L683" s="149"/>
      <c r="M683" s="154"/>
      <c r="T683" s="155"/>
      <c r="AT683" s="151" t="s">
        <v>148</v>
      </c>
      <c r="AU683" s="151" t="s">
        <v>91</v>
      </c>
      <c r="AV683" s="12" t="s">
        <v>80</v>
      </c>
      <c r="AW683" s="12" t="s">
        <v>34</v>
      </c>
      <c r="AX683" s="12" t="s">
        <v>72</v>
      </c>
      <c r="AY683" s="151" t="s">
        <v>136</v>
      </c>
    </row>
    <row r="684" spans="2:65" s="13" customFormat="1" ht="11.25">
      <c r="B684" s="156"/>
      <c r="D684" s="150" t="s">
        <v>148</v>
      </c>
      <c r="E684" s="157" t="s">
        <v>19</v>
      </c>
      <c r="F684" s="158" t="s">
        <v>80</v>
      </c>
      <c r="H684" s="159">
        <v>1</v>
      </c>
      <c r="I684" s="160"/>
      <c r="L684" s="156"/>
      <c r="M684" s="161"/>
      <c r="T684" s="162"/>
      <c r="AT684" s="157" t="s">
        <v>148</v>
      </c>
      <c r="AU684" s="157" t="s">
        <v>91</v>
      </c>
      <c r="AV684" s="13" t="s">
        <v>91</v>
      </c>
      <c r="AW684" s="13" t="s">
        <v>34</v>
      </c>
      <c r="AX684" s="13" t="s">
        <v>72</v>
      </c>
      <c r="AY684" s="157" t="s">
        <v>136</v>
      </c>
    </row>
    <row r="685" spans="2:65" s="14" customFormat="1" ht="11.25">
      <c r="B685" s="163"/>
      <c r="D685" s="150" t="s">
        <v>148</v>
      </c>
      <c r="E685" s="164" t="s">
        <v>19</v>
      </c>
      <c r="F685" s="165" t="s">
        <v>151</v>
      </c>
      <c r="H685" s="166">
        <v>1</v>
      </c>
      <c r="I685" s="167"/>
      <c r="L685" s="163"/>
      <c r="M685" s="168"/>
      <c r="T685" s="169"/>
      <c r="AT685" s="164" t="s">
        <v>148</v>
      </c>
      <c r="AU685" s="164" t="s">
        <v>91</v>
      </c>
      <c r="AV685" s="14" t="s">
        <v>144</v>
      </c>
      <c r="AW685" s="14" t="s">
        <v>34</v>
      </c>
      <c r="AX685" s="14" t="s">
        <v>80</v>
      </c>
      <c r="AY685" s="164" t="s">
        <v>136</v>
      </c>
    </row>
    <row r="686" spans="2:65" s="1" customFormat="1" ht="16.5" customHeight="1">
      <c r="B686" s="33"/>
      <c r="C686" s="180" t="s">
        <v>797</v>
      </c>
      <c r="D686" s="180" t="s">
        <v>502</v>
      </c>
      <c r="E686" s="181" t="s">
        <v>798</v>
      </c>
      <c r="F686" s="182" t="s">
        <v>799</v>
      </c>
      <c r="G686" s="183" t="s">
        <v>227</v>
      </c>
      <c r="H686" s="184">
        <v>1</v>
      </c>
      <c r="I686" s="185"/>
      <c r="J686" s="186">
        <f>ROUND(I686*H686,2)</f>
        <v>0</v>
      </c>
      <c r="K686" s="182" t="s">
        <v>143</v>
      </c>
      <c r="L686" s="187"/>
      <c r="M686" s="188" t="s">
        <v>19</v>
      </c>
      <c r="N686" s="189" t="s">
        <v>44</v>
      </c>
      <c r="P686" s="141">
        <f>O686*H686</f>
        <v>0</v>
      </c>
      <c r="Q686" s="141">
        <v>2.2000000000000001E-3</v>
      </c>
      <c r="R686" s="141">
        <f>Q686*H686</f>
        <v>2.2000000000000001E-3</v>
      </c>
      <c r="S686" s="141">
        <v>0</v>
      </c>
      <c r="T686" s="142">
        <f>S686*H686</f>
        <v>0</v>
      </c>
      <c r="AR686" s="143" t="s">
        <v>369</v>
      </c>
      <c r="AT686" s="143" t="s">
        <v>502</v>
      </c>
      <c r="AU686" s="143" t="s">
        <v>91</v>
      </c>
      <c r="AY686" s="18" t="s">
        <v>136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91</v>
      </c>
      <c r="BK686" s="144">
        <f>ROUND(I686*H686,2)</f>
        <v>0</v>
      </c>
      <c r="BL686" s="18" t="s">
        <v>253</v>
      </c>
      <c r="BM686" s="143" t="s">
        <v>800</v>
      </c>
    </row>
    <row r="687" spans="2:65" s="12" customFormat="1" ht="11.25">
      <c r="B687" s="149"/>
      <c r="D687" s="150" t="s">
        <v>148</v>
      </c>
      <c r="E687" s="151" t="s">
        <v>19</v>
      </c>
      <c r="F687" s="152" t="s">
        <v>446</v>
      </c>
      <c r="H687" s="151" t="s">
        <v>19</v>
      </c>
      <c r="I687" s="153"/>
      <c r="L687" s="149"/>
      <c r="M687" s="154"/>
      <c r="T687" s="155"/>
      <c r="AT687" s="151" t="s">
        <v>148</v>
      </c>
      <c r="AU687" s="151" t="s">
        <v>91</v>
      </c>
      <c r="AV687" s="12" t="s">
        <v>80</v>
      </c>
      <c r="AW687" s="12" t="s">
        <v>34</v>
      </c>
      <c r="AX687" s="12" t="s">
        <v>72</v>
      </c>
      <c r="AY687" s="151" t="s">
        <v>136</v>
      </c>
    </row>
    <row r="688" spans="2:65" s="12" customFormat="1" ht="11.25">
      <c r="B688" s="149"/>
      <c r="D688" s="150" t="s">
        <v>148</v>
      </c>
      <c r="E688" s="151" t="s">
        <v>19</v>
      </c>
      <c r="F688" s="152" t="s">
        <v>700</v>
      </c>
      <c r="H688" s="151" t="s">
        <v>19</v>
      </c>
      <c r="I688" s="153"/>
      <c r="L688" s="149"/>
      <c r="M688" s="154"/>
      <c r="T688" s="155"/>
      <c r="AT688" s="151" t="s">
        <v>148</v>
      </c>
      <c r="AU688" s="151" t="s">
        <v>91</v>
      </c>
      <c r="AV688" s="12" t="s">
        <v>80</v>
      </c>
      <c r="AW688" s="12" t="s">
        <v>34</v>
      </c>
      <c r="AX688" s="12" t="s">
        <v>72</v>
      </c>
      <c r="AY688" s="151" t="s">
        <v>136</v>
      </c>
    </row>
    <row r="689" spans="2:65" s="13" customFormat="1" ht="11.25">
      <c r="B689" s="156"/>
      <c r="D689" s="150" t="s">
        <v>148</v>
      </c>
      <c r="E689" s="157" t="s">
        <v>19</v>
      </c>
      <c r="F689" s="158" t="s">
        <v>80</v>
      </c>
      <c r="H689" s="159">
        <v>1</v>
      </c>
      <c r="I689" s="160"/>
      <c r="L689" s="156"/>
      <c r="M689" s="161"/>
      <c r="T689" s="162"/>
      <c r="AT689" s="157" t="s">
        <v>148</v>
      </c>
      <c r="AU689" s="157" t="s">
        <v>91</v>
      </c>
      <c r="AV689" s="13" t="s">
        <v>91</v>
      </c>
      <c r="AW689" s="13" t="s">
        <v>34</v>
      </c>
      <c r="AX689" s="13" t="s">
        <v>72</v>
      </c>
      <c r="AY689" s="157" t="s">
        <v>136</v>
      </c>
    </row>
    <row r="690" spans="2:65" s="14" customFormat="1" ht="11.25">
      <c r="B690" s="163"/>
      <c r="D690" s="150" t="s">
        <v>148</v>
      </c>
      <c r="E690" s="164" t="s">
        <v>19</v>
      </c>
      <c r="F690" s="165" t="s">
        <v>151</v>
      </c>
      <c r="H690" s="166">
        <v>1</v>
      </c>
      <c r="I690" s="167"/>
      <c r="L690" s="163"/>
      <c r="M690" s="168"/>
      <c r="T690" s="169"/>
      <c r="AT690" s="164" t="s">
        <v>148</v>
      </c>
      <c r="AU690" s="164" t="s">
        <v>91</v>
      </c>
      <c r="AV690" s="14" t="s">
        <v>144</v>
      </c>
      <c r="AW690" s="14" t="s">
        <v>34</v>
      </c>
      <c r="AX690" s="14" t="s">
        <v>80</v>
      </c>
      <c r="AY690" s="164" t="s">
        <v>136</v>
      </c>
    </row>
    <row r="691" spans="2:65" s="1" customFormat="1" ht="16.5" customHeight="1">
      <c r="B691" s="33"/>
      <c r="C691" s="132" t="s">
        <v>801</v>
      </c>
      <c r="D691" s="132" t="s">
        <v>139</v>
      </c>
      <c r="E691" s="133" t="s">
        <v>802</v>
      </c>
      <c r="F691" s="134" t="s">
        <v>803</v>
      </c>
      <c r="G691" s="135" t="s">
        <v>227</v>
      </c>
      <c r="H691" s="136">
        <v>1</v>
      </c>
      <c r="I691" s="137"/>
      <c r="J691" s="138">
        <f>ROUND(I691*H691,2)</f>
        <v>0</v>
      </c>
      <c r="K691" s="134" t="s">
        <v>143</v>
      </c>
      <c r="L691" s="33"/>
      <c r="M691" s="139" t="s">
        <v>19</v>
      </c>
      <c r="N691" s="140" t="s">
        <v>44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253</v>
      </c>
      <c r="AT691" s="143" t="s">
        <v>139</v>
      </c>
      <c r="AU691" s="143" t="s">
        <v>91</v>
      </c>
      <c r="AY691" s="18" t="s">
        <v>136</v>
      </c>
      <c r="BE691" s="144">
        <f>IF(N691="základní",J691,0)</f>
        <v>0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8" t="s">
        <v>91</v>
      </c>
      <c r="BK691" s="144">
        <f>ROUND(I691*H691,2)</f>
        <v>0</v>
      </c>
      <c r="BL691" s="18" t="s">
        <v>253</v>
      </c>
      <c r="BM691" s="143" t="s">
        <v>804</v>
      </c>
    </row>
    <row r="692" spans="2:65" s="1" customFormat="1" ht="11.25">
      <c r="B692" s="33"/>
      <c r="D692" s="145" t="s">
        <v>146</v>
      </c>
      <c r="F692" s="146" t="s">
        <v>805</v>
      </c>
      <c r="I692" s="147"/>
      <c r="L692" s="33"/>
      <c r="M692" s="148"/>
      <c r="T692" s="54"/>
      <c r="AT692" s="18" t="s">
        <v>146</v>
      </c>
      <c r="AU692" s="18" t="s">
        <v>91</v>
      </c>
    </row>
    <row r="693" spans="2:65" s="12" customFormat="1" ht="11.25">
      <c r="B693" s="149"/>
      <c r="D693" s="150" t="s">
        <v>148</v>
      </c>
      <c r="E693" s="151" t="s">
        <v>19</v>
      </c>
      <c r="F693" s="152" t="s">
        <v>446</v>
      </c>
      <c r="H693" s="151" t="s">
        <v>19</v>
      </c>
      <c r="I693" s="153"/>
      <c r="L693" s="149"/>
      <c r="M693" s="154"/>
      <c r="T693" s="155"/>
      <c r="AT693" s="151" t="s">
        <v>148</v>
      </c>
      <c r="AU693" s="151" t="s">
        <v>91</v>
      </c>
      <c r="AV693" s="12" t="s">
        <v>80</v>
      </c>
      <c r="AW693" s="12" t="s">
        <v>34</v>
      </c>
      <c r="AX693" s="12" t="s">
        <v>72</v>
      </c>
      <c r="AY693" s="151" t="s">
        <v>136</v>
      </c>
    </row>
    <row r="694" spans="2:65" s="12" customFormat="1" ht="11.25">
      <c r="B694" s="149"/>
      <c r="D694" s="150" t="s">
        <v>148</v>
      </c>
      <c r="E694" s="151" t="s">
        <v>19</v>
      </c>
      <c r="F694" s="152" t="s">
        <v>758</v>
      </c>
      <c r="H694" s="151" t="s">
        <v>19</v>
      </c>
      <c r="I694" s="153"/>
      <c r="L694" s="149"/>
      <c r="M694" s="154"/>
      <c r="T694" s="155"/>
      <c r="AT694" s="151" t="s">
        <v>148</v>
      </c>
      <c r="AU694" s="151" t="s">
        <v>91</v>
      </c>
      <c r="AV694" s="12" t="s">
        <v>80</v>
      </c>
      <c r="AW694" s="12" t="s">
        <v>34</v>
      </c>
      <c r="AX694" s="12" t="s">
        <v>72</v>
      </c>
      <c r="AY694" s="151" t="s">
        <v>136</v>
      </c>
    </row>
    <row r="695" spans="2:65" s="13" customFormat="1" ht="11.25">
      <c r="B695" s="156"/>
      <c r="D695" s="150" t="s">
        <v>148</v>
      </c>
      <c r="E695" s="157" t="s">
        <v>19</v>
      </c>
      <c r="F695" s="158" t="s">
        <v>80</v>
      </c>
      <c r="H695" s="159">
        <v>1</v>
      </c>
      <c r="I695" s="160"/>
      <c r="L695" s="156"/>
      <c r="M695" s="161"/>
      <c r="T695" s="162"/>
      <c r="AT695" s="157" t="s">
        <v>148</v>
      </c>
      <c r="AU695" s="157" t="s">
        <v>91</v>
      </c>
      <c r="AV695" s="13" t="s">
        <v>91</v>
      </c>
      <c r="AW695" s="13" t="s">
        <v>34</v>
      </c>
      <c r="AX695" s="13" t="s">
        <v>72</v>
      </c>
      <c r="AY695" s="157" t="s">
        <v>136</v>
      </c>
    </row>
    <row r="696" spans="2:65" s="14" customFormat="1" ht="11.25">
      <c r="B696" s="163"/>
      <c r="D696" s="150" t="s">
        <v>148</v>
      </c>
      <c r="E696" s="164" t="s">
        <v>19</v>
      </c>
      <c r="F696" s="165" t="s">
        <v>151</v>
      </c>
      <c r="H696" s="166">
        <v>1</v>
      </c>
      <c r="I696" s="167"/>
      <c r="L696" s="163"/>
      <c r="M696" s="168"/>
      <c r="T696" s="169"/>
      <c r="AT696" s="164" t="s">
        <v>148</v>
      </c>
      <c r="AU696" s="164" t="s">
        <v>91</v>
      </c>
      <c r="AV696" s="14" t="s">
        <v>144</v>
      </c>
      <c r="AW696" s="14" t="s">
        <v>34</v>
      </c>
      <c r="AX696" s="14" t="s">
        <v>80</v>
      </c>
      <c r="AY696" s="164" t="s">
        <v>136</v>
      </c>
    </row>
    <row r="697" spans="2:65" s="1" customFormat="1" ht="16.5" customHeight="1">
      <c r="B697" s="33"/>
      <c r="C697" s="180" t="s">
        <v>806</v>
      </c>
      <c r="D697" s="180" t="s">
        <v>502</v>
      </c>
      <c r="E697" s="181" t="s">
        <v>807</v>
      </c>
      <c r="F697" s="182" t="s">
        <v>808</v>
      </c>
      <c r="G697" s="183" t="s">
        <v>227</v>
      </c>
      <c r="H697" s="184">
        <v>1</v>
      </c>
      <c r="I697" s="185"/>
      <c r="J697" s="186">
        <f>ROUND(I697*H697,2)</f>
        <v>0</v>
      </c>
      <c r="K697" s="182" t="s">
        <v>143</v>
      </c>
      <c r="L697" s="187"/>
      <c r="M697" s="188" t="s">
        <v>19</v>
      </c>
      <c r="N697" s="189" t="s">
        <v>44</v>
      </c>
      <c r="P697" s="141">
        <f>O697*H697</f>
        <v>0</v>
      </c>
      <c r="Q697" s="141">
        <v>2.2000000000000001E-3</v>
      </c>
      <c r="R697" s="141">
        <f>Q697*H697</f>
        <v>2.2000000000000001E-3</v>
      </c>
      <c r="S697" s="141">
        <v>0</v>
      </c>
      <c r="T697" s="142">
        <f>S697*H697</f>
        <v>0</v>
      </c>
      <c r="AR697" s="143" t="s">
        <v>369</v>
      </c>
      <c r="AT697" s="143" t="s">
        <v>502</v>
      </c>
      <c r="AU697" s="143" t="s">
        <v>91</v>
      </c>
      <c r="AY697" s="18" t="s">
        <v>136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8" t="s">
        <v>91</v>
      </c>
      <c r="BK697" s="144">
        <f>ROUND(I697*H697,2)</f>
        <v>0</v>
      </c>
      <c r="BL697" s="18" t="s">
        <v>253</v>
      </c>
      <c r="BM697" s="143" t="s">
        <v>809</v>
      </c>
    </row>
    <row r="698" spans="2:65" s="12" customFormat="1" ht="11.25">
      <c r="B698" s="149"/>
      <c r="D698" s="150" t="s">
        <v>148</v>
      </c>
      <c r="E698" s="151" t="s">
        <v>19</v>
      </c>
      <c r="F698" s="152" t="s">
        <v>446</v>
      </c>
      <c r="H698" s="151" t="s">
        <v>19</v>
      </c>
      <c r="I698" s="153"/>
      <c r="L698" s="149"/>
      <c r="M698" s="154"/>
      <c r="T698" s="155"/>
      <c r="AT698" s="151" t="s">
        <v>148</v>
      </c>
      <c r="AU698" s="151" t="s">
        <v>91</v>
      </c>
      <c r="AV698" s="12" t="s">
        <v>80</v>
      </c>
      <c r="AW698" s="12" t="s">
        <v>34</v>
      </c>
      <c r="AX698" s="12" t="s">
        <v>72</v>
      </c>
      <c r="AY698" s="151" t="s">
        <v>136</v>
      </c>
    </row>
    <row r="699" spans="2:65" s="12" customFormat="1" ht="11.25">
      <c r="B699" s="149"/>
      <c r="D699" s="150" t="s">
        <v>148</v>
      </c>
      <c r="E699" s="151" t="s">
        <v>19</v>
      </c>
      <c r="F699" s="152" t="s">
        <v>758</v>
      </c>
      <c r="H699" s="151" t="s">
        <v>19</v>
      </c>
      <c r="I699" s="153"/>
      <c r="L699" s="149"/>
      <c r="M699" s="154"/>
      <c r="T699" s="155"/>
      <c r="AT699" s="151" t="s">
        <v>148</v>
      </c>
      <c r="AU699" s="151" t="s">
        <v>91</v>
      </c>
      <c r="AV699" s="12" t="s">
        <v>80</v>
      </c>
      <c r="AW699" s="12" t="s">
        <v>34</v>
      </c>
      <c r="AX699" s="12" t="s">
        <v>72</v>
      </c>
      <c r="AY699" s="151" t="s">
        <v>136</v>
      </c>
    </row>
    <row r="700" spans="2:65" s="13" customFormat="1" ht="11.25">
      <c r="B700" s="156"/>
      <c r="D700" s="150" t="s">
        <v>148</v>
      </c>
      <c r="E700" s="157" t="s">
        <v>19</v>
      </c>
      <c r="F700" s="158" t="s">
        <v>80</v>
      </c>
      <c r="H700" s="159">
        <v>1</v>
      </c>
      <c r="I700" s="160"/>
      <c r="L700" s="156"/>
      <c r="M700" s="161"/>
      <c r="T700" s="162"/>
      <c r="AT700" s="157" t="s">
        <v>148</v>
      </c>
      <c r="AU700" s="157" t="s">
        <v>91</v>
      </c>
      <c r="AV700" s="13" t="s">
        <v>91</v>
      </c>
      <c r="AW700" s="13" t="s">
        <v>34</v>
      </c>
      <c r="AX700" s="13" t="s">
        <v>72</v>
      </c>
      <c r="AY700" s="157" t="s">
        <v>136</v>
      </c>
    </row>
    <row r="701" spans="2:65" s="14" customFormat="1" ht="11.25">
      <c r="B701" s="163"/>
      <c r="D701" s="150" t="s">
        <v>148</v>
      </c>
      <c r="E701" s="164" t="s">
        <v>19</v>
      </c>
      <c r="F701" s="165" t="s">
        <v>151</v>
      </c>
      <c r="H701" s="166">
        <v>1</v>
      </c>
      <c r="I701" s="167"/>
      <c r="L701" s="163"/>
      <c r="M701" s="168"/>
      <c r="T701" s="169"/>
      <c r="AT701" s="164" t="s">
        <v>148</v>
      </c>
      <c r="AU701" s="164" t="s">
        <v>91</v>
      </c>
      <c r="AV701" s="14" t="s">
        <v>144</v>
      </c>
      <c r="AW701" s="14" t="s">
        <v>34</v>
      </c>
      <c r="AX701" s="14" t="s">
        <v>80</v>
      </c>
      <c r="AY701" s="164" t="s">
        <v>136</v>
      </c>
    </row>
    <row r="702" spans="2:65" s="1" customFormat="1" ht="16.5" customHeight="1">
      <c r="B702" s="33"/>
      <c r="C702" s="132" t="s">
        <v>810</v>
      </c>
      <c r="D702" s="132" t="s">
        <v>139</v>
      </c>
      <c r="E702" s="133" t="s">
        <v>811</v>
      </c>
      <c r="F702" s="134" t="s">
        <v>812</v>
      </c>
      <c r="G702" s="135" t="s">
        <v>227</v>
      </c>
      <c r="H702" s="136">
        <v>1</v>
      </c>
      <c r="I702" s="137"/>
      <c r="J702" s="138">
        <f>ROUND(I702*H702,2)</f>
        <v>0</v>
      </c>
      <c r="K702" s="134" t="s">
        <v>143</v>
      </c>
      <c r="L702" s="33"/>
      <c r="M702" s="139" t="s">
        <v>19</v>
      </c>
      <c r="N702" s="140" t="s">
        <v>44</v>
      </c>
      <c r="P702" s="141">
        <f>O702*H702</f>
        <v>0</v>
      </c>
      <c r="Q702" s="141">
        <v>0</v>
      </c>
      <c r="R702" s="141">
        <f>Q702*H702</f>
        <v>0</v>
      </c>
      <c r="S702" s="141">
        <v>0</v>
      </c>
      <c r="T702" s="142">
        <f>S702*H702</f>
        <v>0</v>
      </c>
      <c r="AR702" s="143" t="s">
        <v>253</v>
      </c>
      <c r="AT702" s="143" t="s">
        <v>139</v>
      </c>
      <c r="AU702" s="143" t="s">
        <v>91</v>
      </c>
      <c r="AY702" s="18" t="s">
        <v>136</v>
      </c>
      <c r="BE702" s="144">
        <f>IF(N702="základní",J702,0)</f>
        <v>0</v>
      </c>
      <c r="BF702" s="144">
        <f>IF(N702="snížená",J702,0)</f>
        <v>0</v>
      </c>
      <c r="BG702" s="144">
        <f>IF(N702="zákl. přenesená",J702,0)</f>
        <v>0</v>
      </c>
      <c r="BH702" s="144">
        <f>IF(N702="sníž. přenesená",J702,0)</f>
        <v>0</v>
      </c>
      <c r="BI702" s="144">
        <f>IF(N702="nulová",J702,0)</f>
        <v>0</v>
      </c>
      <c r="BJ702" s="18" t="s">
        <v>91</v>
      </c>
      <c r="BK702" s="144">
        <f>ROUND(I702*H702,2)</f>
        <v>0</v>
      </c>
      <c r="BL702" s="18" t="s">
        <v>253</v>
      </c>
      <c r="BM702" s="143" t="s">
        <v>813</v>
      </c>
    </row>
    <row r="703" spans="2:65" s="1" customFormat="1" ht="11.25">
      <c r="B703" s="33"/>
      <c r="D703" s="145" t="s">
        <v>146</v>
      </c>
      <c r="F703" s="146" t="s">
        <v>814</v>
      </c>
      <c r="I703" s="147"/>
      <c r="L703" s="33"/>
      <c r="M703" s="148"/>
      <c r="T703" s="54"/>
      <c r="AT703" s="18" t="s">
        <v>146</v>
      </c>
      <c r="AU703" s="18" t="s">
        <v>91</v>
      </c>
    </row>
    <row r="704" spans="2:65" s="12" customFormat="1" ht="11.25">
      <c r="B704" s="149"/>
      <c r="D704" s="150" t="s">
        <v>148</v>
      </c>
      <c r="E704" s="151" t="s">
        <v>19</v>
      </c>
      <c r="F704" s="152" t="s">
        <v>446</v>
      </c>
      <c r="H704" s="151" t="s">
        <v>19</v>
      </c>
      <c r="I704" s="153"/>
      <c r="L704" s="149"/>
      <c r="M704" s="154"/>
      <c r="T704" s="155"/>
      <c r="AT704" s="151" t="s">
        <v>148</v>
      </c>
      <c r="AU704" s="151" t="s">
        <v>91</v>
      </c>
      <c r="AV704" s="12" t="s">
        <v>80</v>
      </c>
      <c r="AW704" s="12" t="s">
        <v>34</v>
      </c>
      <c r="AX704" s="12" t="s">
        <v>72</v>
      </c>
      <c r="AY704" s="151" t="s">
        <v>136</v>
      </c>
    </row>
    <row r="705" spans="2:65" s="12" customFormat="1" ht="11.25">
      <c r="B705" s="149"/>
      <c r="D705" s="150" t="s">
        <v>148</v>
      </c>
      <c r="E705" s="151" t="s">
        <v>19</v>
      </c>
      <c r="F705" s="152" t="s">
        <v>758</v>
      </c>
      <c r="H705" s="151" t="s">
        <v>19</v>
      </c>
      <c r="I705" s="153"/>
      <c r="L705" s="149"/>
      <c r="M705" s="154"/>
      <c r="T705" s="155"/>
      <c r="AT705" s="151" t="s">
        <v>148</v>
      </c>
      <c r="AU705" s="151" t="s">
        <v>91</v>
      </c>
      <c r="AV705" s="12" t="s">
        <v>80</v>
      </c>
      <c r="AW705" s="12" t="s">
        <v>34</v>
      </c>
      <c r="AX705" s="12" t="s">
        <v>72</v>
      </c>
      <c r="AY705" s="151" t="s">
        <v>136</v>
      </c>
    </row>
    <row r="706" spans="2:65" s="13" customFormat="1" ht="11.25">
      <c r="B706" s="156"/>
      <c r="D706" s="150" t="s">
        <v>148</v>
      </c>
      <c r="E706" s="157" t="s">
        <v>19</v>
      </c>
      <c r="F706" s="158" t="s">
        <v>80</v>
      </c>
      <c r="H706" s="159">
        <v>1</v>
      </c>
      <c r="I706" s="160"/>
      <c r="L706" s="156"/>
      <c r="M706" s="161"/>
      <c r="T706" s="162"/>
      <c r="AT706" s="157" t="s">
        <v>148</v>
      </c>
      <c r="AU706" s="157" t="s">
        <v>91</v>
      </c>
      <c r="AV706" s="13" t="s">
        <v>91</v>
      </c>
      <c r="AW706" s="13" t="s">
        <v>34</v>
      </c>
      <c r="AX706" s="13" t="s">
        <v>72</v>
      </c>
      <c r="AY706" s="157" t="s">
        <v>136</v>
      </c>
    </row>
    <row r="707" spans="2:65" s="14" customFormat="1" ht="11.25">
      <c r="B707" s="163"/>
      <c r="D707" s="150" t="s">
        <v>148</v>
      </c>
      <c r="E707" s="164" t="s">
        <v>19</v>
      </c>
      <c r="F707" s="165" t="s">
        <v>151</v>
      </c>
      <c r="H707" s="166">
        <v>1</v>
      </c>
      <c r="I707" s="167"/>
      <c r="L707" s="163"/>
      <c r="M707" s="168"/>
      <c r="T707" s="169"/>
      <c r="AT707" s="164" t="s">
        <v>148</v>
      </c>
      <c r="AU707" s="164" t="s">
        <v>91</v>
      </c>
      <c r="AV707" s="14" t="s">
        <v>144</v>
      </c>
      <c r="AW707" s="14" t="s">
        <v>34</v>
      </c>
      <c r="AX707" s="14" t="s">
        <v>80</v>
      </c>
      <c r="AY707" s="164" t="s">
        <v>136</v>
      </c>
    </row>
    <row r="708" spans="2:65" s="1" customFormat="1" ht="16.5" customHeight="1">
      <c r="B708" s="33"/>
      <c r="C708" s="180" t="s">
        <v>815</v>
      </c>
      <c r="D708" s="180" t="s">
        <v>502</v>
      </c>
      <c r="E708" s="181" t="s">
        <v>816</v>
      </c>
      <c r="F708" s="182" t="s">
        <v>817</v>
      </c>
      <c r="G708" s="183" t="s">
        <v>227</v>
      </c>
      <c r="H708" s="184">
        <v>1</v>
      </c>
      <c r="I708" s="185"/>
      <c r="J708" s="186">
        <f>ROUND(I708*H708,2)</f>
        <v>0</v>
      </c>
      <c r="K708" s="182" t="s">
        <v>143</v>
      </c>
      <c r="L708" s="187"/>
      <c r="M708" s="188" t="s">
        <v>19</v>
      </c>
      <c r="N708" s="189" t="s">
        <v>44</v>
      </c>
      <c r="P708" s="141">
        <f>O708*H708</f>
        <v>0</v>
      </c>
      <c r="Q708" s="141">
        <v>2.0000000000000001E-4</v>
      </c>
      <c r="R708" s="141">
        <f>Q708*H708</f>
        <v>2.0000000000000001E-4</v>
      </c>
      <c r="S708" s="141">
        <v>0</v>
      </c>
      <c r="T708" s="142">
        <f>S708*H708</f>
        <v>0</v>
      </c>
      <c r="AR708" s="143" t="s">
        <v>369</v>
      </c>
      <c r="AT708" s="143" t="s">
        <v>502</v>
      </c>
      <c r="AU708" s="143" t="s">
        <v>91</v>
      </c>
      <c r="AY708" s="18" t="s">
        <v>136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8" t="s">
        <v>91</v>
      </c>
      <c r="BK708" s="144">
        <f>ROUND(I708*H708,2)</f>
        <v>0</v>
      </c>
      <c r="BL708" s="18" t="s">
        <v>253</v>
      </c>
      <c r="BM708" s="143" t="s">
        <v>818</v>
      </c>
    </row>
    <row r="709" spans="2:65" s="12" customFormat="1" ht="11.25">
      <c r="B709" s="149"/>
      <c r="D709" s="150" t="s">
        <v>148</v>
      </c>
      <c r="E709" s="151" t="s">
        <v>19</v>
      </c>
      <c r="F709" s="152" t="s">
        <v>446</v>
      </c>
      <c r="H709" s="151" t="s">
        <v>19</v>
      </c>
      <c r="I709" s="153"/>
      <c r="L709" s="149"/>
      <c r="M709" s="154"/>
      <c r="T709" s="155"/>
      <c r="AT709" s="151" t="s">
        <v>148</v>
      </c>
      <c r="AU709" s="151" t="s">
        <v>91</v>
      </c>
      <c r="AV709" s="12" t="s">
        <v>80</v>
      </c>
      <c r="AW709" s="12" t="s">
        <v>34</v>
      </c>
      <c r="AX709" s="12" t="s">
        <v>72</v>
      </c>
      <c r="AY709" s="151" t="s">
        <v>136</v>
      </c>
    </row>
    <row r="710" spans="2:65" s="12" customFormat="1" ht="11.25">
      <c r="B710" s="149"/>
      <c r="D710" s="150" t="s">
        <v>148</v>
      </c>
      <c r="E710" s="151" t="s">
        <v>19</v>
      </c>
      <c r="F710" s="152" t="s">
        <v>758</v>
      </c>
      <c r="H710" s="151" t="s">
        <v>19</v>
      </c>
      <c r="I710" s="153"/>
      <c r="L710" s="149"/>
      <c r="M710" s="154"/>
      <c r="T710" s="155"/>
      <c r="AT710" s="151" t="s">
        <v>148</v>
      </c>
      <c r="AU710" s="151" t="s">
        <v>91</v>
      </c>
      <c r="AV710" s="12" t="s">
        <v>80</v>
      </c>
      <c r="AW710" s="12" t="s">
        <v>34</v>
      </c>
      <c r="AX710" s="12" t="s">
        <v>72</v>
      </c>
      <c r="AY710" s="151" t="s">
        <v>136</v>
      </c>
    </row>
    <row r="711" spans="2:65" s="13" customFormat="1" ht="11.25">
      <c r="B711" s="156"/>
      <c r="D711" s="150" t="s">
        <v>148</v>
      </c>
      <c r="E711" s="157" t="s">
        <v>19</v>
      </c>
      <c r="F711" s="158" t="s">
        <v>80</v>
      </c>
      <c r="H711" s="159">
        <v>1</v>
      </c>
      <c r="I711" s="160"/>
      <c r="L711" s="156"/>
      <c r="M711" s="161"/>
      <c r="T711" s="162"/>
      <c r="AT711" s="157" t="s">
        <v>148</v>
      </c>
      <c r="AU711" s="157" t="s">
        <v>91</v>
      </c>
      <c r="AV711" s="13" t="s">
        <v>91</v>
      </c>
      <c r="AW711" s="13" t="s">
        <v>34</v>
      </c>
      <c r="AX711" s="13" t="s">
        <v>72</v>
      </c>
      <c r="AY711" s="157" t="s">
        <v>136</v>
      </c>
    </row>
    <row r="712" spans="2:65" s="14" customFormat="1" ht="11.25">
      <c r="B712" s="163"/>
      <c r="D712" s="150" t="s">
        <v>148</v>
      </c>
      <c r="E712" s="164" t="s">
        <v>19</v>
      </c>
      <c r="F712" s="165" t="s">
        <v>151</v>
      </c>
      <c r="H712" s="166">
        <v>1</v>
      </c>
      <c r="I712" s="167"/>
      <c r="L712" s="163"/>
      <c r="M712" s="168"/>
      <c r="T712" s="169"/>
      <c r="AT712" s="164" t="s">
        <v>148</v>
      </c>
      <c r="AU712" s="164" t="s">
        <v>91</v>
      </c>
      <c r="AV712" s="14" t="s">
        <v>144</v>
      </c>
      <c r="AW712" s="14" t="s">
        <v>34</v>
      </c>
      <c r="AX712" s="14" t="s">
        <v>80</v>
      </c>
      <c r="AY712" s="164" t="s">
        <v>136</v>
      </c>
    </row>
    <row r="713" spans="2:65" s="1" customFormat="1" ht="16.5" customHeight="1">
      <c r="B713" s="33"/>
      <c r="C713" s="132" t="s">
        <v>819</v>
      </c>
      <c r="D713" s="132" t="s">
        <v>139</v>
      </c>
      <c r="E713" s="133" t="s">
        <v>820</v>
      </c>
      <c r="F713" s="134" t="s">
        <v>821</v>
      </c>
      <c r="G713" s="135" t="s">
        <v>227</v>
      </c>
      <c r="H713" s="136">
        <v>2</v>
      </c>
      <c r="I713" s="137"/>
      <c r="J713" s="138">
        <f>ROUND(I713*H713,2)</f>
        <v>0</v>
      </c>
      <c r="K713" s="134" t="s">
        <v>143</v>
      </c>
      <c r="L713" s="33"/>
      <c r="M713" s="139" t="s">
        <v>19</v>
      </c>
      <c r="N713" s="140" t="s">
        <v>44</v>
      </c>
      <c r="P713" s="141">
        <f>O713*H713</f>
        <v>0</v>
      </c>
      <c r="Q713" s="141">
        <v>0</v>
      </c>
      <c r="R713" s="141">
        <f>Q713*H713</f>
        <v>0</v>
      </c>
      <c r="S713" s="141">
        <v>0</v>
      </c>
      <c r="T713" s="142">
        <f>S713*H713</f>
        <v>0</v>
      </c>
      <c r="AR713" s="143" t="s">
        <v>253</v>
      </c>
      <c r="AT713" s="143" t="s">
        <v>139</v>
      </c>
      <c r="AU713" s="143" t="s">
        <v>91</v>
      </c>
      <c r="AY713" s="18" t="s">
        <v>136</v>
      </c>
      <c r="BE713" s="144">
        <f>IF(N713="základní",J713,0)</f>
        <v>0</v>
      </c>
      <c r="BF713" s="144">
        <f>IF(N713="snížená",J713,0)</f>
        <v>0</v>
      </c>
      <c r="BG713" s="144">
        <f>IF(N713="zákl. přenesená",J713,0)</f>
        <v>0</v>
      </c>
      <c r="BH713" s="144">
        <f>IF(N713="sníž. přenesená",J713,0)</f>
        <v>0</v>
      </c>
      <c r="BI713" s="144">
        <f>IF(N713="nulová",J713,0)</f>
        <v>0</v>
      </c>
      <c r="BJ713" s="18" t="s">
        <v>91</v>
      </c>
      <c r="BK713" s="144">
        <f>ROUND(I713*H713,2)</f>
        <v>0</v>
      </c>
      <c r="BL713" s="18" t="s">
        <v>253</v>
      </c>
      <c r="BM713" s="143" t="s">
        <v>822</v>
      </c>
    </row>
    <row r="714" spans="2:65" s="1" customFormat="1" ht="11.25">
      <c r="B714" s="33"/>
      <c r="D714" s="145" t="s">
        <v>146</v>
      </c>
      <c r="F714" s="146" t="s">
        <v>823</v>
      </c>
      <c r="I714" s="147"/>
      <c r="L714" s="33"/>
      <c r="M714" s="148"/>
      <c r="T714" s="54"/>
      <c r="AT714" s="18" t="s">
        <v>146</v>
      </c>
      <c r="AU714" s="18" t="s">
        <v>91</v>
      </c>
    </row>
    <row r="715" spans="2:65" s="12" customFormat="1" ht="11.25">
      <c r="B715" s="149"/>
      <c r="D715" s="150" t="s">
        <v>148</v>
      </c>
      <c r="E715" s="151" t="s">
        <v>19</v>
      </c>
      <c r="F715" s="152" t="s">
        <v>446</v>
      </c>
      <c r="H715" s="151" t="s">
        <v>19</v>
      </c>
      <c r="I715" s="153"/>
      <c r="L715" s="149"/>
      <c r="M715" s="154"/>
      <c r="T715" s="155"/>
      <c r="AT715" s="151" t="s">
        <v>148</v>
      </c>
      <c r="AU715" s="151" t="s">
        <v>91</v>
      </c>
      <c r="AV715" s="12" t="s">
        <v>80</v>
      </c>
      <c r="AW715" s="12" t="s">
        <v>34</v>
      </c>
      <c r="AX715" s="12" t="s">
        <v>72</v>
      </c>
      <c r="AY715" s="151" t="s">
        <v>136</v>
      </c>
    </row>
    <row r="716" spans="2:65" s="12" customFormat="1" ht="11.25">
      <c r="B716" s="149"/>
      <c r="D716" s="150" t="s">
        <v>148</v>
      </c>
      <c r="E716" s="151" t="s">
        <v>19</v>
      </c>
      <c r="F716" s="152" t="s">
        <v>768</v>
      </c>
      <c r="H716" s="151" t="s">
        <v>19</v>
      </c>
      <c r="I716" s="153"/>
      <c r="L716" s="149"/>
      <c r="M716" s="154"/>
      <c r="T716" s="155"/>
      <c r="AT716" s="151" t="s">
        <v>148</v>
      </c>
      <c r="AU716" s="151" t="s">
        <v>91</v>
      </c>
      <c r="AV716" s="12" t="s">
        <v>80</v>
      </c>
      <c r="AW716" s="12" t="s">
        <v>34</v>
      </c>
      <c r="AX716" s="12" t="s">
        <v>72</v>
      </c>
      <c r="AY716" s="151" t="s">
        <v>136</v>
      </c>
    </row>
    <row r="717" spans="2:65" s="13" customFormat="1" ht="11.25">
      <c r="B717" s="156"/>
      <c r="D717" s="150" t="s">
        <v>148</v>
      </c>
      <c r="E717" s="157" t="s">
        <v>19</v>
      </c>
      <c r="F717" s="158" t="s">
        <v>91</v>
      </c>
      <c r="H717" s="159">
        <v>2</v>
      </c>
      <c r="I717" s="160"/>
      <c r="L717" s="156"/>
      <c r="M717" s="161"/>
      <c r="T717" s="162"/>
      <c r="AT717" s="157" t="s">
        <v>148</v>
      </c>
      <c r="AU717" s="157" t="s">
        <v>91</v>
      </c>
      <c r="AV717" s="13" t="s">
        <v>91</v>
      </c>
      <c r="AW717" s="13" t="s">
        <v>34</v>
      </c>
      <c r="AX717" s="13" t="s">
        <v>72</v>
      </c>
      <c r="AY717" s="157" t="s">
        <v>136</v>
      </c>
    </row>
    <row r="718" spans="2:65" s="14" customFormat="1" ht="11.25">
      <c r="B718" s="163"/>
      <c r="D718" s="150" t="s">
        <v>148</v>
      </c>
      <c r="E718" s="164" t="s">
        <v>19</v>
      </c>
      <c r="F718" s="165" t="s">
        <v>151</v>
      </c>
      <c r="H718" s="166">
        <v>2</v>
      </c>
      <c r="I718" s="167"/>
      <c r="L718" s="163"/>
      <c r="M718" s="168"/>
      <c r="T718" s="169"/>
      <c r="AT718" s="164" t="s">
        <v>148</v>
      </c>
      <c r="AU718" s="164" t="s">
        <v>91</v>
      </c>
      <c r="AV718" s="14" t="s">
        <v>144</v>
      </c>
      <c r="AW718" s="14" t="s">
        <v>34</v>
      </c>
      <c r="AX718" s="14" t="s">
        <v>80</v>
      </c>
      <c r="AY718" s="164" t="s">
        <v>136</v>
      </c>
    </row>
    <row r="719" spans="2:65" s="1" customFormat="1" ht="16.5" customHeight="1">
      <c r="B719" s="33"/>
      <c r="C719" s="180" t="s">
        <v>824</v>
      </c>
      <c r="D719" s="180" t="s">
        <v>502</v>
      </c>
      <c r="E719" s="181" t="s">
        <v>825</v>
      </c>
      <c r="F719" s="182" t="s">
        <v>826</v>
      </c>
      <c r="G719" s="183" t="s">
        <v>227</v>
      </c>
      <c r="H719" s="184">
        <v>2</v>
      </c>
      <c r="I719" s="185"/>
      <c r="J719" s="186">
        <f>ROUND(I719*H719,2)</f>
        <v>0</v>
      </c>
      <c r="K719" s="182" t="s">
        <v>143</v>
      </c>
      <c r="L719" s="187"/>
      <c r="M719" s="188" t="s">
        <v>19</v>
      </c>
      <c r="N719" s="189" t="s">
        <v>44</v>
      </c>
      <c r="P719" s="141">
        <f>O719*H719</f>
        <v>0</v>
      </c>
      <c r="Q719" s="141">
        <v>1.4999999999999999E-4</v>
      </c>
      <c r="R719" s="141">
        <f>Q719*H719</f>
        <v>2.9999999999999997E-4</v>
      </c>
      <c r="S719" s="141">
        <v>0</v>
      </c>
      <c r="T719" s="142">
        <f>S719*H719</f>
        <v>0</v>
      </c>
      <c r="AR719" s="143" t="s">
        <v>369</v>
      </c>
      <c r="AT719" s="143" t="s">
        <v>502</v>
      </c>
      <c r="AU719" s="143" t="s">
        <v>91</v>
      </c>
      <c r="AY719" s="18" t="s">
        <v>136</v>
      </c>
      <c r="BE719" s="144">
        <f>IF(N719="základní",J719,0)</f>
        <v>0</v>
      </c>
      <c r="BF719" s="144">
        <f>IF(N719="snížená",J719,0)</f>
        <v>0</v>
      </c>
      <c r="BG719" s="144">
        <f>IF(N719="zákl. přenesená",J719,0)</f>
        <v>0</v>
      </c>
      <c r="BH719" s="144">
        <f>IF(N719="sníž. přenesená",J719,0)</f>
        <v>0</v>
      </c>
      <c r="BI719" s="144">
        <f>IF(N719="nulová",J719,0)</f>
        <v>0</v>
      </c>
      <c r="BJ719" s="18" t="s">
        <v>91</v>
      </c>
      <c r="BK719" s="144">
        <f>ROUND(I719*H719,2)</f>
        <v>0</v>
      </c>
      <c r="BL719" s="18" t="s">
        <v>253</v>
      </c>
      <c r="BM719" s="143" t="s">
        <v>827</v>
      </c>
    </row>
    <row r="720" spans="2:65" s="12" customFormat="1" ht="11.25">
      <c r="B720" s="149"/>
      <c r="D720" s="150" t="s">
        <v>148</v>
      </c>
      <c r="E720" s="151" t="s">
        <v>19</v>
      </c>
      <c r="F720" s="152" t="s">
        <v>446</v>
      </c>
      <c r="H720" s="151" t="s">
        <v>19</v>
      </c>
      <c r="I720" s="153"/>
      <c r="L720" s="149"/>
      <c r="M720" s="154"/>
      <c r="T720" s="155"/>
      <c r="AT720" s="151" t="s">
        <v>148</v>
      </c>
      <c r="AU720" s="151" t="s">
        <v>91</v>
      </c>
      <c r="AV720" s="12" t="s">
        <v>80</v>
      </c>
      <c r="AW720" s="12" t="s">
        <v>34</v>
      </c>
      <c r="AX720" s="12" t="s">
        <v>72</v>
      </c>
      <c r="AY720" s="151" t="s">
        <v>136</v>
      </c>
    </row>
    <row r="721" spans="2:65" s="12" customFormat="1" ht="11.25">
      <c r="B721" s="149"/>
      <c r="D721" s="150" t="s">
        <v>148</v>
      </c>
      <c r="E721" s="151" t="s">
        <v>19</v>
      </c>
      <c r="F721" s="152" t="s">
        <v>768</v>
      </c>
      <c r="H721" s="151" t="s">
        <v>19</v>
      </c>
      <c r="I721" s="153"/>
      <c r="L721" s="149"/>
      <c r="M721" s="154"/>
      <c r="T721" s="155"/>
      <c r="AT721" s="151" t="s">
        <v>148</v>
      </c>
      <c r="AU721" s="151" t="s">
        <v>91</v>
      </c>
      <c r="AV721" s="12" t="s">
        <v>80</v>
      </c>
      <c r="AW721" s="12" t="s">
        <v>34</v>
      </c>
      <c r="AX721" s="12" t="s">
        <v>72</v>
      </c>
      <c r="AY721" s="151" t="s">
        <v>136</v>
      </c>
    </row>
    <row r="722" spans="2:65" s="13" customFormat="1" ht="11.25">
      <c r="B722" s="156"/>
      <c r="D722" s="150" t="s">
        <v>148</v>
      </c>
      <c r="E722" s="157" t="s">
        <v>19</v>
      </c>
      <c r="F722" s="158" t="s">
        <v>91</v>
      </c>
      <c r="H722" s="159">
        <v>2</v>
      </c>
      <c r="I722" s="160"/>
      <c r="L722" s="156"/>
      <c r="M722" s="161"/>
      <c r="T722" s="162"/>
      <c r="AT722" s="157" t="s">
        <v>148</v>
      </c>
      <c r="AU722" s="157" t="s">
        <v>91</v>
      </c>
      <c r="AV722" s="13" t="s">
        <v>91</v>
      </c>
      <c r="AW722" s="13" t="s">
        <v>34</v>
      </c>
      <c r="AX722" s="13" t="s">
        <v>72</v>
      </c>
      <c r="AY722" s="157" t="s">
        <v>136</v>
      </c>
    </row>
    <row r="723" spans="2:65" s="14" customFormat="1" ht="11.25">
      <c r="B723" s="163"/>
      <c r="D723" s="150" t="s">
        <v>148</v>
      </c>
      <c r="E723" s="164" t="s">
        <v>19</v>
      </c>
      <c r="F723" s="165" t="s">
        <v>151</v>
      </c>
      <c r="H723" s="166">
        <v>2</v>
      </c>
      <c r="I723" s="167"/>
      <c r="L723" s="163"/>
      <c r="M723" s="168"/>
      <c r="T723" s="169"/>
      <c r="AT723" s="164" t="s">
        <v>148</v>
      </c>
      <c r="AU723" s="164" t="s">
        <v>91</v>
      </c>
      <c r="AV723" s="14" t="s">
        <v>144</v>
      </c>
      <c r="AW723" s="14" t="s">
        <v>34</v>
      </c>
      <c r="AX723" s="14" t="s">
        <v>80</v>
      </c>
      <c r="AY723" s="164" t="s">
        <v>136</v>
      </c>
    </row>
    <row r="724" spans="2:65" s="1" customFormat="1" ht="16.5" customHeight="1">
      <c r="B724" s="33"/>
      <c r="C724" s="132" t="s">
        <v>828</v>
      </c>
      <c r="D724" s="132" t="s">
        <v>139</v>
      </c>
      <c r="E724" s="133" t="s">
        <v>829</v>
      </c>
      <c r="F724" s="134" t="s">
        <v>830</v>
      </c>
      <c r="G724" s="135" t="s">
        <v>227</v>
      </c>
      <c r="H724" s="136">
        <v>1</v>
      </c>
      <c r="I724" s="137"/>
      <c r="J724" s="138">
        <f>ROUND(I724*H724,2)</f>
        <v>0</v>
      </c>
      <c r="K724" s="134" t="s">
        <v>143</v>
      </c>
      <c r="L724" s="33"/>
      <c r="M724" s="139" t="s">
        <v>19</v>
      </c>
      <c r="N724" s="140" t="s">
        <v>44</v>
      </c>
      <c r="P724" s="141">
        <f>O724*H724</f>
        <v>0</v>
      </c>
      <c r="Q724" s="141">
        <v>0</v>
      </c>
      <c r="R724" s="141">
        <f>Q724*H724</f>
        <v>0</v>
      </c>
      <c r="S724" s="141">
        <v>0</v>
      </c>
      <c r="T724" s="142">
        <f>S724*H724</f>
        <v>0</v>
      </c>
      <c r="AR724" s="143" t="s">
        <v>253</v>
      </c>
      <c r="AT724" s="143" t="s">
        <v>139</v>
      </c>
      <c r="AU724" s="143" t="s">
        <v>91</v>
      </c>
      <c r="AY724" s="18" t="s">
        <v>136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91</v>
      </c>
      <c r="BK724" s="144">
        <f>ROUND(I724*H724,2)</f>
        <v>0</v>
      </c>
      <c r="BL724" s="18" t="s">
        <v>253</v>
      </c>
      <c r="BM724" s="143" t="s">
        <v>831</v>
      </c>
    </row>
    <row r="725" spans="2:65" s="1" customFormat="1" ht="11.25">
      <c r="B725" s="33"/>
      <c r="D725" s="145" t="s">
        <v>146</v>
      </c>
      <c r="F725" s="146" t="s">
        <v>832</v>
      </c>
      <c r="I725" s="147"/>
      <c r="L725" s="33"/>
      <c r="M725" s="148"/>
      <c r="T725" s="54"/>
      <c r="AT725" s="18" t="s">
        <v>146</v>
      </c>
      <c r="AU725" s="18" t="s">
        <v>91</v>
      </c>
    </row>
    <row r="726" spans="2:65" s="12" customFormat="1" ht="11.25">
      <c r="B726" s="149"/>
      <c r="D726" s="150" t="s">
        <v>148</v>
      </c>
      <c r="E726" s="151" t="s">
        <v>19</v>
      </c>
      <c r="F726" s="152" t="s">
        <v>446</v>
      </c>
      <c r="H726" s="151" t="s">
        <v>19</v>
      </c>
      <c r="I726" s="153"/>
      <c r="L726" s="149"/>
      <c r="M726" s="154"/>
      <c r="T726" s="155"/>
      <c r="AT726" s="151" t="s">
        <v>148</v>
      </c>
      <c r="AU726" s="151" t="s">
        <v>91</v>
      </c>
      <c r="AV726" s="12" t="s">
        <v>80</v>
      </c>
      <c r="AW726" s="12" t="s">
        <v>34</v>
      </c>
      <c r="AX726" s="12" t="s">
        <v>72</v>
      </c>
      <c r="AY726" s="151" t="s">
        <v>136</v>
      </c>
    </row>
    <row r="727" spans="2:65" s="12" customFormat="1" ht="11.25">
      <c r="B727" s="149"/>
      <c r="D727" s="150" t="s">
        <v>148</v>
      </c>
      <c r="E727" s="151" t="s">
        <v>19</v>
      </c>
      <c r="F727" s="152" t="s">
        <v>758</v>
      </c>
      <c r="H727" s="151" t="s">
        <v>19</v>
      </c>
      <c r="I727" s="153"/>
      <c r="L727" s="149"/>
      <c r="M727" s="154"/>
      <c r="T727" s="155"/>
      <c r="AT727" s="151" t="s">
        <v>148</v>
      </c>
      <c r="AU727" s="151" t="s">
        <v>91</v>
      </c>
      <c r="AV727" s="12" t="s">
        <v>80</v>
      </c>
      <c r="AW727" s="12" t="s">
        <v>34</v>
      </c>
      <c r="AX727" s="12" t="s">
        <v>72</v>
      </c>
      <c r="AY727" s="151" t="s">
        <v>136</v>
      </c>
    </row>
    <row r="728" spans="2:65" s="13" customFormat="1" ht="11.25">
      <c r="B728" s="156"/>
      <c r="D728" s="150" t="s">
        <v>148</v>
      </c>
      <c r="E728" s="157" t="s">
        <v>19</v>
      </c>
      <c r="F728" s="158" t="s">
        <v>80</v>
      </c>
      <c r="H728" s="159">
        <v>1</v>
      </c>
      <c r="I728" s="160"/>
      <c r="L728" s="156"/>
      <c r="M728" s="161"/>
      <c r="T728" s="162"/>
      <c r="AT728" s="157" t="s">
        <v>148</v>
      </c>
      <c r="AU728" s="157" t="s">
        <v>91</v>
      </c>
      <c r="AV728" s="13" t="s">
        <v>91</v>
      </c>
      <c r="AW728" s="13" t="s">
        <v>34</v>
      </c>
      <c r="AX728" s="13" t="s">
        <v>72</v>
      </c>
      <c r="AY728" s="157" t="s">
        <v>136</v>
      </c>
    </row>
    <row r="729" spans="2:65" s="14" customFormat="1" ht="11.25">
      <c r="B729" s="163"/>
      <c r="D729" s="150" t="s">
        <v>148</v>
      </c>
      <c r="E729" s="164" t="s">
        <v>19</v>
      </c>
      <c r="F729" s="165" t="s">
        <v>151</v>
      </c>
      <c r="H729" s="166">
        <v>1</v>
      </c>
      <c r="I729" s="167"/>
      <c r="L729" s="163"/>
      <c r="M729" s="168"/>
      <c r="T729" s="169"/>
      <c r="AT729" s="164" t="s">
        <v>148</v>
      </c>
      <c r="AU729" s="164" t="s">
        <v>91</v>
      </c>
      <c r="AV729" s="14" t="s">
        <v>144</v>
      </c>
      <c r="AW729" s="14" t="s">
        <v>34</v>
      </c>
      <c r="AX729" s="14" t="s">
        <v>80</v>
      </c>
      <c r="AY729" s="164" t="s">
        <v>136</v>
      </c>
    </row>
    <row r="730" spans="2:65" s="1" customFormat="1" ht="16.5" customHeight="1">
      <c r="B730" s="33"/>
      <c r="C730" s="180" t="s">
        <v>833</v>
      </c>
      <c r="D730" s="180" t="s">
        <v>502</v>
      </c>
      <c r="E730" s="181" t="s">
        <v>834</v>
      </c>
      <c r="F730" s="182" t="s">
        <v>835</v>
      </c>
      <c r="G730" s="183" t="s">
        <v>227</v>
      </c>
      <c r="H730" s="184">
        <v>1</v>
      </c>
      <c r="I730" s="185"/>
      <c r="J730" s="186">
        <f>ROUND(I730*H730,2)</f>
        <v>0</v>
      </c>
      <c r="K730" s="182" t="s">
        <v>143</v>
      </c>
      <c r="L730" s="187"/>
      <c r="M730" s="188" t="s">
        <v>19</v>
      </c>
      <c r="N730" s="189" t="s">
        <v>44</v>
      </c>
      <c r="P730" s="141">
        <f>O730*H730</f>
        <v>0</v>
      </c>
      <c r="Q730" s="141">
        <v>1.4999999999999999E-4</v>
      </c>
      <c r="R730" s="141">
        <f>Q730*H730</f>
        <v>1.4999999999999999E-4</v>
      </c>
      <c r="S730" s="141">
        <v>0</v>
      </c>
      <c r="T730" s="142">
        <f>S730*H730</f>
        <v>0</v>
      </c>
      <c r="AR730" s="143" t="s">
        <v>369</v>
      </c>
      <c r="AT730" s="143" t="s">
        <v>502</v>
      </c>
      <c r="AU730" s="143" t="s">
        <v>91</v>
      </c>
      <c r="AY730" s="18" t="s">
        <v>136</v>
      </c>
      <c r="BE730" s="144">
        <f>IF(N730="základní",J730,0)</f>
        <v>0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8" t="s">
        <v>91</v>
      </c>
      <c r="BK730" s="144">
        <f>ROUND(I730*H730,2)</f>
        <v>0</v>
      </c>
      <c r="BL730" s="18" t="s">
        <v>253</v>
      </c>
      <c r="BM730" s="143" t="s">
        <v>836</v>
      </c>
    </row>
    <row r="731" spans="2:65" s="12" customFormat="1" ht="11.25">
      <c r="B731" s="149"/>
      <c r="D731" s="150" t="s">
        <v>148</v>
      </c>
      <c r="E731" s="151" t="s">
        <v>19</v>
      </c>
      <c r="F731" s="152" t="s">
        <v>446</v>
      </c>
      <c r="H731" s="151" t="s">
        <v>19</v>
      </c>
      <c r="I731" s="153"/>
      <c r="L731" s="149"/>
      <c r="M731" s="154"/>
      <c r="T731" s="155"/>
      <c r="AT731" s="151" t="s">
        <v>148</v>
      </c>
      <c r="AU731" s="151" t="s">
        <v>91</v>
      </c>
      <c r="AV731" s="12" t="s">
        <v>80</v>
      </c>
      <c r="AW731" s="12" t="s">
        <v>34</v>
      </c>
      <c r="AX731" s="12" t="s">
        <v>72</v>
      </c>
      <c r="AY731" s="151" t="s">
        <v>136</v>
      </c>
    </row>
    <row r="732" spans="2:65" s="12" customFormat="1" ht="11.25">
      <c r="B732" s="149"/>
      <c r="D732" s="150" t="s">
        <v>148</v>
      </c>
      <c r="E732" s="151" t="s">
        <v>19</v>
      </c>
      <c r="F732" s="152" t="s">
        <v>758</v>
      </c>
      <c r="H732" s="151" t="s">
        <v>19</v>
      </c>
      <c r="I732" s="153"/>
      <c r="L732" s="149"/>
      <c r="M732" s="154"/>
      <c r="T732" s="155"/>
      <c r="AT732" s="151" t="s">
        <v>148</v>
      </c>
      <c r="AU732" s="151" t="s">
        <v>91</v>
      </c>
      <c r="AV732" s="12" t="s">
        <v>80</v>
      </c>
      <c r="AW732" s="12" t="s">
        <v>34</v>
      </c>
      <c r="AX732" s="12" t="s">
        <v>72</v>
      </c>
      <c r="AY732" s="151" t="s">
        <v>136</v>
      </c>
    </row>
    <row r="733" spans="2:65" s="13" customFormat="1" ht="11.25">
      <c r="B733" s="156"/>
      <c r="D733" s="150" t="s">
        <v>148</v>
      </c>
      <c r="E733" s="157" t="s">
        <v>19</v>
      </c>
      <c r="F733" s="158" t="s">
        <v>80</v>
      </c>
      <c r="H733" s="159">
        <v>1</v>
      </c>
      <c r="I733" s="160"/>
      <c r="L733" s="156"/>
      <c r="M733" s="161"/>
      <c r="T733" s="162"/>
      <c r="AT733" s="157" t="s">
        <v>148</v>
      </c>
      <c r="AU733" s="157" t="s">
        <v>91</v>
      </c>
      <c r="AV733" s="13" t="s">
        <v>91</v>
      </c>
      <c r="AW733" s="13" t="s">
        <v>34</v>
      </c>
      <c r="AX733" s="13" t="s">
        <v>72</v>
      </c>
      <c r="AY733" s="157" t="s">
        <v>136</v>
      </c>
    </row>
    <row r="734" spans="2:65" s="14" customFormat="1" ht="11.25">
      <c r="B734" s="163"/>
      <c r="D734" s="150" t="s">
        <v>148</v>
      </c>
      <c r="E734" s="164" t="s">
        <v>19</v>
      </c>
      <c r="F734" s="165" t="s">
        <v>151</v>
      </c>
      <c r="H734" s="166">
        <v>1</v>
      </c>
      <c r="I734" s="167"/>
      <c r="L734" s="163"/>
      <c r="M734" s="168"/>
      <c r="T734" s="169"/>
      <c r="AT734" s="164" t="s">
        <v>148</v>
      </c>
      <c r="AU734" s="164" t="s">
        <v>91</v>
      </c>
      <c r="AV734" s="14" t="s">
        <v>144</v>
      </c>
      <c r="AW734" s="14" t="s">
        <v>34</v>
      </c>
      <c r="AX734" s="14" t="s">
        <v>80</v>
      </c>
      <c r="AY734" s="164" t="s">
        <v>136</v>
      </c>
    </row>
    <row r="735" spans="2:65" s="1" customFormat="1" ht="16.5" customHeight="1">
      <c r="B735" s="33"/>
      <c r="C735" s="132" t="s">
        <v>837</v>
      </c>
      <c r="D735" s="132" t="s">
        <v>139</v>
      </c>
      <c r="E735" s="133" t="s">
        <v>838</v>
      </c>
      <c r="F735" s="134" t="s">
        <v>839</v>
      </c>
      <c r="G735" s="135" t="s">
        <v>227</v>
      </c>
      <c r="H735" s="136">
        <v>1</v>
      </c>
      <c r="I735" s="137"/>
      <c r="J735" s="138">
        <f>ROUND(I735*H735,2)</f>
        <v>0</v>
      </c>
      <c r="K735" s="134" t="s">
        <v>143</v>
      </c>
      <c r="L735" s="33"/>
      <c r="M735" s="139" t="s">
        <v>19</v>
      </c>
      <c r="N735" s="140" t="s">
        <v>44</v>
      </c>
      <c r="P735" s="141">
        <f>O735*H735</f>
        <v>0</v>
      </c>
      <c r="Q735" s="141">
        <v>0</v>
      </c>
      <c r="R735" s="141">
        <f>Q735*H735</f>
        <v>0</v>
      </c>
      <c r="S735" s="141">
        <v>0</v>
      </c>
      <c r="T735" s="142">
        <f>S735*H735</f>
        <v>0</v>
      </c>
      <c r="AR735" s="143" t="s">
        <v>253</v>
      </c>
      <c r="AT735" s="143" t="s">
        <v>139</v>
      </c>
      <c r="AU735" s="143" t="s">
        <v>91</v>
      </c>
      <c r="AY735" s="18" t="s">
        <v>136</v>
      </c>
      <c r="BE735" s="144">
        <f>IF(N735="základní",J735,0)</f>
        <v>0</v>
      </c>
      <c r="BF735" s="144">
        <f>IF(N735="snížená",J735,0)</f>
        <v>0</v>
      </c>
      <c r="BG735" s="144">
        <f>IF(N735="zákl. přenesená",J735,0)</f>
        <v>0</v>
      </c>
      <c r="BH735" s="144">
        <f>IF(N735="sníž. přenesená",J735,0)</f>
        <v>0</v>
      </c>
      <c r="BI735" s="144">
        <f>IF(N735="nulová",J735,0)</f>
        <v>0</v>
      </c>
      <c r="BJ735" s="18" t="s">
        <v>91</v>
      </c>
      <c r="BK735" s="144">
        <f>ROUND(I735*H735,2)</f>
        <v>0</v>
      </c>
      <c r="BL735" s="18" t="s">
        <v>253</v>
      </c>
      <c r="BM735" s="143" t="s">
        <v>840</v>
      </c>
    </row>
    <row r="736" spans="2:65" s="1" customFormat="1" ht="11.25">
      <c r="B736" s="33"/>
      <c r="D736" s="145" t="s">
        <v>146</v>
      </c>
      <c r="F736" s="146" t="s">
        <v>841</v>
      </c>
      <c r="I736" s="147"/>
      <c r="L736" s="33"/>
      <c r="M736" s="148"/>
      <c r="T736" s="54"/>
      <c r="AT736" s="18" t="s">
        <v>146</v>
      </c>
      <c r="AU736" s="18" t="s">
        <v>91</v>
      </c>
    </row>
    <row r="737" spans="2:65" s="12" customFormat="1" ht="11.25">
      <c r="B737" s="149"/>
      <c r="D737" s="150" t="s">
        <v>148</v>
      </c>
      <c r="E737" s="151" t="s">
        <v>19</v>
      </c>
      <c r="F737" s="152" t="s">
        <v>446</v>
      </c>
      <c r="H737" s="151" t="s">
        <v>19</v>
      </c>
      <c r="I737" s="153"/>
      <c r="L737" s="149"/>
      <c r="M737" s="154"/>
      <c r="T737" s="155"/>
      <c r="AT737" s="151" t="s">
        <v>148</v>
      </c>
      <c r="AU737" s="151" t="s">
        <v>91</v>
      </c>
      <c r="AV737" s="12" t="s">
        <v>80</v>
      </c>
      <c r="AW737" s="12" t="s">
        <v>34</v>
      </c>
      <c r="AX737" s="12" t="s">
        <v>72</v>
      </c>
      <c r="AY737" s="151" t="s">
        <v>136</v>
      </c>
    </row>
    <row r="738" spans="2:65" s="12" customFormat="1" ht="11.25">
      <c r="B738" s="149"/>
      <c r="D738" s="150" t="s">
        <v>148</v>
      </c>
      <c r="E738" s="151" t="s">
        <v>19</v>
      </c>
      <c r="F738" s="152" t="s">
        <v>758</v>
      </c>
      <c r="H738" s="151" t="s">
        <v>19</v>
      </c>
      <c r="I738" s="153"/>
      <c r="L738" s="149"/>
      <c r="M738" s="154"/>
      <c r="T738" s="155"/>
      <c r="AT738" s="151" t="s">
        <v>148</v>
      </c>
      <c r="AU738" s="151" t="s">
        <v>91</v>
      </c>
      <c r="AV738" s="12" t="s">
        <v>80</v>
      </c>
      <c r="AW738" s="12" t="s">
        <v>34</v>
      </c>
      <c r="AX738" s="12" t="s">
        <v>72</v>
      </c>
      <c r="AY738" s="151" t="s">
        <v>136</v>
      </c>
    </row>
    <row r="739" spans="2:65" s="13" customFormat="1" ht="11.25">
      <c r="B739" s="156"/>
      <c r="D739" s="150" t="s">
        <v>148</v>
      </c>
      <c r="E739" s="157" t="s">
        <v>19</v>
      </c>
      <c r="F739" s="158" t="s">
        <v>80</v>
      </c>
      <c r="H739" s="159">
        <v>1</v>
      </c>
      <c r="I739" s="160"/>
      <c r="L739" s="156"/>
      <c r="M739" s="161"/>
      <c r="T739" s="162"/>
      <c r="AT739" s="157" t="s">
        <v>148</v>
      </c>
      <c r="AU739" s="157" t="s">
        <v>91</v>
      </c>
      <c r="AV739" s="13" t="s">
        <v>91</v>
      </c>
      <c r="AW739" s="13" t="s">
        <v>34</v>
      </c>
      <c r="AX739" s="13" t="s">
        <v>72</v>
      </c>
      <c r="AY739" s="157" t="s">
        <v>136</v>
      </c>
    </row>
    <row r="740" spans="2:65" s="14" customFormat="1" ht="11.25">
      <c r="B740" s="163"/>
      <c r="D740" s="150" t="s">
        <v>148</v>
      </c>
      <c r="E740" s="164" t="s">
        <v>19</v>
      </c>
      <c r="F740" s="165" t="s">
        <v>151</v>
      </c>
      <c r="H740" s="166">
        <v>1</v>
      </c>
      <c r="I740" s="167"/>
      <c r="L740" s="163"/>
      <c r="M740" s="168"/>
      <c r="T740" s="169"/>
      <c r="AT740" s="164" t="s">
        <v>148</v>
      </c>
      <c r="AU740" s="164" t="s">
        <v>91</v>
      </c>
      <c r="AV740" s="14" t="s">
        <v>144</v>
      </c>
      <c r="AW740" s="14" t="s">
        <v>34</v>
      </c>
      <c r="AX740" s="14" t="s">
        <v>80</v>
      </c>
      <c r="AY740" s="164" t="s">
        <v>136</v>
      </c>
    </row>
    <row r="741" spans="2:65" s="1" customFormat="1" ht="16.5" customHeight="1">
      <c r="B741" s="33"/>
      <c r="C741" s="180" t="s">
        <v>842</v>
      </c>
      <c r="D741" s="180" t="s">
        <v>502</v>
      </c>
      <c r="E741" s="181" t="s">
        <v>843</v>
      </c>
      <c r="F741" s="182" t="s">
        <v>844</v>
      </c>
      <c r="G741" s="183" t="s">
        <v>227</v>
      </c>
      <c r="H741" s="184">
        <v>1</v>
      </c>
      <c r="I741" s="185"/>
      <c r="J741" s="186">
        <f>ROUND(I741*H741,2)</f>
        <v>0</v>
      </c>
      <c r="K741" s="182" t="s">
        <v>143</v>
      </c>
      <c r="L741" s="187"/>
      <c r="M741" s="188" t="s">
        <v>19</v>
      </c>
      <c r="N741" s="189" t="s">
        <v>44</v>
      </c>
      <c r="P741" s="141">
        <f>O741*H741</f>
        <v>0</v>
      </c>
      <c r="Q741" s="141">
        <v>1.4999999999999999E-4</v>
      </c>
      <c r="R741" s="141">
        <f>Q741*H741</f>
        <v>1.4999999999999999E-4</v>
      </c>
      <c r="S741" s="141">
        <v>0</v>
      </c>
      <c r="T741" s="142">
        <f>S741*H741</f>
        <v>0</v>
      </c>
      <c r="AR741" s="143" t="s">
        <v>369</v>
      </c>
      <c r="AT741" s="143" t="s">
        <v>502</v>
      </c>
      <c r="AU741" s="143" t="s">
        <v>91</v>
      </c>
      <c r="AY741" s="18" t="s">
        <v>136</v>
      </c>
      <c r="BE741" s="144">
        <f>IF(N741="základní",J741,0)</f>
        <v>0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8" t="s">
        <v>91</v>
      </c>
      <c r="BK741" s="144">
        <f>ROUND(I741*H741,2)</f>
        <v>0</v>
      </c>
      <c r="BL741" s="18" t="s">
        <v>253</v>
      </c>
      <c r="BM741" s="143" t="s">
        <v>845</v>
      </c>
    </row>
    <row r="742" spans="2:65" s="12" customFormat="1" ht="11.25">
      <c r="B742" s="149"/>
      <c r="D742" s="150" t="s">
        <v>148</v>
      </c>
      <c r="E742" s="151" t="s">
        <v>19</v>
      </c>
      <c r="F742" s="152" t="s">
        <v>446</v>
      </c>
      <c r="H742" s="151" t="s">
        <v>19</v>
      </c>
      <c r="I742" s="153"/>
      <c r="L742" s="149"/>
      <c r="M742" s="154"/>
      <c r="T742" s="155"/>
      <c r="AT742" s="151" t="s">
        <v>148</v>
      </c>
      <c r="AU742" s="151" t="s">
        <v>91</v>
      </c>
      <c r="AV742" s="12" t="s">
        <v>80</v>
      </c>
      <c r="AW742" s="12" t="s">
        <v>34</v>
      </c>
      <c r="AX742" s="12" t="s">
        <v>72</v>
      </c>
      <c r="AY742" s="151" t="s">
        <v>136</v>
      </c>
    </row>
    <row r="743" spans="2:65" s="12" customFormat="1" ht="11.25">
      <c r="B743" s="149"/>
      <c r="D743" s="150" t="s">
        <v>148</v>
      </c>
      <c r="E743" s="151" t="s">
        <v>19</v>
      </c>
      <c r="F743" s="152" t="s">
        <v>758</v>
      </c>
      <c r="H743" s="151" t="s">
        <v>19</v>
      </c>
      <c r="I743" s="153"/>
      <c r="L743" s="149"/>
      <c r="M743" s="154"/>
      <c r="T743" s="155"/>
      <c r="AT743" s="151" t="s">
        <v>148</v>
      </c>
      <c r="AU743" s="151" t="s">
        <v>91</v>
      </c>
      <c r="AV743" s="12" t="s">
        <v>80</v>
      </c>
      <c r="AW743" s="12" t="s">
        <v>34</v>
      </c>
      <c r="AX743" s="12" t="s">
        <v>72</v>
      </c>
      <c r="AY743" s="151" t="s">
        <v>136</v>
      </c>
    </row>
    <row r="744" spans="2:65" s="13" customFormat="1" ht="11.25">
      <c r="B744" s="156"/>
      <c r="D744" s="150" t="s">
        <v>148</v>
      </c>
      <c r="E744" s="157" t="s">
        <v>19</v>
      </c>
      <c r="F744" s="158" t="s">
        <v>80</v>
      </c>
      <c r="H744" s="159">
        <v>1</v>
      </c>
      <c r="I744" s="160"/>
      <c r="L744" s="156"/>
      <c r="M744" s="161"/>
      <c r="T744" s="162"/>
      <c r="AT744" s="157" t="s">
        <v>148</v>
      </c>
      <c r="AU744" s="157" t="s">
        <v>91</v>
      </c>
      <c r="AV744" s="13" t="s">
        <v>91</v>
      </c>
      <c r="AW744" s="13" t="s">
        <v>34</v>
      </c>
      <c r="AX744" s="13" t="s">
        <v>72</v>
      </c>
      <c r="AY744" s="157" t="s">
        <v>136</v>
      </c>
    </row>
    <row r="745" spans="2:65" s="14" customFormat="1" ht="11.25">
      <c r="B745" s="163"/>
      <c r="D745" s="150" t="s">
        <v>148</v>
      </c>
      <c r="E745" s="164" t="s">
        <v>19</v>
      </c>
      <c r="F745" s="165" t="s">
        <v>151</v>
      </c>
      <c r="H745" s="166">
        <v>1</v>
      </c>
      <c r="I745" s="167"/>
      <c r="L745" s="163"/>
      <c r="M745" s="168"/>
      <c r="T745" s="169"/>
      <c r="AT745" s="164" t="s">
        <v>148</v>
      </c>
      <c r="AU745" s="164" t="s">
        <v>91</v>
      </c>
      <c r="AV745" s="14" t="s">
        <v>144</v>
      </c>
      <c r="AW745" s="14" t="s">
        <v>34</v>
      </c>
      <c r="AX745" s="14" t="s">
        <v>80</v>
      </c>
      <c r="AY745" s="164" t="s">
        <v>136</v>
      </c>
    </row>
    <row r="746" spans="2:65" s="1" customFormat="1" ht="21.75" customHeight="1">
      <c r="B746" s="33"/>
      <c r="C746" s="132" t="s">
        <v>846</v>
      </c>
      <c r="D746" s="132" t="s">
        <v>139</v>
      </c>
      <c r="E746" s="133" t="s">
        <v>847</v>
      </c>
      <c r="F746" s="134" t="s">
        <v>848</v>
      </c>
      <c r="G746" s="135" t="s">
        <v>227</v>
      </c>
      <c r="H746" s="136">
        <v>2</v>
      </c>
      <c r="I746" s="137"/>
      <c r="J746" s="138">
        <f>ROUND(I746*H746,2)</f>
        <v>0</v>
      </c>
      <c r="K746" s="134" t="s">
        <v>143</v>
      </c>
      <c r="L746" s="33"/>
      <c r="M746" s="139" t="s">
        <v>19</v>
      </c>
      <c r="N746" s="140" t="s">
        <v>44</v>
      </c>
      <c r="P746" s="141">
        <f>O746*H746</f>
        <v>0</v>
      </c>
      <c r="Q746" s="141">
        <v>4.4999999999999999E-4</v>
      </c>
      <c r="R746" s="141">
        <f>Q746*H746</f>
        <v>8.9999999999999998E-4</v>
      </c>
      <c r="S746" s="141">
        <v>0</v>
      </c>
      <c r="T746" s="142">
        <f>S746*H746</f>
        <v>0</v>
      </c>
      <c r="AR746" s="143" t="s">
        <v>253</v>
      </c>
      <c r="AT746" s="143" t="s">
        <v>139</v>
      </c>
      <c r="AU746" s="143" t="s">
        <v>91</v>
      </c>
      <c r="AY746" s="18" t="s">
        <v>136</v>
      </c>
      <c r="BE746" s="144">
        <f>IF(N746="základní",J746,0)</f>
        <v>0</v>
      </c>
      <c r="BF746" s="144">
        <f>IF(N746="snížená",J746,0)</f>
        <v>0</v>
      </c>
      <c r="BG746" s="144">
        <f>IF(N746="zákl. přenesená",J746,0)</f>
        <v>0</v>
      </c>
      <c r="BH746" s="144">
        <f>IF(N746="sníž. přenesená",J746,0)</f>
        <v>0</v>
      </c>
      <c r="BI746" s="144">
        <f>IF(N746="nulová",J746,0)</f>
        <v>0</v>
      </c>
      <c r="BJ746" s="18" t="s">
        <v>91</v>
      </c>
      <c r="BK746" s="144">
        <f>ROUND(I746*H746,2)</f>
        <v>0</v>
      </c>
      <c r="BL746" s="18" t="s">
        <v>253</v>
      </c>
      <c r="BM746" s="143" t="s">
        <v>849</v>
      </c>
    </row>
    <row r="747" spans="2:65" s="1" customFormat="1" ht="11.25">
      <c r="B747" s="33"/>
      <c r="D747" s="145" t="s">
        <v>146</v>
      </c>
      <c r="F747" s="146" t="s">
        <v>850</v>
      </c>
      <c r="I747" s="147"/>
      <c r="L747" s="33"/>
      <c r="M747" s="148"/>
      <c r="T747" s="54"/>
      <c r="AT747" s="18" t="s">
        <v>146</v>
      </c>
      <c r="AU747" s="18" t="s">
        <v>91</v>
      </c>
    </row>
    <row r="748" spans="2:65" s="12" customFormat="1" ht="11.25">
      <c r="B748" s="149"/>
      <c r="D748" s="150" t="s">
        <v>148</v>
      </c>
      <c r="E748" s="151" t="s">
        <v>19</v>
      </c>
      <c r="F748" s="152" t="s">
        <v>446</v>
      </c>
      <c r="H748" s="151" t="s">
        <v>19</v>
      </c>
      <c r="I748" s="153"/>
      <c r="L748" s="149"/>
      <c r="M748" s="154"/>
      <c r="T748" s="155"/>
      <c r="AT748" s="151" t="s">
        <v>148</v>
      </c>
      <c r="AU748" s="151" t="s">
        <v>91</v>
      </c>
      <c r="AV748" s="12" t="s">
        <v>80</v>
      </c>
      <c r="AW748" s="12" t="s">
        <v>34</v>
      </c>
      <c r="AX748" s="12" t="s">
        <v>72</v>
      </c>
      <c r="AY748" s="151" t="s">
        <v>136</v>
      </c>
    </row>
    <row r="749" spans="2:65" s="12" customFormat="1" ht="11.25">
      <c r="B749" s="149"/>
      <c r="D749" s="150" t="s">
        <v>148</v>
      </c>
      <c r="E749" s="151" t="s">
        <v>19</v>
      </c>
      <c r="F749" s="152" t="s">
        <v>768</v>
      </c>
      <c r="H749" s="151" t="s">
        <v>19</v>
      </c>
      <c r="I749" s="153"/>
      <c r="L749" s="149"/>
      <c r="M749" s="154"/>
      <c r="T749" s="155"/>
      <c r="AT749" s="151" t="s">
        <v>148</v>
      </c>
      <c r="AU749" s="151" t="s">
        <v>91</v>
      </c>
      <c r="AV749" s="12" t="s">
        <v>80</v>
      </c>
      <c r="AW749" s="12" t="s">
        <v>34</v>
      </c>
      <c r="AX749" s="12" t="s">
        <v>72</v>
      </c>
      <c r="AY749" s="151" t="s">
        <v>136</v>
      </c>
    </row>
    <row r="750" spans="2:65" s="13" customFormat="1" ht="11.25">
      <c r="B750" s="156"/>
      <c r="D750" s="150" t="s">
        <v>148</v>
      </c>
      <c r="E750" s="157" t="s">
        <v>19</v>
      </c>
      <c r="F750" s="158" t="s">
        <v>91</v>
      </c>
      <c r="H750" s="159">
        <v>2</v>
      </c>
      <c r="I750" s="160"/>
      <c r="L750" s="156"/>
      <c r="M750" s="161"/>
      <c r="T750" s="162"/>
      <c r="AT750" s="157" t="s">
        <v>148</v>
      </c>
      <c r="AU750" s="157" t="s">
        <v>91</v>
      </c>
      <c r="AV750" s="13" t="s">
        <v>91</v>
      </c>
      <c r="AW750" s="13" t="s">
        <v>34</v>
      </c>
      <c r="AX750" s="13" t="s">
        <v>72</v>
      </c>
      <c r="AY750" s="157" t="s">
        <v>136</v>
      </c>
    </row>
    <row r="751" spans="2:65" s="14" customFormat="1" ht="11.25">
      <c r="B751" s="163"/>
      <c r="D751" s="150" t="s">
        <v>148</v>
      </c>
      <c r="E751" s="164" t="s">
        <v>19</v>
      </c>
      <c r="F751" s="165" t="s">
        <v>151</v>
      </c>
      <c r="H751" s="166">
        <v>2</v>
      </c>
      <c r="I751" s="167"/>
      <c r="L751" s="163"/>
      <c r="M751" s="168"/>
      <c r="T751" s="169"/>
      <c r="AT751" s="164" t="s">
        <v>148</v>
      </c>
      <c r="AU751" s="164" t="s">
        <v>91</v>
      </c>
      <c r="AV751" s="14" t="s">
        <v>144</v>
      </c>
      <c r="AW751" s="14" t="s">
        <v>34</v>
      </c>
      <c r="AX751" s="14" t="s">
        <v>80</v>
      </c>
      <c r="AY751" s="164" t="s">
        <v>136</v>
      </c>
    </row>
    <row r="752" spans="2:65" s="1" customFormat="1" ht="21.75" customHeight="1">
      <c r="B752" s="33"/>
      <c r="C752" s="180" t="s">
        <v>851</v>
      </c>
      <c r="D752" s="180" t="s">
        <v>502</v>
      </c>
      <c r="E752" s="181" t="s">
        <v>852</v>
      </c>
      <c r="F752" s="182" t="s">
        <v>853</v>
      </c>
      <c r="G752" s="183" t="s">
        <v>227</v>
      </c>
      <c r="H752" s="184">
        <v>2</v>
      </c>
      <c r="I752" s="185"/>
      <c r="J752" s="186">
        <f>ROUND(I752*H752,2)</f>
        <v>0</v>
      </c>
      <c r="K752" s="182" t="s">
        <v>143</v>
      </c>
      <c r="L752" s="187"/>
      <c r="M752" s="188" t="s">
        <v>19</v>
      </c>
      <c r="N752" s="189" t="s">
        <v>44</v>
      </c>
      <c r="P752" s="141">
        <f>O752*H752</f>
        <v>0</v>
      </c>
      <c r="Q752" s="141">
        <v>1.6E-2</v>
      </c>
      <c r="R752" s="141">
        <f>Q752*H752</f>
        <v>3.2000000000000001E-2</v>
      </c>
      <c r="S752" s="141">
        <v>0</v>
      </c>
      <c r="T752" s="142">
        <f>S752*H752</f>
        <v>0</v>
      </c>
      <c r="AR752" s="143" t="s">
        <v>369</v>
      </c>
      <c r="AT752" s="143" t="s">
        <v>502</v>
      </c>
      <c r="AU752" s="143" t="s">
        <v>91</v>
      </c>
      <c r="AY752" s="18" t="s">
        <v>136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8" t="s">
        <v>91</v>
      </c>
      <c r="BK752" s="144">
        <f>ROUND(I752*H752,2)</f>
        <v>0</v>
      </c>
      <c r="BL752" s="18" t="s">
        <v>253</v>
      </c>
      <c r="BM752" s="143" t="s">
        <v>854</v>
      </c>
    </row>
    <row r="753" spans="2:65" s="12" customFormat="1" ht="11.25">
      <c r="B753" s="149"/>
      <c r="D753" s="150" t="s">
        <v>148</v>
      </c>
      <c r="E753" s="151" t="s">
        <v>19</v>
      </c>
      <c r="F753" s="152" t="s">
        <v>446</v>
      </c>
      <c r="H753" s="151" t="s">
        <v>19</v>
      </c>
      <c r="I753" s="153"/>
      <c r="L753" s="149"/>
      <c r="M753" s="154"/>
      <c r="T753" s="155"/>
      <c r="AT753" s="151" t="s">
        <v>148</v>
      </c>
      <c r="AU753" s="151" t="s">
        <v>91</v>
      </c>
      <c r="AV753" s="12" t="s">
        <v>80</v>
      </c>
      <c r="AW753" s="12" t="s">
        <v>34</v>
      </c>
      <c r="AX753" s="12" t="s">
        <v>72</v>
      </c>
      <c r="AY753" s="151" t="s">
        <v>136</v>
      </c>
    </row>
    <row r="754" spans="2:65" s="12" customFormat="1" ht="11.25">
      <c r="B754" s="149"/>
      <c r="D754" s="150" t="s">
        <v>148</v>
      </c>
      <c r="E754" s="151" t="s">
        <v>19</v>
      </c>
      <c r="F754" s="152" t="s">
        <v>768</v>
      </c>
      <c r="H754" s="151" t="s">
        <v>19</v>
      </c>
      <c r="I754" s="153"/>
      <c r="L754" s="149"/>
      <c r="M754" s="154"/>
      <c r="T754" s="155"/>
      <c r="AT754" s="151" t="s">
        <v>148</v>
      </c>
      <c r="AU754" s="151" t="s">
        <v>91</v>
      </c>
      <c r="AV754" s="12" t="s">
        <v>80</v>
      </c>
      <c r="AW754" s="12" t="s">
        <v>34</v>
      </c>
      <c r="AX754" s="12" t="s">
        <v>72</v>
      </c>
      <c r="AY754" s="151" t="s">
        <v>136</v>
      </c>
    </row>
    <row r="755" spans="2:65" s="13" customFormat="1" ht="11.25">
      <c r="B755" s="156"/>
      <c r="D755" s="150" t="s">
        <v>148</v>
      </c>
      <c r="E755" s="157" t="s">
        <v>19</v>
      </c>
      <c r="F755" s="158" t="s">
        <v>91</v>
      </c>
      <c r="H755" s="159">
        <v>2</v>
      </c>
      <c r="I755" s="160"/>
      <c r="L755" s="156"/>
      <c r="M755" s="161"/>
      <c r="T755" s="162"/>
      <c r="AT755" s="157" t="s">
        <v>148</v>
      </c>
      <c r="AU755" s="157" t="s">
        <v>91</v>
      </c>
      <c r="AV755" s="13" t="s">
        <v>91</v>
      </c>
      <c r="AW755" s="13" t="s">
        <v>34</v>
      </c>
      <c r="AX755" s="13" t="s">
        <v>72</v>
      </c>
      <c r="AY755" s="157" t="s">
        <v>136</v>
      </c>
    </row>
    <row r="756" spans="2:65" s="14" customFormat="1" ht="11.25">
      <c r="B756" s="163"/>
      <c r="D756" s="150" t="s">
        <v>148</v>
      </c>
      <c r="E756" s="164" t="s">
        <v>19</v>
      </c>
      <c r="F756" s="165" t="s">
        <v>151</v>
      </c>
      <c r="H756" s="166">
        <v>2</v>
      </c>
      <c r="I756" s="167"/>
      <c r="L756" s="163"/>
      <c r="M756" s="168"/>
      <c r="T756" s="169"/>
      <c r="AT756" s="164" t="s">
        <v>148</v>
      </c>
      <c r="AU756" s="164" t="s">
        <v>91</v>
      </c>
      <c r="AV756" s="14" t="s">
        <v>144</v>
      </c>
      <c r="AW756" s="14" t="s">
        <v>34</v>
      </c>
      <c r="AX756" s="14" t="s">
        <v>80</v>
      </c>
      <c r="AY756" s="164" t="s">
        <v>136</v>
      </c>
    </row>
    <row r="757" spans="2:65" s="1" customFormat="1" ht="21.75" customHeight="1">
      <c r="B757" s="33"/>
      <c r="C757" s="132" t="s">
        <v>855</v>
      </c>
      <c r="D757" s="132" t="s">
        <v>139</v>
      </c>
      <c r="E757" s="133" t="s">
        <v>856</v>
      </c>
      <c r="F757" s="134" t="s">
        <v>857</v>
      </c>
      <c r="G757" s="135" t="s">
        <v>234</v>
      </c>
      <c r="H757" s="136">
        <v>5.0999999999999996</v>
      </c>
      <c r="I757" s="137"/>
      <c r="J757" s="138">
        <f>ROUND(I757*H757,2)</f>
        <v>0</v>
      </c>
      <c r="K757" s="134" t="s">
        <v>143</v>
      </c>
      <c r="L757" s="33"/>
      <c r="M757" s="139" t="s">
        <v>19</v>
      </c>
      <c r="N757" s="140" t="s">
        <v>44</v>
      </c>
      <c r="P757" s="141">
        <f>O757*H757</f>
        <v>0</v>
      </c>
      <c r="Q757" s="141">
        <v>0</v>
      </c>
      <c r="R757" s="141">
        <f>Q757*H757</f>
        <v>0</v>
      </c>
      <c r="S757" s="141">
        <v>0</v>
      </c>
      <c r="T757" s="142">
        <f>S757*H757</f>
        <v>0</v>
      </c>
      <c r="AR757" s="143" t="s">
        <v>253</v>
      </c>
      <c r="AT757" s="143" t="s">
        <v>139</v>
      </c>
      <c r="AU757" s="143" t="s">
        <v>91</v>
      </c>
      <c r="AY757" s="18" t="s">
        <v>136</v>
      </c>
      <c r="BE757" s="144">
        <f>IF(N757="základní",J757,0)</f>
        <v>0</v>
      </c>
      <c r="BF757" s="144">
        <f>IF(N757="snížená",J757,0)</f>
        <v>0</v>
      </c>
      <c r="BG757" s="144">
        <f>IF(N757="zákl. přenesená",J757,0)</f>
        <v>0</v>
      </c>
      <c r="BH757" s="144">
        <f>IF(N757="sníž. přenesená",J757,0)</f>
        <v>0</v>
      </c>
      <c r="BI757" s="144">
        <f>IF(N757="nulová",J757,0)</f>
        <v>0</v>
      </c>
      <c r="BJ757" s="18" t="s">
        <v>91</v>
      </c>
      <c r="BK757" s="144">
        <f>ROUND(I757*H757,2)</f>
        <v>0</v>
      </c>
      <c r="BL757" s="18" t="s">
        <v>253</v>
      </c>
      <c r="BM757" s="143" t="s">
        <v>858</v>
      </c>
    </row>
    <row r="758" spans="2:65" s="1" customFormat="1" ht="11.25">
      <c r="B758" s="33"/>
      <c r="D758" s="145" t="s">
        <v>146</v>
      </c>
      <c r="F758" s="146" t="s">
        <v>859</v>
      </c>
      <c r="I758" s="147"/>
      <c r="L758" s="33"/>
      <c r="M758" s="148"/>
      <c r="T758" s="54"/>
      <c r="AT758" s="18" t="s">
        <v>146</v>
      </c>
      <c r="AU758" s="18" t="s">
        <v>91</v>
      </c>
    </row>
    <row r="759" spans="2:65" s="12" customFormat="1" ht="11.25">
      <c r="B759" s="149"/>
      <c r="D759" s="150" t="s">
        <v>148</v>
      </c>
      <c r="E759" s="151" t="s">
        <v>19</v>
      </c>
      <c r="F759" s="152" t="s">
        <v>446</v>
      </c>
      <c r="H759" s="151" t="s">
        <v>19</v>
      </c>
      <c r="I759" s="153"/>
      <c r="L759" s="149"/>
      <c r="M759" s="154"/>
      <c r="T759" s="155"/>
      <c r="AT759" s="151" t="s">
        <v>148</v>
      </c>
      <c r="AU759" s="151" t="s">
        <v>91</v>
      </c>
      <c r="AV759" s="12" t="s">
        <v>80</v>
      </c>
      <c r="AW759" s="12" t="s">
        <v>34</v>
      </c>
      <c r="AX759" s="12" t="s">
        <v>72</v>
      </c>
      <c r="AY759" s="151" t="s">
        <v>136</v>
      </c>
    </row>
    <row r="760" spans="2:65" s="12" customFormat="1" ht="11.25">
      <c r="B760" s="149"/>
      <c r="D760" s="150" t="s">
        <v>148</v>
      </c>
      <c r="E760" s="151" t="s">
        <v>19</v>
      </c>
      <c r="F760" s="152" t="s">
        <v>524</v>
      </c>
      <c r="H760" s="151" t="s">
        <v>19</v>
      </c>
      <c r="I760" s="153"/>
      <c r="L760" s="149"/>
      <c r="M760" s="154"/>
      <c r="T760" s="155"/>
      <c r="AT760" s="151" t="s">
        <v>148</v>
      </c>
      <c r="AU760" s="151" t="s">
        <v>91</v>
      </c>
      <c r="AV760" s="12" t="s">
        <v>80</v>
      </c>
      <c r="AW760" s="12" t="s">
        <v>34</v>
      </c>
      <c r="AX760" s="12" t="s">
        <v>72</v>
      </c>
      <c r="AY760" s="151" t="s">
        <v>136</v>
      </c>
    </row>
    <row r="761" spans="2:65" s="13" customFormat="1" ht="11.25">
      <c r="B761" s="156"/>
      <c r="D761" s="150" t="s">
        <v>148</v>
      </c>
      <c r="E761" s="157" t="s">
        <v>19</v>
      </c>
      <c r="F761" s="158" t="s">
        <v>392</v>
      </c>
      <c r="H761" s="159">
        <v>4.5</v>
      </c>
      <c r="I761" s="160"/>
      <c r="L761" s="156"/>
      <c r="M761" s="161"/>
      <c r="T761" s="162"/>
      <c r="AT761" s="157" t="s">
        <v>148</v>
      </c>
      <c r="AU761" s="157" t="s">
        <v>91</v>
      </c>
      <c r="AV761" s="13" t="s">
        <v>91</v>
      </c>
      <c r="AW761" s="13" t="s">
        <v>34</v>
      </c>
      <c r="AX761" s="13" t="s">
        <v>72</v>
      </c>
      <c r="AY761" s="157" t="s">
        <v>136</v>
      </c>
    </row>
    <row r="762" spans="2:65" s="12" customFormat="1" ht="11.25">
      <c r="B762" s="149"/>
      <c r="D762" s="150" t="s">
        <v>148</v>
      </c>
      <c r="E762" s="151" t="s">
        <v>19</v>
      </c>
      <c r="F762" s="152" t="s">
        <v>527</v>
      </c>
      <c r="H762" s="151" t="s">
        <v>19</v>
      </c>
      <c r="I762" s="153"/>
      <c r="L762" s="149"/>
      <c r="M762" s="154"/>
      <c r="T762" s="155"/>
      <c r="AT762" s="151" t="s">
        <v>148</v>
      </c>
      <c r="AU762" s="151" t="s">
        <v>91</v>
      </c>
      <c r="AV762" s="12" t="s">
        <v>80</v>
      </c>
      <c r="AW762" s="12" t="s">
        <v>34</v>
      </c>
      <c r="AX762" s="12" t="s">
        <v>72</v>
      </c>
      <c r="AY762" s="151" t="s">
        <v>136</v>
      </c>
    </row>
    <row r="763" spans="2:65" s="13" customFormat="1" ht="11.25">
      <c r="B763" s="156"/>
      <c r="D763" s="150" t="s">
        <v>148</v>
      </c>
      <c r="E763" s="157" t="s">
        <v>19</v>
      </c>
      <c r="F763" s="158" t="s">
        <v>393</v>
      </c>
      <c r="H763" s="159">
        <v>0.6</v>
      </c>
      <c r="I763" s="160"/>
      <c r="L763" s="156"/>
      <c r="M763" s="161"/>
      <c r="T763" s="162"/>
      <c r="AT763" s="157" t="s">
        <v>148</v>
      </c>
      <c r="AU763" s="157" t="s">
        <v>91</v>
      </c>
      <c r="AV763" s="13" t="s">
        <v>91</v>
      </c>
      <c r="AW763" s="13" t="s">
        <v>34</v>
      </c>
      <c r="AX763" s="13" t="s">
        <v>72</v>
      </c>
      <c r="AY763" s="157" t="s">
        <v>136</v>
      </c>
    </row>
    <row r="764" spans="2:65" s="14" customFormat="1" ht="11.25">
      <c r="B764" s="163"/>
      <c r="D764" s="150" t="s">
        <v>148</v>
      </c>
      <c r="E764" s="164" t="s">
        <v>19</v>
      </c>
      <c r="F764" s="165" t="s">
        <v>151</v>
      </c>
      <c r="H764" s="166">
        <v>5.0999999999999996</v>
      </c>
      <c r="I764" s="167"/>
      <c r="L764" s="163"/>
      <c r="M764" s="168"/>
      <c r="T764" s="169"/>
      <c r="AT764" s="164" t="s">
        <v>148</v>
      </c>
      <c r="AU764" s="164" t="s">
        <v>91</v>
      </c>
      <c r="AV764" s="14" t="s">
        <v>144</v>
      </c>
      <c r="AW764" s="14" t="s">
        <v>34</v>
      </c>
      <c r="AX764" s="14" t="s">
        <v>80</v>
      </c>
      <c r="AY764" s="164" t="s">
        <v>136</v>
      </c>
    </row>
    <row r="765" spans="2:65" s="1" customFormat="1" ht="16.5" customHeight="1">
      <c r="B765" s="33"/>
      <c r="C765" s="180" t="s">
        <v>860</v>
      </c>
      <c r="D765" s="180" t="s">
        <v>502</v>
      </c>
      <c r="E765" s="181" t="s">
        <v>861</v>
      </c>
      <c r="F765" s="182" t="s">
        <v>862</v>
      </c>
      <c r="G765" s="183" t="s">
        <v>234</v>
      </c>
      <c r="H765" s="184">
        <v>5.0999999999999996</v>
      </c>
      <c r="I765" s="185"/>
      <c r="J765" s="186">
        <f>ROUND(I765*H765,2)</f>
        <v>0</v>
      </c>
      <c r="K765" s="182" t="s">
        <v>143</v>
      </c>
      <c r="L765" s="187"/>
      <c r="M765" s="188" t="s">
        <v>19</v>
      </c>
      <c r="N765" s="189" t="s">
        <v>44</v>
      </c>
      <c r="P765" s="141">
        <f>O765*H765</f>
        <v>0</v>
      </c>
      <c r="Q765" s="141">
        <v>1.8E-3</v>
      </c>
      <c r="R765" s="141">
        <f>Q765*H765</f>
        <v>9.1799999999999989E-3</v>
      </c>
      <c r="S765" s="141">
        <v>0</v>
      </c>
      <c r="T765" s="142">
        <f>S765*H765</f>
        <v>0</v>
      </c>
      <c r="AR765" s="143" t="s">
        <v>369</v>
      </c>
      <c r="AT765" s="143" t="s">
        <v>502</v>
      </c>
      <c r="AU765" s="143" t="s">
        <v>91</v>
      </c>
      <c r="AY765" s="18" t="s">
        <v>136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8" t="s">
        <v>91</v>
      </c>
      <c r="BK765" s="144">
        <f>ROUND(I765*H765,2)</f>
        <v>0</v>
      </c>
      <c r="BL765" s="18" t="s">
        <v>253</v>
      </c>
      <c r="BM765" s="143" t="s">
        <v>863</v>
      </c>
    </row>
    <row r="766" spans="2:65" s="12" customFormat="1" ht="11.25">
      <c r="B766" s="149"/>
      <c r="D766" s="150" t="s">
        <v>148</v>
      </c>
      <c r="E766" s="151" t="s">
        <v>19</v>
      </c>
      <c r="F766" s="152" t="s">
        <v>446</v>
      </c>
      <c r="H766" s="151" t="s">
        <v>19</v>
      </c>
      <c r="I766" s="153"/>
      <c r="L766" s="149"/>
      <c r="M766" s="154"/>
      <c r="T766" s="155"/>
      <c r="AT766" s="151" t="s">
        <v>148</v>
      </c>
      <c r="AU766" s="151" t="s">
        <v>91</v>
      </c>
      <c r="AV766" s="12" t="s">
        <v>80</v>
      </c>
      <c r="AW766" s="12" t="s">
        <v>34</v>
      </c>
      <c r="AX766" s="12" t="s">
        <v>72</v>
      </c>
      <c r="AY766" s="151" t="s">
        <v>136</v>
      </c>
    </row>
    <row r="767" spans="2:65" s="12" customFormat="1" ht="11.25">
      <c r="B767" s="149"/>
      <c r="D767" s="150" t="s">
        <v>148</v>
      </c>
      <c r="E767" s="151" t="s">
        <v>19</v>
      </c>
      <c r="F767" s="152" t="s">
        <v>524</v>
      </c>
      <c r="H767" s="151" t="s">
        <v>19</v>
      </c>
      <c r="I767" s="153"/>
      <c r="L767" s="149"/>
      <c r="M767" s="154"/>
      <c r="T767" s="155"/>
      <c r="AT767" s="151" t="s">
        <v>148</v>
      </c>
      <c r="AU767" s="151" t="s">
        <v>91</v>
      </c>
      <c r="AV767" s="12" t="s">
        <v>80</v>
      </c>
      <c r="AW767" s="12" t="s">
        <v>34</v>
      </c>
      <c r="AX767" s="12" t="s">
        <v>72</v>
      </c>
      <c r="AY767" s="151" t="s">
        <v>136</v>
      </c>
    </row>
    <row r="768" spans="2:65" s="13" customFormat="1" ht="11.25">
      <c r="B768" s="156"/>
      <c r="D768" s="150" t="s">
        <v>148</v>
      </c>
      <c r="E768" s="157" t="s">
        <v>19</v>
      </c>
      <c r="F768" s="158" t="s">
        <v>392</v>
      </c>
      <c r="H768" s="159">
        <v>4.5</v>
      </c>
      <c r="I768" s="160"/>
      <c r="L768" s="156"/>
      <c r="M768" s="161"/>
      <c r="T768" s="162"/>
      <c r="AT768" s="157" t="s">
        <v>148</v>
      </c>
      <c r="AU768" s="157" t="s">
        <v>91</v>
      </c>
      <c r="AV768" s="13" t="s">
        <v>91</v>
      </c>
      <c r="AW768" s="13" t="s">
        <v>34</v>
      </c>
      <c r="AX768" s="13" t="s">
        <v>72</v>
      </c>
      <c r="AY768" s="157" t="s">
        <v>136</v>
      </c>
    </row>
    <row r="769" spans="2:65" s="12" customFormat="1" ht="11.25">
      <c r="B769" s="149"/>
      <c r="D769" s="150" t="s">
        <v>148</v>
      </c>
      <c r="E769" s="151" t="s">
        <v>19</v>
      </c>
      <c r="F769" s="152" t="s">
        <v>527</v>
      </c>
      <c r="H769" s="151" t="s">
        <v>19</v>
      </c>
      <c r="I769" s="153"/>
      <c r="L769" s="149"/>
      <c r="M769" s="154"/>
      <c r="T769" s="155"/>
      <c r="AT769" s="151" t="s">
        <v>148</v>
      </c>
      <c r="AU769" s="151" t="s">
        <v>91</v>
      </c>
      <c r="AV769" s="12" t="s">
        <v>80</v>
      </c>
      <c r="AW769" s="12" t="s">
        <v>34</v>
      </c>
      <c r="AX769" s="12" t="s">
        <v>72</v>
      </c>
      <c r="AY769" s="151" t="s">
        <v>136</v>
      </c>
    </row>
    <row r="770" spans="2:65" s="13" customFormat="1" ht="11.25">
      <c r="B770" s="156"/>
      <c r="D770" s="150" t="s">
        <v>148</v>
      </c>
      <c r="E770" s="157" t="s">
        <v>19</v>
      </c>
      <c r="F770" s="158" t="s">
        <v>393</v>
      </c>
      <c r="H770" s="159">
        <v>0.6</v>
      </c>
      <c r="I770" s="160"/>
      <c r="L770" s="156"/>
      <c r="M770" s="161"/>
      <c r="T770" s="162"/>
      <c r="AT770" s="157" t="s">
        <v>148</v>
      </c>
      <c r="AU770" s="157" t="s">
        <v>91</v>
      </c>
      <c r="AV770" s="13" t="s">
        <v>91</v>
      </c>
      <c r="AW770" s="13" t="s">
        <v>34</v>
      </c>
      <c r="AX770" s="13" t="s">
        <v>72</v>
      </c>
      <c r="AY770" s="157" t="s">
        <v>136</v>
      </c>
    </row>
    <row r="771" spans="2:65" s="14" customFormat="1" ht="11.25">
      <c r="B771" s="163"/>
      <c r="D771" s="150" t="s">
        <v>148</v>
      </c>
      <c r="E771" s="164" t="s">
        <v>19</v>
      </c>
      <c r="F771" s="165" t="s">
        <v>151</v>
      </c>
      <c r="H771" s="166">
        <v>5.0999999999999996</v>
      </c>
      <c r="I771" s="167"/>
      <c r="L771" s="163"/>
      <c r="M771" s="168"/>
      <c r="T771" s="169"/>
      <c r="AT771" s="164" t="s">
        <v>148</v>
      </c>
      <c r="AU771" s="164" t="s">
        <v>91</v>
      </c>
      <c r="AV771" s="14" t="s">
        <v>144</v>
      </c>
      <c r="AW771" s="14" t="s">
        <v>34</v>
      </c>
      <c r="AX771" s="14" t="s">
        <v>80</v>
      </c>
      <c r="AY771" s="164" t="s">
        <v>136</v>
      </c>
    </row>
    <row r="772" spans="2:65" s="1" customFormat="1" ht="16.5" customHeight="1">
      <c r="B772" s="33"/>
      <c r="C772" s="132" t="s">
        <v>864</v>
      </c>
      <c r="D772" s="132" t="s">
        <v>139</v>
      </c>
      <c r="E772" s="133" t="s">
        <v>865</v>
      </c>
      <c r="F772" s="134" t="s">
        <v>866</v>
      </c>
      <c r="G772" s="135" t="s">
        <v>227</v>
      </c>
      <c r="H772" s="136">
        <v>1</v>
      </c>
      <c r="I772" s="137"/>
      <c r="J772" s="138">
        <f>ROUND(I772*H772,2)</f>
        <v>0</v>
      </c>
      <c r="K772" s="134" t="s">
        <v>143</v>
      </c>
      <c r="L772" s="33"/>
      <c r="M772" s="139" t="s">
        <v>19</v>
      </c>
      <c r="N772" s="140" t="s">
        <v>44</v>
      </c>
      <c r="P772" s="141">
        <f>O772*H772</f>
        <v>0</v>
      </c>
      <c r="Q772" s="141">
        <v>0</v>
      </c>
      <c r="R772" s="141">
        <f>Q772*H772</f>
        <v>0</v>
      </c>
      <c r="S772" s="141">
        <v>0</v>
      </c>
      <c r="T772" s="142">
        <f>S772*H772</f>
        <v>0</v>
      </c>
      <c r="AR772" s="143" t="s">
        <v>253</v>
      </c>
      <c r="AT772" s="143" t="s">
        <v>139</v>
      </c>
      <c r="AU772" s="143" t="s">
        <v>91</v>
      </c>
      <c r="AY772" s="18" t="s">
        <v>136</v>
      </c>
      <c r="BE772" s="144">
        <f>IF(N772="základní",J772,0)</f>
        <v>0</v>
      </c>
      <c r="BF772" s="144">
        <f>IF(N772="snížená",J772,0)</f>
        <v>0</v>
      </c>
      <c r="BG772" s="144">
        <f>IF(N772="zákl. přenesená",J772,0)</f>
        <v>0</v>
      </c>
      <c r="BH772" s="144">
        <f>IF(N772="sníž. přenesená",J772,0)</f>
        <v>0</v>
      </c>
      <c r="BI772" s="144">
        <f>IF(N772="nulová",J772,0)</f>
        <v>0</v>
      </c>
      <c r="BJ772" s="18" t="s">
        <v>91</v>
      </c>
      <c r="BK772" s="144">
        <f>ROUND(I772*H772,2)</f>
        <v>0</v>
      </c>
      <c r="BL772" s="18" t="s">
        <v>253</v>
      </c>
      <c r="BM772" s="143" t="s">
        <v>867</v>
      </c>
    </row>
    <row r="773" spans="2:65" s="1" customFormat="1" ht="11.25">
      <c r="B773" s="33"/>
      <c r="D773" s="145" t="s">
        <v>146</v>
      </c>
      <c r="F773" s="146" t="s">
        <v>868</v>
      </c>
      <c r="I773" s="147"/>
      <c r="L773" s="33"/>
      <c r="M773" s="148"/>
      <c r="T773" s="54"/>
      <c r="AT773" s="18" t="s">
        <v>146</v>
      </c>
      <c r="AU773" s="18" t="s">
        <v>91</v>
      </c>
    </row>
    <row r="774" spans="2:65" s="12" customFormat="1" ht="11.25">
      <c r="B774" s="149"/>
      <c r="D774" s="150" t="s">
        <v>148</v>
      </c>
      <c r="E774" s="151" t="s">
        <v>19</v>
      </c>
      <c r="F774" s="152" t="s">
        <v>446</v>
      </c>
      <c r="H774" s="151" t="s">
        <v>19</v>
      </c>
      <c r="I774" s="153"/>
      <c r="L774" s="149"/>
      <c r="M774" s="154"/>
      <c r="T774" s="155"/>
      <c r="AT774" s="151" t="s">
        <v>148</v>
      </c>
      <c r="AU774" s="151" t="s">
        <v>91</v>
      </c>
      <c r="AV774" s="12" t="s">
        <v>80</v>
      </c>
      <c r="AW774" s="12" t="s">
        <v>34</v>
      </c>
      <c r="AX774" s="12" t="s">
        <v>72</v>
      </c>
      <c r="AY774" s="151" t="s">
        <v>136</v>
      </c>
    </row>
    <row r="775" spans="2:65" s="12" customFormat="1" ht="11.25">
      <c r="B775" s="149"/>
      <c r="D775" s="150" t="s">
        <v>148</v>
      </c>
      <c r="E775" s="151" t="s">
        <v>19</v>
      </c>
      <c r="F775" s="152" t="s">
        <v>758</v>
      </c>
      <c r="H775" s="151" t="s">
        <v>19</v>
      </c>
      <c r="I775" s="153"/>
      <c r="L775" s="149"/>
      <c r="M775" s="154"/>
      <c r="T775" s="155"/>
      <c r="AT775" s="151" t="s">
        <v>148</v>
      </c>
      <c r="AU775" s="151" t="s">
        <v>91</v>
      </c>
      <c r="AV775" s="12" t="s">
        <v>80</v>
      </c>
      <c r="AW775" s="12" t="s">
        <v>34</v>
      </c>
      <c r="AX775" s="12" t="s">
        <v>72</v>
      </c>
      <c r="AY775" s="151" t="s">
        <v>136</v>
      </c>
    </row>
    <row r="776" spans="2:65" s="13" customFormat="1" ht="11.25">
      <c r="B776" s="156"/>
      <c r="D776" s="150" t="s">
        <v>148</v>
      </c>
      <c r="E776" s="157" t="s">
        <v>19</v>
      </c>
      <c r="F776" s="158" t="s">
        <v>80</v>
      </c>
      <c r="H776" s="159">
        <v>1</v>
      </c>
      <c r="I776" s="160"/>
      <c r="L776" s="156"/>
      <c r="M776" s="161"/>
      <c r="T776" s="162"/>
      <c r="AT776" s="157" t="s">
        <v>148</v>
      </c>
      <c r="AU776" s="157" t="s">
        <v>91</v>
      </c>
      <c r="AV776" s="13" t="s">
        <v>91</v>
      </c>
      <c r="AW776" s="13" t="s">
        <v>34</v>
      </c>
      <c r="AX776" s="13" t="s">
        <v>72</v>
      </c>
      <c r="AY776" s="157" t="s">
        <v>136</v>
      </c>
    </row>
    <row r="777" spans="2:65" s="14" customFormat="1" ht="11.25">
      <c r="B777" s="163"/>
      <c r="D777" s="150" t="s">
        <v>148</v>
      </c>
      <c r="E777" s="164" t="s">
        <v>19</v>
      </c>
      <c r="F777" s="165" t="s">
        <v>151</v>
      </c>
      <c r="H777" s="166">
        <v>1</v>
      </c>
      <c r="I777" s="167"/>
      <c r="L777" s="163"/>
      <c r="M777" s="168"/>
      <c r="T777" s="169"/>
      <c r="AT777" s="164" t="s">
        <v>148</v>
      </c>
      <c r="AU777" s="164" t="s">
        <v>91</v>
      </c>
      <c r="AV777" s="14" t="s">
        <v>144</v>
      </c>
      <c r="AW777" s="14" t="s">
        <v>34</v>
      </c>
      <c r="AX777" s="14" t="s">
        <v>80</v>
      </c>
      <c r="AY777" s="164" t="s">
        <v>136</v>
      </c>
    </row>
    <row r="778" spans="2:65" s="1" customFormat="1" ht="16.5" customHeight="1">
      <c r="B778" s="33"/>
      <c r="C778" s="180" t="s">
        <v>869</v>
      </c>
      <c r="D778" s="180" t="s">
        <v>502</v>
      </c>
      <c r="E778" s="181" t="s">
        <v>870</v>
      </c>
      <c r="F778" s="182" t="s">
        <v>871</v>
      </c>
      <c r="G778" s="183" t="s">
        <v>227</v>
      </c>
      <c r="H778" s="184">
        <v>1</v>
      </c>
      <c r="I778" s="185"/>
      <c r="J778" s="186">
        <f>ROUND(I778*H778,2)</f>
        <v>0</v>
      </c>
      <c r="K778" s="182" t="s">
        <v>143</v>
      </c>
      <c r="L778" s="187"/>
      <c r="M778" s="188" t="s">
        <v>19</v>
      </c>
      <c r="N778" s="189" t="s">
        <v>44</v>
      </c>
      <c r="P778" s="141">
        <f>O778*H778</f>
        <v>0</v>
      </c>
      <c r="Q778" s="141">
        <v>1.23E-3</v>
      </c>
      <c r="R778" s="141">
        <f>Q778*H778</f>
        <v>1.23E-3</v>
      </c>
      <c r="S778" s="141">
        <v>0</v>
      </c>
      <c r="T778" s="142">
        <f>S778*H778</f>
        <v>0</v>
      </c>
      <c r="AR778" s="143" t="s">
        <v>369</v>
      </c>
      <c r="AT778" s="143" t="s">
        <v>502</v>
      </c>
      <c r="AU778" s="143" t="s">
        <v>91</v>
      </c>
      <c r="AY778" s="18" t="s">
        <v>136</v>
      </c>
      <c r="BE778" s="144">
        <f>IF(N778="základní",J778,0)</f>
        <v>0</v>
      </c>
      <c r="BF778" s="144">
        <f>IF(N778="snížená",J778,0)</f>
        <v>0</v>
      </c>
      <c r="BG778" s="144">
        <f>IF(N778="zákl. přenesená",J778,0)</f>
        <v>0</v>
      </c>
      <c r="BH778" s="144">
        <f>IF(N778="sníž. přenesená",J778,0)</f>
        <v>0</v>
      </c>
      <c r="BI778" s="144">
        <f>IF(N778="nulová",J778,0)</f>
        <v>0</v>
      </c>
      <c r="BJ778" s="18" t="s">
        <v>91</v>
      </c>
      <c r="BK778" s="144">
        <f>ROUND(I778*H778,2)</f>
        <v>0</v>
      </c>
      <c r="BL778" s="18" t="s">
        <v>253</v>
      </c>
      <c r="BM778" s="143" t="s">
        <v>872</v>
      </c>
    </row>
    <row r="779" spans="2:65" s="12" customFormat="1" ht="11.25">
      <c r="B779" s="149"/>
      <c r="D779" s="150" t="s">
        <v>148</v>
      </c>
      <c r="E779" s="151" t="s">
        <v>19</v>
      </c>
      <c r="F779" s="152" t="s">
        <v>446</v>
      </c>
      <c r="H779" s="151" t="s">
        <v>19</v>
      </c>
      <c r="I779" s="153"/>
      <c r="L779" s="149"/>
      <c r="M779" s="154"/>
      <c r="T779" s="155"/>
      <c r="AT779" s="151" t="s">
        <v>148</v>
      </c>
      <c r="AU779" s="151" t="s">
        <v>91</v>
      </c>
      <c r="AV779" s="12" t="s">
        <v>80</v>
      </c>
      <c r="AW779" s="12" t="s">
        <v>34</v>
      </c>
      <c r="AX779" s="12" t="s">
        <v>72</v>
      </c>
      <c r="AY779" s="151" t="s">
        <v>136</v>
      </c>
    </row>
    <row r="780" spans="2:65" s="12" customFormat="1" ht="11.25">
      <c r="B780" s="149"/>
      <c r="D780" s="150" t="s">
        <v>148</v>
      </c>
      <c r="E780" s="151" t="s">
        <v>19</v>
      </c>
      <c r="F780" s="152" t="s">
        <v>758</v>
      </c>
      <c r="H780" s="151" t="s">
        <v>19</v>
      </c>
      <c r="I780" s="153"/>
      <c r="L780" s="149"/>
      <c r="M780" s="154"/>
      <c r="T780" s="155"/>
      <c r="AT780" s="151" t="s">
        <v>148</v>
      </c>
      <c r="AU780" s="151" t="s">
        <v>91</v>
      </c>
      <c r="AV780" s="12" t="s">
        <v>80</v>
      </c>
      <c r="AW780" s="12" t="s">
        <v>34</v>
      </c>
      <c r="AX780" s="12" t="s">
        <v>72</v>
      </c>
      <c r="AY780" s="151" t="s">
        <v>136</v>
      </c>
    </row>
    <row r="781" spans="2:65" s="13" customFormat="1" ht="11.25">
      <c r="B781" s="156"/>
      <c r="D781" s="150" t="s">
        <v>148</v>
      </c>
      <c r="E781" s="157" t="s">
        <v>19</v>
      </c>
      <c r="F781" s="158" t="s">
        <v>80</v>
      </c>
      <c r="H781" s="159">
        <v>1</v>
      </c>
      <c r="I781" s="160"/>
      <c r="L781" s="156"/>
      <c r="M781" s="161"/>
      <c r="T781" s="162"/>
      <c r="AT781" s="157" t="s">
        <v>148</v>
      </c>
      <c r="AU781" s="157" t="s">
        <v>91</v>
      </c>
      <c r="AV781" s="13" t="s">
        <v>91</v>
      </c>
      <c r="AW781" s="13" t="s">
        <v>34</v>
      </c>
      <c r="AX781" s="13" t="s">
        <v>72</v>
      </c>
      <c r="AY781" s="157" t="s">
        <v>136</v>
      </c>
    </row>
    <row r="782" spans="2:65" s="14" customFormat="1" ht="11.25">
      <c r="B782" s="163"/>
      <c r="D782" s="150" t="s">
        <v>148</v>
      </c>
      <c r="E782" s="164" t="s">
        <v>19</v>
      </c>
      <c r="F782" s="165" t="s">
        <v>151</v>
      </c>
      <c r="H782" s="166">
        <v>1</v>
      </c>
      <c r="I782" s="167"/>
      <c r="L782" s="163"/>
      <c r="M782" s="168"/>
      <c r="T782" s="169"/>
      <c r="AT782" s="164" t="s">
        <v>148</v>
      </c>
      <c r="AU782" s="164" t="s">
        <v>91</v>
      </c>
      <c r="AV782" s="14" t="s">
        <v>144</v>
      </c>
      <c r="AW782" s="14" t="s">
        <v>34</v>
      </c>
      <c r="AX782" s="14" t="s">
        <v>80</v>
      </c>
      <c r="AY782" s="164" t="s">
        <v>136</v>
      </c>
    </row>
    <row r="783" spans="2:65" s="1" customFormat="1" ht="24.2" customHeight="1">
      <c r="B783" s="33"/>
      <c r="C783" s="132" t="s">
        <v>873</v>
      </c>
      <c r="D783" s="132" t="s">
        <v>139</v>
      </c>
      <c r="E783" s="133" t="s">
        <v>874</v>
      </c>
      <c r="F783" s="134" t="s">
        <v>875</v>
      </c>
      <c r="G783" s="135" t="s">
        <v>302</v>
      </c>
      <c r="H783" s="136">
        <v>0.48799999999999999</v>
      </c>
      <c r="I783" s="137"/>
      <c r="J783" s="138">
        <f>ROUND(I783*H783,2)</f>
        <v>0</v>
      </c>
      <c r="K783" s="134" t="s">
        <v>143</v>
      </c>
      <c r="L783" s="33"/>
      <c r="M783" s="139" t="s">
        <v>19</v>
      </c>
      <c r="N783" s="140" t="s">
        <v>44</v>
      </c>
      <c r="P783" s="141">
        <f>O783*H783</f>
        <v>0</v>
      </c>
      <c r="Q783" s="141">
        <v>0</v>
      </c>
      <c r="R783" s="141">
        <f>Q783*H783</f>
        <v>0</v>
      </c>
      <c r="S783" s="141">
        <v>0</v>
      </c>
      <c r="T783" s="142">
        <f>S783*H783</f>
        <v>0</v>
      </c>
      <c r="AR783" s="143" t="s">
        <v>253</v>
      </c>
      <c r="AT783" s="143" t="s">
        <v>139</v>
      </c>
      <c r="AU783" s="143" t="s">
        <v>91</v>
      </c>
      <c r="AY783" s="18" t="s">
        <v>136</v>
      </c>
      <c r="BE783" s="144">
        <f>IF(N783="základní",J783,0)</f>
        <v>0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8" t="s">
        <v>91</v>
      </c>
      <c r="BK783" s="144">
        <f>ROUND(I783*H783,2)</f>
        <v>0</v>
      </c>
      <c r="BL783" s="18" t="s">
        <v>253</v>
      </c>
      <c r="BM783" s="143" t="s">
        <v>876</v>
      </c>
    </row>
    <row r="784" spans="2:65" s="1" customFormat="1" ht="11.25">
      <c r="B784" s="33"/>
      <c r="D784" s="145" t="s">
        <v>146</v>
      </c>
      <c r="F784" s="146" t="s">
        <v>877</v>
      </c>
      <c r="I784" s="147"/>
      <c r="L784" s="33"/>
      <c r="M784" s="148"/>
      <c r="T784" s="54"/>
      <c r="AT784" s="18" t="s">
        <v>146</v>
      </c>
      <c r="AU784" s="18" t="s">
        <v>91</v>
      </c>
    </row>
    <row r="785" spans="2:65" s="11" customFormat="1" ht="22.9" customHeight="1">
      <c r="B785" s="120"/>
      <c r="D785" s="121" t="s">
        <v>71</v>
      </c>
      <c r="E785" s="130" t="s">
        <v>878</v>
      </c>
      <c r="F785" s="130" t="s">
        <v>879</v>
      </c>
      <c r="I785" s="123"/>
      <c r="J785" s="131">
        <f>BK785</f>
        <v>0</v>
      </c>
      <c r="L785" s="120"/>
      <c r="M785" s="125"/>
      <c r="P785" s="126">
        <f>SUM(P786:P805)</f>
        <v>0</v>
      </c>
      <c r="R785" s="126">
        <f>SUM(R786:R805)</f>
        <v>2.8823999999999998E-3</v>
      </c>
      <c r="T785" s="127">
        <f>SUM(T786:T805)</f>
        <v>0</v>
      </c>
      <c r="AR785" s="121" t="s">
        <v>91</v>
      </c>
      <c r="AT785" s="128" t="s">
        <v>71</v>
      </c>
      <c r="AU785" s="128" t="s">
        <v>80</v>
      </c>
      <c r="AY785" s="121" t="s">
        <v>136</v>
      </c>
      <c r="BK785" s="129">
        <f>SUM(BK786:BK805)</f>
        <v>0</v>
      </c>
    </row>
    <row r="786" spans="2:65" s="1" customFormat="1" ht="24.2" customHeight="1">
      <c r="B786" s="33"/>
      <c r="C786" s="132" t="s">
        <v>880</v>
      </c>
      <c r="D786" s="132" t="s">
        <v>139</v>
      </c>
      <c r="E786" s="133" t="s">
        <v>881</v>
      </c>
      <c r="F786" s="134" t="s">
        <v>882</v>
      </c>
      <c r="G786" s="135" t="s">
        <v>234</v>
      </c>
      <c r="H786" s="136">
        <v>17.66</v>
      </c>
      <c r="I786" s="137"/>
      <c r="J786" s="138">
        <f>ROUND(I786*H786,2)</f>
        <v>0</v>
      </c>
      <c r="K786" s="134" t="s">
        <v>143</v>
      </c>
      <c r="L786" s="33"/>
      <c r="M786" s="139" t="s">
        <v>19</v>
      </c>
      <c r="N786" s="140" t="s">
        <v>44</v>
      </c>
      <c r="P786" s="141">
        <f>O786*H786</f>
        <v>0</v>
      </c>
      <c r="Q786" s="141">
        <v>6.0000000000000002E-5</v>
      </c>
      <c r="R786" s="141">
        <f>Q786*H786</f>
        <v>1.0596E-3</v>
      </c>
      <c r="S786" s="141">
        <v>0</v>
      </c>
      <c r="T786" s="142">
        <f>S786*H786</f>
        <v>0</v>
      </c>
      <c r="AR786" s="143" t="s">
        <v>253</v>
      </c>
      <c r="AT786" s="143" t="s">
        <v>139</v>
      </c>
      <c r="AU786" s="143" t="s">
        <v>91</v>
      </c>
      <c r="AY786" s="18" t="s">
        <v>136</v>
      </c>
      <c r="BE786" s="144">
        <f>IF(N786="základní",J786,0)</f>
        <v>0</v>
      </c>
      <c r="BF786" s="144">
        <f>IF(N786="snížená",J786,0)</f>
        <v>0</v>
      </c>
      <c r="BG786" s="144">
        <f>IF(N786="zákl. přenesená",J786,0)</f>
        <v>0</v>
      </c>
      <c r="BH786" s="144">
        <f>IF(N786="sníž. přenesená",J786,0)</f>
        <v>0</v>
      </c>
      <c r="BI786" s="144">
        <f>IF(N786="nulová",J786,0)</f>
        <v>0</v>
      </c>
      <c r="BJ786" s="18" t="s">
        <v>91</v>
      </c>
      <c r="BK786" s="144">
        <f>ROUND(I786*H786,2)</f>
        <v>0</v>
      </c>
      <c r="BL786" s="18" t="s">
        <v>253</v>
      </c>
      <c r="BM786" s="143" t="s">
        <v>883</v>
      </c>
    </row>
    <row r="787" spans="2:65" s="1" customFormat="1" ht="11.25">
      <c r="B787" s="33"/>
      <c r="D787" s="145" t="s">
        <v>146</v>
      </c>
      <c r="F787" s="146" t="s">
        <v>884</v>
      </c>
      <c r="I787" s="147"/>
      <c r="L787" s="33"/>
      <c r="M787" s="148"/>
      <c r="T787" s="54"/>
      <c r="AT787" s="18" t="s">
        <v>146</v>
      </c>
      <c r="AU787" s="18" t="s">
        <v>91</v>
      </c>
    </row>
    <row r="788" spans="2:65" s="12" customFormat="1" ht="11.25">
      <c r="B788" s="149"/>
      <c r="D788" s="150" t="s">
        <v>148</v>
      </c>
      <c r="E788" s="151" t="s">
        <v>19</v>
      </c>
      <c r="F788" s="152" t="s">
        <v>446</v>
      </c>
      <c r="H788" s="151" t="s">
        <v>19</v>
      </c>
      <c r="I788" s="153"/>
      <c r="L788" s="149"/>
      <c r="M788" s="154"/>
      <c r="T788" s="155"/>
      <c r="AT788" s="151" t="s">
        <v>148</v>
      </c>
      <c r="AU788" s="151" t="s">
        <v>91</v>
      </c>
      <c r="AV788" s="12" t="s">
        <v>80</v>
      </c>
      <c r="AW788" s="12" t="s">
        <v>34</v>
      </c>
      <c r="AX788" s="12" t="s">
        <v>72</v>
      </c>
      <c r="AY788" s="151" t="s">
        <v>136</v>
      </c>
    </row>
    <row r="789" spans="2:65" s="12" customFormat="1" ht="11.25">
      <c r="B789" s="149"/>
      <c r="D789" s="150" t="s">
        <v>148</v>
      </c>
      <c r="E789" s="151" t="s">
        <v>19</v>
      </c>
      <c r="F789" s="152" t="s">
        <v>524</v>
      </c>
      <c r="H789" s="151" t="s">
        <v>19</v>
      </c>
      <c r="I789" s="153"/>
      <c r="L789" s="149"/>
      <c r="M789" s="154"/>
      <c r="T789" s="155"/>
      <c r="AT789" s="151" t="s">
        <v>148</v>
      </c>
      <c r="AU789" s="151" t="s">
        <v>91</v>
      </c>
      <c r="AV789" s="12" t="s">
        <v>80</v>
      </c>
      <c r="AW789" s="12" t="s">
        <v>34</v>
      </c>
      <c r="AX789" s="12" t="s">
        <v>72</v>
      </c>
      <c r="AY789" s="151" t="s">
        <v>136</v>
      </c>
    </row>
    <row r="790" spans="2:65" s="13" customFormat="1" ht="11.25">
      <c r="B790" s="156"/>
      <c r="D790" s="150" t="s">
        <v>148</v>
      </c>
      <c r="E790" s="157" t="s">
        <v>19</v>
      </c>
      <c r="F790" s="158" t="s">
        <v>885</v>
      </c>
      <c r="H790" s="159">
        <v>4.9400000000000004</v>
      </c>
      <c r="I790" s="160"/>
      <c r="L790" s="156"/>
      <c r="M790" s="161"/>
      <c r="T790" s="162"/>
      <c r="AT790" s="157" t="s">
        <v>148</v>
      </c>
      <c r="AU790" s="157" t="s">
        <v>91</v>
      </c>
      <c r="AV790" s="13" t="s">
        <v>91</v>
      </c>
      <c r="AW790" s="13" t="s">
        <v>34</v>
      </c>
      <c r="AX790" s="13" t="s">
        <v>72</v>
      </c>
      <c r="AY790" s="157" t="s">
        <v>136</v>
      </c>
    </row>
    <row r="791" spans="2:65" s="13" customFormat="1" ht="11.25">
      <c r="B791" s="156"/>
      <c r="D791" s="150" t="s">
        <v>148</v>
      </c>
      <c r="E791" s="157" t="s">
        <v>19</v>
      </c>
      <c r="F791" s="158" t="s">
        <v>885</v>
      </c>
      <c r="H791" s="159">
        <v>4.9400000000000004</v>
      </c>
      <c r="I791" s="160"/>
      <c r="L791" s="156"/>
      <c r="M791" s="161"/>
      <c r="T791" s="162"/>
      <c r="AT791" s="157" t="s">
        <v>148</v>
      </c>
      <c r="AU791" s="157" t="s">
        <v>91</v>
      </c>
      <c r="AV791" s="13" t="s">
        <v>91</v>
      </c>
      <c r="AW791" s="13" t="s">
        <v>34</v>
      </c>
      <c r="AX791" s="13" t="s">
        <v>72</v>
      </c>
      <c r="AY791" s="157" t="s">
        <v>136</v>
      </c>
    </row>
    <row r="792" spans="2:65" s="13" customFormat="1" ht="11.25">
      <c r="B792" s="156"/>
      <c r="D792" s="150" t="s">
        <v>148</v>
      </c>
      <c r="E792" s="157" t="s">
        <v>19</v>
      </c>
      <c r="F792" s="158" t="s">
        <v>885</v>
      </c>
      <c r="H792" s="159">
        <v>4.9400000000000004</v>
      </c>
      <c r="I792" s="160"/>
      <c r="L792" s="156"/>
      <c r="M792" s="161"/>
      <c r="T792" s="162"/>
      <c r="AT792" s="157" t="s">
        <v>148</v>
      </c>
      <c r="AU792" s="157" t="s">
        <v>91</v>
      </c>
      <c r="AV792" s="13" t="s">
        <v>91</v>
      </c>
      <c r="AW792" s="13" t="s">
        <v>34</v>
      </c>
      <c r="AX792" s="13" t="s">
        <v>72</v>
      </c>
      <c r="AY792" s="157" t="s">
        <v>136</v>
      </c>
    </row>
    <row r="793" spans="2:65" s="13" customFormat="1" ht="11.25">
      <c r="B793" s="156"/>
      <c r="D793" s="150" t="s">
        <v>148</v>
      </c>
      <c r="E793" s="157" t="s">
        <v>19</v>
      </c>
      <c r="F793" s="158" t="s">
        <v>886</v>
      </c>
      <c r="H793" s="159">
        <v>2.84</v>
      </c>
      <c r="I793" s="160"/>
      <c r="L793" s="156"/>
      <c r="M793" s="161"/>
      <c r="T793" s="162"/>
      <c r="AT793" s="157" t="s">
        <v>148</v>
      </c>
      <c r="AU793" s="157" t="s">
        <v>91</v>
      </c>
      <c r="AV793" s="13" t="s">
        <v>91</v>
      </c>
      <c r="AW793" s="13" t="s">
        <v>34</v>
      </c>
      <c r="AX793" s="13" t="s">
        <v>72</v>
      </c>
      <c r="AY793" s="157" t="s">
        <v>136</v>
      </c>
    </row>
    <row r="794" spans="2:65" s="14" customFormat="1" ht="11.25">
      <c r="B794" s="163"/>
      <c r="D794" s="150" t="s">
        <v>148</v>
      </c>
      <c r="E794" s="164" t="s">
        <v>19</v>
      </c>
      <c r="F794" s="165" t="s">
        <v>151</v>
      </c>
      <c r="H794" s="166">
        <v>17.66</v>
      </c>
      <c r="I794" s="167"/>
      <c r="L794" s="163"/>
      <c r="M794" s="168"/>
      <c r="T794" s="169"/>
      <c r="AT794" s="164" t="s">
        <v>148</v>
      </c>
      <c r="AU794" s="164" t="s">
        <v>91</v>
      </c>
      <c r="AV794" s="14" t="s">
        <v>144</v>
      </c>
      <c r="AW794" s="14" t="s">
        <v>34</v>
      </c>
      <c r="AX794" s="14" t="s">
        <v>80</v>
      </c>
      <c r="AY794" s="164" t="s">
        <v>136</v>
      </c>
    </row>
    <row r="795" spans="2:65" s="1" customFormat="1" ht="24.2" customHeight="1">
      <c r="B795" s="33"/>
      <c r="C795" s="132" t="s">
        <v>887</v>
      </c>
      <c r="D795" s="132" t="s">
        <v>139</v>
      </c>
      <c r="E795" s="133" t="s">
        <v>888</v>
      </c>
      <c r="F795" s="134" t="s">
        <v>889</v>
      </c>
      <c r="G795" s="135" t="s">
        <v>234</v>
      </c>
      <c r="H795" s="136">
        <v>26.04</v>
      </c>
      <c r="I795" s="137"/>
      <c r="J795" s="138">
        <f>ROUND(I795*H795,2)</f>
        <v>0</v>
      </c>
      <c r="K795" s="134" t="s">
        <v>143</v>
      </c>
      <c r="L795" s="33"/>
      <c r="M795" s="139" t="s">
        <v>19</v>
      </c>
      <c r="N795" s="140" t="s">
        <v>44</v>
      </c>
      <c r="P795" s="141">
        <f>O795*H795</f>
        <v>0</v>
      </c>
      <c r="Q795" s="141">
        <v>6.9999999999999994E-5</v>
      </c>
      <c r="R795" s="141">
        <f>Q795*H795</f>
        <v>1.8227999999999999E-3</v>
      </c>
      <c r="S795" s="141">
        <v>0</v>
      </c>
      <c r="T795" s="142">
        <f>S795*H795</f>
        <v>0</v>
      </c>
      <c r="AR795" s="143" t="s">
        <v>144</v>
      </c>
      <c r="AT795" s="143" t="s">
        <v>139</v>
      </c>
      <c r="AU795" s="143" t="s">
        <v>91</v>
      </c>
      <c r="AY795" s="18" t="s">
        <v>136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8" t="s">
        <v>91</v>
      </c>
      <c r="BK795" s="144">
        <f>ROUND(I795*H795,2)</f>
        <v>0</v>
      </c>
      <c r="BL795" s="18" t="s">
        <v>144</v>
      </c>
      <c r="BM795" s="143" t="s">
        <v>890</v>
      </c>
    </row>
    <row r="796" spans="2:65" s="1" customFormat="1" ht="11.25">
      <c r="B796" s="33"/>
      <c r="D796" s="145" t="s">
        <v>146</v>
      </c>
      <c r="F796" s="146" t="s">
        <v>891</v>
      </c>
      <c r="I796" s="147"/>
      <c r="L796" s="33"/>
      <c r="M796" s="148"/>
      <c r="T796" s="54"/>
      <c r="AT796" s="18" t="s">
        <v>146</v>
      </c>
      <c r="AU796" s="18" t="s">
        <v>91</v>
      </c>
    </row>
    <row r="797" spans="2:65" s="12" customFormat="1" ht="11.25">
      <c r="B797" s="149"/>
      <c r="D797" s="150" t="s">
        <v>148</v>
      </c>
      <c r="E797" s="151" t="s">
        <v>19</v>
      </c>
      <c r="F797" s="152" t="s">
        <v>892</v>
      </c>
      <c r="H797" s="151" t="s">
        <v>19</v>
      </c>
      <c r="I797" s="153"/>
      <c r="L797" s="149"/>
      <c r="M797" s="154"/>
      <c r="T797" s="155"/>
      <c r="AT797" s="151" t="s">
        <v>148</v>
      </c>
      <c r="AU797" s="151" t="s">
        <v>91</v>
      </c>
      <c r="AV797" s="12" t="s">
        <v>80</v>
      </c>
      <c r="AW797" s="12" t="s">
        <v>34</v>
      </c>
      <c r="AX797" s="12" t="s">
        <v>72</v>
      </c>
      <c r="AY797" s="151" t="s">
        <v>136</v>
      </c>
    </row>
    <row r="798" spans="2:65" s="13" customFormat="1" ht="11.25">
      <c r="B798" s="156"/>
      <c r="D798" s="150" t="s">
        <v>148</v>
      </c>
      <c r="E798" s="157" t="s">
        <v>19</v>
      </c>
      <c r="F798" s="158" t="s">
        <v>893</v>
      </c>
      <c r="H798" s="159">
        <v>15</v>
      </c>
      <c r="I798" s="160"/>
      <c r="L798" s="156"/>
      <c r="M798" s="161"/>
      <c r="T798" s="162"/>
      <c r="AT798" s="157" t="s">
        <v>148</v>
      </c>
      <c r="AU798" s="157" t="s">
        <v>91</v>
      </c>
      <c r="AV798" s="13" t="s">
        <v>91</v>
      </c>
      <c r="AW798" s="13" t="s">
        <v>34</v>
      </c>
      <c r="AX798" s="13" t="s">
        <v>72</v>
      </c>
      <c r="AY798" s="157" t="s">
        <v>136</v>
      </c>
    </row>
    <row r="799" spans="2:65" s="13" customFormat="1" ht="11.25">
      <c r="B799" s="156"/>
      <c r="D799" s="150" t="s">
        <v>148</v>
      </c>
      <c r="E799" s="157" t="s">
        <v>19</v>
      </c>
      <c r="F799" s="158" t="s">
        <v>511</v>
      </c>
      <c r="H799" s="159">
        <v>2.9</v>
      </c>
      <c r="I799" s="160"/>
      <c r="L799" s="156"/>
      <c r="M799" s="161"/>
      <c r="T799" s="162"/>
      <c r="AT799" s="157" t="s">
        <v>148</v>
      </c>
      <c r="AU799" s="157" t="s">
        <v>91</v>
      </c>
      <c r="AV799" s="13" t="s">
        <v>91</v>
      </c>
      <c r="AW799" s="13" t="s">
        <v>34</v>
      </c>
      <c r="AX799" s="13" t="s">
        <v>72</v>
      </c>
      <c r="AY799" s="157" t="s">
        <v>136</v>
      </c>
    </row>
    <row r="800" spans="2:65" s="12" customFormat="1" ht="11.25">
      <c r="B800" s="149"/>
      <c r="D800" s="150" t="s">
        <v>148</v>
      </c>
      <c r="E800" s="151" t="s">
        <v>19</v>
      </c>
      <c r="F800" s="152" t="s">
        <v>894</v>
      </c>
      <c r="H800" s="151" t="s">
        <v>19</v>
      </c>
      <c r="I800" s="153"/>
      <c r="L800" s="149"/>
      <c r="M800" s="154"/>
      <c r="T800" s="155"/>
      <c r="AT800" s="151" t="s">
        <v>148</v>
      </c>
      <c r="AU800" s="151" t="s">
        <v>91</v>
      </c>
      <c r="AV800" s="12" t="s">
        <v>80</v>
      </c>
      <c r="AW800" s="12" t="s">
        <v>34</v>
      </c>
      <c r="AX800" s="12" t="s">
        <v>72</v>
      </c>
      <c r="AY800" s="151" t="s">
        <v>136</v>
      </c>
    </row>
    <row r="801" spans="2:65" s="13" customFormat="1" ht="11.25">
      <c r="B801" s="156"/>
      <c r="D801" s="150" t="s">
        <v>148</v>
      </c>
      <c r="E801" s="157" t="s">
        <v>19</v>
      </c>
      <c r="F801" s="158" t="s">
        <v>895</v>
      </c>
      <c r="H801" s="159">
        <v>6.78</v>
      </c>
      <c r="I801" s="160"/>
      <c r="L801" s="156"/>
      <c r="M801" s="161"/>
      <c r="T801" s="162"/>
      <c r="AT801" s="157" t="s">
        <v>148</v>
      </c>
      <c r="AU801" s="157" t="s">
        <v>91</v>
      </c>
      <c r="AV801" s="13" t="s">
        <v>91</v>
      </c>
      <c r="AW801" s="13" t="s">
        <v>34</v>
      </c>
      <c r="AX801" s="13" t="s">
        <v>72</v>
      </c>
      <c r="AY801" s="157" t="s">
        <v>136</v>
      </c>
    </row>
    <row r="802" spans="2:65" s="13" customFormat="1" ht="11.25">
      <c r="B802" s="156"/>
      <c r="D802" s="150" t="s">
        <v>148</v>
      </c>
      <c r="E802" s="157" t="s">
        <v>19</v>
      </c>
      <c r="F802" s="158" t="s">
        <v>896</v>
      </c>
      <c r="H802" s="159">
        <v>1.36</v>
      </c>
      <c r="I802" s="160"/>
      <c r="L802" s="156"/>
      <c r="M802" s="161"/>
      <c r="T802" s="162"/>
      <c r="AT802" s="157" t="s">
        <v>148</v>
      </c>
      <c r="AU802" s="157" t="s">
        <v>91</v>
      </c>
      <c r="AV802" s="13" t="s">
        <v>91</v>
      </c>
      <c r="AW802" s="13" t="s">
        <v>34</v>
      </c>
      <c r="AX802" s="13" t="s">
        <v>72</v>
      </c>
      <c r="AY802" s="157" t="s">
        <v>136</v>
      </c>
    </row>
    <row r="803" spans="2:65" s="14" customFormat="1" ht="11.25">
      <c r="B803" s="163"/>
      <c r="D803" s="150" t="s">
        <v>148</v>
      </c>
      <c r="E803" s="164" t="s">
        <v>19</v>
      </c>
      <c r="F803" s="165" t="s">
        <v>151</v>
      </c>
      <c r="H803" s="166">
        <v>26.04</v>
      </c>
      <c r="I803" s="167"/>
      <c r="L803" s="163"/>
      <c r="M803" s="168"/>
      <c r="T803" s="169"/>
      <c r="AT803" s="164" t="s">
        <v>148</v>
      </c>
      <c r="AU803" s="164" t="s">
        <v>91</v>
      </c>
      <c r="AV803" s="14" t="s">
        <v>144</v>
      </c>
      <c r="AW803" s="14" t="s">
        <v>34</v>
      </c>
      <c r="AX803" s="14" t="s">
        <v>80</v>
      </c>
      <c r="AY803" s="164" t="s">
        <v>136</v>
      </c>
    </row>
    <row r="804" spans="2:65" s="1" customFormat="1" ht="24.2" customHeight="1">
      <c r="B804" s="33"/>
      <c r="C804" s="132" t="s">
        <v>897</v>
      </c>
      <c r="D804" s="132" t="s">
        <v>139</v>
      </c>
      <c r="E804" s="133" t="s">
        <v>898</v>
      </c>
      <c r="F804" s="134" t="s">
        <v>899</v>
      </c>
      <c r="G804" s="135" t="s">
        <v>302</v>
      </c>
      <c r="H804" s="136">
        <v>1E-3</v>
      </c>
      <c r="I804" s="137"/>
      <c r="J804" s="138">
        <f>ROUND(I804*H804,2)</f>
        <v>0</v>
      </c>
      <c r="K804" s="134" t="s">
        <v>143</v>
      </c>
      <c r="L804" s="33"/>
      <c r="M804" s="139" t="s">
        <v>19</v>
      </c>
      <c r="N804" s="140" t="s">
        <v>44</v>
      </c>
      <c r="P804" s="141">
        <f>O804*H804</f>
        <v>0</v>
      </c>
      <c r="Q804" s="141">
        <v>0</v>
      </c>
      <c r="R804" s="141">
        <f>Q804*H804</f>
        <v>0</v>
      </c>
      <c r="S804" s="141">
        <v>0</v>
      </c>
      <c r="T804" s="142">
        <f>S804*H804</f>
        <v>0</v>
      </c>
      <c r="AR804" s="143" t="s">
        <v>253</v>
      </c>
      <c r="AT804" s="143" t="s">
        <v>139</v>
      </c>
      <c r="AU804" s="143" t="s">
        <v>91</v>
      </c>
      <c r="AY804" s="18" t="s">
        <v>136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8" t="s">
        <v>91</v>
      </c>
      <c r="BK804" s="144">
        <f>ROUND(I804*H804,2)</f>
        <v>0</v>
      </c>
      <c r="BL804" s="18" t="s">
        <v>253</v>
      </c>
      <c r="BM804" s="143" t="s">
        <v>900</v>
      </c>
    </row>
    <row r="805" spans="2:65" s="1" customFormat="1" ht="11.25">
      <c r="B805" s="33"/>
      <c r="D805" s="145" t="s">
        <v>146</v>
      </c>
      <c r="F805" s="146" t="s">
        <v>901</v>
      </c>
      <c r="I805" s="147"/>
      <c r="L805" s="33"/>
      <c r="M805" s="148"/>
      <c r="T805" s="54"/>
      <c r="AT805" s="18" t="s">
        <v>146</v>
      </c>
      <c r="AU805" s="18" t="s">
        <v>91</v>
      </c>
    </row>
    <row r="806" spans="2:65" s="11" customFormat="1" ht="22.9" customHeight="1">
      <c r="B806" s="120"/>
      <c r="D806" s="121" t="s">
        <v>71</v>
      </c>
      <c r="E806" s="130" t="s">
        <v>902</v>
      </c>
      <c r="F806" s="130" t="s">
        <v>903</v>
      </c>
      <c r="I806" s="123"/>
      <c r="J806" s="131">
        <f>BK806</f>
        <v>0</v>
      </c>
      <c r="L806" s="120"/>
      <c r="M806" s="125"/>
      <c r="P806" s="126">
        <f>SUM(P807:P909)</f>
        <v>0</v>
      </c>
      <c r="R806" s="126">
        <f>SUM(R807:R909)</f>
        <v>0.79741393999999999</v>
      </c>
      <c r="T806" s="127">
        <f>SUM(T807:T909)</f>
        <v>0</v>
      </c>
      <c r="AR806" s="121" t="s">
        <v>91</v>
      </c>
      <c r="AT806" s="128" t="s">
        <v>71</v>
      </c>
      <c r="AU806" s="128" t="s">
        <v>80</v>
      </c>
      <c r="AY806" s="121" t="s">
        <v>136</v>
      </c>
      <c r="BK806" s="129">
        <f>SUM(BK807:BK909)</f>
        <v>0</v>
      </c>
    </row>
    <row r="807" spans="2:65" s="1" customFormat="1" ht="16.5" customHeight="1">
      <c r="B807" s="33"/>
      <c r="C807" s="132" t="s">
        <v>904</v>
      </c>
      <c r="D807" s="132" t="s">
        <v>139</v>
      </c>
      <c r="E807" s="133" t="s">
        <v>905</v>
      </c>
      <c r="F807" s="134" t="s">
        <v>906</v>
      </c>
      <c r="G807" s="135" t="s">
        <v>142</v>
      </c>
      <c r="H807" s="136">
        <v>12.4</v>
      </c>
      <c r="I807" s="137"/>
      <c r="J807" s="138">
        <f>ROUND(I807*H807,2)</f>
        <v>0</v>
      </c>
      <c r="K807" s="134" t="s">
        <v>143</v>
      </c>
      <c r="L807" s="33"/>
      <c r="M807" s="139" t="s">
        <v>19</v>
      </c>
      <c r="N807" s="140" t="s">
        <v>44</v>
      </c>
      <c r="P807" s="141">
        <f>O807*H807</f>
        <v>0</v>
      </c>
      <c r="Q807" s="141">
        <v>0</v>
      </c>
      <c r="R807" s="141">
        <f>Q807*H807</f>
        <v>0</v>
      </c>
      <c r="S807" s="141">
        <v>0</v>
      </c>
      <c r="T807" s="142">
        <f>S807*H807</f>
        <v>0</v>
      </c>
      <c r="AR807" s="143" t="s">
        <v>253</v>
      </c>
      <c r="AT807" s="143" t="s">
        <v>139</v>
      </c>
      <c r="AU807" s="143" t="s">
        <v>91</v>
      </c>
      <c r="AY807" s="18" t="s">
        <v>136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8" t="s">
        <v>91</v>
      </c>
      <c r="BK807" s="144">
        <f>ROUND(I807*H807,2)</f>
        <v>0</v>
      </c>
      <c r="BL807" s="18" t="s">
        <v>253</v>
      </c>
      <c r="BM807" s="143" t="s">
        <v>907</v>
      </c>
    </row>
    <row r="808" spans="2:65" s="1" customFormat="1" ht="11.25">
      <c r="B808" s="33"/>
      <c r="D808" s="145" t="s">
        <v>146</v>
      </c>
      <c r="F808" s="146" t="s">
        <v>908</v>
      </c>
      <c r="I808" s="147"/>
      <c r="L808" s="33"/>
      <c r="M808" s="148"/>
      <c r="T808" s="54"/>
      <c r="AT808" s="18" t="s">
        <v>146</v>
      </c>
      <c r="AU808" s="18" t="s">
        <v>91</v>
      </c>
    </row>
    <row r="809" spans="2:65" s="12" customFormat="1" ht="11.25">
      <c r="B809" s="149"/>
      <c r="D809" s="150" t="s">
        <v>148</v>
      </c>
      <c r="E809" s="151" t="s">
        <v>19</v>
      </c>
      <c r="F809" s="152" t="s">
        <v>446</v>
      </c>
      <c r="H809" s="151" t="s">
        <v>19</v>
      </c>
      <c r="I809" s="153"/>
      <c r="L809" s="149"/>
      <c r="M809" s="154"/>
      <c r="T809" s="155"/>
      <c r="AT809" s="151" t="s">
        <v>148</v>
      </c>
      <c r="AU809" s="151" t="s">
        <v>91</v>
      </c>
      <c r="AV809" s="12" t="s">
        <v>80</v>
      </c>
      <c r="AW809" s="12" t="s">
        <v>34</v>
      </c>
      <c r="AX809" s="12" t="s">
        <v>72</v>
      </c>
      <c r="AY809" s="151" t="s">
        <v>136</v>
      </c>
    </row>
    <row r="810" spans="2:65" s="12" customFormat="1" ht="11.25">
      <c r="B810" s="149"/>
      <c r="D810" s="150" t="s">
        <v>148</v>
      </c>
      <c r="E810" s="151" t="s">
        <v>19</v>
      </c>
      <c r="F810" s="152" t="s">
        <v>909</v>
      </c>
      <c r="H810" s="151" t="s">
        <v>19</v>
      </c>
      <c r="I810" s="153"/>
      <c r="L810" s="149"/>
      <c r="M810" s="154"/>
      <c r="T810" s="155"/>
      <c r="AT810" s="151" t="s">
        <v>148</v>
      </c>
      <c r="AU810" s="151" t="s">
        <v>91</v>
      </c>
      <c r="AV810" s="12" t="s">
        <v>80</v>
      </c>
      <c r="AW810" s="12" t="s">
        <v>34</v>
      </c>
      <c r="AX810" s="12" t="s">
        <v>72</v>
      </c>
      <c r="AY810" s="151" t="s">
        <v>136</v>
      </c>
    </row>
    <row r="811" spans="2:65" s="12" customFormat="1" ht="11.25">
      <c r="B811" s="149"/>
      <c r="D811" s="150" t="s">
        <v>148</v>
      </c>
      <c r="E811" s="151" t="s">
        <v>19</v>
      </c>
      <c r="F811" s="152" t="s">
        <v>174</v>
      </c>
      <c r="H811" s="151" t="s">
        <v>19</v>
      </c>
      <c r="I811" s="153"/>
      <c r="L811" s="149"/>
      <c r="M811" s="154"/>
      <c r="T811" s="155"/>
      <c r="AT811" s="151" t="s">
        <v>148</v>
      </c>
      <c r="AU811" s="151" t="s">
        <v>91</v>
      </c>
      <c r="AV811" s="12" t="s">
        <v>80</v>
      </c>
      <c r="AW811" s="12" t="s">
        <v>34</v>
      </c>
      <c r="AX811" s="12" t="s">
        <v>72</v>
      </c>
      <c r="AY811" s="151" t="s">
        <v>136</v>
      </c>
    </row>
    <row r="812" spans="2:65" s="13" customFormat="1" ht="11.25">
      <c r="B812" s="156"/>
      <c r="D812" s="150" t="s">
        <v>148</v>
      </c>
      <c r="E812" s="157" t="s">
        <v>19</v>
      </c>
      <c r="F812" s="158" t="s">
        <v>185</v>
      </c>
      <c r="H812" s="159">
        <v>7.3</v>
      </c>
      <c r="I812" s="160"/>
      <c r="L812" s="156"/>
      <c r="M812" s="161"/>
      <c r="T812" s="162"/>
      <c r="AT812" s="157" t="s">
        <v>148</v>
      </c>
      <c r="AU812" s="157" t="s">
        <v>91</v>
      </c>
      <c r="AV812" s="13" t="s">
        <v>91</v>
      </c>
      <c r="AW812" s="13" t="s">
        <v>34</v>
      </c>
      <c r="AX812" s="13" t="s">
        <v>72</v>
      </c>
      <c r="AY812" s="157" t="s">
        <v>136</v>
      </c>
    </row>
    <row r="813" spans="2:65" s="12" customFormat="1" ht="11.25">
      <c r="B813" s="149"/>
      <c r="D813" s="150" t="s">
        <v>148</v>
      </c>
      <c r="E813" s="151" t="s">
        <v>19</v>
      </c>
      <c r="F813" s="152" t="s">
        <v>606</v>
      </c>
      <c r="H813" s="151" t="s">
        <v>19</v>
      </c>
      <c r="I813" s="153"/>
      <c r="L813" s="149"/>
      <c r="M813" s="154"/>
      <c r="T813" s="155"/>
      <c r="AT813" s="151" t="s">
        <v>148</v>
      </c>
      <c r="AU813" s="151" t="s">
        <v>91</v>
      </c>
      <c r="AV813" s="12" t="s">
        <v>80</v>
      </c>
      <c r="AW813" s="12" t="s">
        <v>34</v>
      </c>
      <c r="AX813" s="12" t="s">
        <v>72</v>
      </c>
      <c r="AY813" s="151" t="s">
        <v>136</v>
      </c>
    </row>
    <row r="814" spans="2:65" s="13" customFormat="1" ht="11.25">
      <c r="B814" s="156"/>
      <c r="D814" s="150" t="s">
        <v>148</v>
      </c>
      <c r="E814" s="157" t="s">
        <v>19</v>
      </c>
      <c r="F814" s="158" t="s">
        <v>646</v>
      </c>
      <c r="H814" s="159">
        <v>5.0999999999999996</v>
      </c>
      <c r="I814" s="160"/>
      <c r="L814" s="156"/>
      <c r="M814" s="161"/>
      <c r="T814" s="162"/>
      <c r="AT814" s="157" t="s">
        <v>148</v>
      </c>
      <c r="AU814" s="157" t="s">
        <v>91</v>
      </c>
      <c r="AV814" s="13" t="s">
        <v>91</v>
      </c>
      <c r="AW814" s="13" t="s">
        <v>34</v>
      </c>
      <c r="AX814" s="13" t="s">
        <v>72</v>
      </c>
      <c r="AY814" s="157" t="s">
        <v>136</v>
      </c>
    </row>
    <row r="815" spans="2:65" s="14" customFormat="1" ht="11.25">
      <c r="B815" s="163"/>
      <c r="D815" s="150" t="s">
        <v>148</v>
      </c>
      <c r="E815" s="164" t="s">
        <v>19</v>
      </c>
      <c r="F815" s="165" t="s">
        <v>151</v>
      </c>
      <c r="H815" s="166">
        <v>12.399999999999999</v>
      </c>
      <c r="I815" s="167"/>
      <c r="L815" s="163"/>
      <c r="M815" s="168"/>
      <c r="T815" s="169"/>
      <c r="AT815" s="164" t="s">
        <v>148</v>
      </c>
      <c r="AU815" s="164" t="s">
        <v>91</v>
      </c>
      <c r="AV815" s="14" t="s">
        <v>144</v>
      </c>
      <c r="AW815" s="14" t="s">
        <v>34</v>
      </c>
      <c r="AX815" s="14" t="s">
        <v>80</v>
      </c>
      <c r="AY815" s="164" t="s">
        <v>136</v>
      </c>
    </row>
    <row r="816" spans="2:65" s="1" customFormat="1" ht="16.5" customHeight="1">
      <c r="B816" s="33"/>
      <c r="C816" s="132" t="s">
        <v>910</v>
      </c>
      <c r="D816" s="132" t="s">
        <v>139</v>
      </c>
      <c r="E816" s="133" t="s">
        <v>911</v>
      </c>
      <c r="F816" s="134" t="s">
        <v>912</v>
      </c>
      <c r="G816" s="135" t="s">
        <v>142</v>
      </c>
      <c r="H816" s="136">
        <v>12.4</v>
      </c>
      <c r="I816" s="137"/>
      <c r="J816" s="138">
        <f>ROUND(I816*H816,2)</f>
        <v>0</v>
      </c>
      <c r="K816" s="134" t="s">
        <v>143</v>
      </c>
      <c r="L816" s="33"/>
      <c r="M816" s="139" t="s">
        <v>19</v>
      </c>
      <c r="N816" s="140" t="s">
        <v>44</v>
      </c>
      <c r="P816" s="141">
        <f>O816*H816</f>
        <v>0</v>
      </c>
      <c r="Q816" s="141">
        <v>5.0000000000000001E-4</v>
      </c>
      <c r="R816" s="141">
        <f>Q816*H816</f>
        <v>6.2000000000000006E-3</v>
      </c>
      <c r="S816" s="141">
        <v>0</v>
      </c>
      <c r="T816" s="142">
        <f>S816*H816</f>
        <v>0</v>
      </c>
      <c r="AR816" s="143" t="s">
        <v>253</v>
      </c>
      <c r="AT816" s="143" t="s">
        <v>139</v>
      </c>
      <c r="AU816" s="143" t="s">
        <v>91</v>
      </c>
      <c r="AY816" s="18" t="s">
        <v>136</v>
      </c>
      <c r="BE816" s="144">
        <f>IF(N816="základní",J816,0)</f>
        <v>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8" t="s">
        <v>91</v>
      </c>
      <c r="BK816" s="144">
        <f>ROUND(I816*H816,2)</f>
        <v>0</v>
      </c>
      <c r="BL816" s="18" t="s">
        <v>253</v>
      </c>
      <c r="BM816" s="143" t="s">
        <v>913</v>
      </c>
    </row>
    <row r="817" spans="2:65" s="1" customFormat="1" ht="11.25">
      <c r="B817" s="33"/>
      <c r="D817" s="145" t="s">
        <v>146</v>
      </c>
      <c r="F817" s="146" t="s">
        <v>914</v>
      </c>
      <c r="I817" s="147"/>
      <c r="L817" s="33"/>
      <c r="M817" s="148"/>
      <c r="T817" s="54"/>
      <c r="AT817" s="18" t="s">
        <v>146</v>
      </c>
      <c r="AU817" s="18" t="s">
        <v>91</v>
      </c>
    </row>
    <row r="818" spans="2:65" s="12" customFormat="1" ht="11.25">
      <c r="B818" s="149"/>
      <c r="D818" s="150" t="s">
        <v>148</v>
      </c>
      <c r="E818" s="151" t="s">
        <v>19</v>
      </c>
      <c r="F818" s="152" t="s">
        <v>446</v>
      </c>
      <c r="H818" s="151" t="s">
        <v>19</v>
      </c>
      <c r="I818" s="153"/>
      <c r="L818" s="149"/>
      <c r="M818" s="154"/>
      <c r="T818" s="155"/>
      <c r="AT818" s="151" t="s">
        <v>148</v>
      </c>
      <c r="AU818" s="151" t="s">
        <v>91</v>
      </c>
      <c r="AV818" s="12" t="s">
        <v>80</v>
      </c>
      <c r="AW818" s="12" t="s">
        <v>34</v>
      </c>
      <c r="AX818" s="12" t="s">
        <v>72</v>
      </c>
      <c r="AY818" s="151" t="s">
        <v>136</v>
      </c>
    </row>
    <row r="819" spans="2:65" s="12" customFormat="1" ht="11.25">
      <c r="B819" s="149"/>
      <c r="D819" s="150" t="s">
        <v>148</v>
      </c>
      <c r="E819" s="151" t="s">
        <v>19</v>
      </c>
      <c r="F819" s="152" t="s">
        <v>909</v>
      </c>
      <c r="H819" s="151" t="s">
        <v>19</v>
      </c>
      <c r="I819" s="153"/>
      <c r="L819" s="149"/>
      <c r="M819" s="154"/>
      <c r="T819" s="155"/>
      <c r="AT819" s="151" t="s">
        <v>148</v>
      </c>
      <c r="AU819" s="151" t="s">
        <v>91</v>
      </c>
      <c r="AV819" s="12" t="s">
        <v>80</v>
      </c>
      <c r="AW819" s="12" t="s">
        <v>34</v>
      </c>
      <c r="AX819" s="12" t="s">
        <v>72</v>
      </c>
      <c r="AY819" s="151" t="s">
        <v>136</v>
      </c>
    </row>
    <row r="820" spans="2:65" s="12" customFormat="1" ht="11.25">
      <c r="B820" s="149"/>
      <c r="D820" s="150" t="s">
        <v>148</v>
      </c>
      <c r="E820" s="151" t="s">
        <v>19</v>
      </c>
      <c r="F820" s="152" t="s">
        <v>174</v>
      </c>
      <c r="H820" s="151" t="s">
        <v>19</v>
      </c>
      <c r="I820" s="153"/>
      <c r="L820" s="149"/>
      <c r="M820" s="154"/>
      <c r="T820" s="155"/>
      <c r="AT820" s="151" t="s">
        <v>148</v>
      </c>
      <c r="AU820" s="151" t="s">
        <v>91</v>
      </c>
      <c r="AV820" s="12" t="s">
        <v>80</v>
      </c>
      <c r="AW820" s="12" t="s">
        <v>34</v>
      </c>
      <c r="AX820" s="12" t="s">
        <v>72</v>
      </c>
      <c r="AY820" s="151" t="s">
        <v>136</v>
      </c>
    </row>
    <row r="821" spans="2:65" s="13" customFormat="1" ht="11.25">
      <c r="B821" s="156"/>
      <c r="D821" s="150" t="s">
        <v>148</v>
      </c>
      <c r="E821" s="157" t="s">
        <v>19</v>
      </c>
      <c r="F821" s="158" t="s">
        <v>185</v>
      </c>
      <c r="H821" s="159">
        <v>7.3</v>
      </c>
      <c r="I821" s="160"/>
      <c r="L821" s="156"/>
      <c r="M821" s="161"/>
      <c r="T821" s="162"/>
      <c r="AT821" s="157" t="s">
        <v>148</v>
      </c>
      <c r="AU821" s="157" t="s">
        <v>91</v>
      </c>
      <c r="AV821" s="13" t="s">
        <v>91</v>
      </c>
      <c r="AW821" s="13" t="s">
        <v>34</v>
      </c>
      <c r="AX821" s="13" t="s">
        <v>72</v>
      </c>
      <c r="AY821" s="157" t="s">
        <v>136</v>
      </c>
    </row>
    <row r="822" spans="2:65" s="12" customFormat="1" ht="11.25">
      <c r="B822" s="149"/>
      <c r="D822" s="150" t="s">
        <v>148</v>
      </c>
      <c r="E822" s="151" t="s">
        <v>19</v>
      </c>
      <c r="F822" s="152" t="s">
        <v>606</v>
      </c>
      <c r="H822" s="151" t="s">
        <v>19</v>
      </c>
      <c r="I822" s="153"/>
      <c r="L822" s="149"/>
      <c r="M822" s="154"/>
      <c r="T822" s="155"/>
      <c r="AT822" s="151" t="s">
        <v>148</v>
      </c>
      <c r="AU822" s="151" t="s">
        <v>91</v>
      </c>
      <c r="AV822" s="12" t="s">
        <v>80</v>
      </c>
      <c r="AW822" s="12" t="s">
        <v>34</v>
      </c>
      <c r="AX822" s="12" t="s">
        <v>72</v>
      </c>
      <c r="AY822" s="151" t="s">
        <v>136</v>
      </c>
    </row>
    <row r="823" spans="2:65" s="13" customFormat="1" ht="11.25">
      <c r="B823" s="156"/>
      <c r="D823" s="150" t="s">
        <v>148</v>
      </c>
      <c r="E823" s="157" t="s">
        <v>19</v>
      </c>
      <c r="F823" s="158" t="s">
        <v>646</v>
      </c>
      <c r="H823" s="159">
        <v>5.0999999999999996</v>
      </c>
      <c r="I823" s="160"/>
      <c r="L823" s="156"/>
      <c r="M823" s="161"/>
      <c r="T823" s="162"/>
      <c r="AT823" s="157" t="s">
        <v>148</v>
      </c>
      <c r="AU823" s="157" t="s">
        <v>91</v>
      </c>
      <c r="AV823" s="13" t="s">
        <v>91</v>
      </c>
      <c r="AW823" s="13" t="s">
        <v>34</v>
      </c>
      <c r="AX823" s="13" t="s">
        <v>72</v>
      </c>
      <c r="AY823" s="157" t="s">
        <v>136</v>
      </c>
    </row>
    <row r="824" spans="2:65" s="14" customFormat="1" ht="11.25">
      <c r="B824" s="163"/>
      <c r="D824" s="150" t="s">
        <v>148</v>
      </c>
      <c r="E824" s="164" t="s">
        <v>19</v>
      </c>
      <c r="F824" s="165" t="s">
        <v>151</v>
      </c>
      <c r="H824" s="166">
        <v>12.399999999999999</v>
      </c>
      <c r="I824" s="167"/>
      <c r="L824" s="163"/>
      <c r="M824" s="168"/>
      <c r="T824" s="169"/>
      <c r="AT824" s="164" t="s">
        <v>148</v>
      </c>
      <c r="AU824" s="164" t="s">
        <v>91</v>
      </c>
      <c r="AV824" s="14" t="s">
        <v>144</v>
      </c>
      <c r="AW824" s="14" t="s">
        <v>34</v>
      </c>
      <c r="AX824" s="14" t="s">
        <v>80</v>
      </c>
      <c r="AY824" s="164" t="s">
        <v>136</v>
      </c>
    </row>
    <row r="825" spans="2:65" s="1" customFormat="1" ht="24.2" customHeight="1">
      <c r="B825" s="33"/>
      <c r="C825" s="132" t="s">
        <v>915</v>
      </c>
      <c r="D825" s="132" t="s">
        <v>139</v>
      </c>
      <c r="E825" s="133" t="s">
        <v>916</v>
      </c>
      <c r="F825" s="134" t="s">
        <v>917</v>
      </c>
      <c r="G825" s="135" t="s">
        <v>142</v>
      </c>
      <c r="H825" s="136">
        <v>12.4</v>
      </c>
      <c r="I825" s="137"/>
      <c r="J825" s="138">
        <f>ROUND(I825*H825,2)</f>
        <v>0</v>
      </c>
      <c r="K825" s="134" t="s">
        <v>143</v>
      </c>
      <c r="L825" s="33"/>
      <c r="M825" s="139" t="s">
        <v>19</v>
      </c>
      <c r="N825" s="140" t="s">
        <v>44</v>
      </c>
      <c r="P825" s="141">
        <f>O825*H825</f>
        <v>0</v>
      </c>
      <c r="Q825" s="141">
        <v>2.5499999999999998E-2</v>
      </c>
      <c r="R825" s="141">
        <f>Q825*H825</f>
        <v>0.31619999999999998</v>
      </c>
      <c r="S825" s="141">
        <v>0</v>
      </c>
      <c r="T825" s="142">
        <f>S825*H825</f>
        <v>0</v>
      </c>
      <c r="AR825" s="143" t="s">
        <v>253</v>
      </c>
      <c r="AT825" s="143" t="s">
        <v>139</v>
      </c>
      <c r="AU825" s="143" t="s">
        <v>91</v>
      </c>
      <c r="AY825" s="18" t="s">
        <v>136</v>
      </c>
      <c r="BE825" s="144">
        <f>IF(N825="základní",J825,0)</f>
        <v>0</v>
      </c>
      <c r="BF825" s="144">
        <f>IF(N825="snížená",J825,0)</f>
        <v>0</v>
      </c>
      <c r="BG825" s="144">
        <f>IF(N825="zákl. přenesená",J825,0)</f>
        <v>0</v>
      </c>
      <c r="BH825" s="144">
        <f>IF(N825="sníž. přenesená",J825,0)</f>
        <v>0</v>
      </c>
      <c r="BI825" s="144">
        <f>IF(N825="nulová",J825,0)</f>
        <v>0</v>
      </c>
      <c r="BJ825" s="18" t="s">
        <v>91</v>
      </c>
      <c r="BK825" s="144">
        <f>ROUND(I825*H825,2)</f>
        <v>0</v>
      </c>
      <c r="BL825" s="18" t="s">
        <v>253</v>
      </c>
      <c r="BM825" s="143" t="s">
        <v>918</v>
      </c>
    </row>
    <row r="826" spans="2:65" s="1" customFormat="1" ht="11.25">
      <c r="B826" s="33"/>
      <c r="D826" s="145" t="s">
        <v>146</v>
      </c>
      <c r="F826" s="146" t="s">
        <v>919</v>
      </c>
      <c r="I826" s="147"/>
      <c r="L826" s="33"/>
      <c r="M826" s="148"/>
      <c r="T826" s="54"/>
      <c r="AT826" s="18" t="s">
        <v>146</v>
      </c>
      <c r="AU826" s="18" t="s">
        <v>91</v>
      </c>
    </row>
    <row r="827" spans="2:65" s="12" customFormat="1" ht="11.25">
      <c r="B827" s="149"/>
      <c r="D827" s="150" t="s">
        <v>148</v>
      </c>
      <c r="E827" s="151" t="s">
        <v>19</v>
      </c>
      <c r="F827" s="152" t="s">
        <v>446</v>
      </c>
      <c r="H827" s="151" t="s">
        <v>19</v>
      </c>
      <c r="I827" s="153"/>
      <c r="L827" s="149"/>
      <c r="M827" s="154"/>
      <c r="T827" s="155"/>
      <c r="AT827" s="151" t="s">
        <v>148</v>
      </c>
      <c r="AU827" s="151" t="s">
        <v>91</v>
      </c>
      <c r="AV827" s="12" t="s">
        <v>80</v>
      </c>
      <c r="AW827" s="12" t="s">
        <v>34</v>
      </c>
      <c r="AX827" s="12" t="s">
        <v>72</v>
      </c>
      <c r="AY827" s="151" t="s">
        <v>136</v>
      </c>
    </row>
    <row r="828" spans="2:65" s="12" customFormat="1" ht="11.25">
      <c r="B828" s="149"/>
      <c r="D828" s="150" t="s">
        <v>148</v>
      </c>
      <c r="E828" s="151" t="s">
        <v>19</v>
      </c>
      <c r="F828" s="152" t="s">
        <v>909</v>
      </c>
      <c r="H828" s="151" t="s">
        <v>19</v>
      </c>
      <c r="I828" s="153"/>
      <c r="L828" s="149"/>
      <c r="M828" s="154"/>
      <c r="T828" s="155"/>
      <c r="AT828" s="151" t="s">
        <v>148</v>
      </c>
      <c r="AU828" s="151" t="s">
        <v>91</v>
      </c>
      <c r="AV828" s="12" t="s">
        <v>80</v>
      </c>
      <c r="AW828" s="12" t="s">
        <v>34</v>
      </c>
      <c r="AX828" s="12" t="s">
        <v>72</v>
      </c>
      <c r="AY828" s="151" t="s">
        <v>136</v>
      </c>
    </row>
    <row r="829" spans="2:65" s="12" customFormat="1" ht="11.25">
      <c r="B829" s="149"/>
      <c r="D829" s="150" t="s">
        <v>148</v>
      </c>
      <c r="E829" s="151" t="s">
        <v>19</v>
      </c>
      <c r="F829" s="152" t="s">
        <v>174</v>
      </c>
      <c r="H829" s="151" t="s">
        <v>19</v>
      </c>
      <c r="I829" s="153"/>
      <c r="L829" s="149"/>
      <c r="M829" s="154"/>
      <c r="T829" s="155"/>
      <c r="AT829" s="151" t="s">
        <v>148</v>
      </c>
      <c r="AU829" s="151" t="s">
        <v>91</v>
      </c>
      <c r="AV829" s="12" t="s">
        <v>80</v>
      </c>
      <c r="AW829" s="12" t="s">
        <v>34</v>
      </c>
      <c r="AX829" s="12" t="s">
        <v>72</v>
      </c>
      <c r="AY829" s="151" t="s">
        <v>136</v>
      </c>
    </row>
    <row r="830" spans="2:65" s="13" customFormat="1" ht="11.25">
      <c r="B830" s="156"/>
      <c r="D830" s="150" t="s">
        <v>148</v>
      </c>
      <c r="E830" s="157" t="s">
        <v>19</v>
      </c>
      <c r="F830" s="158" t="s">
        <v>185</v>
      </c>
      <c r="H830" s="159">
        <v>7.3</v>
      </c>
      <c r="I830" s="160"/>
      <c r="L830" s="156"/>
      <c r="M830" s="161"/>
      <c r="T830" s="162"/>
      <c r="AT830" s="157" t="s">
        <v>148</v>
      </c>
      <c r="AU830" s="157" t="s">
        <v>91</v>
      </c>
      <c r="AV830" s="13" t="s">
        <v>91</v>
      </c>
      <c r="AW830" s="13" t="s">
        <v>34</v>
      </c>
      <c r="AX830" s="13" t="s">
        <v>72</v>
      </c>
      <c r="AY830" s="157" t="s">
        <v>136</v>
      </c>
    </row>
    <row r="831" spans="2:65" s="12" customFormat="1" ht="11.25">
      <c r="B831" s="149"/>
      <c r="D831" s="150" t="s">
        <v>148</v>
      </c>
      <c r="E831" s="151" t="s">
        <v>19</v>
      </c>
      <c r="F831" s="152" t="s">
        <v>606</v>
      </c>
      <c r="H831" s="151" t="s">
        <v>19</v>
      </c>
      <c r="I831" s="153"/>
      <c r="L831" s="149"/>
      <c r="M831" s="154"/>
      <c r="T831" s="155"/>
      <c r="AT831" s="151" t="s">
        <v>148</v>
      </c>
      <c r="AU831" s="151" t="s">
        <v>91</v>
      </c>
      <c r="AV831" s="12" t="s">
        <v>80</v>
      </c>
      <c r="AW831" s="12" t="s">
        <v>34</v>
      </c>
      <c r="AX831" s="12" t="s">
        <v>72</v>
      </c>
      <c r="AY831" s="151" t="s">
        <v>136</v>
      </c>
    </row>
    <row r="832" spans="2:65" s="13" customFormat="1" ht="11.25">
      <c r="B832" s="156"/>
      <c r="D832" s="150" t="s">
        <v>148</v>
      </c>
      <c r="E832" s="157" t="s">
        <v>19</v>
      </c>
      <c r="F832" s="158" t="s">
        <v>646</v>
      </c>
      <c r="H832" s="159">
        <v>5.0999999999999996</v>
      </c>
      <c r="I832" s="160"/>
      <c r="L832" s="156"/>
      <c r="M832" s="161"/>
      <c r="T832" s="162"/>
      <c r="AT832" s="157" t="s">
        <v>148</v>
      </c>
      <c r="AU832" s="157" t="s">
        <v>91</v>
      </c>
      <c r="AV832" s="13" t="s">
        <v>91</v>
      </c>
      <c r="AW832" s="13" t="s">
        <v>34</v>
      </c>
      <c r="AX832" s="13" t="s">
        <v>72</v>
      </c>
      <c r="AY832" s="157" t="s">
        <v>136</v>
      </c>
    </row>
    <row r="833" spans="2:65" s="14" customFormat="1" ht="11.25">
      <c r="B833" s="163"/>
      <c r="D833" s="150" t="s">
        <v>148</v>
      </c>
      <c r="E833" s="164" t="s">
        <v>19</v>
      </c>
      <c r="F833" s="165" t="s">
        <v>151</v>
      </c>
      <c r="H833" s="166">
        <v>12.399999999999999</v>
      </c>
      <c r="I833" s="167"/>
      <c r="L833" s="163"/>
      <c r="M833" s="168"/>
      <c r="T833" s="169"/>
      <c r="AT833" s="164" t="s">
        <v>148</v>
      </c>
      <c r="AU833" s="164" t="s">
        <v>91</v>
      </c>
      <c r="AV833" s="14" t="s">
        <v>144</v>
      </c>
      <c r="AW833" s="14" t="s">
        <v>34</v>
      </c>
      <c r="AX833" s="14" t="s">
        <v>80</v>
      </c>
      <c r="AY833" s="164" t="s">
        <v>136</v>
      </c>
    </row>
    <row r="834" spans="2:65" s="1" customFormat="1" ht="24.2" customHeight="1">
      <c r="B834" s="33"/>
      <c r="C834" s="132" t="s">
        <v>920</v>
      </c>
      <c r="D834" s="132" t="s">
        <v>139</v>
      </c>
      <c r="E834" s="133" t="s">
        <v>921</v>
      </c>
      <c r="F834" s="134" t="s">
        <v>922</v>
      </c>
      <c r="G834" s="135" t="s">
        <v>234</v>
      </c>
      <c r="H834" s="136">
        <v>2.2999999999999998</v>
      </c>
      <c r="I834" s="137"/>
      <c r="J834" s="138">
        <f>ROUND(I834*H834,2)</f>
        <v>0</v>
      </c>
      <c r="K834" s="134" t="s">
        <v>143</v>
      </c>
      <c r="L834" s="33"/>
      <c r="M834" s="139" t="s">
        <v>19</v>
      </c>
      <c r="N834" s="140" t="s">
        <v>44</v>
      </c>
      <c r="P834" s="141">
        <f>O834*H834</f>
        <v>0</v>
      </c>
      <c r="Q834" s="141">
        <v>2.0000000000000001E-4</v>
      </c>
      <c r="R834" s="141">
        <f>Q834*H834</f>
        <v>4.5999999999999996E-4</v>
      </c>
      <c r="S834" s="141">
        <v>0</v>
      </c>
      <c r="T834" s="142">
        <f>S834*H834</f>
        <v>0</v>
      </c>
      <c r="AR834" s="143" t="s">
        <v>253</v>
      </c>
      <c r="AT834" s="143" t="s">
        <v>139</v>
      </c>
      <c r="AU834" s="143" t="s">
        <v>91</v>
      </c>
      <c r="AY834" s="18" t="s">
        <v>136</v>
      </c>
      <c r="BE834" s="144">
        <f>IF(N834="základní",J834,0)</f>
        <v>0</v>
      </c>
      <c r="BF834" s="144">
        <f>IF(N834="snížená",J834,0)</f>
        <v>0</v>
      </c>
      <c r="BG834" s="144">
        <f>IF(N834="zákl. přenesená",J834,0)</f>
        <v>0</v>
      </c>
      <c r="BH834" s="144">
        <f>IF(N834="sníž. přenesená",J834,0)</f>
        <v>0</v>
      </c>
      <c r="BI834" s="144">
        <f>IF(N834="nulová",J834,0)</f>
        <v>0</v>
      </c>
      <c r="BJ834" s="18" t="s">
        <v>91</v>
      </c>
      <c r="BK834" s="144">
        <f>ROUND(I834*H834,2)</f>
        <v>0</v>
      </c>
      <c r="BL834" s="18" t="s">
        <v>253</v>
      </c>
      <c r="BM834" s="143" t="s">
        <v>923</v>
      </c>
    </row>
    <row r="835" spans="2:65" s="1" customFormat="1" ht="11.25">
      <c r="B835" s="33"/>
      <c r="D835" s="145" t="s">
        <v>146</v>
      </c>
      <c r="F835" s="146" t="s">
        <v>924</v>
      </c>
      <c r="I835" s="147"/>
      <c r="L835" s="33"/>
      <c r="M835" s="148"/>
      <c r="T835" s="54"/>
      <c r="AT835" s="18" t="s">
        <v>146</v>
      </c>
      <c r="AU835" s="18" t="s">
        <v>91</v>
      </c>
    </row>
    <row r="836" spans="2:65" s="12" customFormat="1" ht="11.25">
      <c r="B836" s="149"/>
      <c r="D836" s="150" t="s">
        <v>148</v>
      </c>
      <c r="E836" s="151" t="s">
        <v>19</v>
      </c>
      <c r="F836" s="152" t="s">
        <v>446</v>
      </c>
      <c r="H836" s="151" t="s">
        <v>19</v>
      </c>
      <c r="I836" s="153"/>
      <c r="L836" s="149"/>
      <c r="M836" s="154"/>
      <c r="T836" s="155"/>
      <c r="AT836" s="151" t="s">
        <v>148</v>
      </c>
      <c r="AU836" s="151" t="s">
        <v>91</v>
      </c>
      <c r="AV836" s="12" t="s">
        <v>80</v>
      </c>
      <c r="AW836" s="12" t="s">
        <v>34</v>
      </c>
      <c r="AX836" s="12" t="s">
        <v>72</v>
      </c>
      <c r="AY836" s="151" t="s">
        <v>136</v>
      </c>
    </row>
    <row r="837" spans="2:65" s="12" customFormat="1" ht="11.25">
      <c r="B837" s="149"/>
      <c r="D837" s="150" t="s">
        <v>148</v>
      </c>
      <c r="E837" s="151" t="s">
        <v>19</v>
      </c>
      <c r="F837" s="152" t="s">
        <v>909</v>
      </c>
      <c r="H837" s="151" t="s">
        <v>19</v>
      </c>
      <c r="I837" s="153"/>
      <c r="L837" s="149"/>
      <c r="M837" s="154"/>
      <c r="T837" s="155"/>
      <c r="AT837" s="151" t="s">
        <v>148</v>
      </c>
      <c r="AU837" s="151" t="s">
        <v>91</v>
      </c>
      <c r="AV837" s="12" t="s">
        <v>80</v>
      </c>
      <c r="AW837" s="12" t="s">
        <v>34</v>
      </c>
      <c r="AX837" s="12" t="s">
        <v>72</v>
      </c>
      <c r="AY837" s="151" t="s">
        <v>136</v>
      </c>
    </row>
    <row r="838" spans="2:65" s="12" customFormat="1" ht="11.25">
      <c r="B838" s="149"/>
      <c r="D838" s="150" t="s">
        <v>148</v>
      </c>
      <c r="E838" s="151" t="s">
        <v>19</v>
      </c>
      <c r="F838" s="152" t="s">
        <v>174</v>
      </c>
      <c r="H838" s="151" t="s">
        <v>19</v>
      </c>
      <c r="I838" s="153"/>
      <c r="L838" s="149"/>
      <c r="M838" s="154"/>
      <c r="T838" s="155"/>
      <c r="AT838" s="151" t="s">
        <v>148</v>
      </c>
      <c r="AU838" s="151" t="s">
        <v>91</v>
      </c>
      <c r="AV838" s="12" t="s">
        <v>80</v>
      </c>
      <c r="AW838" s="12" t="s">
        <v>34</v>
      </c>
      <c r="AX838" s="12" t="s">
        <v>72</v>
      </c>
      <c r="AY838" s="151" t="s">
        <v>136</v>
      </c>
    </row>
    <row r="839" spans="2:65" s="13" customFormat="1" ht="11.25">
      <c r="B839" s="156"/>
      <c r="D839" s="150" t="s">
        <v>148</v>
      </c>
      <c r="E839" s="157" t="s">
        <v>19</v>
      </c>
      <c r="F839" s="158" t="s">
        <v>925</v>
      </c>
      <c r="H839" s="159">
        <v>2.2999999999999998</v>
      </c>
      <c r="I839" s="160"/>
      <c r="L839" s="156"/>
      <c r="M839" s="161"/>
      <c r="T839" s="162"/>
      <c r="AT839" s="157" t="s">
        <v>148</v>
      </c>
      <c r="AU839" s="157" t="s">
        <v>91</v>
      </c>
      <c r="AV839" s="13" t="s">
        <v>91</v>
      </c>
      <c r="AW839" s="13" t="s">
        <v>34</v>
      </c>
      <c r="AX839" s="13" t="s">
        <v>72</v>
      </c>
      <c r="AY839" s="157" t="s">
        <v>136</v>
      </c>
    </row>
    <row r="840" spans="2:65" s="14" customFormat="1" ht="11.25">
      <c r="B840" s="163"/>
      <c r="D840" s="150" t="s">
        <v>148</v>
      </c>
      <c r="E840" s="164" t="s">
        <v>19</v>
      </c>
      <c r="F840" s="165" t="s">
        <v>151</v>
      </c>
      <c r="H840" s="166">
        <v>2.2999999999999998</v>
      </c>
      <c r="I840" s="167"/>
      <c r="L840" s="163"/>
      <c r="M840" s="168"/>
      <c r="T840" s="169"/>
      <c r="AT840" s="164" t="s">
        <v>148</v>
      </c>
      <c r="AU840" s="164" t="s">
        <v>91</v>
      </c>
      <c r="AV840" s="14" t="s">
        <v>144</v>
      </c>
      <c r="AW840" s="14" t="s">
        <v>34</v>
      </c>
      <c r="AX840" s="14" t="s">
        <v>80</v>
      </c>
      <c r="AY840" s="164" t="s">
        <v>136</v>
      </c>
    </row>
    <row r="841" spans="2:65" s="1" customFormat="1" ht="16.5" customHeight="1">
      <c r="B841" s="33"/>
      <c r="C841" s="180" t="s">
        <v>926</v>
      </c>
      <c r="D841" s="180" t="s">
        <v>502</v>
      </c>
      <c r="E841" s="181" t="s">
        <v>927</v>
      </c>
      <c r="F841" s="182" t="s">
        <v>928</v>
      </c>
      <c r="G841" s="183" t="s">
        <v>234</v>
      </c>
      <c r="H841" s="184">
        <v>2.5299999999999998</v>
      </c>
      <c r="I841" s="185"/>
      <c r="J841" s="186">
        <f>ROUND(I841*H841,2)</f>
        <v>0</v>
      </c>
      <c r="K841" s="182" t="s">
        <v>143</v>
      </c>
      <c r="L841" s="187"/>
      <c r="M841" s="188" t="s">
        <v>19</v>
      </c>
      <c r="N841" s="189" t="s">
        <v>44</v>
      </c>
      <c r="P841" s="141">
        <f>O841*H841</f>
        <v>0</v>
      </c>
      <c r="Q841" s="141">
        <v>2.1000000000000001E-4</v>
      </c>
      <c r="R841" s="141">
        <f>Q841*H841</f>
        <v>5.3129999999999996E-4</v>
      </c>
      <c r="S841" s="141">
        <v>0</v>
      </c>
      <c r="T841" s="142">
        <f>S841*H841</f>
        <v>0</v>
      </c>
      <c r="AR841" s="143" t="s">
        <v>369</v>
      </c>
      <c r="AT841" s="143" t="s">
        <v>502</v>
      </c>
      <c r="AU841" s="143" t="s">
        <v>91</v>
      </c>
      <c r="AY841" s="18" t="s">
        <v>136</v>
      </c>
      <c r="BE841" s="144">
        <f>IF(N841="základní",J841,0)</f>
        <v>0</v>
      </c>
      <c r="BF841" s="144">
        <f>IF(N841="snížená",J841,0)</f>
        <v>0</v>
      </c>
      <c r="BG841" s="144">
        <f>IF(N841="zákl. přenesená",J841,0)</f>
        <v>0</v>
      </c>
      <c r="BH841" s="144">
        <f>IF(N841="sníž. přenesená",J841,0)</f>
        <v>0</v>
      </c>
      <c r="BI841" s="144">
        <f>IF(N841="nulová",J841,0)</f>
        <v>0</v>
      </c>
      <c r="BJ841" s="18" t="s">
        <v>91</v>
      </c>
      <c r="BK841" s="144">
        <f>ROUND(I841*H841,2)</f>
        <v>0</v>
      </c>
      <c r="BL841" s="18" t="s">
        <v>253</v>
      </c>
      <c r="BM841" s="143" t="s">
        <v>929</v>
      </c>
    </row>
    <row r="842" spans="2:65" s="12" customFormat="1" ht="11.25">
      <c r="B842" s="149"/>
      <c r="D842" s="150" t="s">
        <v>148</v>
      </c>
      <c r="E842" s="151" t="s">
        <v>19</v>
      </c>
      <c r="F842" s="152" t="s">
        <v>446</v>
      </c>
      <c r="H842" s="151" t="s">
        <v>19</v>
      </c>
      <c r="I842" s="153"/>
      <c r="L842" s="149"/>
      <c r="M842" s="154"/>
      <c r="T842" s="155"/>
      <c r="AT842" s="151" t="s">
        <v>148</v>
      </c>
      <c r="AU842" s="151" t="s">
        <v>91</v>
      </c>
      <c r="AV842" s="12" t="s">
        <v>80</v>
      </c>
      <c r="AW842" s="12" t="s">
        <v>34</v>
      </c>
      <c r="AX842" s="12" t="s">
        <v>72</v>
      </c>
      <c r="AY842" s="151" t="s">
        <v>136</v>
      </c>
    </row>
    <row r="843" spans="2:65" s="12" customFormat="1" ht="11.25">
      <c r="B843" s="149"/>
      <c r="D843" s="150" t="s">
        <v>148</v>
      </c>
      <c r="E843" s="151" t="s">
        <v>19</v>
      </c>
      <c r="F843" s="152" t="s">
        <v>909</v>
      </c>
      <c r="H843" s="151" t="s">
        <v>19</v>
      </c>
      <c r="I843" s="153"/>
      <c r="L843" s="149"/>
      <c r="M843" s="154"/>
      <c r="T843" s="155"/>
      <c r="AT843" s="151" t="s">
        <v>148</v>
      </c>
      <c r="AU843" s="151" t="s">
        <v>91</v>
      </c>
      <c r="AV843" s="12" t="s">
        <v>80</v>
      </c>
      <c r="AW843" s="12" t="s">
        <v>34</v>
      </c>
      <c r="AX843" s="12" t="s">
        <v>72</v>
      </c>
      <c r="AY843" s="151" t="s">
        <v>136</v>
      </c>
    </row>
    <row r="844" spans="2:65" s="12" customFormat="1" ht="11.25">
      <c r="B844" s="149"/>
      <c r="D844" s="150" t="s">
        <v>148</v>
      </c>
      <c r="E844" s="151" t="s">
        <v>19</v>
      </c>
      <c r="F844" s="152" t="s">
        <v>174</v>
      </c>
      <c r="H844" s="151" t="s">
        <v>19</v>
      </c>
      <c r="I844" s="153"/>
      <c r="L844" s="149"/>
      <c r="M844" s="154"/>
      <c r="T844" s="155"/>
      <c r="AT844" s="151" t="s">
        <v>148</v>
      </c>
      <c r="AU844" s="151" t="s">
        <v>91</v>
      </c>
      <c r="AV844" s="12" t="s">
        <v>80</v>
      </c>
      <c r="AW844" s="12" t="s">
        <v>34</v>
      </c>
      <c r="AX844" s="12" t="s">
        <v>72</v>
      </c>
      <c r="AY844" s="151" t="s">
        <v>136</v>
      </c>
    </row>
    <row r="845" spans="2:65" s="13" customFormat="1" ht="11.25">
      <c r="B845" s="156"/>
      <c r="D845" s="150" t="s">
        <v>148</v>
      </c>
      <c r="E845" s="157" t="s">
        <v>19</v>
      </c>
      <c r="F845" s="158" t="s">
        <v>925</v>
      </c>
      <c r="H845" s="159">
        <v>2.2999999999999998</v>
      </c>
      <c r="I845" s="160"/>
      <c r="L845" s="156"/>
      <c r="M845" s="161"/>
      <c r="T845" s="162"/>
      <c r="AT845" s="157" t="s">
        <v>148</v>
      </c>
      <c r="AU845" s="157" t="s">
        <v>91</v>
      </c>
      <c r="AV845" s="13" t="s">
        <v>91</v>
      </c>
      <c r="AW845" s="13" t="s">
        <v>34</v>
      </c>
      <c r="AX845" s="13" t="s">
        <v>72</v>
      </c>
      <c r="AY845" s="157" t="s">
        <v>136</v>
      </c>
    </row>
    <row r="846" spans="2:65" s="14" customFormat="1" ht="11.25">
      <c r="B846" s="163"/>
      <c r="D846" s="150" t="s">
        <v>148</v>
      </c>
      <c r="E846" s="164" t="s">
        <v>19</v>
      </c>
      <c r="F846" s="165" t="s">
        <v>151</v>
      </c>
      <c r="H846" s="166">
        <v>2.2999999999999998</v>
      </c>
      <c r="I846" s="167"/>
      <c r="L846" s="163"/>
      <c r="M846" s="168"/>
      <c r="T846" s="169"/>
      <c r="AT846" s="164" t="s">
        <v>148</v>
      </c>
      <c r="AU846" s="164" t="s">
        <v>91</v>
      </c>
      <c r="AV846" s="14" t="s">
        <v>144</v>
      </c>
      <c r="AW846" s="14" t="s">
        <v>34</v>
      </c>
      <c r="AX846" s="14" t="s">
        <v>80</v>
      </c>
      <c r="AY846" s="164" t="s">
        <v>136</v>
      </c>
    </row>
    <row r="847" spans="2:65" s="13" customFormat="1" ht="11.25">
      <c r="B847" s="156"/>
      <c r="D847" s="150" t="s">
        <v>148</v>
      </c>
      <c r="F847" s="158" t="s">
        <v>930</v>
      </c>
      <c r="H847" s="159">
        <v>2.5299999999999998</v>
      </c>
      <c r="I847" s="160"/>
      <c r="L847" s="156"/>
      <c r="M847" s="161"/>
      <c r="T847" s="162"/>
      <c r="AT847" s="157" t="s">
        <v>148</v>
      </c>
      <c r="AU847" s="157" t="s">
        <v>91</v>
      </c>
      <c r="AV847" s="13" t="s">
        <v>91</v>
      </c>
      <c r="AW847" s="13" t="s">
        <v>4</v>
      </c>
      <c r="AX847" s="13" t="s">
        <v>80</v>
      </c>
      <c r="AY847" s="157" t="s">
        <v>136</v>
      </c>
    </row>
    <row r="848" spans="2:65" s="1" customFormat="1" ht="24.2" customHeight="1">
      <c r="B848" s="33"/>
      <c r="C848" s="132" t="s">
        <v>931</v>
      </c>
      <c r="D848" s="132" t="s">
        <v>139</v>
      </c>
      <c r="E848" s="133" t="s">
        <v>932</v>
      </c>
      <c r="F848" s="134" t="s">
        <v>933</v>
      </c>
      <c r="G848" s="135" t="s">
        <v>234</v>
      </c>
      <c r="H848" s="136">
        <v>8.58</v>
      </c>
      <c r="I848" s="137"/>
      <c r="J848" s="138">
        <f>ROUND(I848*H848,2)</f>
        <v>0</v>
      </c>
      <c r="K848" s="134" t="s">
        <v>143</v>
      </c>
      <c r="L848" s="33"/>
      <c r="M848" s="139" t="s">
        <v>19</v>
      </c>
      <c r="N848" s="140" t="s">
        <v>44</v>
      </c>
      <c r="P848" s="141">
        <f>O848*H848</f>
        <v>0</v>
      </c>
      <c r="Q848" s="141">
        <v>4.2999999999999999E-4</v>
      </c>
      <c r="R848" s="141">
        <f>Q848*H848</f>
        <v>3.6893999999999998E-3</v>
      </c>
      <c r="S848" s="141">
        <v>0</v>
      </c>
      <c r="T848" s="142">
        <f>S848*H848</f>
        <v>0</v>
      </c>
      <c r="AR848" s="143" t="s">
        <v>253</v>
      </c>
      <c r="AT848" s="143" t="s">
        <v>139</v>
      </c>
      <c r="AU848" s="143" t="s">
        <v>91</v>
      </c>
      <c r="AY848" s="18" t="s">
        <v>136</v>
      </c>
      <c r="BE848" s="144">
        <f>IF(N848="základní",J848,0)</f>
        <v>0</v>
      </c>
      <c r="BF848" s="144">
        <f>IF(N848="snížená",J848,0)</f>
        <v>0</v>
      </c>
      <c r="BG848" s="144">
        <f>IF(N848="zákl. přenesená",J848,0)</f>
        <v>0</v>
      </c>
      <c r="BH848" s="144">
        <f>IF(N848="sníž. přenesená",J848,0)</f>
        <v>0</v>
      </c>
      <c r="BI848" s="144">
        <f>IF(N848="nulová",J848,0)</f>
        <v>0</v>
      </c>
      <c r="BJ848" s="18" t="s">
        <v>91</v>
      </c>
      <c r="BK848" s="144">
        <f>ROUND(I848*H848,2)</f>
        <v>0</v>
      </c>
      <c r="BL848" s="18" t="s">
        <v>253</v>
      </c>
      <c r="BM848" s="143" t="s">
        <v>934</v>
      </c>
    </row>
    <row r="849" spans="2:65" s="1" customFormat="1" ht="11.25">
      <c r="B849" s="33"/>
      <c r="D849" s="145" t="s">
        <v>146</v>
      </c>
      <c r="F849" s="146" t="s">
        <v>935</v>
      </c>
      <c r="I849" s="147"/>
      <c r="L849" s="33"/>
      <c r="M849" s="148"/>
      <c r="T849" s="54"/>
      <c r="AT849" s="18" t="s">
        <v>146</v>
      </c>
      <c r="AU849" s="18" t="s">
        <v>91</v>
      </c>
    </row>
    <row r="850" spans="2:65" s="12" customFormat="1" ht="11.25">
      <c r="B850" s="149"/>
      <c r="D850" s="150" t="s">
        <v>148</v>
      </c>
      <c r="E850" s="151" t="s">
        <v>19</v>
      </c>
      <c r="F850" s="152" t="s">
        <v>446</v>
      </c>
      <c r="H850" s="151" t="s">
        <v>19</v>
      </c>
      <c r="I850" s="153"/>
      <c r="L850" s="149"/>
      <c r="M850" s="154"/>
      <c r="T850" s="155"/>
      <c r="AT850" s="151" t="s">
        <v>148</v>
      </c>
      <c r="AU850" s="151" t="s">
        <v>91</v>
      </c>
      <c r="AV850" s="12" t="s">
        <v>80</v>
      </c>
      <c r="AW850" s="12" t="s">
        <v>34</v>
      </c>
      <c r="AX850" s="12" t="s">
        <v>72</v>
      </c>
      <c r="AY850" s="151" t="s">
        <v>136</v>
      </c>
    </row>
    <row r="851" spans="2:65" s="12" customFormat="1" ht="11.25">
      <c r="B851" s="149"/>
      <c r="D851" s="150" t="s">
        <v>148</v>
      </c>
      <c r="E851" s="151" t="s">
        <v>19</v>
      </c>
      <c r="F851" s="152" t="s">
        <v>909</v>
      </c>
      <c r="H851" s="151" t="s">
        <v>19</v>
      </c>
      <c r="I851" s="153"/>
      <c r="L851" s="149"/>
      <c r="M851" s="154"/>
      <c r="T851" s="155"/>
      <c r="AT851" s="151" t="s">
        <v>148</v>
      </c>
      <c r="AU851" s="151" t="s">
        <v>91</v>
      </c>
      <c r="AV851" s="12" t="s">
        <v>80</v>
      </c>
      <c r="AW851" s="12" t="s">
        <v>34</v>
      </c>
      <c r="AX851" s="12" t="s">
        <v>72</v>
      </c>
      <c r="AY851" s="151" t="s">
        <v>136</v>
      </c>
    </row>
    <row r="852" spans="2:65" s="12" customFormat="1" ht="11.25">
      <c r="B852" s="149"/>
      <c r="D852" s="150" t="s">
        <v>148</v>
      </c>
      <c r="E852" s="151" t="s">
        <v>19</v>
      </c>
      <c r="F852" s="152" t="s">
        <v>174</v>
      </c>
      <c r="H852" s="151" t="s">
        <v>19</v>
      </c>
      <c r="I852" s="153"/>
      <c r="L852" s="149"/>
      <c r="M852" s="154"/>
      <c r="T852" s="155"/>
      <c r="AT852" s="151" t="s">
        <v>148</v>
      </c>
      <c r="AU852" s="151" t="s">
        <v>91</v>
      </c>
      <c r="AV852" s="12" t="s">
        <v>80</v>
      </c>
      <c r="AW852" s="12" t="s">
        <v>34</v>
      </c>
      <c r="AX852" s="12" t="s">
        <v>72</v>
      </c>
      <c r="AY852" s="151" t="s">
        <v>136</v>
      </c>
    </row>
    <row r="853" spans="2:65" s="13" customFormat="1" ht="11.25">
      <c r="B853" s="156"/>
      <c r="D853" s="150" t="s">
        <v>148</v>
      </c>
      <c r="E853" s="157" t="s">
        <v>19</v>
      </c>
      <c r="F853" s="158" t="s">
        <v>936</v>
      </c>
      <c r="H853" s="159">
        <v>11.68</v>
      </c>
      <c r="I853" s="160"/>
      <c r="L853" s="156"/>
      <c r="M853" s="161"/>
      <c r="T853" s="162"/>
      <c r="AT853" s="157" t="s">
        <v>148</v>
      </c>
      <c r="AU853" s="157" t="s">
        <v>91</v>
      </c>
      <c r="AV853" s="13" t="s">
        <v>91</v>
      </c>
      <c r="AW853" s="13" t="s">
        <v>34</v>
      </c>
      <c r="AX853" s="13" t="s">
        <v>72</v>
      </c>
      <c r="AY853" s="157" t="s">
        <v>136</v>
      </c>
    </row>
    <row r="854" spans="2:65" s="13" customFormat="1" ht="11.25">
      <c r="B854" s="156"/>
      <c r="D854" s="150" t="s">
        <v>148</v>
      </c>
      <c r="E854" s="157" t="s">
        <v>19</v>
      </c>
      <c r="F854" s="158" t="s">
        <v>937</v>
      </c>
      <c r="H854" s="159">
        <v>-3.1</v>
      </c>
      <c r="I854" s="160"/>
      <c r="L854" s="156"/>
      <c r="M854" s="161"/>
      <c r="T854" s="162"/>
      <c r="AT854" s="157" t="s">
        <v>148</v>
      </c>
      <c r="AU854" s="157" t="s">
        <v>91</v>
      </c>
      <c r="AV854" s="13" t="s">
        <v>91</v>
      </c>
      <c r="AW854" s="13" t="s">
        <v>34</v>
      </c>
      <c r="AX854" s="13" t="s">
        <v>72</v>
      </c>
      <c r="AY854" s="157" t="s">
        <v>136</v>
      </c>
    </row>
    <row r="855" spans="2:65" s="14" customFormat="1" ht="11.25">
      <c r="B855" s="163"/>
      <c r="D855" s="150" t="s">
        <v>148</v>
      </c>
      <c r="E855" s="164" t="s">
        <v>19</v>
      </c>
      <c r="F855" s="165" t="s">
        <v>151</v>
      </c>
      <c r="H855" s="166">
        <v>8.58</v>
      </c>
      <c r="I855" s="167"/>
      <c r="L855" s="163"/>
      <c r="M855" s="168"/>
      <c r="T855" s="169"/>
      <c r="AT855" s="164" t="s">
        <v>148</v>
      </c>
      <c r="AU855" s="164" t="s">
        <v>91</v>
      </c>
      <c r="AV855" s="14" t="s">
        <v>144</v>
      </c>
      <c r="AW855" s="14" t="s">
        <v>34</v>
      </c>
      <c r="AX855" s="14" t="s">
        <v>80</v>
      </c>
      <c r="AY855" s="164" t="s">
        <v>136</v>
      </c>
    </row>
    <row r="856" spans="2:65" s="1" customFormat="1" ht="16.5" customHeight="1">
      <c r="B856" s="33"/>
      <c r="C856" s="180" t="s">
        <v>938</v>
      </c>
      <c r="D856" s="180" t="s">
        <v>502</v>
      </c>
      <c r="E856" s="181" t="s">
        <v>939</v>
      </c>
      <c r="F856" s="182" t="s">
        <v>940</v>
      </c>
      <c r="G856" s="183" t="s">
        <v>234</v>
      </c>
      <c r="H856" s="184">
        <v>9.4380000000000006</v>
      </c>
      <c r="I856" s="185"/>
      <c r="J856" s="186">
        <f>ROUND(I856*H856,2)</f>
        <v>0</v>
      </c>
      <c r="K856" s="182" t="s">
        <v>143</v>
      </c>
      <c r="L856" s="187"/>
      <c r="M856" s="188" t="s">
        <v>19</v>
      </c>
      <c r="N856" s="189" t="s">
        <v>44</v>
      </c>
      <c r="P856" s="141">
        <f>O856*H856</f>
        <v>0</v>
      </c>
      <c r="Q856" s="141">
        <v>1.98E-3</v>
      </c>
      <c r="R856" s="141">
        <f>Q856*H856</f>
        <v>1.8687240000000001E-2</v>
      </c>
      <c r="S856" s="141">
        <v>0</v>
      </c>
      <c r="T856" s="142">
        <f>S856*H856</f>
        <v>0</v>
      </c>
      <c r="AR856" s="143" t="s">
        <v>369</v>
      </c>
      <c r="AT856" s="143" t="s">
        <v>502</v>
      </c>
      <c r="AU856" s="143" t="s">
        <v>91</v>
      </c>
      <c r="AY856" s="18" t="s">
        <v>136</v>
      </c>
      <c r="BE856" s="144">
        <f>IF(N856="základní",J856,0)</f>
        <v>0</v>
      </c>
      <c r="BF856" s="144">
        <f>IF(N856="snížená",J856,0)</f>
        <v>0</v>
      </c>
      <c r="BG856" s="144">
        <f>IF(N856="zákl. přenesená",J856,0)</f>
        <v>0</v>
      </c>
      <c r="BH856" s="144">
        <f>IF(N856="sníž. přenesená",J856,0)</f>
        <v>0</v>
      </c>
      <c r="BI856" s="144">
        <f>IF(N856="nulová",J856,0)</f>
        <v>0</v>
      </c>
      <c r="BJ856" s="18" t="s">
        <v>91</v>
      </c>
      <c r="BK856" s="144">
        <f>ROUND(I856*H856,2)</f>
        <v>0</v>
      </c>
      <c r="BL856" s="18" t="s">
        <v>253</v>
      </c>
      <c r="BM856" s="143" t="s">
        <v>941</v>
      </c>
    </row>
    <row r="857" spans="2:65" s="12" customFormat="1" ht="11.25">
      <c r="B857" s="149"/>
      <c r="D857" s="150" t="s">
        <v>148</v>
      </c>
      <c r="E857" s="151" t="s">
        <v>19</v>
      </c>
      <c r="F857" s="152" t="s">
        <v>446</v>
      </c>
      <c r="H857" s="151" t="s">
        <v>19</v>
      </c>
      <c r="I857" s="153"/>
      <c r="L857" s="149"/>
      <c r="M857" s="154"/>
      <c r="T857" s="155"/>
      <c r="AT857" s="151" t="s">
        <v>148</v>
      </c>
      <c r="AU857" s="151" t="s">
        <v>91</v>
      </c>
      <c r="AV857" s="12" t="s">
        <v>80</v>
      </c>
      <c r="AW857" s="12" t="s">
        <v>34</v>
      </c>
      <c r="AX857" s="12" t="s">
        <v>72</v>
      </c>
      <c r="AY857" s="151" t="s">
        <v>136</v>
      </c>
    </row>
    <row r="858" spans="2:65" s="12" customFormat="1" ht="11.25">
      <c r="B858" s="149"/>
      <c r="D858" s="150" t="s">
        <v>148</v>
      </c>
      <c r="E858" s="151" t="s">
        <v>19</v>
      </c>
      <c r="F858" s="152" t="s">
        <v>909</v>
      </c>
      <c r="H858" s="151" t="s">
        <v>19</v>
      </c>
      <c r="I858" s="153"/>
      <c r="L858" s="149"/>
      <c r="M858" s="154"/>
      <c r="T858" s="155"/>
      <c r="AT858" s="151" t="s">
        <v>148</v>
      </c>
      <c r="AU858" s="151" t="s">
        <v>91</v>
      </c>
      <c r="AV858" s="12" t="s">
        <v>80</v>
      </c>
      <c r="AW858" s="12" t="s">
        <v>34</v>
      </c>
      <c r="AX858" s="12" t="s">
        <v>72</v>
      </c>
      <c r="AY858" s="151" t="s">
        <v>136</v>
      </c>
    </row>
    <row r="859" spans="2:65" s="12" customFormat="1" ht="11.25">
      <c r="B859" s="149"/>
      <c r="D859" s="150" t="s">
        <v>148</v>
      </c>
      <c r="E859" s="151" t="s">
        <v>19</v>
      </c>
      <c r="F859" s="152" t="s">
        <v>174</v>
      </c>
      <c r="H859" s="151" t="s">
        <v>19</v>
      </c>
      <c r="I859" s="153"/>
      <c r="L859" s="149"/>
      <c r="M859" s="154"/>
      <c r="T859" s="155"/>
      <c r="AT859" s="151" t="s">
        <v>148</v>
      </c>
      <c r="AU859" s="151" t="s">
        <v>91</v>
      </c>
      <c r="AV859" s="12" t="s">
        <v>80</v>
      </c>
      <c r="AW859" s="12" t="s">
        <v>34</v>
      </c>
      <c r="AX859" s="12" t="s">
        <v>72</v>
      </c>
      <c r="AY859" s="151" t="s">
        <v>136</v>
      </c>
    </row>
    <row r="860" spans="2:65" s="13" customFormat="1" ht="11.25">
      <c r="B860" s="156"/>
      <c r="D860" s="150" t="s">
        <v>148</v>
      </c>
      <c r="E860" s="157" t="s">
        <v>19</v>
      </c>
      <c r="F860" s="158" t="s">
        <v>936</v>
      </c>
      <c r="H860" s="159">
        <v>11.68</v>
      </c>
      <c r="I860" s="160"/>
      <c r="L860" s="156"/>
      <c r="M860" s="161"/>
      <c r="T860" s="162"/>
      <c r="AT860" s="157" t="s">
        <v>148</v>
      </c>
      <c r="AU860" s="157" t="s">
        <v>91</v>
      </c>
      <c r="AV860" s="13" t="s">
        <v>91</v>
      </c>
      <c r="AW860" s="13" t="s">
        <v>34</v>
      </c>
      <c r="AX860" s="13" t="s">
        <v>72</v>
      </c>
      <c r="AY860" s="157" t="s">
        <v>136</v>
      </c>
    </row>
    <row r="861" spans="2:65" s="13" customFormat="1" ht="11.25">
      <c r="B861" s="156"/>
      <c r="D861" s="150" t="s">
        <v>148</v>
      </c>
      <c r="E861" s="157" t="s">
        <v>19</v>
      </c>
      <c r="F861" s="158" t="s">
        <v>937</v>
      </c>
      <c r="H861" s="159">
        <v>-3.1</v>
      </c>
      <c r="I861" s="160"/>
      <c r="L861" s="156"/>
      <c r="M861" s="161"/>
      <c r="T861" s="162"/>
      <c r="AT861" s="157" t="s">
        <v>148</v>
      </c>
      <c r="AU861" s="157" t="s">
        <v>91</v>
      </c>
      <c r="AV861" s="13" t="s">
        <v>91</v>
      </c>
      <c r="AW861" s="13" t="s">
        <v>34</v>
      </c>
      <c r="AX861" s="13" t="s">
        <v>72</v>
      </c>
      <c r="AY861" s="157" t="s">
        <v>136</v>
      </c>
    </row>
    <row r="862" spans="2:65" s="14" customFormat="1" ht="11.25">
      <c r="B862" s="163"/>
      <c r="D862" s="150" t="s">
        <v>148</v>
      </c>
      <c r="E862" s="164" t="s">
        <v>19</v>
      </c>
      <c r="F862" s="165" t="s">
        <v>151</v>
      </c>
      <c r="H862" s="166">
        <v>8.58</v>
      </c>
      <c r="I862" s="167"/>
      <c r="L862" s="163"/>
      <c r="M862" s="168"/>
      <c r="T862" s="169"/>
      <c r="AT862" s="164" t="s">
        <v>148</v>
      </c>
      <c r="AU862" s="164" t="s">
        <v>91</v>
      </c>
      <c r="AV862" s="14" t="s">
        <v>144</v>
      </c>
      <c r="AW862" s="14" t="s">
        <v>34</v>
      </c>
      <c r="AX862" s="14" t="s">
        <v>80</v>
      </c>
      <c r="AY862" s="164" t="s">
        <v>136</v>
      </c>
    </row>
    <row r="863" spans="2:65" s="13" customFormat="1" ht="11.25">
      <c r="B863" s="156"/>
      <c r="D863" s="150" t="s">
        <v>148</v>
      </c>
      <c r="F863" s="158" t="s">
        <v>942</v>
      </c>
      <c r="H863" s="159">
        <v>9.4380000000000006</v>
      </c>
      <c r="I863" s="160"/>
      <c r="L863" s="156"/>
      <c r="M863" s="161"/>
      <c r="T863" s="162"/>
      <c r="AT863" s="157" t="s">
        <v>148</v>
      </c>
      <c r="AU863" s="157" t="s">
        <v>91</v>
      </c>
      <c r="AV863" s="13" t="s">
        <v>91</v>
      </c>
      <c r="AW863" s="13" t="s">
        <v>4</v>
      </c>
      <c r="AX863" s="13" t="s">
        <v>80</v>
      </c>
      <c r="AY863" s="157" t="s">
        <v>136</v>
      </c>
    </row>
    <row r="864" spans="2:65" s="1" customFormat="1" ht="24.2" customHeight="1">
      <c r="B864" s="33"/>
      <c r="C864" s="132" t="s">
        <v>943</v>
      </c>
      <c r="D864" s="132" t="s">
        <v>139</v>
      </c>
      <c r="E864" s="133" t="s">
        <v>944</v>
      </c>
      <c r="F864" s="134" t="s">
        <v>945</v>
      </c>
      <c r="G864" s="135" t="s">
        <v>142</v>
      </c>
      <c r="H864" s="136">
        <v>12.4</v>
      </c>
      <c r="I864" s="137"/>
      <c r="J864" s="138">
        <f>ROUND(I864*H864,2)</f>
        <v>0</v>
      </c>
      <c r="K864" s="134" t="s">
        <v>143</v>
      </c>
      <c r="L864" s="33"/>
      <c r="M864" s="139" t="s">
        <v>19</v>
      </c>
      <c r="N864" s="140" t="s">
        <v>44</v>
      </c>
      <c r="P864" s="141">
        <f>O864*H864</f>
        <v>0</v>
      </c>
      <c r="Q864" s="141">
        <v>8.9700000000000005E-3</v>
      </c>
      <c r="R864" s="141">
        <f>Q864*H864</f>
        <v>0.11122800000000001</v>
      </c>
      <c r="S864" s="141">
        <v>0</v>
      </c>
      <c r="T864" s="142">
        <f>S864*H864</f>
        <v>0</v>
      </c>
      <c r="AR864" s="143" t="s">
        <v>253</v>
      </c>
      <c r="AT864" s="143" t="s">
        <v>139</v>
      </c>
      <c r="AU864" s="143" t="s">
        <v>91</v>
      </c>
      <c r="AY864" s="18" t="s">
        <v>136</v>
      </c>
      <c r="BE864" s="144">
        <f>IF(N864="základní",J864,0)</f>
        <v>0</v>
      </c>
      <c r="BF864" s="144">
        <f>IF(N864="snížená",J864,0)</f>
        <v>0</v>
      </c>
      <c r="BG864" s="144">
        <f>IF(N864="zákl. přenesená",J864,0)</f>
        <v>0</v>
      </c>
      <c r="BH864" s="144">
        <f>IF(N864="sníž. přenesená",J864,0)</f>
        <v>0</v>
      </c>
      <c r="BI864" s="144">
        <f>IF(N864="nulová",J864,0)</f>
        <v>0</v>
      </c>
      <c r="BJ864" s="18" t="s">
        <v>91</v>
      </c>
      <c r="BK864" s="144">
        <f>ROUND(I864*H864,2)</f>
        <v>0</v>
      </c>
      <c r="BL864" s="18" t="s">
        <v>253</v>
      </c>
      <c r="BM864" s="143" t="s">
        <v>946</v>
      </c>
    </row>
    <row r="865" spans="2:65" s="1" customFormat="1" ht="11.25">
      <c r="B865" s="33"/>
      <c r="D865" s="145" t="s">
        <v>146</v>
      </c>
      <c r="F865" s="146" t="s">
        <v>947</v>
      </c>
      <c r="I865" s="147"/>
      <c r="L865" s="33"/>
      <c r="M865" s="148"/>
      <c r="T865" s="54"/>
      <c r="AT865" s="18" t="s">
        <v>146</v>
      </c>
      <c r="AU865" s="18" t="s">
        <v>91</v>
      </c>
    </row>
    <row r="866" spans="2:65" s="12" customFormat="1" ht="11.25">
      <c r="B866" s="149"/>
      <c r="D866" s="150" t="s">
        <v>148</v>
      </c>
      <c r="E866" s="151" t="s">
        <v>19</v>
      </c>
      <c r="F866" s="152" t="s">
        <v>446</v>
      </c>
      <c r="H866" s="151" t="s">
        <v>19</v>
      </c>
      <c r="I866" s="153"/>
      <c r="L866" s="149"/>
      <c r="M866" s="154"/>
      <c r="T866" s="155"/>
      <c r="AT866" s="151" t="s">
        <v>148</v>
      </c>
      <c r="AU866" s="151" t="s">
        <v>91</v>
      </c>
      <c r="AV866" s="12" t="s">
        <v>80</v>
      </c>
      <c r="AW866" s="12" t="s">
        <v>34</v>
      </c>
      <c r="AX866" s="12" t="s">
        <v>72</v>
      </c>
      <c r="AY866" s="151" t="s">
        <v>136</v>
      </c>
    </row>
    <row r="867" spans="2:65" s="12" customFormat="1" ht="11.25">
      <c r="B867" s="149"/>
      <c r="D867" s="150" t="s">
        <v>148</v>
      </c>
      <c r="E867" s="151" t="s">
        <v>19</v>
      </c>
      <c r="F867" s="152" t="s">
        <v>909</v>
      </c>
      <c r="H867" s="151" t="s">
        <v>19</v>
      </c>
      <c r="I867" s="153"/>
      <c r="L867" s="149"/>
      <c r="M867" s="154"/>
      <c r="T867" s="155"/>
      <c r="AT867" s="151" t="s">
        <v>148</v>
      </c>
      <c r="AU867" s="151" t="s">
        <v>91</v>
      </c>
      <c r="AV867" s="12" t="s">
        <v>80</v>
      </c>
      <c r="AW867" s="12" t="s">
        <v>34</v>
      </c>
      <c r="AX867" s="12" t="s">
        <v>72</v>
      </c>
      <c r="AY867" s="151" t="s">
        <v>136</v>
      </c>
    </row>
    <row r="868" spans="2:65" s="12" customFormat="1" ht="11.25">
      <c r="B868" s="149"/>
      <c r="D868" s="150" t="s">
        <v>148</v>
      </c>
      <c r="E868" s="151" t="s">
        <v>19</v>
      </c>
      <c r="F868" s="152" t="s">
        <v>174</v>
      </c>
      <c r="H868" s="151" t="s">
        <v>19</v>
      </c>
      <c r="I868" s="153"/>
      <c r="L868" s="149"/>
      <c r="M868" s="154"/>
      <c r="T868" s="155"/>
      <c r="AT868" s="151" t="s">
        <v>148</v>
      </c>
      <c r="AU868" s="151" t="s">
        <v>91</v>
      </c>
      <c r="AV868" s="12" t="s">
        <v>80</v>
      </c>
      <c r="AW868" s="12" t="s">
        <v>34</v>
      </c>
      <c r="AX868" s="12" t="s">
        <v>72</v>
      </c>
      <c r="AY868" s="151" t="s">
        <v>136</v>
      </c>
    </row>
    <row r="869" spans="2:65" s="13" customFormat="1" ht="11.25">
      <c r="B869" s="156"/>
      <c r="D869" s="150" t="s">
        <v>148</v>
      </c>
      <c r="E869" s="157" t="s">
        <v>19</v>
      </c>
      <c r="F869" s="158" t="s">
        <v>185</v>
      </c>
      <c r="H869" s="159">
        <v>7.3</v>
      </c>
      <c r="I869" s="160"/>
      <c r="L869" s="156"/>
      <c r="M869" s="161"/>
      <c r="T869" s="162"/>
      <c r="AT869" s="157" t="s">
        <v>148</v>
      </c>
      <c r="AU869" s="157" t="s">
        <v>91</v>
      </c>
      <c r="AV869" s="13" t="s">
        <v>91</v>
      </c>
      <c r="AW869" s="13" t="s">
        <v>34</v>
      </c>
      <c r="AX869" s="13" t="s">
        <v>72</v>
      </c>
      <c r="AY869" s="157" t="s">
        <v>136</v>
      </c>
    </row>
    <row r="870" spans="2:65" s="12" customFormat="1" ht="11.25">
      <c r="B870" s="149"/>
      <c r="D870" s="150" t="s">
        <v>148</v>
      </c>
      <c r="E870" s="151" t="s">
        <v>19</v>
      </c>
      <c r="F870" s="152" t="s">
        <v>606</v>
      </c>
      <c r="H870" s="151" t="s">
        <v>19</v>
      </c>
      <c r="I870" s="153"/>
      <c r="L870" s="149"/>
      <c r="M870" s="154"/>
      <c r="T870" s="155"/>
      <c r="AT870" s="151" t="s">
        <v>148</v>
      </c>
      <c r="AU870" s="151" t="s">
        <v>91</v>
      </c>
      <c r="AV870" s="12" t="s">
        <v>80</v>
      </c>
      <c r="AW870" s="12" t="s">
        <v>34</v>
      </c>
      <c r="AX870" s="12" t="s">
        <v>72</v>
      </c>
      <c r="AY870" s="151" t="s">
        <v>136</v>
      </c>
    </row>
    <row r="871" spans="2:65" s="13" customFormat="1" ht="11.25">
      <c r="B871" s="156"/>
      <c r="D871" s="150" t="s">
        <v>148</v>
      </c>
      <c r="E871" s="157" t="s">
        <v>19</v>
      </c>
      <c r="F871" s="158" t="s">
        <v>646</v>
      </c>
      <c r="H871" s="159">
        <v>5.0999999999999996</v>
      </c>
      <c r="I871" s="160"/>
      <c r="L871" s="156"/>
      <c r="M871" s="161"/>
      <c r="T871" s="162"/>
      <c r="AT871" s="157" t="s">
        <v>148</v>
      </c>
      <c r="AU871" s="157" t="s">
        <v>91</v>
      </c>
      <c r="AV871" s="13" t="s">
        <v>91</v>
      </c>
      <c r="AW871" s="13" t="s">
        <v>34</v>
      </c>
      <c r="AX871" s="13" t="s">
        <v>72</v>
      </c>
      <c r="AY871" s="157" t="s">
        <v>136</v>
      </c>
    </row>
    <row r="872" spans="2:65" s="14" customFormat="1" ht="11.25">
      <c r="B872" s="163"/>
      <c r="D872" s="150" t="s">
        <v>148</v>
      </c>
      <c r="E872" s="164" t="s">
        <v>19</v>
      </c>
      <c r="F872" s="165" t="s">
        <v>151</v>
      </c>
      <c r="H872" s="166">
        <v>12.399999999999999</v>
      </c>
      <c r="I872" s="167"/>
      <c r="L872" s="163"/>
      <c r="M872" s="168"/>
      <c r="T872" s="169"/>
      <c r="AT872" s="164" t="s">
        <v>148</v>
      </c>
      <c r="AU872" s="164" t="s">
        <v>91</v>
      </c>
      <c r="AV872" s="14" t="s">
        <v>144</v>
      </c>
      <c r="AW872" s="14" t="s">
        <v>34</v>
      </c>
      <c r="AX872" s="14" t="s">
        <v>80</v>
      </c>
      <c r="AY872" s="164" t="s">
        <v>136</v>
      </c>
    </row>
    <row r="873" spans="2:65" s="1" customFormat="1" ht="21.75" customHeight="1">
      <c r="B873" s="33"/>
      <c r="C873" s="180" t="s">
        <v>948</v>
      </c>
      <c r="D873" s="180" t="s">
        <v>502</v>
      </c>
      <c r="E873" s="181" t="s">
        <v>949</v>
      </c>
      <c r="F873" s="182" t="s">
        <v>950</v>
      </c>
      <c r="G873" s="183" t="s">
        <v>142</v>
      </c>
      <c r="H873" s="184">
        <v>14.26</v>
      </c>
      <c r="I873" s="185"/>
      <c r="J873" s="186">
        <f>ROUND(I873*H873,2)</f>
        <v>0</v>
      </c>
      <c r="K873" s="182" t="s">
        <v>143</v>
      </c>
      <c r="L873" s="187"/>
      <c r="M873" s="188" t="s">
        <v>19</v>
      </c>
      <c r="N873" s="189" t="s">
        <v>44</v>
      </c>
      <c r="P873" s="141">
        <f>O873*H873</f>
        <v>0</v>
      </c>
      <c r="Q873" s="141">
        <v>2.1999999999999999E-2</v>
      </c>
      <c r="R873" s="141">
        <f>Q873*H873</f>
        <v>0.31372</v>
      </c>
      <c r="S873" s="141">
        <v>0</v>
      </c>
      <c r="T873" s="142">
        <f>S873*H873</f>
        <v>0</v>
      </c>
      <c r="AR873" s="143" t="s">
        <v>369</v>
      </c>
      <c r="AT873" s="143" t="s">
        <v>502</v>
      </c>
      <c r="AU873" s="143" t="s">
        <v>91</v>
      </c>
      <c r="AY873" s="18" t="s">
        <v>136</v>
      </c>
      <c r="BE873" s="144">
        <f>IF(N873="základní",J873,0)</f>
        <v>0</v>
      </c>
      <c r="BF873" s="144">
        <f>IF(N873="snížená",J873,0)</f>
        <v>0</v>
      </c>
      <c r="BG873" s="144">
        <f>IF(N873="zákl. přenesená",J873,0)</f>
        <v>0</v>
      </c>
      <c r="BH873" s="144">
        <f>IF(N873="sníž. přenesená",J873,0)</f>
        <v>0</v>
      </c>
      <c r="BI873" s="144">
        <f>IF(N873="nulová",J873,0)</f>
        <v>0</v>
      </c>
      <c r="BJ873" s="18" t="s">
        <v>91</v>
      </c>
      <c r="BK873" s="144">
        <f>ROUND(I873*H873,2)</f>
        <v>0</v>
      </c>
      <c r="BL873" s="18" t="s">
        <v>253</v>
      </c>
      <c r="BM873" s="143" t="s">
        <v>951</v>
      </c>
    </row>
    <row r="874" spans="2:65" s="12" customFormat="1" ht="11.25">
      <c r="B874" s="149"/>
      <c r="D874" s="150" t="s">
        <v>148</v>
      </c>
      <c r="E874" s="151" t="s">
        <v>19</v>
      </c>
      <c r="F874" s="152" t="s">
        <v>446</v>
      </c>
      <c r="H874" s="151" t="s">
        <v>19</v>
      </c>
      <c r="I874" s="153"/>
      <c r="L874" s="149"/>
      <c r="M874" s="154"/>
      <c r="T874" s="155"/>
      <c r="AT874" s="151" t="s">
        <v>148</v>
      </c>
      <c r="AU874" s="151" t="s">
        <v>91</v>
      </c>
      <c r="AV874" s="12" t="s">
        <v>80</v>
      </c>
      <c r="AW874" s="12" t="s">
        <v>34</v>
      </c>
      <c r="AX874" s="12" t="s">
        <v>72</v>
      </c>
      <c r="AY874" s="151" t="s">
        <v>136</v>
      </c>
    </row>
    <row r="875" spans="2:65" s="12" customFormat="1" ht="11.25">
      <c r="B875" s="149"/>
      <c r="D875" s="150" t="s">
        <v>148</v>
      </c>
      <c r="E875" s="151" t="s">
        <v>19</v>
      </c>
      <c r="F875" s="152" t="s">
        <v>909</v>
      </c>
      <c r="H875" s="151" t="s">
        <v>19</v>
      </c>
      <c r="I875" s="153"/>
      <c r="L875" s="149"/>
      <c r="M875" s="154"/>
      <c r="T875" s="155"/>
      <c r="AT875" s="151" t="s">
        <v>148</v>
      </c>
      <c r="AU875" s="151" t="s">
        <v>91</v>
      </c>
      <c r="AV875" s="12" t="s">
        <v>80</v>
      </c>
      <c r="AW875" s="12" t="s">
        <v>34</v>
      </c>
      <c r="AX875" s="12" t="s">
        <v>72</v>
      </c>
      <c r="AY875" s="151" t="s">
        <v>136</v>
      </c>
    </row>
    <row r="876" spans="2:65" s="12" customFormat="1" ht="11.25">
      <c r="B876" s="149"/>
      <c r="D876" s="150" t="s">
        <v>148</v>
      </c>
      <c r="E876" s="151" t="s">
        <v>19</v>
      </c>
      <c r="F876" s="152" t="s">
        <v>174</v>
      </c>
      <c r="H876" s="151" t="s">
        <v>19</v>
      </c>
      <c r="I876" s="153"/>
      <c r="L876" s="149"/>
      <c r="M876" s="154"/>
      <c r="T876" s="155"/>
      <c r="AT876" s="151" t="s">
        <v>148</v>
      </c>
      <c r="AU876" s="151" t="s">
        <v>91</v>
      </c>
      <c r="AV876" s="12" t="s">
        <v>80</v>
      </c>
      <c r="AW876" s="12" t="s">
        <v>34</v>
      </c>
      <c r="AX876" s="12" t="s">
        <v>72</v>
      </c>
      <c r="AY876" s="151" t="s">
        <v>136</v>
      </c>
    </row>
    <row r="877" spans="2:65" s="13" customFormat="1" ht="11.25">
      <c r="B877" s="156"/>
      <c r="D877" s="150" t="s">
        <v>148</v>
      </c>
      <c r="E877" s="157" t="s">
        <v>19</v>
      </c>
      <c r="F877" s="158" t="s">
        <v>185</v>
      </c>
      <c r="H877" s="159">
        <v>7.3</v>
      </c>
      <c r="I877" s="160"/>
      <c r="L877" s="156"/>
      <c r="M877" s="161"/>
      <c r="T877" s="162"/>
      <c r="AT877" s="157" t="s">
        <v>148</v>
      </c>
      <c r="AU877" s="157" t="s">
        <v>91</v>
      </c>
      <c r="AV877" s="13" t="s">
        <v>91</v>
      </c>
      <c r="AW877" s="13" t="s">
        <v>34</v>
      </c>
      <c r="AX877" s="13" t="s">
        <v>72</v>
      </c>
      <c r="AY877" s="157" t="s">
        <v>136</v>
      </c>
    </row>
    <row r="878" spans="2:65" s="12" customFormat="1" ht="11.25">
      <c r="B878" s="149"/>
      <c r="D878" s="150" t="s">
        <v>148</v>
      </c>
      <c r="E878" s="151" t="s">
        <v>19</v>
      </c>
      <c r="F878" s="152" t="s">
        <v>606</v>
      </c>
      <c r="H878" s="151" t="s">
        <v>19</v>
      </c>
      <c r="I878" s="153"/>
      <c r="L878" s="149"/>
      <c r="M878" s="154"/>
      <c r="T878" s="155"/>
      <c r="AT878" s="151" t="s">
        <v>148</v>
      </c>
      <c r="AU878" s="151" t="s">
        <v>91</v>
      </c>
      <c r="AV878" s="12" t="s">
        <v>80</v>
      </c>
      <c r="AW878" s="12" t="s">
        <v>34</v>
      </c>
      <c r="AX878" s="12" t="s">
        <v>72</v>
      </c>
      <c r="AY878" s="151" t="s">
        <v>136</v>
      </c>
    </row>
    <row r="879" spans="2:65" s="13" customFormat="1" ht="11.25">
      <c r="B879" s="156"/>
      <c r="D879" s="150" t="s">
        <v>148</v>
      </c>
      <c r="E879" s="157" t="s">
        <v>19</v>
      </c>
      <c r="F879" s="158" t="s">
        <v>646</v>
      </c>
      <c r="H879" s="159">
        <v>5.0999999999999996</v>
      </c>
      <c r="I879" s="160"/>
      <c r="L879" s="156"/>
      <c r="M879" s="161"/>
      <c r="T879" s="162"/>
      <c r="AT879" s="157" t="s">
        <v>148</v>
      </c>
      <c r="AU879" s="157" t="s">
        <v>91</v>
      </c>
      <c r="AV879" s="13" t="s">
        <v>91</v>
      </c>
      <c r="AW879" s="13" t="s">
        <v>34</v>
      </c>
      <c r="AX879" s="13" t="s">
        <v>72</v>
      </c>
      <c r="AY879" s="157" t="s">
        <v>136</v>
      </c>
    </row>
    <row r="880" spans="2:65" s="14" customFormat="1" ht="11.25">
      <c r="B880" s="163"/>
      <c r="D880" s="150" t="s">
        <v>148</v>
      </c>
      <c r="E880" s="164" t="s">
        <v>19</v>
      </c>
      <c r="F880" s="165" t="s">
        <v>151</v>
      </c>
      <c r="H880" s="166">
        <v>12.399999999999999</v>
      </c>
      <c r="I880" s="167"/>
      <c r="L880" s="163"/>
      <c r="M880" s="168"/>
      <c r="T880" s="169"/>
      <c r="AT880" s="164" t="s">
        <v>148</v>
      </c>
      <c r="AU880" s="164" t="s">
        <v>91</v>
      </c>
      <c r="AV880" s="14" t="s">
        <v>144</v>
      </c>
      <c r="AW880" s="14" t="s">
        <v>34</v>
      </c>
      <c r="AX880" s="14" t="s">
        <v>80</v>
      </c>
      <c r="AY880" s="164" t="s">
        <v>136</v>
      </c>
    </row>
    <row r="881" spans="2:65" s="13" customFormat="1" ht="11.25">
      <c r="B881" s="156"/>
      <c r="D881" s="150" t="s">
        <v>148</v>
      </c>
      <c r="F881" s="158" t="s">
        <v>952</v>
      </c>
      <c r="H881" s="159">
        <v>14.26</v>
      </c>
      <c r="I881" s="160"/>
      <c r="L881" s="156"/>
      <c r="M881" s="161"/>
      <c r="T881" s="162"/>
      <c r="AT881" s="157" t="s">
        <v>148</v>
      </c>
      <c r="AU881" s="157" t="s">
        <v>91</v>
      </c>
      <c r="AV881" s="13" t="s">
        <v>91</v>
      </c>
      <c r="AW881" s="13" t="s">
        <v>4</v>
      </c>
      <c r="AX881" s="13" t="s">
        <v>80</v>
      </c>
      <c r="AY881" s="157" t="s">
        <v>136</v>
      </c>
    </row>
    <row r="882" spans="2:65" s="1" customFormat="1" ht="16.5" customHeight="1">
      <c r="B882" s="33"/>
      <c r="C882" s="132" t="s">
        <v>953</v>
      </c>
      <c r="D882" s="132" t="s">
        <v>139</v>
      </c>
      <c r="E882" s="133" t="s">
        <v>954</v>
      </c>
      <c r="F882" s="134" t="s">
        <v>955</v>
      </c>
      <c r="G882" s="135" t="s">
        <v>142</v>
      </c>
      <c r="H882" s="136">
        <v>6.1</v>
      </c>
      <c r="I882" s="137"/>
      <c r="J882" s="138">
        <f>ROUND(I882*H882,2)</f>
        <v>0</v>
      </c>
      <c r="K882" s="134" t="s">
        <v>143</v>
      </c>
      <c r="L882" s="33"/>
      <c r="M882" s="139" t="s">
        <v>19</v>
      </c>
      <c r="N882" s="140" t="s">
        <v>44</v>
      </c>
      <c r="P882" s="141">
        <f>O882*H882</f>
        <v>0</v>
      </c>
      <c r="Q882" s="141">
        <v>1.5E-3</v>
      </c>
      <c r="R882" s="141">
        <f>Q882*H882</f>
        <v>9.1500000000000001E-3</v>
      </c>
      <c r="S882" s="141">
        <v>0</v>
      </c>
      <c r="T882" s="142">
        <f>S882*H882</f>
        <v>0</v>
      </c>
      <c r="AR882" s="143" t="s">
        <v>253</v>
      </c>
      <c r="AT882" s="143" t="s">
        <v>139</v>
      </c>
      <c r="AU882" s="143" t="s">
        <v>91</v>
      </c>
      <c r="AY882" s="18" t="s">
        <v>136</v>
      </c>
      <c r="BE882" s="144">
        <f>IF(N882="základní",J882,0)</f>
        <v>0</v>
      </c>
      <c r="BF882" s="144">
        <f>IF(N882="snížená",J882,0)</f>
        <v>0</v>
      </c>
      <c r="BG882" s="144">
        <f>IF(N882="zákl. přenesená",J882,0)</f>
        <v>0</v>
      </c>
      <c r="BH882" s="144">
        <f>IF(N882="sníž. přenesená",J882,0)</f>
        <v>0</v>
      </c>
      <c r="BI882" s="144">
        <f>IF(N882="nulová",J882,0)</f>
        <v>0</v>
      </c>
      <c r="BJ882" s="18" t="s">
        <v>91</v>
      </c>
      <c r="BK882" s="144">
        <f>ROUND(I882*H882,2)</f>
        <v>0</v>
      </c>
      <c r="BL882" s="18" t="s">
        <v>253</v>
      </c>
      <c r="BM882" s="143" t="s">
        <v>956</v>
      </c>
    </row>
    <row r="883" spans="2:65" s="1" customFormat="1" ht="11.25">
      <c r="B883" s="33"/>
      <c r="D883" s="145" t="s">
        <v>146</v>
      </c>
      <c r="F883" s="146" t="s">
        <v>957</v>
      </c>
      <c r="I883" s="147"/>
      <c r="L883" s="33"/>
      <c r="M883" s="148"/>
      <c r="T883" s="54"/>
      <c r="AT883" s="18" t="s">
        <v>146</v>
      </c>
      <c r="AU883" s="18" t="s">
        <v>91</v>
      </c>
    </row>
    <row r="884" spans="2:65" s="12" customFormat="1" ht="11.25">
      <c r="B884" s="149"/>
      <c r="D884" s="150" t="s">
        <v>148</v>
      </c>
      <c r="E884" s="151" t="s">
        <v>19</v>
      </c>
      <c r="F884" s="152" t="s">
        <v>446</v>
      </c>
      <c r="H884" s="151" t="s">
        <v>19</v>
      </c>
      <c r="I884" s="153"/>
      <c r="L884" s="149"/>
      <c r="M884" s="154"/>
      <c r="T884" s="155"/>
      <c r="AT884" s="151" t="s">
        <v>148</v>
      </c>
      <c r="AU884" s="151" t="s">
        <v>91</v>
      </c>
      <c r="AV884" s="12" t="s">
        <v>80</v>
      </c>
      <c r="AW884" s="12" t="s">
        <v>34</v>
      </c>
      <c r="AX884" s="12" t="s">
        <v>72</v>
      </c>
      <c r="AY884" s="151" t="s">
        <v>136</v>
      </c>
    </row>
    <row r="885" spans="2:65" s="12" customFormat="1" ht="11.25">
      <c r="B885" s="149"/>
      <c r="D885" s="150" t="s">
        <v>148</v>
      </c>
      <c r="E885" s="151" t="s">
        <v>19</v>
      </c>
      <c r="F885" s="152" t="s">
        <v>909</v>
      </c>
      <c r="H885" s="151" t="s">
        <v>19</v>
      </c>
      <c r="I885" s="153"/>
      <c r="L885" s="149"/>
      <c r="M885" s="154"/>
      <c r="T885" s="155"/>
      <c r="AT885" s="151" t="s">
        <v>148</v>
      </c>
      <c r="AU885" s="151" t="s">
        <v>91</v>
      </c>
      <c r="AV885" s="12" t="s">
        <v>80</v>
      </c>
      <c r="AW885" s="12" t="s">
        <v>34</v>
      </c>
      <c r="AX885" s="12" t="s">
        <v>72</v>
      </c>
      <c r="AY885" s="151" t="s">
        <v>136</v>
      </c>
    </row>
    <row r="886" spans="2:65" s="12" customFormat="1" ht="11.25">
      <c r="B886" s="149"/>
      <c r="D886" s="150" t="s">
        <v>148</v>
      </c>
      <c r="E886" s="151" t="s">
        <v>19</v>
      </c>
      <c r="F886" s="152" t="s">
        <v>606</v>
      </c>
      <c r="H886" s="151" t="s">
        <v>19</v>
      </c>
      <c r="I886" s="153"/>
      <c r="L886" s="149"/>
      <c r="M886" s="154"/>
      <c r="T886" s="155"/>
      <c r="AT886" s="151" t="s">
        <v>148</v>
      </c>
      <c r="AU886" s="151" t="s">
        <v>91</v>
      </c>
      <c r="AV886" s="12" t="s">
        <v>80</v>
      </c>
      <c r="AW886" s="12" t="s">
        <v>34</v>
      </c>
      <c r="AX886" s="12" t="s">
        <v>72</v>
      </c>
      <c r="AY886" s="151" t="s">
        <v>136</v>
      </c>
    </row>
    <row r="887" spans="2:65" s="13" customFormat="1" ht="11.25">
      <c r="B887" s="156"/>
      <c r="D887" s="150" t="s">
        <v>148</v>
      </c>
      <c r="E887" s="157" t="s">
        <v>19</v>
      </c>
      <c r="F887" s="158" t="s">
        <v>958</v>
      </c>
      <c r="H887" s="159">
        <v>6.1</v>
      </c>
      <c r="I887" s="160"/>
      <c r="L887" s="156"/>
      <c r="M887" s="161"/>
      <c r="T887" s="162"/>
      <c r="AT887" s="157" t="s">
        <v>148</v>
      </c>
      <c r="AU887" s="157" t="s">
        <v>91</v>
      </c>
      <c r="AV887" s="13" t="s">
        <v>91</v>
      </c>
      <c r="AW887" s="13" t="s">
        <v>34</v>
      </c>
      <c r="AX887" s="13" t="s">
        <v>72</v>
      </c>
      <c r="AY887" s="157" t="s">
        <v>136</v>
      </c>
    </row>
    <row r="888" spans="2:65" s="14" customFormat="1" ht="11.25">
      <c r="B888" s="163"/>
      <c r="D888" s="150" t="s">
        <v>148</v>
      </c>
      <c r="E888" s="164" t="s">
        <v>19</v>
      </c>
      <c r="F888" s="165" t="s">
        <v>151</v>
      </c>
      <c r="H888" s="166">
        <v>6.1</v>
      </c>
      <c r="I888" s="167"/>
      <c r="L888" s="163"/>
      <c r="M888" s="168"/>
      <c r="T888" s="169"/>
      <c r="AT888" s="164" t="s">
        <v>148</v>
      </c>
      <c r="AU888" s="164" t="s">
        <v>91</v>
      </c>
      <c r="AV888" s="14" t="s">
        <v>144</v>
      </c>
      <c r="AW888" s="14" t="s">
        <v>34</v>
      </c>
      <c r="AX888" s="14" t="s">
        <v>80</v>
      </c>
      <c r="AY888" s="164" t="s">
        <v>136</v>
      </c>
    </row>
    <row r="889" spans="2:65" s="1" customFormat="1" ht="16.5" customHeight="1">
      <c r="B889" s="33"/>
      <c r="C889" s="132" t="s">
        <v>959</v>
      </c>
      <c r="D889" s="132" t="s">
        <v>139</v>
      </c>
      <c r="E889" s="133" t="s">
        <v>960</v>
      </c>
      <c r="F889" s="134" t="s">
        <v>961</v>
      </c>
      <c r="G889" s="135" t="s">
        <v>227</v>
      </c>
      <c r="H889" s="136">
        <v>7</v>
      </c>
      <c r="I889" s="137"/>
      <c r="J889" s="138">
        <f>ROUND(I889*H889,2)</f>
        <v>0</v>
      </c>
      <c r="K889" s="134" t="s">
        <v>143</v>
      </c>
      <c r="L889" s="33"/>
      <c r="M889" s="139" t="s">
        <v>19</v>
      </c>
      <c r="N889" s="140" t="s">
        <v>44</v>
      </c>
      <c r="P889" s="141">
        <f>O889*H889</f>
        <v>0</v>
      </c>
      <c r="Q889" s="141">
        <v>2.1000000000000001E-4</v>
      </c>
      <c r="R889" s="141">
        <f>Q889*H889</f>
        <v>1.47E-3</v>
      </c>
      <c r="S889" s="141">
        <v>0</v>
      </c>
      <c r="T889" s="142">
        <f>S889*H889</f>
        <v>0</v>
      </c>
      <c r="AR889" s="143" t="s">
        <v>253</v>
      </c>
      <c r="AT889" s="143" t="s">
        <v>139</v>
      </c>
      <c r="AU889" s="143" t="s">
        <v>91</v>
      </c>
      <c r="AY889" s="18" t="s">
        <v>136</v>
      </c>
      <c r="BE889" s="144">
        <f>IF(N889="základní",J889,0)</f>
        <v>0</v>
      </c>
      <c r="BF889" s="144">
        <f>IF(N889="snížená",J889,0)</f>
        <v>0</v>
      </c>
      <c r="BG889" s="144">
        <f>IF(N889="zákl. přenesená",J889,0)</f>
        <v>0</v>
      </c>
      <c r="BH889" s="144">
        <f>IF(N889="sníž. přenesená",J889,0)</f>
        <v>0</v>
      </c>
      <c r="BI889" s="144">
        <f>IF(N889="nulová",J889,0)</f>
        <v>0</v>
      </c>
      <c r="BJ889" s="18" t="s">
        <v>91</v>
      </c>
      <c r="BK889" s="144">
        <f>ROUND(I889*H889,2)</f>
        <v>0</v>
      </c>
      <c r="BL889" s="18" t="s">
        <v>253</v>
      </c>
      <c r="BM889" s="143" t="s">
        <v>962</v>
      </c>
    </row>
    <row r="890" spans="2:65" s="1" customFormat="1" ht="11.25">
      <c r="B890" s="33"/>
      <c r="D890" s="145" t="s">
        <v>146</v>
      </c>
      <c r="F890" s="146" t="s">
        <v>963</v>
      </c>
      <c r="I890" s="147"/>
      <c r="L890" s="33"/>
      <c r="M890" s="148"/>
      <c r="T890" s="54"/>
      <c r="AT890" s="18" t="s">
        <v>146</v>
      </c>
      <c r="AU890" s="18" t="s">
        <v>91</v>
      </c>
    </row>
    <row r="891" spans="2:65" s="12" customFormat="1" ht="11.25">
      <c r="B891" s="149"/>
      <c r="D891" s="150" t="s">
        <v>148</v>
      </c>
      <c r="E891" s="151" t="s">
        <v>19</v>
      </c>
      <c r="F891" s="152" t="s">
        <v>446</v>
      </c>
      <c r="H891" s="151" t="s">
        <v>19</v>
      </c>
      <c r="I891" s="153"/>
      <c r="L891" s="149"/>
      <c r="M891" s="154"/>
      <c r="T891" s="155"/>
      <c r="AT891" s="151" t="s">
        <v>148</v>
      </c>
      <c r="AU891" s="151" t="s">
        <v>91</v>
      </c>
      <c r="AV891" s="12" t="s">
        <v>80</v>
      </c>
      <c r="AW891" s="12" t="s">
        <v>34</v>
      </c>
      <c r="AX891" s="12" t="s">
        <v>72</v>
      </c>
      <c r="AY891" s="151" t="s">
        <v>136</v>
      </c>
    </row>
    <row r="892" spans="2:65" s="12" customFormat="1" ht="11.25">
      <c r="B892" s="149"/>
      <c r="D892" s="150" t="s">
        <v>148</v>
      </c>
      <c r="E892" s="151" t="s">
        <v>19</v>
      </c>
      <c r="F892" s="152" t="s">
        <v>187</v>
      </c>
      <c r="H892" s="151" t="s">
        <v>19</v>
      </c>
      <c r="I892" s="153"/>
      <c r="L892" s="149"/>
      <c r="M892" s="154"/>
      <c r="T892" s="155"/>
      <c r="AT892" s="151" t="s">
        <v>148</v>
      </c>
      <c r="AU892" s="151" t="s">
        <v>91</v>
      </c>
      <c r="AV892" s="12" t="s">
        <v>80</v>
      </c>
      <c r="AW892" s="12" t="s">
        <v>34</v>
      </c>
      <c r="AX892" s="12" t="s">
        <v>72</v>
      </c>
      <c r="AY892" s="151" t="s">
        <v>136</v>
      </c>
    </row>
    <row r="893" spans="2:65" s="13" customFormat="1" ht="11.25">
      <c r="B893" s="156"/>
      <c r="D893" s="150" t="s">
        <v>148</v>
      </c>
      <c r="E893" s="157" t="s">
        <v>19</v>
      </c>
      <c r="F893" s="158" t="s">
        <v>194</v>
      </c>
      <c r="H893" s="159">
        <v>7</v>
      </c>
      <c r="I893" s="160"/>
      <c r="L893" s="156"/>
      <c r="M893" s="161"/>
      <c r="T893" s="162"/>
      <c r="AT893" s="157" t="s">
        <v>148</v>
      </c>
      <c r="AU893" s="157" t="s">
        <v>91</v>
      </c>
      <c r="AV893" s="13" t="s">
        <v>91</v>
      </c>
      <c r="AW893" s="13" t="s">
        <v>34</v>
      </c>
      <c r="AX893" s="13" t="s">
        <v>72</v>
      </c>
      <c r="AY893" s="157" t="s">
        <v>136</v>
      </c>
    </row>
    <row r="894" spans="2:65" s="14" customFormat="1" ht="11.25">
      <c r="B894" s="163"/>
      <c r="D894" s="150" t="s">
        <v>148</v>
      </c>
      <c r="E894" s="164" t="s">
        <v>19</v>
      </c>
      <c r="F894" s="165" t="s">
        <v>151</v>
      </c>
      <c r="H894" s="166">
        <v>7</v>
      </c>
      <c r="I894" s="167"/>
      <c r="L894" s="163"/>
      <c r="M894" s="168"/>
      <c r="T894" s="169"/>
      <c r="AT894" s="164" t="s">
        <v>148</v>
      </c>
      <c r="AU894" s="164" t="s">
        <v>91</v>
      </c>
      <c r="AV894" s="14" t="s">
        <v>144</v>
      </c>
      <c r="AW894" s="14" t="s">
        <v>34</v>
      </c>
      <c r="AX894" s="14" t="s">
        <v>80</v>
      </c>
      <c r="AY894" s="164" t="s">
        <v>136</v>
      </c>
    </row>
    <row r="895" spans="2:65" s="1" customFormat="1" ht="16.5" customHeight="1">
      <c r="B895" s="33"/>
      <c r="C895" s="132" t="s">
        <v>964</v>
      </c>
      <c r="D895" s="132" t="s">
        <v>139</v>
      </c>
      <c r="E895" s="133" t="s">
        <v>965</v>
      </c>
      <c r="F895" s="134" t="s">
        <v>966</v>
      </c>
      <c r="G895" s="135" t="s">
        <v>227</v>
      </c>
      <c r="H895" s="136">
        <v>3</v>
      </c>
      <c r="I895" s="137"/>
      <c r="J895" s="138">
        <f>ROUND(I895*H895,2)</f>
        <v>0</v>
      </c>
      <c r="K895" s="134" t="s">
        <v>143</v>
      </c>
      <c r="L895" s="33"/>
      <c r="M895" s="139" t="s">
        <v>19</v>
      </c>
      <c r="N895" s="140" t="s">
        <v>44</v>
      </c>
      <c r="P895" s="141">
        <f>O895*H895</f>
        <v>0</v>
      </c>
      <c r="Q895" s="141">
        <v>2.0000000000000001E-4</v>
      </c>
      <c r="R895" s="141">
        <f>Q895*H895</f>
        <v>6.0000000000000006E-4</v>
      </c>
      <c r="S895" s="141">
        <v>0</v>
      </c>
      <c r="T895" s="142">
        <f>S895*H895</f>
        <v>0</v>
      </c>
      <c r="AR895" s="143" t="s">
        <v>253</v>
      </c>
      <c r="AT895" s="143" t="s">
        <v>139</v>
      </c>
      <c r="AU895" s="143" t="s">
        <v>91</v>
      </c>
      <c r="AY895" s="18" t="s">
        <v>136</v>
      </c>
      <c r="BE895" s="144">
        <f>IF(N895="základní",J895,0)</f>
        <v>0</v>
      </c>
      <c r="BF895" s="144">
        <f>IF(N895="snížená",J895,0)</f>
        <v>0</v>
      </c>
      <c r="BG895" s="144">
        <f>IF(N895="zákl. přenesená",J895,0)</f>
        <v>0</v>
      </c>
      <c r="BH895" s="144">
        <f>IF(N895="sníž. přenesená",J895,0)</f>
        <v>0</v>
      </c>
      <c r="BI895" s="144">
        <f>IF(N895="nulová",J895,0)</f>
        <v>0</v>
      </c>
      <c r="BJ895" s="18" t="s">
        <v>91</v>
      </c>
      <c r="BK895" s="144">
        <f>ROUND(I895*H895,2)</f>
        <v>0</v>
      </c>
      <c r="BL895" s="18" t="s">
        <v>253</v>
      </c>
      <c r="BM895" s="143" t="s">
        <v>967</v>
      </c>
    </row>
    <row r="896" spans="2:65" s="1" customFormat="1" ht="11.25">
      <c r="B896" s="33"/>
      <c r="D896" s="145" t="s">
        <v>146</v>
      </c>
      <c r="F896" s="146" t="s">
        <v>968</v>
      </c>
      <c r="I896" s="147"/>
      <c r="L896" s="33"/>
      <c r="M896" s="148"/>
      <c r="T896" s="54"/>
      <c r="AT896" s="18" t="s">
        <v>146</v>
      </c>
      <c r="AU896" s="18" t="s">
        <v>91</v>
      </c>
    </row>
    <row r="897" spans="2:65" s="12" customFormat="1" ht="11.25">
      <c r="B897" s="149"/>
      <c r="D897" s="150" t="s">
        <v>148</v>
      </c>
      <c r="E897" s="151" t="s">
        <v>19</v>
      </c>
      <c r="F897" s="152" t="s">
        <v>446</v>
      </c>
      <c r="H897" s="151" t="s">
        <v>19</v>
      </c>
      <c r="I897" s="153"/>
      <c r="L897" s="149"/>
      <c r="M897" s="154"/>
      <c r="T897" s="155"/>
      <c r="AT897" s="151" t="s">
        <v>148</v>
      </c>
      <c r="AU897" s="151" t="s">
        <v>91</v>
      </c>
      <c r="AV897" s="12" t="s">
        <v>80</v>
      </c>
      <c r="AW897" s="12" t="s">
        <v>34</v>
      </c>
      <c r="AX897" s="12" t="s">
        <v>72</v>
      </c>
      <c r="AY897" s="151" t="s">
        <v>136</v>
      </c>
    </row>
    <row r="898" spans="2:65" s="12" customFormat="1" ht="11.25">
      <c r="B898" s="149"/>
      <c r="D898" s="150" t="s">
        <v>148</v>
      </c>
      <c r="E898" s="151" t="s">
        <v>19</v>
      </c>
      <c r="F898" s="152" t="s">
        <v>187</v>
      </c>
      <c r="H898" s="151" t="s">
        <v>19</v>
      </c>
      <c r="I898" s="153"/>
      <c r="L898" s="149"/>
      <c r="M898" s="154"/>
      <c r="T898" s="155"/>
      <c r="AT898" s="151" t="s">
        <v>148</v>
      </c>
      <c r="AU898" s="151" t="s">
        <v>91</v>
      </c>
      <c r="AV898" s="12" t="s">
        <v>80</v>
      </c>
      <c r="AW898" s="12" t="s">
        <v>34</v>
      </c>
      <c r="AX898" s="12" t="s">
        <v>72</v>
      </c>
      <c r="AY898" s="151" t="s">
        <v>136</v>
      </c>
    </row>
    <row r="899" spans="2:65" s="13" customFormat="1" ht="11.25">
      <c r="B899" s="156"/>
      <c r="D899" s="150" t="s">
        <v>148</v>
      </c>
      <c r="E899" s="157" t="s">
        <v>19</v>
      </c>
      <c r="F899" s="158" t="s">
        <v>156</v>
      </c>
      <c r="H899" s="159">
        <v>3</v>
      </c>
      <c r="I899" s="160"/>
      <c r="L899" s="156"/>
      <c r="M899" s="161"/>
      <c r="T899" s="162"/>
      <c r="AT899" s="157" t="s">
        <v>148</v>
      </c>
      <c r="AU899" s="157" t="s">
        <v>91</v>
      </c>
      <c r="AV899" s="13" t="s">
        <v>91</v>
      </c>
      <c r="AW899" s="13" t="s">
        <v>34</v>
      </c>
      <c r="AX899" s="13" t="s">
        <v>72</v>
      </c>
      <c r="AY899" s="157" t="s">
        <v>136</v>
      </c>
    </row>
    <row r="900" spans="2:65" s="14" customFormat="1" ht="11.25">
      <c r="B900" s="163"/>
      <c r="D900" s="150" t="s">
        <v>148</v>
      </c>
      <c r="E900" s="164" t="s">
        <v>19</v>
      </c>
      <c r="F900" s="165" t="s">
        <v>151</v>
      </c>
      <c r="H900" s="166">
        <v>3</v>
      </c>
      <c r="I900" s="167"/>
      <c r="L900" s="163"/>
      <c r="M900" s="168"/>
      <c r="T900" s="169"/>
      <c r="AT900" s="164" t="s">
        <v>148</v>
      </c>
      <c r="AU900" s="164" t="s">
        <v>91</v>
      </c>
      <c r="AV900" s="14" t="s">
        <v>144</v>
      </c>
      <c r="AW900" s="14" t="s">
        <v>34</v>
      </c>
      <c r="AX900" s="14" t="s">
        <v>80</v>
      </c>
      <c r="AY900" s="164" t="s">
        <v>136</v>
      </c>
    </row>
    <row r="901" spans="2:65" s="1" customFormat="1" ht="16.5" customHeight="1">
      <c r="B901" s="33"/>
      <c r="C901" s="132" t="s">
        <v>969</v>
      </c>
      <c r="D901" s="132" t="s">
        <v>139</v>
      </c>
      <c r="E901" s="133" t="s">
        <v>970</v>
      </c>
      <c r="F901" s="134" t="s">
        <v>971</v>
      </c>
      <c r="G901" s="135" t="s">
        <v>234</v>
      </c>
      <c r="H901" s="136">
        <v>10.9</v>
      </c>
      <c r="I901" s="137"/>
      <c r="J901" s="138">
        <f>ROUND(I901*H901,2)</f>
        <v>0</v>
      </c>
      <c r="K901" s="134" t="s">
        <v>143</v>
      </c>
      <c r="L901" s="33"/>
      <c r="M901" s="139" t="s">
        <v>19</v>
      </c>
      <c r="N901" s="140" t="s">
        <v>44</v>
      </c>
      <c r="P901" s="141">
        <f>O901*H901</f>
        <v>0</v>
      </c>
      <c r="Q901" s="141">
        <v>1.42E-3</v>
      </c>
      <c r="R901" s="141">
        <f>Q901*H901</f>
        <v>1.5478E-2</v>
      </c>
      <c r="S901" s="141">
        <v>0</v>
      </c>
      <c r="T901" s="142">
        <f>S901*H901</f>
        <v>0</v>
      </c>
      <c r="AR901" s="143" t="s">
        <v>253</v>
      </c>
      <c r="AT901" s="143" t="s">
        <v>139</v>
      </c>
      <c r="AU901" s="143" t="s">
        <v>91</v>
      </c>
      <c r="AY901" s="18" t="s">
        <v>136</v>
      </c>
      <c r="BE901" s="144">
        <f>IF(N901="základní",J901,0)</f>
        <v>0</v>
      </c>
      <c r="BF901" s="144">
        <f>IF(N901="snížená",J901,0)</f>
        <v>0</v>
      </c>
      <c r="BG901" s="144">
        <f>IF(N901="zákl. přenesená",J901,0)</f>
        <v>0</v>
      </c>
      <c r="BH901" s="144">
        <f>IF(N901="sníž. přenesená",J901,0)</f>
        <v>0</v>
      </c>
      <c r="BI901" s="144">
        <f>IF(N901="nulová",J901,0)</f>
        <v>0</v>
      </c>
      <c r="BJ901" s="18" t="s">
        <v>91</v>
      </c>
      <c r="BK901" s="144">
        <f>ROUND(I901*H901,2)</f>
        <v>0</v>
      </c>
      <c r="BL901" s="18" t="s">
        <v>253</v>
      </c>
      <c r="BM901" s="143" t="s">
        <v>972</v>
      </c>
    </row>
    <row r="902" spans="2:65" s="1" customFormat="1" ht="11.25">
      <c r="B902" s="33"/>
      <c r="D902" s="145" t="s">
        <v>146</v>
      </c>
      <c r="F902" s="146" t="s">
        <v>973</v>
      </c>
      <c r="I902" s="147"/>
      <c r="L902" s="33"/>
      <c r="M902" s="148"/>
      <c r="T902" s="54"/>
      <c r="AT902" s="18" t="s">
        <v>146</v>
      </c>
      <c r="AU902" s="18" t="s">
        <v>91</v>
      </c>
    </row>
    <row r="903" spans="2:65" s="12" customFormat="1" ht="11.25">
      <c r="B903" s="149"/>
      <c r="D903" s="150" t="s">
        <v>148</v>
      </c>
      <c r="E903" s="151" t="s">
        <v>19</v>
      </c>
      <c r="F903" s="152" t="s">
        <v>446</v>
      </c>
      <c r="H903" s="151" t="s">
        <v>19</v>
      </c>
      <c r="I903" s="153"/>
      <c r="L903" s="149"/>
      <c r="M903" s="154"/>
      <c r="T903" s="155"/>
      <c r="AT903" s="151" t="s">
        <v>148</v>
      </c>
      <c r="AU903" s="151" t="s">
        <v>91</v>
      </c>
      <c r="AV903" s="12" t="s">
        <v>80</v>
      </c>
      <c r="AW903" s="12" t="s">
        <v>34</v>
      </c>
      <c r="AX903" s="12" t="s">
        <v>72</v>
      </c>
      <c r="AY903" s="151" t="s">
        <v>136</v>
      </c>
    </row>
    <row r="904" spans="2:65" s="12" customFormat="1" ht="11.25">
      <c r="B904" s="149"/>
      <c r="D904" s="150" t="s">
        <v>148</v>
      </c>
      <c r="E904" s="151" t="s">
        <v>19</v>
      </c>
      <c r="F904" s="152" t="s">
        <v>187</v>
      </c>
      <c r="H904" s="151" t="s">
        <v>19</v>
      </c>
      <c r="I904" s="153"/>
      <c r="L904" s="149"/>
      <c r="M904" s="154"/>
      <c r="T904" s="155"/>
      <c r="AT904" s="151" t="s">
        <v>148</v>
      </c>
      <c r="AU904" s="151" t="s">
        <v>91</v>
      </c>
      <c r="AV904" s="12" t="s">
        <v>80</v>
      </c>
      <c r="AW904" s="12" t="s">
        <v>34</v>
      </c>
      <c r="AX904" s="12" t="s">
        <v>72</v>
      </c>
      <c r="AY904" s="151" t="s">
        <v>136</v>
      </c>
    </row>
    <row r="905" spans="2:65" s="13" customFormat="1" ht="11.25">
      <c r="B905" s="156"/>
      <c r="D905" s="150" t="s">
        <v>148</v>
      </c>
      <c r="E905" s="157" t="s">
        <v>19</v>
      </c>
      <c r="F905" s="158" t="s">
        <v>974</v>
      </c>
      <c r="H905" s="159">
        <v>11.6</v>
      </c>
      <c r="I905" s="160"/>
      <c r="L905" s="156"/>
      <c r="M905" s="161"/>
      <c r="T905" s="162"/>
      <c r="AT905" s="157" t="s">
        <v>148</v>
      </c>
      <c r="AU905" s="157" t="s">
        <v>91</v>
      </c>
      <c r="AV905" s="13" t="s">
        <v>91</v>
      </c>
      <c r="AW905" s="13" t="s">
        <v>34</v>
      </c>
      <c r="AX905" s="13" t="s">
        <v>72</v>
      </c>
      <c r="AY905" s="157" t="s">
        <v>136</v>
      </c>
    </row>
    <row r="906" spans="2:65" s="13" customFormat="1" ht="11.25">
      <c r="B906" s="156"/>
      <c r="D906" s="150" t="s">
        <v>148</v>
      </c>
      <c r="E906" s="157" t="s">
        <v>19</v>
      </c>
      <c r="F906" s="158" t="s">
        <v>975</v>
      </c>
      <c r="H906" s="159">
        <v>-0.7</v>
      </c>
      <c r="I906" s="160"/>
      <c r="L906" s="156"/>
      <c r="M906" s="161"/>
      <c r="T906" s="162"/>
      <c r="AT906" s="157" t="s">
        <v>148</v>
      </c>
      <c r="AU906" s="157" t="s">
        <v>91</v>
      </c>
      <c r="AV906" s="13" t="s">
        <v>91</v>
      </c>
      <c r="AW906" s="13" t="s">
        <v>34</v>
      </c>
      <c r="AX906" s="13" t="s">
        <v>72</v>
      </c>
      <c r="AY906" s="157" t="s">
        <v>136</v>
      </c>
    </row>
    <row r="907" spans="2:65" s="14" customFormat="1" ht="11.25">
      <c r="B907" s="163"/>
      <c r="D907" s="150" t="s">
        <v>148</v>
      </c>
      <c r="E907" s="164" t="s">
        <v>19</v>
      </c>
      <c r="F907" s="165" t="s">
        <v>151</v>
      </c>
      <c r="H907" s="166">
        <v>10.9</v>
      </c>
      <c r="I907" s="167"/>
      <c r="L907" s="163"/>
      <c r="M907" s="168"/>
      <c r="T907" s="169"/>
      <c r="AT907" s="164" t="s">
        <v>148</v>
      </c>
      <c r="AU907" s="164" t="s">
        <v>91</v>
      </c>
      <c r="AV907" s="14" t="s">
        <v>144</v>
      </c>
      <c r="AW907" s="14" t="s">
        <v>34</v>
      </c>
      <c r="AX907" s="14" t="s">
        <v>80</v>
      </c>
      <c r="AY907" s="164" t="s">
        <v>136</v>
      </c>
    </row>
    <row r="908" spans="2:65" s="1" customFormat="1" ht="24.2" customHeight="1">
      <c r="B908" s="33"/>
      <c r="C908" s="132" t="s">
        <v>976</v>
      </c>
      <c r="D908" s="132" t="s">
        <v>139</v>
      </c>
      <c r="E908" s="133" t="s">
        <v>977</v>
      </c>
      <c r="F908" s="134" t="s">
        <v>978</v>
      </c>
      <c r="G908" s="135" t="s">
        <v>302</v>
      </c>
      <c r="H908" s="136">
        <v>0.79700000000000004</v>
      </c>
      <c r="I908" s="137"/>
      <c r="J908" s="138">
        <f>ROUND(I908*H908,2)</f>
        <v>0</v>
      </c>
      <c r="K908" s="134" t="s">
        <v>143</v>
      </c>
      <c r="L908" s="33"/>
      <c r="M908" s="139" t="s">
        <v>19</v>
      </c>
      <c r="N908" s="140" t="s">
        <v>44</v>
      </c>
      <c r="P908" s="141">
        <f>O908*H908</f>
        <v>0</v>
      </c>
      <c r="Q908" s="141">
        <v>0</v>
      </c>
      <c r="R908" s="141">
        <f>Q908*H908</f>
        <v>0</v>
      </c>
      <c r="S908" s="141">
        <v>0</v>
      </c>
      <c r="T908" s="142">
        <f>S908*H908</f>
        <v>0</v>
      </c>
      <c r="AR908" s="143" t="s">
        <v>253</v>
      </c>
      <c r="AT908" s="143" t="s">
        <v>139</v>
      </c>
      <c r="AU908" s="143" t="s">
        <v>91</v>
      </c>
      <c r="AY908" s="18" t="s">
        <v>136</v>
      </c>
      <c r="BE908" s="144">
        <f>IF(N908="základní",J908,0)</f>
        <v>0</v>
      </c>
      <c r="BF908" s="144">
        <f>IF(N908="snížená",J908,0)</f>
        <v>0</v>
      </c>
      <c r="BG908" s="144">
        <f>IF(N908="zákl. přenesená",J908,0)</f>
        <v>0</v>
      </c>
      <c r="BH908" s="144">
        <f>IF(N908="sníž. přenesená",J908,0)</f>
        <v>0</v>
      </c>
      <c r="BI908" s="144">
        <f>IF(N908="nulová",J908,0)</f>
        <v>0</v>
      </c>
      <c r="BJ908" s="18" t="s">
        <v>91</v>
      </c>
      <c r="BK908" s="144">
        <f>ROUND(I908*H908,2)</f>
        <v>0</v>
      </c>
      <c r="BL908" s="18" t="s">
        <v>253</v>
      </c>
      <c r="BM908" s="143" t="s">
        <v>979</v>
      </c>
    </row>
    <row r="909" spans="2:65" s="1" customFormat="1" ht="11.25">
      <c r="B909" s="33"/>
      <c r="D909" s="145" t="s">
        <v>146</v>
      </c>
      <c r="F909" s="146" t="s">
        <v>980</v>
      </c>
      <c r="I909" s="147"/>
      <c r="L909" s="33"/>
      <c r="M909" s="148"/>
      <c r="T909" s="54"/>
      <c r="AT909" s="18" t="s">
        <v>146</v>
      </c>
      <c r="AU909" s="18" t="s">
        <v>91</v>
      </c>
    </row>
    <row r="910" spans="2:65" s="11" customFormat="1" ht="22.9" customHeight="1">
      <c r="B910" s="120"/>
      <c r="D910" s="121" t="s">
        <v>71</v>
      </c>
      <c r="E910" s="130" t="s">
        <v>981</v>
      </c>
      <c r="F910" s="130" t="s">
        <v>982</v>
      </c>
      <c r="I910" s="123"/>
      <c r="J910" s="131">
        <f>BK910</f>
        <v>0</v>
      </c>
      <c r="L910" s="120"/>
      <c r="M910" s="125"/>
      <c r="P910" s="126">
        <f>SUM(P911:P979)</f>
        <v>0</v>
      </c>
      <c r="R910" s="126">
        <f>SUM(R911:R979)</f>
        <v>0.69283320000000004</v>
      </c>
      <c r="T910" s="127">
        <f>SUM(T911:T979)</f>
        <v>0</v>
      </c>
      <c r="AR910" s="121" t="s">
        <v>91</v>
      </c>
      <c r="AT910" s="128" t="s">
        <v>71</v>
      </c>
      <c r="AU910" s="128" t="s">
        <v>80</v>
      </c>
      <c r="AY910" s="121" t="s">
        <v>136</v>
      </c>
      <c r="BK910" s="129">
        <f>SUM(BK911:BK979)</f>
        <v>0</v>
      </c>
    </row>
    <row r="911" spans="2:65" s="1" customFormat="1" ht="16.5" customHeight="1">
      <c r="B911" s="33"/>
      <c r="C911" s="132" t="s">
        <v>983</v>
      </c>
      <c r="D911" s="132" t="s">
        <v>139</v>
      </c>
      <c r="E911" s="133" t="s">
        <v>984</v>
      </c>
      <c r="F911" s="134" t="s">
        <v>985</v>
      </c>
      <c r="G911" s="135" t="s">
        <v>142</v>
      </c>
      <c r="H911" s="136">
        <v>26.4</v>
      </c>
      <c r="I911" s="137"/>
      <c r="J911" s="138">
        <f>ROUND(I911*H911,2)</f>
        <v>0</v>
      </c>
      <c r="K911" s="134" t="s">
        <v>143</v>
      </c>
      <c r="L911" s="33"/>
      <c r="M911" s="139" t="s">
        <v>19</v>
      </c>
      <c r="N911" s="140" t="s">
        <v>44</v>
      </c>
      <c r="P911" s="141">
        <f>O911*H911</f>
        <v>0</v>
      </c>
      <c r="Q911" s="141">
        <v>0</v>
      </c>
      <c r="R911" s="141">
        <f>Q911*H911</f>
        <v>0</v>
      </c>
      <c r="S911" s="141">
        <v>0</v>
      </c>
      <c r="T911" s="142">
        <f>S911*H911</f>
        <v>0</v>
      </c>
      <c r="AR911" s="143" t="s">
        <v>253</v>
      </c>
      <c r="AT911" s="143" t="s">
        <v>139</v>
      </c>
      <c r="AU911" s="143" t="s">
        <v>91</v>
      </c>
      <c r="AY911" s="18" t="s">
        <v>136</v>
      </c>
      <c r="BE911" s="144">
        <f>IF(N911="základní",J911,0)</f>
        <v>0</v>
      </c>
      <c r="BF911" s="144">
        <f>IF(N911="snížená",J911,0)</f>
        <v>0</v>
      </c>
      <c r="BG911" s="144">
        <f>IF(N911="zákl. přenesená",J911,0)</f>
        <v>0</v>
      </c>
      <c r="BH911" s="144">
        <f>IF(N911="sníž. přenesená",J911,0)</f>
        <v>0</v>
      </c>
      <c r="BI911" s="144">
        <f>IF(N911="nulová",J911,0)</f>
        <v>0</v>
      </c>
      <c r="BJ911" s="18" t="s">
        <v>91</v>
      </c>
      <c r="BK911" s="144">
        <f>ROUND(I911*H911,2)</f>
        <v>0</v>
      </c>
      <c r="BL911" s="18" t="s">
        <v>253</v>
      </c>
      <c r="BM911" s="143" t="s">
        <v>986</v>
      </c>
    </row>
    <row r="912" spans="2:65" s="1" customFormat="1" ht="11.25">
      <c r="B912" s="33"/>
      <c r="D912" s="145" t="s">
        <v>146</v>
      </c>
      <c r="F912" s="146" t="s">
        <v>987</v>
      </c>
      <c r="I912" s="147"/>
      <c r="L912" s="33"/>
      <c r="M912" s="148"/>
      <c r="T912" s="54"/>
      <c r="AT912" s="18" t="s">
        <v>146</v>
      </c>
      <c r="AU912" s="18" t="s">
        <v>91</v>
      </c>
    </row>
    <row r="913" spans="2:65" s="12" customFormat="1" ht="11.25">
      <c r="B913" s="149"/>
      <c r="D913" s="150" t="s">
        <v>148</v>
      </c>
      <c r="E913" s="151" t="s">
        <v>19</v>
      </c>
      <c r="F913" s="152" t="s">
        <v>446</v>
      </c>
      <c r="H913" s="151" t="s">
        <v>19</v>
      </c>
      <c r="I913" s="153"/>
      <c r="L913" s="149"/>
      <c r="M913" s="154"/>
      <c r="T913" s="155"/>
      <c r="AT913" s="151" t="s">
        <v>148</v>
      </c>
      <c r="AU913" s="151" t="s">
        <v>91</v>
      </c>
      <c r="AV913" s="12" t="s">
        <v>80</v>
      </c>
      <c r="AW913" s="12" t="s">
        <v>34</v>
      </c>
      <c r="AX913" s="12" t="s">
        <v>72</v>
      </c>
      <c r="AY913" s="151" t="s">
        <v>136</v>
      </c>
    </row>
    <row r="914" spans="2:65" s="12" customFormat="1" ht="11.25">
      <c r="B914" s="149"/>
      <c r="D914" s="150" t="s">
        <v>148</v>
      </c>
      <c r="E914" s="151" t="s">
        <v>19</v>
      </c>
      <c r="F914" s="152" t="s">
        <v>988</v>
      </c>
      <c r="H914" s="151" t="s">
        <v>19</v>
      </c>
      <c r="I914" s="153"/>
      <c r="L914" s="149"/>
      <c r="M914" s="154"/>
      <c r="T914" s="155"/>
      <c r="AT914" s="151" t="s">
        <v>148</v>
      </c>
      <c r="AU914" s="151" t="s">
        <v>91</v>
      </c>
      <c r="AV914" s="12" t="s">
        <v>80</v>
      </c>
      <c r="AW914" s="12" t="s">
        <v>34</v>
      </c>
      <c r="AX914" s="12" t="s">
        <v>72</v>
      </c>
      <c r="AY914" s="151" t="s">
        <v>136</v>
      </c>
    </row>
    <row r="915" spans="2:65" s="12" customFormat="1" ht="11.25">
      <c r="B915" s="149"/>
      <c r="D915" s="150" t="s">
        <v>148</v>
      </c>
      <c r="E915" s="151" t="s">
        <v>19</v>
      </c>
      <c r="F915" s="152" t="s">
        <v>455</v>
      </c>
      <c r="H915" s="151" t="s">
        <v>19</v>
      </c>
      <c r="I915" s="153"/>
      <c r="L915" s="149"/>
      <c r="M915" s="154"/>
      <c r="T915" s="155"/>
      <c r="AT915" s="151" t="s">
        <v>148</v>
      </c>
      <c r="AU915" s="151" t="s">
        <v>91</v>
      </c>
      <c r="AV915" s="12" t="s">
        <v>80</v>
      </c>
      <c r="AW915" s="12" t="s">
        <v>34</v>
      </c>
      <c r="AX915" s="12" t="s">
        <v>72</v>
      </c>
      <c r="AY915" s="151" t="s">
        <v>136</v>
      </c>
    </row>
    <row r="916" spans="2:65" s="13" customFormat="1" ht="11.25">
      <c r="B916" s="156"/>
      <c r="D916" s="150" t="s">
        <v>148</v>
      </c>
      <c r="E916" s="157" t="s">
        <v>19</v>
      </c>
      <c r="F916" s="158" t="s">
        <v>641</v>
      </c>
      <c r="H916" s="159">
        <v>8.6</v>
      </c>
      <c r="I916" s="160"/>
      <c r="L916" s="156"/>
      <c r="M916" s="161"/>
      <c r="T916" s="162"/>
      <c r="AT916" s="157" t="s">
        <v>148</v>
      </c>
      <c r="AU916" s="157" t="s">
        <v>91</v>
      </c>
      <c r="AV916" s="13" t="s">
        <v>91</v>
      </c>
      <c r="AW916" s="13" t="s">
        <v>34</v>
      </c>
      <c r="AX916" s="13" t="s">
        <v>72</v>
      </c>
      <c r="AY916" s="157" t="s">
        <v>136</v>
      </c>
    </row>
    <row r="917" spans="2:65" s="12" customFormat="1" ht="11.25">
      <c r="B917" s="149"/>
      <c r="D917" s="150" t="s">
        <v>148</v>
      </c>
      <c r="E917" s="151" t="s">
        <v>19</v>
      </c>
      <c r="F917" s="152" t="s">
        <v>458</v>
      </c>
      <c r="H917" s="151" t="s">
        <v>19</v>
      </c>
      <c r="I917" s="153"/>
      <c r="L917" s="149"/>
      <c r="M917" s="154"/>
      <c r="T917" s="155"/>
      <c r="AT917" s="151" t="s">
        <v>148</v>
      </c>
      <c r="AU917" s="151" t="s">
        <v>91</v>
      </c>
      <c r="AV917" s="12" t="s">
        <v>80</v>
      </c>
      <c r="AW917" s="12" t="s">
        <v>34</v>
      </c>
      <c r="AX917" s="12" t="s">
        <v>72</v>
      </c>
      <c r="AY917" s="151" t="s">
        <v>136</v>
      </c>
    </row>
    <row r="918" spans="2:65" s="13" customFormat="1" ht="11.25">
      <c r="B918" s="156"/>
      <c r="D918" s="150" t="s">
        <v>148</v>
      </c>
      <c r="E918" s="157" t="s">
        <v>19</v>
      </c>
      <c r="F918" s="158" t="s">
        <v>338</v>
      </c>
      <c r="H918" s="159">
        <v>17.8</v>
      </c>
      <c r="I918" s="160"/>
      <c r="L918" s="156"/>
      <c r="M918" s="161"/>
      <c r="T918" s="162"/>
      <c r="AT918" s="157" t="s">
        <v>148</v>
      </c>
      <c r="AU918" s="157" t="s">
        <v>91</v>
      </c>
      <c r="AV918" s="13" t="s">
        <v>91</v>
      </c>
      <c r="AW918" s="13" t="s">
        <v>34</v>
      </c>
      <c r="AX918" s="13" t="s">
        <v>72</v>
      </c>
      <c r="AY918" s="157" t="s">
        <v>136</v>
      </c>
    </row>
    <row r="919" spans="2:65" s="14" customFormat="1" ht="11.25">
      <c r="B919" s="163"/>
      <c r="D919" s="150" t="s">
        <v>148</v>
      </c>
      <c r="E919" s="164" t="s">
        <v>19</v>
      </c>
      <c r="F919" s="165" t="s">
        <v>151</v>
      </c>
      <c r="H919" s="166">
        <v>26.4</v>
      </c>
      <c r="I919" s="167"/>
      <c r="L919" s="163"/>
      <c r="M919" s="168"/>
      <c r="T919" s="169"/>
      <c r="AT919" s="164" t="s">
        <v>148</v>
      </c>
      <c r="AU919" s="164" t="s">
        <v>91</v>
      </c>
      <c r="AV919" s="14" t="s">
        <v>144</v>
      </c>
      <c r="AW919" s="14" t="s">
        <v>34</v>
      </c>
      <c r="AX919" s="14" t="s">
        <v>80</v>
      </c>
      <c r="AY919" s="164" t="s">
        <v>136</v>
      </c>
    </row>
    <row r="920" spans="2:65" s="1" customFormat="1" ht="16.5" customHeight="1">
      <c r="B920" s="33"/>
      <c r="C920" s="132" t="s">
        <v>989</v>
      </c>
      <c r="D920" s="132" t="s">
        <v>139</v>
      </c>
      <c r="E920" s="133" t="s">
        <v>990</v>
      </c>
      <c r="F920" s="134" t="s">
        <v>991</v>
      </c>
      <c r="G920" s="135" t="s">
        <v>142</v>
      </c>
      <c r="H920" s="136">
        <v>26.4</v>
      </c>
      <c r="I920" s="137"/>
      <c r="J920" s="138">
        <f>ROUND(I920*H920,2)</f>
        <v>0</v>
      </c>
      <c r="K920" s="134" t="s">
        <v>143</v>
      </c>
      <c r="L920" s="33"/>
      <c r="M920" s="139" t="s">
        <v>19</v>
      </c>
      <c r="N920" s="140" t="s">
        <v>44</v>
      </c>
      <c r="P920" s="141">
        <f>O920*H920</f>
        <v>0</v>
      </c>
      <c r="Q920" s="141">
        <v>2.0000000000000001E-4</v>
      </c>
      <c r="R920" s="141">
        <f>Q920*H920</f>
        <v>5.28E-3</v>
      </c>
      <c r="S920" s="141">
        <v>0</v>
      </c>
      <c r="T920" s="142">
        <f>S920*H920</f>
        <v>0</v>
      </c>
      <c r="AR920" s="143" t="s">
        <v>253</v>
      </c>
      <c r="AT920" s="143" t="s">
        <v>139</v>
      </c>
      <c r="AU920" s="143" t="s">
        <v>91</v>
      </c>
      <c r="AY920" s="18" t="s">
        <v>136</v>
      </c>
      <c r="BE920" s="144">
        <f>IF(N920="základní",J920,0)</f>
        <v>0</v>
      </c>
      <c r="BF920" s="144">
        <f>IF(N920="snížená",J920,0)</f>
        <v>0</v>
      </c>
      <c r="BG920" s="144">
        <f>IF(N920="zákl. přenesená",J920,0)</f>
        <v>0</v>
      </c>
      <c r="BH920" s="144">
        <f>IF(N920="sníž. přenesená",J920,0)</f>
        <v>0</v>
      </c>
      <c r="BI920" s="144">
        <f>IF(N920="nulová",J920,0)</f>
        <v>0</v>
      </c>
      <c r="BJ920" s="18" t="s">
        <v>91</v>
      </c>
      <c r="BK920" s="144">
        <f>ROUND(I920*H920,2)</f>
        <v>0</v>
      </c>
      <c r="BL920" s="18" t="s">
        <v>253</v>
      </c>
      <c r="BM920" s="143" t="s">
        <v>992</v>
      </c>
    </row>
    <row r="921" spans="2:65" s="1" customFormat="1" ht="11.25">
      <c r="B921" s="33"/>
      <c r="D921" s="145" t="s">
        <v>146</v>
      </c>
      <c r="F921" s="146" t="s">
        <v>993</v>
      </c>
      <c r="I921" s="147"/>
      <c r="L921" s="33"/>
      <c r="M921" s="148"/>
      <c r="T921" s="54"/>
      <c r="AT921" s="18" t="s">
        <v>146</v>
      </c>
      <c r="AU921" s="18" t="s">
        <v>91</v>
      </c>
    </row>
    <row r="922" spans="2:65" s="12" customFormat="1" ht="11.25">
      <c r="B922" s="149"/>
      <c r="D922" s="150" t="s">
        <v>148</v>
      </c>
      <c r="E922" s="151" t="s">
        <v>19</v>
      </c>
      <c r="F922" s="152" t="s">
        <v>446</v>
      </c>
      <c r="H922" s="151" t="s">
        <v>19</v>
      </c>
      <c r="I922" s="153"/>
      <c r="L922" s="149"/>
      <c r="M922" s="154"/>
      <c r="T922" s="155"/>
      <c r="AT922" s="151" t="s">
        <v>148</v>
      </c>
      <c r="AU922" s="151" t="s">
        <v>91</v>
      </c>
      <c r="AV922" s="12" t="s">
        <v>80</v>
      </c>
      <c r="AW922" s="12" t="s">
        <v>34</v>
      </c>
      <c r="AX922" s="12" t="s">
        <v>72</v>
      </c>
      <c r="AY922" s="151" t="s">
        <v>136</v>
      </c>
    </row>
    <row r="923" spans="2:65" s="12" customFormat="1" ht="11.25">
      <c r="B923" s="149"/>
      <c r="D923" s="150" t="s">
        <v>148</v>
      </c>
      <c r="E923" s="151" t="s">
        <v>19</v>
      </c>
      <c r="F923" s="152" t="s">
        <v>988</v>
      </c>
      <c r="H923" s="151" t="s">
        <v>19</v>
      </c>
      <c r="I923" s="153"/>
      <c r="L923" s="149"/>
      <c r="M923" s="154"/>
      <c r="T923" s="155"/>
      <c r="AT923" s="151" t="s">
        <v>148</v>
      </c>
      <c r="AU923" s="151" t="s">
        <v>91</v>
      </c>
      <c r="AV923" s="12" t="s">
        <v>80</v>
      </c>
      <c r="AW923" s="12" t="s">
        <v>34</v>
      </c>
      <c r="AX923" s="12" t="s">
        <v>72</v>
      </c>
      <c r="AY923" s="151" t="s">
        <v>136</v>
      </c>
    </row>
    <row r="924" spans="2:65" s="12" customFormat="1" ht="11.25">
      <c r="B924" s="149"/>
      <c r="D924" s="150" t="s">
        <v>148</v>
      </c>
      <c r="E924" s="151" t="s">
        <v>19</v>
      </c>
      <c r="F924" s="152" t="s">
        <v>455</v>
      </c>
      <c r="H924" s="151" t="s">
        <v>19</v>
      </c>
      <c r="I924" s="153"/>
      <c r="L924" s="149"/>
      <c r="M924" s="154"/>
      <c r="T924" s="155"/>
      <c r="AT924" s="151" t="s">
        <v>148</v>
      </c>
      <c r="AU924" s="151" t="s">
        <v>91</v>
      </c>
      <c r="AV924" s="12" t="s">
        <v>80</v>
      </c>
      <c r="AW924" s="12" t="s">
        <v>34</v>
      </c>
      <c r="AX924" s="12" t="s">
        <v>72</v>
      </c>
      <c r="AY924" s="151" t="s">
        <v>136</v>
      </c>
    </row>
    <row r="925" spans="2:65" s="13" customFormat="1" ht="11.25">
      <c r="B925" s="156"/>
      <c r="D925" s="150" t="s">
        <v>148</v>
      </c>
      <c r="E925" s="157" t="s">
        <v>19</v>
      </c>
      <c r="F925" s="158" t="s">
        <v>641</v>
      </c>
      <c r="H925" s="159">
        <v>8.6</v>
      </c>
      <c r="I925" s="160"/>
      <c r="L925" s="156"/>
      <c r="M925" s="161"/>
      <c r="T925" s="162"/>
      <c r="AT925" s="157" t="s">
        <v>148</v>
      </c>
      <c r="AU925" s="157" t="s">
        <v>91</v>
      </c>
      <c r="AV925" s="13" t="s">
        <v>91</v>
      </c>
      <c r="AW925" s="13" t="s">
        <v>34</v>
      </c>
      <c r="AX925" s="13" t="s">
        <v>72</v>
      </c>
      <c r="AY925" s="157" t="s">
        <v>136</v>
      </c>
    </row>
    <row r="926" spans="2:65" s="12" customFormat="1" ht="11.25">
      <c r="B926" s="149"/>
      <c r="D926" s="150" t="s">
        <v>148</v>
      </c>
      <c r="E926" s="151" t="s">
        <v>19</v>
      </c>
      <c r="F926" s="152" t="s">
        <v>458</v>
      </c>
      <c r="H926" s="151" t="s">
        <v>19</v>
      </c>
      <c r="I926" s="153"/>
      <c r="L926" s="149"/>
      <c r="M926" s="154"/>
      <c r="T926" s="155"/>
      <c r="AT926" s="151" t="s">
        <v>148</v>
      </c>
      <c r="AU926" s="151" t="s">
        <v>91</v>
      </c>
      <c r="AV926" s="12" t="s">
        <v>80</v>
      </c>
      <c r="AW926" s="12" t="s">
        <v>34</v>
      </c>
      <c r="AX926" s="12" t="s">
        <v>72</v>
      </c>
      <c r="AY926" s="151" t="s">
        <v>136</v>
      </c>
    </row>
    <row r="927" spans="2:65" s="13" customFormat="1" ht="11.25">
      <c r="B927" s="156"/>
      <c r="D927" s="150" t="s">
        <v>148</v>
      </c>
      <c r="E927" s="157" t="s">
        <v>19</v>
      </c>
      <c r="F927" s="158" t="s">
        <v>338</v>
      </c>
      <c r="H927" s="159">
        <v>17.8</v>
      </c>
      <c r="I927" s="160"/>
      <c r="L927" s="156"/>
      <c r="M927" s="161"/>
      <c r="T927" s="162"/>
      <c r="AT927" s="157" t="s">
        <v>148</v>
      </c>
      <c r="AU927" s="157" t="s">
        <v>91</v>
      </c>
      <c r="AV927" s="13" t="s">
        <v>91</v>
      </c>
      <c r="AW927" s="13" t="s">
        <v>34</v>
      </c>
      <c r="AX927" s="13" t="s">
        <v>72</v>
      </c>
      <c r="AY927" s="157" t="s">
        <v>136</v>
      </c>
    </row>
    <row r="928" spans="2:65" s="14" customFormat="1" ht="11.25">
      <c r="B928" s="163"/>
      <c r="D928" s="150" t="s">
        <v>148</v>
      </c>
      <c r="E928" s="164" t="s">
        <v>19</v>
      </c>
      <c r="F928" s="165" t="s">
        <v>151</v>
      </c>
      <c r="H928" s="166">
        <v>26.4</v>
      </c>
      <c r="I928" s="167"/>
      <c r="L928" s="163"/>
      <c r="M928" s="168"/>
      <c r="T928" s="169"/>
      <c r="AT928" s="164" t="s">
        <v>148</v>
      </c>
      <c r="AU928" s="164" t="s">
        <v>91</v>
      </c>
      <c r="AV928" s="14" t="s">
        <v>144</v>
      </c>
      <c r="AW928" s="14" t="s">
        <v>34</v>
      </c>
      <c r="AX928" s="14" t="s">
        <v>80</v>
      </c>
      <c r="AY928" s="164" t="s">
        <v>136</v>
      </c>
    </row>
    <row r="929" spans="2:65" s="1" customFormat="1" ht="24.2" customHeight="1">
      <c r="B929" s="33"/>
      <c r="C929" s="132" t="s">
        <v>994</v>
      </c>
      <c r="D929" s="132" t="s">
        <v>139</v>
      </c>
      <c r="E929" s="133" t="s">
        <v>995</v>
      </c>
      <c r="F929" s="134" t="s">
        <v>996</v>
      </c>
      <c r="G929" s="135" t="s">
        <v>142</v>
      </c>
      <c r="H929" s="136">
        <v>26.4</v>
      </c>
      <c r="I929" s="137"/>
      <c r="J929" s="138">
        <f>ROUND(I929*H929,2)</f>
        <v>0</v>
      </c>
      <c r="K929" s="134" t="s">
        <v>143</v>
      </c>
      <c r="L929" s="33"/>
      <c r="M929" s="139" t="s">
        <v>19</v>
      </c>
      <c r="N929" s="140" t="s">
        <v>44</v>
      </c>
      <c r="P929" s="141">
        <f>O929*H929</f>
        <v>0</v>
      </c>
      <c r="Q929" s="141">
        <v>2.2499999999999999E-2</v>
      </c>
      <c r="R929" s="141">
        <f>Q929*H929</f>
        <v>0.59399999999999997</v>
      </c>
      <c r="S929" s="141">
        <v>0</v>
      </c>
      <c r="T929" s="142">
        <f>S929*H929</f>
        <v>0</v>
      </c>
      <c r="AR929" s="143" t="s">
        <v>253</v>
      </c>
      <c r="AT929" s="143" t="s">
        <v>139</v>
      </c>
      <c r="AU929" s="143" t="s">
        <v>91</v>
      </c>
      <c r="AY929" s="18" t="s">
        <v>136</v>
      </c>
      <c r="BE929" s="144">
        <f>IF(N929="základní",J929,0)</f>
        <v>0</v>
      </c>
      <c r="BF929" s="144">
        <f>IF(N929="snížená",J929,0)</f>
        <v>0</v>
      </c>
      <c r="BG929" s="144">
        <f>IF(N929="zákl. přenesená",J929,0)</f>
        <v>0</v>
      </c>
      <c r="BH929" s="144">
        <f>IF(N929="sníž. přenesená",J929,0)</f>
        <v>0</v>
      </c>
      <c r="BI929" s="144">
        <f>IF(N929="nulová",J929,0)</f>
        <v>0</v>
      </c>
      <c r="BJ929" s="18" t="s">
        <v>91</v>
      </c>
      <c r="BK929" s="144">
        <f>ROUND(I929*H929,2)</f>
        <v>0</v>
      </c>
      <c r="BL929" s="18" t="s">
        <v>253</v>
      </c>
      <c r="BM929" s="143" t="s">
        <v>997</v>
      </c>
    </row>
    <row r="930" spans="2:65" s="1" customFormat="1" ht="11.25">
      <c r="B930" s="33"/>
      <c r="D930" s="145" t="s">
        <v>146</v>
      </c>
      <c r="F930" s="146" t="s">
        <v>998</v>
      </c>
      <c r="I930" s="147"/>
      <c r="L930" s="33"/>
      <c r="M930" s="148"/>
      <c r="T930" s="54"/>
      <c r="AT930" s="18" t="s">
        <v>146</v>
      </c>
      <c r="AU930" s="18" t="s">
        <v>91</v>
      </c>
    </row>
    <row r="931" spans="2:65" s="12" customFormat="1" ht="11.25">
      <c r="B931" s="149"/>
      <c r="D931" s="150" t="s">
        <v>148</v>
      </c>
      <c r="E931" s="151" t="s">
        <v>19</v>
      </c>
      <c r="F931" s="152" t="s">
        <v>446</v>
      </c>
      <c r="H931" s="151" t="s">
        <v>19</v>
      </c>
      <c r="I931" s="153"/>
      <c r="L931" s="149"/>
      <c r="M931" s="154"/>
      <c r="T931" s="155"/>
      <c r="AT931" s="151" t="s">
        <v>148</v>
      </c>
      <c r="AU931" s="151" t="s">
        <v>91</v>
      </c>
      <c r="AV931" s="12" t="s">
        <v>80</v>
      </c>
      <c r="AW931" s="12" t="s">
        <v>34</v>
      </c>
      <c r="AX931" s="12" t="s">
        <v>72</v>
      </c>
      <c r="AY931" s="151" t="s">
        <v>136</v>
      </c>
    </row>
    <row r="932" spans="2:65" s="12" customFormat="1" ht="11.25">
      <c r="B932" s="149"/>
      <c r="D932" s="150" t="s">
        <v>148</v>
      </c>
      <c r="E932" s="151" t="s">
        <v>19</v>
      </c>
      <c r="F932" s="152" t="s">
        <v>988</v>
      </c>
      <c r="H932" s="151" t="s">
        <v>19</v>
      </c>
      <c r="I932" s="153"/>
      <c r="L932" s="149"/>
      <c r="M932" s="154"/>
      <c r="T932" s="155"/>
      <c r="AT932" s="151" t="s">
        <v>148</v>
      </c>
      <c r="AU932" s="151" t="s">
        <v>91</v>
      </c>
      <c r="AV932" s="12" t="s">
        <v>80</v>
      </c>
      <c r="AW932" s="12" t="s">
        <v>34</v>
      </c>
      <c r="AX932" s="12" t="s">
        <v>72</v>
      </c>
      <c r="AY932" s="151" t="s">
        <v>136</v>
      </c>
    </row>
    <row r="933" spans="2:65" s="12" customFormat="1" ht="11.25">
      <c r="B933" s="149"/>
      <c r="D933" s="150" t="s">
        <v>148</v>
      </c>
      <c r="E933" s="151" t="s">
        <v>19</v>
      </c>
      <c r="F933" s="152" t="s">
        <v>455</v>
      </c>
      <c r="H933" s="151" t="s">
        <v>19</v>
      </c>
      <c r="I933" s="153"/>
      <c r="L933" s="149"/>
      <c r="M933" s="154"/>
      <c r="T933" s="155"/>
      <c r="AT933" s="151" t="s">
        <v>148</v>
      </c>
      <c r="AU933" s="151" t="s">
        <v>91</v>
      </c>
      <c r="AV933" s="12" t="s">
        <v>80</v>
      </c>
      <c r="AW933" s="12" t="s">
        <v>34</v>
      </c>
      <c r="AX933" s="12" t="s">
        <v>72</v>
      </c>
      <c r="AY933" s="151" t="s">
        <v>136</v>
      </c>
    </row>
    <row r="934" spans="2:65" s="13" customFormat="1" ht="11.25">
      <c r="B934" s="156"/>
      <c r="D934" s="150" t="s">
        <v>148</v>
      </c>
      <c r="E934" s="157" t="s">
        <v>19</v>
      </c>
      <c r="F934" s="158" t="s">
        <v>641</v>
      </c>
      <c r="H934" s="159">
        <v>8.6</v>
      </c>
      <c r="I934" s="160"/>
      <c r="L934" s="156"/>
      <c r="M934" s="161"/>
      <c r="T934" s="162"/>
      <c r="AT934" s="157" t="s">
        <v>148</v>
      </c>
      <c r="AU934" s="157" t="s">
        <v>91</v>
      </c>
      <c r="AV934" s="13" t="s">
        <v>91</v>
      </c>
      <c r="AW934" s="13" t="s">
        <v>34</v>
      </c>
      <c r="AX934" s="13" t="s">
        <v>72</v>
      </c>
      <c r="AY934" s="157" t="s">
        <v>136</v>
      </c>
    </row>
    <row r="935" spans="2:65" s="12" customFormat="1" ht="11.25">
      <c r="B935" s="149"/>
      <c r="D935" s="150" t="s">
        <v>148</v>
      </c>
      <c r="E935" s="151" t="s">
        <v>19</v>
      </c>
      <c r="F935" s="152" t="s">
        <v>458</v>
      </c>
      <c r="H935" s="151" t="s">
        <v>19</v>
      </c>
      <c r="I935" s="153"/>
      <c r="L935" s="149"/>
      <c r="M935" s="154"/>
      <c r="T935" s="155"/>
      <c r="AT935" s="151" t="s">
        <v>148</v>
      </c>
      <c r="AU935" s="151" t="s">
        <v>91</v>
      </c>
      <c r="AV935" s="12" t="s">
        <v>80</v>
      </c>
      <c r="AW935" s="12" t="s">
        <v>34</v>
      </c>
      <c r="AX935" s="12" t="s">
        <v>72</v>
      </c>
      <c r="AY935" s="151" t="s">
        <v>136</v>
      </c>
    </row>
    <row r="936" spans="2:65" s="13" customFormat="1" ht="11.25">
      <c r="B936" s="156"/>
      <c r="D936" s="150" t="s">
        <v>148</v>
      </c>
      <c r="E936" s="157" t="s">
        <v>19</v>
      </c>
      <c r="F936" s="158" t="s">
        <v>338</v>
      </c>
      <c r="H936" s="159">
        <v>17.8</v>
      </c>
      <c r="I936" s="160"/>
      <c r="L936" s="156"/>
      <c r="M936" s="161"/>
      <c r="T936" s="162"/>
      <c r="AT936" s="157" t="s">
        <v>148</v>
      </c>
      <c r="AU936" s="157" t="s">
        <v>91</v>
      </c>
      <c r="AV936" s="13" t="s">
        <v>91</v>
      </c>
      <c r="AW936" s="13" t="s">
        <v>34</v>
      </c>
      <c r="AX936" s="13" t="s">
        <v>72</v>
      </c>
      <c r="AY936" s="157" t="s">
        <v>136</v>
      </c>
    </row>
    <row r="937" spans="2:65" s="14" customFormat="1" ht="11.25">
      <c r="B937" s="163"/>
      <c r="D937" s="150" t="s">
        <v>148</v>
      </c>
      <c r="E937" s="164" t="s">
        <v>19</v>
      </c>
      <c r="F937" s="165" t="s">
        <v>151</v>
      </c>
      <c r="H937" s="166">
        <v>26.4</v>
      </c>
      <c r="I937" s="167"/>
      <c r="L937" s="163"/>
      <c r="M937" s="168"/>
      <c r="T937" s="169"/>
      <c r="AT937" s="164" t="s">
        <v>148</v>
      </c>
      <c r="AU937" s="164" t="s">
        <v>91</v>
      </c>
      <c r="AV937" s="14" t="s">
        <v>144</v>
      </c>
      <c r="AW937" s="14" t="s">
        <v>34</v>
      </c>
      <c r="AX937" s="14" t="s">
        <v>80</v>
      </c>
      <c r="AY937" s="164" t="s">
        <v>136</v>
      </c>
    </row>
    <row r="938" spans="2:65" s="1" customFormat="1" ht="16.5" customHeight="1">
      <c r="B938" s="33"/>
      <c r="C938" s="132" t="s">
        <v>999</v>
      </c>
      <c r="D938" s="132" t="s">
        <v>139</v>
      </c>
      <c r="E938" s="133" t="s">
        <v>1000</v>
      </c>
      <c r="F938" s="134" t="s">
        <v>1001</v>
      </c>
      <c r="G938" s="135" t="s">
        <v>142</v>
      </c>
      <c r="H938" s="136">
        <v>26.4</v>
      </c>
      <c r="I938" s="137"/>
      <c r="J938" s="138">
        <f>ROUND(I938*H938,2)</f>
        <v>0</v>
      </c>
      <c r="K938" s="134" t="s">
        <v>143</v>
      </c>
      <c r="L938" s="33"/>
      <c r="M938" s="139" t="s">
        <v>19</v>
      </c>
      <c r="N938" s="140" t="s">
        <v>44</v>
      </c>
      <c r="P938" s="141">
        <f>O938*H938</f>
        <v>0</v>
      </c>
      <c r="Q938" s="141">
        <v>2.9999999999999997E-4</v>
      </c>
      <c r="R938" s="141">
        <f>Q938*H938</f>
        <v>7.9199999999999982E-3</v>
      </c>
      <c r="S938" s="141">
        <v>0</v>
      </c>
      <c r="T938" s="142">
        <f>S938*H938</f>
        <v>0</v>
      </c>
      <c r="AR938" s="143" t="s">
        <v>253</v>
      </c>
      <c r="AT938" s="143" t="s">
        <v>139</v>
      </c>
      <c r="AU938" s="143" t="s">
        <v>91</v>
      </c>
      <c r="AY938" s="18" t="s">
        <v>136</v>
      </c>
      <c r="BE938" s="144">
        <f>IF(N938="základní",J938,0)</f>
        <v>0</v>
      </c>
      <c r="BF938" s="144">
        <f>IF(N938="snížená",J938,0)</f>
        <v>0</v>
      </c>
      <c r="BG938" s="144">
        <f>IF(N938="zákl. přenesená",J938,0)</f>
        <v>0</v>
      </c>
      <c r="BH938" s="144">
        <f>IF(N938="sníž. přenesená",J938,0)</f>
        <v>0</v>
      </c>
      <c r="BI938" s="144">
        <f>IF(N938="nulová",J938,0)</f>
        <v>0</v>
      </c>
      <c r="BJ938" s="18" t="s">
        <v>91</v>
      </c>
      <c r="BK938" s="144">
        <f>ROUND(I938*H938,2)</f>
        <v>0</v>
      </c>
      <c r="BL938" s="18" t="s">
        <v>253</v>
      </c>
      <c r="BM938" s="143" t="s">
        <v>1002</v>
      </c>
    </row>
    <row r="939" spans="2:65" s="1" customFormat="1" ht="11.25">
      <c r="B939" s="33"/>
      <c r="D939" s="145" t="s">
        <v>146</v>
      </c>
      <c r="F939" s="146" t="s">
        <v>1003</v>
      </c>
      <c r="I939" s="147"/>
      <c r="L939" s="33"/>
      <c r="M939" s="148"/>
      <c r="T939" s="54"/>
      <c r="AT939" s="18" t="s">
        <v>146</v>
      </c>
      <c r="AU939" s="18" t="s">
        <v>91</v>
      </c>
    </row>
    <row r="940" spans="2:65" s="12" customFormat="1" ht="11.25">
      <c r="B940" s="149"/>
      <c r="D940" s="150" t="s">
        <v>148</v>
      </c>
      <c r="E940" s="151" t="s">
        <v>19</v>
      </c>
      <c r="F940" s="152" t="s">
        <v>446</v>
      </c>
      <c r="H940" s="151" t="s">
        <v>19</v>
      </c>
      <c r="I940" s="153"/>
      <c r="L940" s="149"/>
      <c r="M940" s="154"/>
      <c r="T940" s="155"/>
      <c r="AT940" s="151" t="s">
        <v>148</v>
      </c>
      <c r="AU940" s="151" t="s">
        <v>91</v>
      </c>
      <c r="AV940" s="12" t="s">
        <v>80</v>
      </c>
      <c r="AW940" s="12" t="s">
        <v>34</v>
      </c>
      <c r="AX940" s="12" t="s">
        <v>72</v>
      </c>
      <c r="AY940" s="151" t="s">
        <v>136</v>
      </c>
    </row>
    <row r="941" spans="2:65" s="12" customFormat="1" ht="11.25">
      <c r="B941" s="149"/>
      <c r="D941" s="150" t="s">
        <v>148</v>
      </c>
      <c r="E941" s="151" t="s">
        <v>19</v>
      </c>
      <c r="F941" s="152" t="s">
        <v>988</v>
      </c>
      <c r="H941" s="151" t="s">
        <v>19</v>
      </c>
      <c r="I941" s="153"/>
      <c r="L941" s="149"/>
      <c r="M941" s="154"/>
      <c r="T941" s="155"/>
      <c r="AT941" s="151" t="s">
        <v>148</v>
      </c>
      <c r="AU941" s="151" t="s">
        <v>91</v>
      </c>
      <c r="AV941" s="12" t="s">
        <v>80</v>
      </c>
      <c r="AW941" s="12" t="s">
        <v>34</v>
      </c>
      <c r="AX941" s="12" t="s">
        <v>72</v>
      </c>
      <c r="AY941" s="151" t="s">
        <v>136</v>
      </c>
    </row>
    <row r="942" spans="2:65" s="12" customFormat="1" ht="11.25">
      <c r="B942" s="149"/>
      <c r="D942" s="150" t="s">
        <v>148</v>
      </c>
      <c r="E942" s="151" t="s">
        <v>19</v>
      </c>
      <c r="F942" s="152" t="s">
        <v>455</v>
      </c>
      <c r="H942" s="151" t="s">
        <v>19</v>
      </c>
      <c r="I942" s="153"/>
      <c r="L942" s="149"/>
      <c r="M942" s="154"/>
      <c r="T942" s="155"/>
      <c r="AT942" s="151" t="s">
        <v>148</v>
      </c>
      <c r="AU942" s="151" t="s">
        <v>91</v>
      </c>
      <c r="AV942" s="12" t="s">
        <v>80</v>
      </c>
      <c r="AW942" s="12" t="s">
        <v>34</v>
      </c>
      <c r="AX942" s="12" t="s">
        <v>72</v>
      </c>
      <c r="AY942" s="151" t="s">
        <v>136</v>
      </c>
    </row>
    <row r="943" spans="2:65" s="13" customFormat="1" ht="11.25">
      <c r="B943" s="156"/>
      <c r="D943" s="150" t="s">
        <v>148</v>
      </c>
      <c r="E943" s="157" t="s">
        <v>19</v>
      </c>
      <c r="F943" s="158" t="s">
        <v>641</v>
      </c>
      <c r="H943" s="159">
        <v>8.6</v>
      </c>
      <c r="I943" s="160"/>
      <c r="L943" s="156"/>
      <c r="M943" s="161"/>
      <c r="T943" s="162"/>
      <c r="AT943" s="157" t="s">
        <v>148</v>
      </c>
      <c r="AU943" s="157" t="s">
        <v>91</v>
      </c>
      <c r="AV943" s="13" t="s">
        <v>91</v>
      </c>
      <c r="AW943" s="13" t="s">
        <v>34</v>
      </c>
      <c r="AX943" s="13" t="s">
        <v>72</v>
      </c>
      <c r="AY943" s="157" t="s">
        <v>136</v>
      </c>
    </row>
    <row r="944" spans="2:65" s="12" customFormat="1" ht="11.25">
      <c r="B944" s="149"/>
      <c r="D944" s="150" t="s">
        <v>148</v>
      </c>
      <c r="E944" s="151" t="s">
        <v>19</v>
      </c>
      <c r="F944" s="152" t="s">
        <v>458</v>
      </c>
      <c r="H944" s="151" t="s">
        <v>19</v>
      </c>
      <c r="I944" s="153"/>
      <c r="L944" s="149"/>
      <c r="M944" s="154"/>
      <c r="T944" s="155"/>
      <c r="AT944" s="151" t="s">
        <v>148</v>
      </c>
      <c r="AU944" s="151" t="s">
        <v>91</v>
      </c>
      <c r="AV944" s="12" t="s">
        <v>80</v>
      </c>
      <c r="AW944" s="12" t="s">
        <v>34</v>
      </c>
      <c r="AX944" s="12" t="s">
        <v>72</v>
      </c>
      <c r="AY944" s="151" t="s">
        <v>136</v>
      </c>
    </row>
    <row r="945" spans="2:65" s="13" customFormat="1" ht="11.25">
      <c r="B945" s="156"/>
      <c r="D945" s="150" t="s">
        <v>148</v>
      </c>
      <c r="E945" s="157" t="s">
        <v>19</v>
      </c>
      <c r="F945" s="158" t="s">
        <v>338</v>
      </c>
      <c r="H945" s="159">
        <v>17.8</v>
      </c>
      <c r="I945" s="160"/>
      <c r="L945" s="156"/>
      <c r="M945" s="161"/>
      <c r="T945" s="162"/>
      <c r="AT945" s="157" t="s">
        <v>148</v>
      </c>
      <c r="AU945" s="157" t="s">
        <v>91</v>
      </c>
      <c r="AV945" s="13" t="s">
        <v>91</v>
      </c>
      <c r="AW945" s="13" t="s">
        <v>34</v>
      </c>
      <c r="AX945" s="13" t="s">
        <v>72</v>
      </c>
      <c r="AY945" s="157" t="s">
        <v>136</v>
      </c>
    </row>
    <row r="946" spans="2:65" s="14" customFormat="1" ht="11.25">
      <c r="B946" s="163"/>
      <c r="D946" s="150" t="s">
        <v>148</v>
      </c>
      <c r="E946" s="164" t="s">
        <v>19</v>
      </c>
      <c r="F946" s="165" t="s">
        <v>151</v>
      </c>
      <c r="H946" s="166">
        <v>26.4</v>
      </c>
      <c r="I946" s="167"/>
      <c r="L946" s="163"/>
      <c r="M946" s="168"/>
      <c r="T946" s="169"/>
      <c r="AT946" s="164" t="s">
        <v>148</v>
      </c>
      <c r="AU946" s="164" t="s">
        <v>91</v>
      </c>
      <c r="AV946" s="14" t="s">
        <v>144</v>
      </c>
      <c r="AW946" s="14" t="s">
        <v>34</v>
      </c>
      <c r="AX946" s="14" t="s">
        <v>80</v>
      </c>
      <c r="AY946" s="164" t="s">
        <v>136</v>
      </c>
    </row>
    <row r="947" spans="2:65" s="1" customFormat="1" ht="24.2" customHeight="1">
      <c r="B947" s="33"/>
      <c r="C947" s="180" t="s">
        <v>1004</v>
      </c>
      <c r="D947" s="180" t="s">
        <v>502</v>
      </c>
      <c r="E947" s="181" t="s">
        <v>1005</v>
      </c>
      <c r="F947" s="182" t="s">
        <v>1006</v>
      </c>
      <c r="G947" s="183" t="s">
        <v>142</v>
      </c>
      <c r="H947" s="184">
        <v>29.04</v>
      </c>
      <c r="I947" s="185"/>
      <c r="J947" s="186">
        <f>ROUND(I947*H947,2)</f>
        <v>0</v>
      </c>
      <c r="K947" s="182" t="s">
        <v>143</v>
      </c>
      <c r="L947" s="187"/>
      <c r="M947" s="188" t="s">
        <v>19</v>
      </c>
      <c r="N947" s="189" t="s">
        <v>44</v>
      </c>
      <c r="P947" s="141">
        <f>O947*H947</f>
        <v>0</v>
      </c>
      <c r="Q947" s="141">
        <v>2.5999999999999999E-3</v>
      </c>
      <c r="R947" s="141">
        <f>Q947*H947</f>
        <v>7.5503999999999988E-2</v>
      </c>
      <c r="S947" s="141">
        <v>0</v>
      </c>
      <c r="T947" s="142">
        <f>S947*H947</f>
        <v>0</v>
      </c>
      <c r="AR947" s="143" t="s">
        <v>369</v>
      </c>
      <c r="AT947" s="143" t="s">
        <v>502</v>
      </c>
      <c r="AU947" s="143" t="s">
        <v>91</v>
      </c>
      <c r="AY947" s="18" t="s">
        <v>136</v>
      </c>
      <c r="BE947" s="144">
        <f>IF(N947="základní",J947,0)</f>
        <v>0</v>
      </c>
      <c r="BF947" s="144">
        <f>IF(N947="snížená",J947,0)</f>
        <v>0</v>
      </c>
      <c r="BG947" s="144">
        <f>IF(N947="zákl. přenesená",J947,0)</f>
        <v>0</v>
      </c>
      <c r="BH947" s="144">
        <f>IF(N947="sníž. přenesená",J947,0)</f>
        <v>0</v>
      </c>
      <c r="BI947" s="144">
        <f>IF(N947="nulová",J947,0)</f>
        <v>0</v>
      </c>
      <c r="BJ947" s="18" t="s">
        <v>91</v>
      </c>
      <c r="BK947" s="144">
        <f>ROUND(I947*H947,2)</f>
        <v>0</v>
      </c>
      <c r="BL947" s="18" t="s">
        <v>253</v>
      </c>
      <c r="BM947" s="143" t="s">
        <v>1007</v>
      </c>
    </row>
    <row r="948" spans="2:65" s="12" customFormat="1" ht="11.25">
      <c r="B948" s="149"/>
      <c r="D948" s="150" t="s">
        <v>148</v>
      </c>
      <c r="E948" s="151" t="s">
        <v>19</v>
      </c>
      <c r="F948" s="152" t="s">
        <v>446</v>
      </c>
      <c r="H948" s="151" t="s">
        <v>19</v>
      </c>
      <c r="I948" s="153"/>
      <c r="L948" s="149"/>
      <c r="M948" s="154"/>
      <c r="T948" s="155"/>
      <c r="AT948" s="151" t="s">
        <v>148</v>
      </c>
      <c r="AU948" s="151" t="s">
        <v>91</v>
      </c>
      <c r="AV948" s="12" t="s">
        <v>80</v>
      </c>
      <c r="AW948" s="12" t="s">
        <v>34</v>
      </c>
      <c r="AX948" s="12" t="s">
        <v>72</v>
      </c>
      <c r="AY948" s="151" t="s">
        <v>136</v>
      </c>
    </row>
    <row r="949" spans="2:65" s="12" customFormat="1" ht="11.25">
      <c r="B949" s="149"/>
      <c r="D949" s="150" t="s">
        <v>148</v>
      </c>
      <c r="E949" s="151" t="s">
        <v>19</v>
      </c>
      <c r="F949" s="152" t="s">
        <v>988</v>
      </c>
      <c r="H949" s="151" t="s">
        <v>19</v>
      </c>
      <c r="I949" s="153"/>
      <c r="L949" s="149"/>
      <c r="M949" s="154"/>
      <c r="T949" s="155"/>
      <c r="AT949" s="151" t="s">
        <v>148</v>
      </c>
      <c r="AU949" s="151" t="s">
        <v>91</v>
      </c>
      <c r="AV949" s="12" t="s">
        <v>80</v>
      </c>
      <c r="AW949" s="12" t="s">
        <v>34</v>
      </c>
      <c r="AX949" s="12" t="s">
        <v>72</v>
      </c>
      <c r="AY949" s="151" t="s">
        <v>136</v>
      </c>
    </row>
    <row r="950" spans="2:65" s="12" customFormat="1" ht="11.25">
      <c r="B950" s="149"/>
      <c r="D950" s="150" t="s">
        <v>148</v>
      </c>
      <c r="E950" s="151" t="s">
        <v>19</v>
      </c>
      <c r="F950" s="152" t="s">
        <v>455</v>
      </c>
      <c r="H950" s="151" t="s">
        <v>19</v>
      </c>
      <c r="I950" s="153"/>
      <c r="L950" s="149"/>
      <c r="M950" s="154"/>
      <c r="T950" s="155"/>
      <c r="AT950" s="151" t="s">
        <v>148</v>
      </c>
      <c r="AU950" s="151" t="s">
        <v>91</v>
      </c>
      <c r="AV950" s="12" t="s">
        <v>80</v>
      </c>
      <c r="AW950" s="12" t="s">
        <v>34</v>
      </c>
      <c r="AX950" s="12" t="s">
        <v>72</v>
      </c>
      <c r="AY950" s="151" t="s">
        <v>136</v>
      </c>
    </row>
    <row r="951" spans="2:65" s="13" customFormat="1" ht="11.25">
      <c r="B951" s="156"/>
      <c r="D951" s="150" t="s">
        <v>148</v>
      </c>
      <c r="E951" s="157" t="s">
        <v>19</v>
      </c>
      <c r="F951" s="158" t="s">
        <v>641</v>
      </c>
      <c r="H951" s="159">
        <v>8.6</v>
      </c>
      <c r="I951" s="160"/>
      <c r="L951" s="156"/>
      <c r="M951" s="161"/>
      <c r="T951" s="162"/>
      <c r="AT951" s="157" t="s">
        <v>148</v>
      </c>
      <c r="AU951" s="157" t="s">
        <v>91</v>
      </c>
      <c r="AV951" s="13" t="s">
        <v>91</v>
      </c>
      <c r="AW951" s="13" t="s">
        <v>34</v>
      </c>
      <c r="AX951" s="13" t="s">
        <v>72</v>
      </c>
      <c r="AY951" s="157" t="s">
        <v>136</v>
      </c>
    </row>
    <row r="952" spans="2:65" s="12" customFormat="1" ht="11.25">
      <c r="B952" s="149"/>
      <c r="D952" s="150" t="s">
        <v>148</v>
      </c>
      <c r="E952" s="151" t="s">
        <v>19</v>
      </c>
      <c r="F952" s="152" t="s">
        <v>458</v>
      </c>
      <c r="H952" s="151" t="s">
        <v>19</v>
      </c>
      <c r="I952" s="153"/>
      <c r="L952" s="149"/>
      <c r="M952" s="154"/>
      <c r="T952" s="155"/>
      <c r="AT952" s="151" t="s">
        <v>148</v>
      </c>
      <c r="AU952" s="151" t="s">
        <v>91</v>
      </c>
      <c r="AV952" s="12" t="s">
        <v>80</v>
      </c>
      <c r="AW952" s="12" t="s">
        <v>34</v>
      </c>
      <c r="AX952" s="12" t="s">
        <v>72</v>
      </c>
      <c r="AY952" s="151" t="s">
        <v>136</v>
      </c>
    </row>
    <row r="953" spans="2:65" s="13" customFormat="1" ht="11.25">
      <c r="B953" s="156"/>
      <c r="D953" s="150" t="s">
        <v>148</v>
      </c>
      <c r="E953" s="157" t="s">
        <v>19</v>
      </c>
      <c r="F953" s="158" t="s">
        <v>338</v>
      </c>
      <c r="H953" s="159">
        <v>17.8</v>
      </c>
      <c r="I953" s="160"/>
      <c r="L953" s="156"/>
      <c r="M953" s="161"/>
      <c r="T953" s="162"/>
      <c r="AT953" s="157" t="s">
        <v>148</v>
      </c>
      <c r="AU953" s="157" t="s">
        <v>91</v>
      </c>
      <c r="AV953" s="13" t="s">
        <v>91</v>
      </c>
      <c r="AW953" s="13" t="s">
        <v>34</v>
      </c>
      <c r="AX953" s="13" t="s">
        <v>72</v>
      </c>
      <c r="AY953" s="157" t="s">
        <v>136</v>
      </c>
    </row>
    <row r="954" spans="2:65" s="14" customFormat="1" ht="11.25">
      <c r="B954" s="163"/>
      <c r="D954" s="150" t="s">
        <v>148</v>
      </c>
      <c r="E954" s="164" t="s">
        <v>19</v>
      </c>
      <c r="F954" s="165" t="s">
        <v>151</v>
      </c>
      <c r="H954" s="166">
        <v>26.4</v>
      </c>
      <c r="I954" s="167"/>
      <c r="L954" s="163"/>
      <c r="M954" s="168"/>
      <c r="T954" s="169"/>
      <c r="AT954" s="164" t="s">
        <v>148</v>
      </c>
      <c r="AU954" s="164" t="s">
        <v>91</v>
      </c>
      <c r="AV954" s="14" t="s">
        <v>144</v>
      </c>
      <c r="AW954" s="14" t="s">
        <v>34</v>
      </c>
      <c r="AX954" s="14" t="s">
        <v>80</v>
      </c>
      <c r="AY954" s="164" t="s">
        <v>136</v>
      </c>
    </row>
    <row r="955" spans="2:65" s="13" customFormat="1" ht="11.25">
      <c r="B955" s="156"/>
      <c r="D955" s="150" t="s">
        <v>148</v>
      </c>
      <c r="F955" s="158" t="s">
        <v>1008</v>
      </c>
      <c r="H955" s="159">
        <v>29.04</v>
      </c>
      <c r="I955" s="160"/>
      <c r="L955" s="156"/>
      <c r="M955" s="161"/>
      <c r="T955" s="162"/>
      <c r="AT955" s="157" t="s">
        <v>148</v>
      </c>
      <c r="AU955" s="157" t="s">
        <v>91</v>
      </c>
      <c r="AV955" s="13" t="s">
        <v>91</v>
      </c>
      <c r="AW955" s="13" t="s">
        <v>4</v>
      </c>
      <c r="AX955" s="13" t="s">
        <v>80</v>
      </c>
      <c r="AY955" s="157" t="s">
        <v>136</v>
      </c>
    </row>
    <row r="956" spans="2:65" s="1" customFormat="1" ht="16.5" customHeight="1">
      <c r="B956" s="33"/>
      <c r="C956" s="132" t="s">
        <v>1009</v>
      </c>
      <c r="D956" s="132" t="s">
        <v>139</v>
      </c>
      <c r="E956" s="133" t="s">
        <v>1010</v>
      </c>
      <c r="F956" s="134" t="s">
        <v>1011</v>
      </c>
      <c r="G956" s="135" t="s">
        <v>234</v>
      </c>
      <c r="H956" s="136">
        <v>27.6</v>
      </c>
      <c r="I956" s="137"/>
      <c r="J956" s="138">
        <f>ROUND(I956*H956,2)</f>
        <v>0</v>
      </c>
      <c r="K956" s="134" t="s">
        <v>143</v>
      </c>
      <c r="L956" s="33"/>
      <c r="M956" s="139" t="s">
        <v>19</v>
      </c>
      <c r="N956" s="140" t="s">
        <v>44</v>
      </c>
      <c r="P956" s="141">
        <f>O956*H956</f>
        <v>0</v>
      </c>
      <c r="Q956" s="141">
        <v>1.0000000000000001E-5</v>
      </c>
      <c r="R956" s="141">
        <f>Q956*H956</f>
        <v>2.7600000000000004E-4</v>
      </c>
      <c r="S956" s="141">
        <v>0</v>
      </c>
      <c r="T956" s="142">
        <f>S956*H956</f>
        <v>0</v>
      </c>
      <c r="AR956" s="143" t="s">
        <v>253</v>
      </c>
      <c r="AT956" s="143" t="s">
        <v>139</v>
      </c>
      <c r="AU956" s="143" t="s">
        <v>91</v>
      </c>
      <c r="AY956" s="18" t="s">
        <v>136</v>
      </c>
      <c r="BE956" s="144">
        <f>IF(N956="základní",J956,0)</f>
        <v>0</v>
      </c>
      <c r="BF956" s="144">
        <f>IF(N956="snížená",J956,0)</f>
        <v>0</v>
      </c>
      <c r="BG956" s="144">
        <f>IF(N956="zákl. přenesená",J956,0)</f>
        <v>0</v>
      </c>
      <c r="BH956" s="144">
        <f>IF(N956="sníž. přenesená",J956,0)</f>
        <v>0</v>
      </c>
      <c r="BI956" s="144">
        <f>IF(N956="nulová",J956,0)</f>
        <v>0</v>
      </c>
      <c r="BJ956" s="18" t="s">
        <v>91</v>
      </c>
      <c r="BK956" s="144">
        <f>ROUND(I956*H956,2)</f>
        <v>0</v>
      </c>
      <c r="BL956" s="18" t="s">
        <v>253</v>
      </c>
      <c r="BM956" s="143" t="s">
        <v>1012</v>
      </c>
    </row>
    <row r="957" spans="2:65" s="1" customFormat="1" ht="11.25">
      <c r="B957" s="33"/>
      <c r="D957" s="145" t="s">
        <v>146</v>
      </c>
      <c r="F957" s="146" t="s">
        <v>1013</v>
      </c>
      <c r="I957" s="147"/>
      <c r="L957" s="33"/>
      <c r="M957" s="148"/>
      <c r="T957" s="54"/>
      <c r="AT957" s="18" t="s">
        <v>146</v>
      </c>
      <c r="AU957" s="18" t="s">
        <v>91</v>
      </c>
    </row>
    <row r="958" spans="2:65" s="12" customFormat="1" ht="11.25">
      <c r="B958" s="149"/>
      <c r="D958" s="150" t="s">
        <v>148</v>
      </c>
      <c r="E958" s="151" t="s">
        <v>19</v>
      </c>
      <c r="F958" s="152" t="s">
        <v>446</v>
      </c>
      <c r="H958" s="151" t="s">
        <v>19</v>
      </c>
      <c r="I958" s="153"/>
      <c r="L958" s="149"/>
      <c r="M958" s="154"/>
      <c r="T958" s="155"/>
      <c r="AT958" s="151" t="s">
        <v>148</v>
      </c>
      <c r="AU958" s="151" t="s">
        <v>91</v>
      </c>
      <c r="AV958" s="12" t="s">
        <v>80</v>
      </c>
      <c r="AW958" s="12" t="s">
        <v>34</v>
      </c>
      <c r="AX958" s="12" t="s">
        <v>72</v>
      </c>
      <c r="AY958" s="151" t="s">
        <v>136</v>
      </c>
    </row>
    <row r="959" spans="2:65" s="12" customFormat="1" ht="11.25">
      <c r="B959" s="149"/>
      <c r="D959" s="150" t="s">
        <v>148</v>
      </c>
      <c r="E959" s="151" t="s">
        <v>19</v>
      </c>
      <c r="F959" s="152" t="s">
        <v>988</v>
      </c>
      <c r="H959" s="151" t="s">
        <v>19</v>
      </c>
      <c r="I959" s="153"/>
      <c r="L959" s="149"/>
      <c r="M959" s="154"/>
      <c r="T959" s="155"/>
      <c r="AT959" s="151" t="s">
        <v>148</v>
      </c>
      <c r="AU959" s="151" t="s">
        <v>91</v>
      </c>
      <c r="AV959" s="12" t="s">
        <v>80</v>
      </c>
      <c r="AW959" s="12" t="s">
        <v>34</v>
      </c>
      <c r="AX959" s="12" t="s">
        <v>72</v>
      </c>
      <c r="AY959" s="151" t="s">
        <v>136</v>
      </c>
    </row>
    <row r="960" spans="2:65" s="12" customFormat="1" ht="11.25">
      <c r="B960" s="149"/>
      <c r="D960" s="150" t="s">
        <v>148</v>
      </c>
      <c r="E960" s="151" t="s">
        <v>19</v>
      </c>
      <c r="F960" s="152" t="s">
        <v>455</v>
      </c>
      <c r="H960" s="151" t="s">
        <v>19</v>
      </c>
      <c r="I960" s="153"/>
      <c r="L960" s="149"/>
      <c r="M960" s="154"/>
      <c r="T960" s="155"/>
      <c r="AT960" s="151" t="s">
        <v>148</v>
      </c>
      <c r="AU960" s="151" t="s">
        <v>91</v>
      </c>
      <c r="AV960" s="12" t="s">
        <v>80</v>
      </c>
      <c r="AW960" s="12" t="s">
        <v>34</v>
      </c>
      <c r="AX960" s="12" t="s">
        <v>72</v>
      </c>
      <c r="AY960" s="151" t="s">
        <v>136</v>
      </c>
    </row>
    <row r="961" spans="2:65" s="13" customFormat="1" ht="11.25">
      <c r="B961" s="156"/>
      <c r="D961" s="150" t="s">
        <v>148</v>
      </c>
      <c r="E961" s="157" t="s">
        <v>19</v>
      </c>
      <c r="F961" s="158" t="s">
        <v>1014</v>
      </c>
      <c r="H961" s="159">
        <v>11.98</v>
      </c>
      <c r="I961" s="160"/>
      <c r="L961" s="156"/>
      <c r="M961" s="161"/>
      <c r="T961" s="162"/>
      <c r="AT961" s="157" t="s">
        <v>148</v>
      </c>
      <c r="AU961" s="157" t="s">
        <v>91</v>
      </c>
      <c r="AV961" s="13" t="s">
        <v>91</v>
      </c>
      <c r="AW961" s="13" t="s">
        <v>34</v>
      </c>
      <c r="AX961" s="13" t="s">
        <v>72</v>
      </c>
      <c r="AY961" s="157" t="s">
        <v>136</v>
      </c>
    </row>
    <row r="962" spans="2:65" s="13" customFormat="1" ht="11.25">
      <c r="B962" s="156"/>
      <c r="D962" s="150" t="s">
        <v>148</v>
      </c>
      <c r="E962" s="157" t="s">
        <v>19</v>
      </c>
      <c r="F962" s="158" t="s">
        <v>1015</v>
      </c>
      <c r="H962" s="159">
        <v>-0.9</v>
      </c>
      <c r="I962" s="160"/>
      <c r="L962" s="156"/>
      <c r="M962" s="161"/>
      <c r="T962" s="162"/>
      <c r="AT962" s="157" t="s">
        <v>148</v>
      </c>
      <c r="AU962" s="157" t="s">
        <v>91</v>
      </c>
      <c r="AV962" s="13" t="s">
        <v>91</v>
      </c>
      <c r="AW962" s="13" t="s">
        <v>34</v>
      </c>
      <c r="AX962" s="13" t="s">
        <v>72</v>
      </c>
      <c r="AY962" s="157" t="s">
        <v>136</v>
      </c>
    </row>
    <row r="963" spans="2:65" s="12" customFormat="1" ht="11.25">
      <c r="B963" s="149"/>
      <c r="D963" s="150" t="s">
        <v>148</v>
      </c>
      <c r="E963" s="151" t="s">
        <v>19</v>
      </c>
      <c r="F963" s="152" t="s">
        <v>458</v>
      </c>
      <c r="H963" s="151" t="s">
        <v>19</v>
      </c>
      <c r="I963" s="153"/>
      <c r="L963" s="149"/>
      <c r="M963" s="154"/>
      <c r="T963" s="155"/>
      <c r="AT963" s="151" t="s">
        <v>148</v>
      </c>
      <c r="AU963" s="151" t="s">
        <v>91</v>
      </c>
      <c r="AV963" s="12" t="s">
        <v>80</v>
      </c>
      <c r="AW963" s="12" t="s">
        <v>34</v>
      </c>
      <c r="AX963" s="12" t="s">
        <v>72</v>
      </c>
      <c r="AY963" s="151" t="s">
        <v>136</v>
      </c>
    </row>
    <row r="964" spans="2:65" s="13" customFormat="1" ht="11.25">
      <c r="B964" s="156"/>
      <c r="D964" s="150" t="s">
        <v>148</v>
      </c>
      <c r="E964" s="157" t="s">
        <v>19</v>
      </c>
      <c r="F964" s="158" t="s">
        <v>1016</v>
      </c>
      <c r="H964" s="159">
        <v>17.420000000000002</v>
      </c>
      <c r="I964" s="160"/>
      <c r="L964" s="156"/>
      <c r="M964" s="161"/>
      <c r="T964" s="162"/>
      <c r="AT964" s="157" t="s">
        <v>148</v>
      </c>
      <c r="AU964" s="157" t="s">
        <v>91</v>
      </c>
      <c r="AV964" s="13" t="s">
        <v>91</v>
      </c>
      <c r="AW964" s="13" t="s">
        <v>34</v>
      </c>
      <c r="AX964" s="13" t="s">
        <v>72</v>
      </c>
      <c r="AY964" s="157" t="s">
        <v>136</v>
      </c>
    </row>
    <row r="965" spans="2:65" s="13" customFormat="1" ht="11.25">
      <c r="B965" s="156"/>
      <c r="D965" s="150" t="s">
        <v>148</v>
      </c>
      <c r="E965" s="157" t="s">
        <v>19</v>
      </c>
      <c r="F965" s="158" t="s">
        <v>1015</v>
      </c>
      <c r="H965" s="159">
        <v>-0.9</v>
      </c>
      <c r="I965" s="160"/>
      <c r="L965" s="156"/>
      <c r="M965" s="161"/>
      <c r="T965" s="162"/>
      <c r="AT965" s="157" t="s">
        <v>148</v>
      </c>
      <c r="AU965" s="157" t="s">
        <v>91</v>
      </c>
      <c r="AV965" s="13" t="s">
        <v>91</v>
      </c>
      <c r="AW965" s="13" t="s">
        <v>34</v>
      </c>
      <c r="AX965" s="13" t="s">
        <v>72</v>
      </c>
      <c r="AY965" s="157" t="s">
        <v>136</v>
      </c>
    </row>
    <row r="966" spans="2:65" s="14" customFormat="1" ht="11.25">
      <c r="B966" s="163"/>
      <c r="D966" s="150" t="s">
        <v>148</v>
      </c>
      <c r="E966" s="164" t="s">
        <v>19</v>
      </c>
      <c r="F966" s="165" t="s">
        <v>151</v>
      </c>
      <c r="H966" s="166">
        <v>27.6</v>
      </c>
      <c r="I966" s="167"/>
      <c r="L966" s="163"/>
      <c r="M966" s="168"/>
      <c r="T966" s="169"/>
      <c r="AT966" s="164" t="s">
        <v>148</v>
      </c>
      <c r="AU966" s="164" t="s">
        <v>91</v>
      </c>
      <c r="AV966" s="14" t="s">
        <v>144</v>
      </c>
      <c r="AW966" s="14" t="s">
        <v>34</v>
      </c>
      <c r="AX966" s="14" t="s">
        <v>80</v>
      </c>
      <c r="AY966" s="164" t="s">
        <v>136</v>
      </c>
    </row>
    <row r="967" spans="2:65" s="1" customFormat="1" ht="16.5" customHeight="1">
      <c r="B967" s="33"/>
      <c r="C967" s="180" t="s">
        <v>1017</v>
      </c>
      <c r="D967" s="180" t="s">
        <v>502</v>
      </c>
      <c r="E967" s="181" t="s">
        <v>1018</v>
      </c>
      <c r="F967" s="182" t="s">
        <v>1019</v>
      </c>
      <c r="G967" s="183" t="s">
        <v>234</v>
      </c>
      <c r="H967" s="184">
        <v>28.152000000000001</v>
      </c>
      <c r="I967" s="185"/>
      <c r="J967" s="186">
        <f>ROUND(I967*H967,2)</f>
        <v>0</v>
      </c>
      <c r="K967" s="182" t="s">
        <v>143</v>
      </c>
      <c r="L967" s="187"/>
      <c r="M967" s="188" t="s">
        <v>19</v>
      </c>
      <c r="N967" s="189" t="s">
        <v>44</v>
      </c>
      <c r="P967" s="141">
        <f>O967*H967</f>
        <v>0</v>
      </c>
      <c r="Q967" s="141">
        <v>3.5E-4</v>
      </c>
      <c r="R967" s="141">
        <f>Q967*H967</f>
        <v>9.8531999999999995E-3</v>
      </c>
      <c r="S967" s="141">
        <v>0</v>
      </c>
      <c r="T967" s="142">
        <f>S967*H967</f>
        <v>0</v>
      </c>
      <c r="AR967" s="143" t="s">
        <v>369</v>
      </c>
      <c r="AT967" s="143" t="s">
        <v>502</v>
      </c>
      <c r="AU967" s="143" t="s">
        <v>91</v>
      </c>
      <c r="AY967" s="18" t="s">
        <v>136</v>
      </c>
      <c r="BE967" s="144">
        <f>IF(N967="základní",J967,0)</f>
        <v>0</v>
      </c>
      <c r="BF967" s="144">
        <f>IF(N967="snížená",J967,0)</f>
        <v>0</v>
      </c>
      <c r="BG967" s="144">
        <f>IF(N967="zákl. přenesená",J967,0)</f>
        <v>0</v>
      </c>
      <c r="BH967" s="144">
        <f>IF(N967="sníž. přenesená",J967,0)</f>
        <v>0</v>
      </c>
      <c r="BI967" s="144">
        <f>IF(N967="nulová",J967,0)</f>
        <v>0</v>
      </c>
      <c r="BJ967" s="18" t="s">
        <v>91</v>
      </c>
      <c r="BK967" s="144">
        <f>ROUND(I967*H967,2)</f>
        <v>0</v>
      </c>
      <c r="BL967" s="18" t="s">
        <v>253</v>
      </c>
      <c r="BM967" s="143" t="s">
        <v>1020</v>
      </c>
    </row>
    <row r="968" spans="2:65" s="12" customFormat="1" ht="11.25">
      <c r="B968" s="149"/>
      <c r="D968" s="150" t="s">
        <v>148</v>
      </c>
      <c r="E968" s="151" t="s">
        <v>19</v>
      </c>
      <c r="F968" s="152" t="s">
        <v>446</v>
      </c>
      <c r="H968" s="151" t="s">
        <v>19</v>
      </c>
      <c r="I968" s="153"/>
      <c r="L968" s="149"/>
      <c r="M968" s="154"/>
      <c r="T968" s="155"/>
      <c r="AT968" s="151" t="s">
        <v>148</v>
      </c>
      <c r="AU968" s="151" t="s">
        <v>91</v>
      </c>
      <c r="AV968" s="12" t="s">
        <v>80</v>
      </c>
      <c r="AW968" s="12" t="s">
        <v>34</v>
      </c>
      <c r="AX968" s="12" t="s">
        <v>72</v>
      </c>
      <c r="AY968" s="151" t="s">
        <v>136</v>
      </c>
    </row>
    <row r="969" spans="2:65" s="12" customFormat="1" ht="11.25">
      <c r="B969" s="149"/>
      <c r="D969" s="150" t="s">
        <v>148</v>
      </c>
      <c r="E969" s="151" t="s">
        <v>19</v>
      </c>
      <c r="F969" s="152" t="s">
        <v>988</v>
      </c>
      <c r="H969" s="151" t="s">
        <v>19</v>
      </c>
      <c r="I969" s="153"/>
      <c r="L969" s="149"/>
      <c r="M969" s="154"/>
      <c r="T969" s="155"/>
      <c r="AT969" s="151" t="s">
        <v>148</v>
      </c>
      <c r="AU969" s="151" t="s">
        <v>91</v>
      </c>
      <c r="AV969" s="12" t="s">
        <v>80</v>
      </c>
      <c r="AW969" s="12" t="s">
        <v>34</v>
      </c>
      <c r="AX969" s="12" t="s">
        <v>72</v>
      </c>
      <c r="AY969" s="151" t="s">
        <v>136</v>
      </c>
    </row>
    <row r="970" spans="2:65" s="12" customFormat="1" ht="11.25">
      <c r="B970" s="149"/>
      <c r="D970" s="150" t="s">
        <v>148</v>
      </c>
      <c r="E970" s="151" t="s">
        <v>19</v>
      </c>
      <c r="F970" s="152" t="s">
        <v>455</v>
      </c>
      <c r="H970" s="151" t="s">
        <v>19</v>
      </c>
      <c r="I970" s="153"/>
      <c r="L970" s="149"/>
      <c r="M970" s="154"/>
      <c r="T970" s="155"/>
      <c r="AT970" s="151" t="s">
        <v>148</v>
      </c>
      <c r="AU970" s="151" t="s">
        <v>91</v>
      </c>
      <c r="AV970" s="12" t="s">
        <v>80</v>
      </c>
      <c r="AW970" s="12" t="s">
        <v>34</v>
      </c>
      <c r="AX970" s="12" t="s">
        <v>72</v>
      </c>
      <c r="AY970" s="151" t="s">
        <v>136</v>
      </c>
    </row>
    <row r="971" spans="2:65" s="13" customFormat="1" ht="11.25">
      <c r="B971" s="156"/>
      <c r="D971" s="150" t="s">
        <v>148</v>
      </c>
      <c r="E971" s="157" t="s">
        <v>19</v>
      </c>
      <c r="F971" s="158" t="s">
        <v>1014</v>
      </c>
      <c r="H971" s="159">
        <v>11.98</v>
      </c>
      <c r="I971" s="160"/>
      <c r="L971" s="156"/>
      <c r="M971" s="161"/>
      <c r="T971" s="162"/>
      <c r="AT971" s="157" t="s">
        <v>148</v>
      </c>
      <c r="AU971" s="157" t="s">
        <v>91</v>
      </c>
      <c r="AV971" s="13" t="s">
        <v>91</v>
      </c>
      <c r="AW971" s="13" t="s">
        <v>34</v>
      </c>
      <c r="AX971" s="13" t="s">
        <v>72</v>
      </c>
      <c r="AY971" s="157" t="s">
        <v>136</v>
      </c>
    </row>
    <row r="972" spans="2:65" s="13" customFormat="1" ht="11.25">
      <c r="B972" s="156"/>
      <c r="D972" s="150" t="s">
        <v>148</v>
      </c>
      <c r="E972" s="157" t="s">
        <v>19</v>
      </c>
      <c r="F972" s="158" t="s">
        <v>1015</v>
      </c>
      <c r="H972" s="159">
        <v>-0.9</v>
      </c>
      <c r="I972" s="160"/>
      <c r="L972" s="156"/>
      <c r="M972" s="161"/>
      <c r="T972" s="162"/>
      <c r="AT972" s="157" t="s">
        <v>148</v>
      </c>
      <c r="AU972" s="157" t="s">
        <v>91</v>
      </c>
      <c r="AV972" s="13" t="s">
        <v>91</v>
      </c>
      <c r="AW972" s="13" t="s">
        <v>34</v>
      </c>
      <c r="AX972" s="13" t="s">
        <v>72</v>
      </c>
      <c r="AY972" s="157" t="s">
        <v>136</v>
      </c>
    </row>
    <row r="973" spans="2:65" s="12" customFormat="1" ht="11.25">
      <c r="B973" s="149"/>
      <c r="D973" s="150" t="s">
        <v>148</v>
      </c>
      <c r="E973" s="151" t="s">
        <v>19</v>
      </c>
      <c r="F973" s="152" t="s">
        <v>458</v>
      </c>
      <c r="H973" s="151" t="s">
        <v>19</v>
      </c>
      <c r="I973" s="153"/>
      <c r="L973" s="149"/>
      <c r="M973" s="154"/>
      <c r="T973" s="155"/>
      <c r="AT973" s="151" t="s">
        <v>148</v>
      </c>
      <c r="AU973" s="151" t="s">
        <v>91</v>
      </c>
      <c r="AV973" s="12" t="s">
        <v>80</v>
      </c>
      <c r="AW973" s="12" t="s">
        <v>34</v>
      </c>
      <c r="AX973" s="12" t="s">
        <v>72</v>
      </c>
      <c r="AY973" s="151" t="s">
        <v>136</v>
      </c>
    </row>
    <row r="974" spans="2:65" s="13" customFormat="1" ht="11.25">
      <c r="B974" s="156"/>
      <c r="D974" s="150" t="s">
        <v>148</v>
      </c>
      <c r="E974" s="157" t="s">
        <v>19</v>
      </c>
      <c r="F974" s="158" t="s">
        <v>1016</v>
      </c>
      <c r="H974" s="159">
        <v>17.420000000000002</v>
      </c>
      <c r="I974" s="160"/>
      <c r="L974" s="156"/>
      <c r="M974" s="161"/>
      <c r="T974" s="162"/>
      <c r="AT974" s="157" t="s">
        <v>148</v>
      </c>
      <c r="AU974" s="157" t="s">
        <v>91</v>
      </c>
      <c r="AV974" s="13" t="s">
        <v>91</v>
      </c>
      <c r="AW974" s="13" t="s">
        <v>34</v>
      </c>
      <c r="AX974" s="13" t="s">
        <v>72</v>
      </c>
      <c r="AY974" s="157" t="s">
        <v>136</v>
      </c>
    </row>
    <row r="975" spans="2:65" s="13" customFormat="1" ht="11.25">
      <c r="B975" s="156"/>
      <c r="D975" s="150" t="s">
        <v>148</v>
      </c>
      <c r="E975" s="157" t="s">
        <v>19</v>
      </c>
      <c r="F975" s="158" t="s">
        <v>1015</v>
      </c>
      <c r="H975" s="159">
        <v>-0.9</v>
      </c>
      <c r="I975" s="160"/>
      <c r="L975" s="156"/>
      <c r="M975" s="161"/>
      <c r="T975" s="162"/>
      <c r="AT975" s="157" t="s">
        <v>148</v>
      </c>
      <c r="AU975" s="157" t="s">
        <v>91</v>
      </c>
      <c r="AV975" s="13" t="s">
        <v>91</v>
      </c>
      <c r="AW975" s="13" t="s">
        <v>34</v>
      </c>
      <c r="AX975" s="13" t="s">
        <v>72</v>
      </c>
      <c r="AY975" s="157" t="s">
        <v>136</v>
      </c>
    </row>
    <row r="976" spans="2:65" s="14" customFormat="1" ht="11.25">
      <c r="B976" s="163"/>
      <c r="D976" s="150" t="s">
        <v>148</v>
      </c>
      <c r="E976" s="164" t="s">
        <v>19</v>
      </c>
      <c r="F976" s="165" t="s">
        <v>151</v>
      </c>
      <c r="H976" s="166">
        <v>27.6</v>
      </c>
      <c r="I976" s="167"/>
      <c r="L976" s="163"/>
      <c r="M976" s="168"/>
      <c r="T976" s="169"/>
      <c r="AT976" s="164" t="s">
        <v>148</v>
      </c>
      <c r="AU976" s="164" t="s">
        <v>91</v>
      </c>
      <c r="AV976" s="14" t="s">
        <v>144</v>
      </c>
      <c r="AW976" s="14" t="s">
        <v>34</v>
      </c>
      <c r="AX976" s="14" t="s">
        <v>80</v>
      </c>
      <c r="AY976" s="164" t="s">
        <v>136</v>
      </c>
    </row>
    <row r="977" spans="2:65" s="13" customFormat="1" ht="11.25">
      <c r="B977" s="156"/>
      <c r="D977" s="150" t="s">
        <v>148</v>
      </c>
      <c r="F977" s="158" t="s">
        <v>1021</v>
      </c>
      <c r="H977" s="159">
        <v>28.152000000000001</v>
      </c>
      <c r="I977" s="160"/>
      <c r="L977" s="156"/>
      <c r="M977" s="161"/>
      <c r="T977" s="162"/>
      <c r="AT977" s="157" t="s">
        <v>148</v>
      </c>
      <c r="AU977" s="157" t="s">
        <v>91</v>
      </c>
      <c r="AV977" s="13" t="s">
        <v>91</v>
      </c>
      <c r="AW977" s="13" t="s">
        <v>4</v>
      </c>
      <c r="AX977" s="13" t="s">
        <v>80</v>
      </c>
      <c r="AY977" s="157" t="s">
        <v>136</v>
      </c>
    </row>
    <row r="978" spans="2:65" s="1" customFormat="1" ht="24.2" customHeight="1">
      <c r="B978" s="33"/>
      <c r="C978" s="132" t="s">
        <v>1022</v>
      </c>
      <c r="D978" s="132" t="s">
        <v>139</v>
      </c>
      <c r="E978" s="133" t="s">
        <v>1023</v>
      </c>
      <c r="F978" s="134" t="s">
        <v>1024</v>
      </c>
      <c r="G978" s="135" t="s">
        <v>302</v>
      </c>
      <c r="H978" s="136">
        <v>0.69299999999999995</v>
      </c>
      <c r="I978" s="137"/>
      <c r="J978" s="138">
        <f>ROUND(I978*H978,2)</f>
        <v>0</v>
      </c>
      <c r="K978" s="134" t="s">
        <v>143</v>
      </c>
      <c r="L978" s="33"/>
      <c r="M978" s="139" t="s">
        <v>19</v>
      </c>
      <c r="N978" s="140" t="s">
        <v>44</v>
      </c>
      <c r="P978" s="141">
        <f>O978*H978</f>
        <v>0</v>
      </c>
      <c r="Q978" s="141">
        <v>0</v>
      </c>
      <c r="R978" s="141">
        <f>Q978*H978</f>
        <v>0</v>
      </c>
      <c r="S978" s="141">
        <v>0</v>
      </c>
      <c r="T978" s="142">
        <f>S978*H978</f>
        <v>0</v>
      </c>
      <c r="AR978" s="143" t="s">
        <v>253</v>
      </c>
      <c r="AT978" s="143" t="s">
        <v>139</v>
      </c>
      <c r="AU978" s="143" t="s">
        <v>91</v>
      </c>
      <c r="AY978" s="18" t="s">
        <v>136</v>
      </c>
      <c r="BE978" s="144">
        <f>IF(N978="základní",J978,0)</f>
        <v>0</v>
      </c>
      <c r="BF978" s="144">
        <f>IF(N978="snížená",J978,0)</f>
        <v>0</v>
      </c>
      <c r="BG978" s="144">
        <f>IF(N978="zákl. přenesená",J978,0)</f>
        <v>0</v>
      </c>
      <c r="BH978" s="144">
        <f>IF(N978="sníž. přenesená",J978,0)</f>
        <v>0</v>
      </c>
      <c r="BI978" s="144">
        <f>IF(N978="nulová",J978,0)</f>
        <v>0</v>
      </c>
      <c r="BJ978" s="18" t="s">
        <v>91</v>
      </c>
      <c r="BK978" s="144">
        <f>ROUND(I978*H978,2)</f>
        <v>0</v>
      </c>
      <c r="BL978" s="18" t="s">
        <v>253</v>
      </c>
      <c r="BM978" s="143" t="s">
        <v>1025</v>
      </c>
    </row>
    <row r="979" spans="2:65" s="1" customFormat="1" ht="11.25">
      <c r="B979" s="33"/>
      <c r="D979" s="145" t="s">
        <v>146</v>
      </c>
      <c r="F979" s="146" t="s">
        <v>1026</v>
      </c>
      <c r="I979" s="147"/>
      <c r="L979" s="33"/>
      <c r="M979" s="148"/>
      <c r="T979" s="54"/>
      <c r="AT979" s="18" t="s">
        <v>146</v>
      </c>
      <c r="AU979" s="18" t="s">
        <v>91</v>
      </c>
    </row>
    <row r="980" spans="2:65" s="11" customFormat="1" ht="22.9" customHeight="1">
      <c r="B980" s="120"/>
      <c r="D980" s="121" t="s">
        <v>71</v>
      </c>
      <c r="E980" s="130" t="s">
        <v>1027</v>
      </c>
      <c r="F980" s="130" t="s">
        <v>1028</v>
      </c>
      <c r="I980" s="123"/>
      <c r="J980" s="131">
        <f>BK980</f>
        <v>0</v>
      </c>
      <c r="L980" s="120"/>
      <c r="M980" s="125"/>
      <c r="P980" s="126">
        <f>SUM(P981:P1071)</f>
        <v>0</v>
      </c>
      <c r="R980" s="126">
        <f>SUM(R981:R1071)</f>
        <v>0.76670229000000001</v>
      </c>
      <c r="T980" s="127">
        <f>SUM(T981:T1071)</f>
        <v>0</v>
      </c>
      <c r="AR980" s="121" t="s">
        <v>91</v>
      </c>
      <c r="AT980" s="128" t="s">
        <v>71</v>
      </c>
      <c r="AU980" s="128" t="s">
        <v>80</v>
      </c>
      <c r="AY980" s="121" t="s">
        <v>136</v>
      </c>
      <c r="BK980" s="129">
        <f>SUM(BK981:BK1071)</f>
        <v>0</v>
      </c>
    </row>
    <row r="981" spans="2:65" s="1" customFormat="1" ht="16.5" customHeight="1">
      <c r="B981" s="33"/>
      <c r="C981" s="132" t="s">
        <v>1029</v>
      </c>
      <c r="D981" s="132" t="s">
        <v>139</v>
      </c>
      <c r="E981" s="133" t="s">
        <v>1030</v>
      </c>
      <c r="F981" s="134" t="s">
        <v>1031</v>
      </c>
      <c r="G981" s="135" t="s">
        <v>142</v>
      </c>
      <c r="H981" s="136">
        <v>9.8699999999999992</v>
      </c>
      <c r="I981" s="137"/>
      <c r="J981" s="138">
        <f>ROUND(I981*H981,2)</f>
        <v>0</v>
      </c>
      <c r="K981" s="134" t="s">
        <v>143</v>
      </c>
      <c r="L981" s="33"/>
      <c r="M981" s="139" t="s">
        <v>19</v>
      </c>
      <c r="N981" s="140" t="s">
        <v>44</v>
      </c>
      <c r="P981" s="141">
        <f>O981*H981</f>
        <v>0</v>
      </c>
      <c r="Q981" s="141">
        <v>2.9999999999999997E-4</v>
      </c>
      <c r="R981" s="141">
        <f>Q981*H981</f>
        <v>2.9609999999999997E-3</v>
      </c>
      <c r="S981" s="141">
        <v>0</v>
      </c>
      <c r="T981" s="142">
        <f>S981*H981</f>
        <v>0</v>
      </c>
      <c r="AR981" s="143" t="s">
        <v>253</v>
      </c>
      <c r="AT981" s="143" t="s">
        <v>139</v>
      </c>
      <c r="AU981" s="143" t="s">
        <v>91</v>
      </c>
      <c r="AY981" s="18" t="s">
        <v>136</v>
      </c>
      <c r="BE981" s="144">
        <f>IF(N981="základní",J981,0)</f>
        <v>0</v>
      </c>
      <c r="BF981" s="144">
        <f>IF(N981="snížená",J981,0)</f>
        <v>0</v>
      </c>
      <c r="BG981" s="144">
        <f>IF(N981="zákl. přenesená",J981,0)</f>
        <v>0</v>
      </c>
      <c r="BH981" s="144">
        <f>IF(N981="sníž. přenesená",J981,0)</f>
        <v>0</v>
      </c>
      <c r="BI981" s="144">
        <f>IF(N981="nulová",J981,0)</f>
        <v>0</v>
      </c>
      <c r="BJ981" s="18" t="s">
        <v>91</v>
      </c>
      <c r="BK981" s="144">
        <f>ROUND(I981*H981,2)</f>
        <v>0</v>
      </c>
      <c r="BL981" s="18" t="s">
        <v>253</v>
      </c>
      <c r="BM981" s="143" t="s">
        <v>1032</v>
      </c>
    </row>
    <row r="982" spans="2:65" s="1" customFormat="1" ht="11.25">
      <c r="B982" s="33"/>
      <c r="D982" s="145" t="s">
        <v>146</v>
      </c>
      <c r="F982" s="146" t="s">
        <v>1033</v>
      </c>
      <c r="I982" s="147"/>
      <c r="L982" s="33"/>
      <c r="M982" s="148"/>
      <c r="T982" s="54"/>
      <c r="AT982" s="18" t="s">
        <v>146</v>
      </c>
      <c r="AU982" s="18" t="s">
        <v>91</v>
      </c>
    </row>
    <row r="983" spans="2:65" s="12" customFormat="1" ht="11.25">
      <c r="B983" s="149"/>
      <c r="D983" s="150" t="s">
        <v>148</v>
      </c>
      <c r="E983" s="151" t="s">
        <v>19</v>
      </c>
      <c r="F983" s="152" t="s">
        <v>446</v>
      </c>
      <c r="H983" s="151" t="s">
        <v>19</v>
      </c>
      <c r="I983" s="153"/>
      <c r="L983" s="149"/>
      <c r="M983" s="154"/>
      <c r="T983" s="155"/>
      <c r="AT983" s="151" t="s">
        <v>148</v>
      </c>
      <c r="AU983" s="151" t="s">
        <v>91</v>
      </c>
      <c r="AV983" s="12" t="s">
        <v>80</v>
      </c>
      <c r="AW983" s="12" t="s">
        <v>34</v>
      </c>
      <c r="AX983" s="12" t="s">
        <v>72</v>
      </c>
      <c r="AY983" s="151" t="s">
        <v>136</v>
      </c>
    </row>
    <row r="984" spans="2:65" s="12" customFormat="1" ht="11.25">
      <c r="B984" s="149"/>
      <c r="D984" s="150" t="s">
        <v>148</v>
      </c>
      <c r="E984" s="151" t="s">
        <v>19</v>
      </c>
      <c r="F984" s="152" t="s">
        <v>187</v>
      </c>
      <c r="H984" s="151" t="s">
        <v>19</v>
      </c>
      <c r="I984" s="153"/>
      <c r="L984" s="149"/>
      <c r="M984" s="154"/>
      <c r="T984" s="155"/>
      <c r="AT984" s="151" t="s">
        <v>148</v>
      </c>
      <c r="AU984" s="151" t="s">
        <v>91</v>
      </c>
      <c r="AV984" s="12" t="s">
        <v>80</v>
      </c>
      <c r="AW984" s="12" t="s">
        <v>34</v>
      </c>
      <c r="AX984" s="12" t="s">
        <v>72</v>
      </c>
      <c r="AY984" s="151" t="s">
        <v>136</v>
      </c>
    </row>
    <row r="985" spans="2:65" s="13" customFormat="1" ht="11.25">
      <c r="B985" s="156"/>
      <c r="D985" s="150" t="s">
        <v>148</v>
      </c>
      <c r="E985" s="157" t="s">
        <v>19</v>
      </c>
      <c r="F985" s="158" t="s">
        <v>1034</v>
      </c>
      <c r="H985" s="159">
        <v>9.8699999999999992</v>
      </c>
      <c r="I985" s="160"/>
      <c r="L985" s="156"/>
      <c r="M985" s="161"/>
      <c r="T985" s="162"/>
      <c r="AT985" s="157" t="s">
        <v>148</v>
      </c>
      <c r="AU985" s="157" t="s">
        <v>91</v>
      </c>
      <c r="AV985" s="13" t="s">
        <v>91</v>
      </c>
      <c r="AW985" s="13" t="s">
        <v>34</v>
      </c>
      <c r="AX985" s="13" t="s">
        <v>72</v>
      </c>
      <c r="AY985" s="157" t="s">
        <v>136</v>
      </c>
    </row>
    <row r="986" spans="2:65" s="13" customFormat="1" ht="11.25">
      <c r="B986" s="156"/>
      <c r="D986" s="150" t="s">
        <v>148</v>
      </c>
      <c r="E986" s="157" t="s">
        <v>19</v>
      </c>
      <c r="F986" s="158" t="s">
        <v>1035</v>
      </c>
      <c r="H986" s="159">
        <v>0.42</v>
      </c>
      <c r="I986" s="160"/>
      <c r="L986" s="156"/>
      <c r="M986" s="161"/>
      <c r="T986" s="162"/>
      <c r="AT986" s="157" t="s">
        <v>148</v>
      </c>
      <c r="AU986" s="157" t="s">
        <v>91</v>
      </c>
      <c r="AV986" s="13" t="s">
        <v>91</v>
      </c>
      <c r="AW986" s="13" t="s">
        <v>34</v>
      </c>
      <c r="AX986" s="13" t="s">
        <v>72</v>
      </c>
      <c r="AY986" s="157" t="s">
        <v>136</v>
      </c>
    </row>
    <row r="987" spans="2:65" s="13" customFormat="1" ht="11.25">
      <c r="B987" s="156"/>
      <c r="D987" s="150" t="s">
        <v>148</v>
      </c>
      <c r="E987" s="157" t="s">
        <v>19</v>
      </c>
      <c r="F987" s="158" t="s">
        <v>1036</v>
      </c>
      <c r="H987" s="159">
        <v>-0.42</v>
      </c>
      <c r="I987" s="160"/>
      <c r="L987" s="156"/>
      <c r="M987" s="161"/>
      <c r="T987" s="162"/>
      <c r="AT987" s="157" t="s">
        <v>148</v>
      </c>
      <c r="AU987" s="157" t="s">
        <v>91</v>
      </c>
      <c r="AV987" s="13" t="s">
        <v>91</v>
      </c>
      <c r="AW987" s="13" t="s">
        <v>34</v>
      </c>
      <c r="AX987" s="13" t="s">
        <v>72</v>
      </c>
      <c r="AY987" s="157" t="s">
        <v>136</v>
      </c>
    </row>
    <row r="988" spans="2:65" s="14" customFormat="1" ht="11.25">
      <c r="B988" s="163"/>
      <c r="D988" s="150" t="s">
        <v>148</v>
      </c>
      <c r="E988" s="164" t="s">
        <v>19</v>
      </c>
      <c r="F988" s="165" t="s">
        <v>151</v>
      </c>
      <c r="H988" s="166">
        <v>9.8699999999999992</v>
      </c>
      <c r="I988" s="167"/>
      <c r="L988" s="163"/>
      <c r="M988" s="168"/>
      <c r="T988" s="169"/>
      <c r="AT988" s="164" t="s">
        <v>148</v>
      </c>
      <c r="AU988" s="164" t="s">
        <v>91</v>
      </c>
      <c r="AV988" s="14" t="s">
        <v>144</v>
      </c>
      <c r="AW988" s="14" t="s">
        <v>34</v>
      </c>
      <c r="AX988" s="14" t="s">
        <v>80</v>
      </c>
      <c r="AY988" s="164" t="s">
        <v>136</v>
      </c>
    </row>
    <row r="989" spans="2:65" s="1" customFormat="1" ht="16.5" customHeight="1">
      <c r="B989" s="33"/>
      <c r="C989" s="132" t="s">
        <v>1037</v>
      </c>
      <c r="D989" s="132" t="s">
        <v>139</v>
      </c>
      <c r="E989" s="133" t="s">
        <v>1038</v>
      </c>
      <c r="F989" s="134" t="s">
        <v>1039</v>
      </c>
      <c r="G989" s="135" t="s">
        <v>142</v>
      </c>
      <c r="H989" s="136">
        <v>13.111000000000001</v>
      </c>
      <c r="I989" s="137"/>
      <c r="J989" s="138">
        <f>ROUND(I989*H989,2)</f>
        <v>0</v>
      </c>
      <c r="K989" s="134" t="s">
        <v>143</v>
      </c>
      <c r="L989" s="33"/>
      <c r="M989" s="139" t="s">
        <v>19</v>
      </c>
      <c r="N989" s="140" t="s">
        <v>44</v>
      </c>
      <c r="P989" s="141">
        <f>O989*H989</f>
        <v>0</v>
      </c>
      <c r="Q989" s="141">
        <v>5.0000000000000001E-4</v>
      </c>
      <c r="R989" s="141">
        <f>Q989*H989</f>
        <v>6.5555000000000006E-3</v>
      </c>
      <c r="S989" s="141">
        <v>0</v>
      </c>
      <c r="T989" s="142">
        <f>S989*H989</f>
        <v>0</v>
      </c>
      <c r="AR989" s="143" t="s">
        <v>253</v>
      </c>
      <c r="AT989" s="143" t="s">
        <v>139</v>
      </c>
      <c r="AU989" s="143" t="s">
        <v>91</v>
      </c>
      <c r="AY989" s="18" t="s">
        <v>136</v>
      </c>
      <c r="BE989" s="144">
        <f>IF(N989="základní",J989,0)</f>
        <v>0</v>
      </c>
      <c r="BF989" s="144">
        <f>IF(N989="snížená",J989,0)</f>
        <v>0</v>
      </c>
      <c r="BG989" s="144">
        <f>IF(N989="zákl. přenesená",J989,0)</f>
        <v>0</v>
      </c>
      <c r="BH989" s="144">
        <f>IF(N989="sníž. přenesená",J989,0)</f>
        <v>0</v>
      </c>
      <c r="BI989" s="144">
        <f>IF(N989="nulová",J989,0)</f>
        <v>0</v>
      </c>
      <c r="BJ989" s="18" t="s">
        <v>91</v>
      </c>
      <c r="BK989" s="144">
        <f>ROUND(I989*H989,2)</f>
        <v>0</v>
      </c>
      <c r="BL989" s="18" t="s">
        <v>253</v>
      </c>
      <c r="BM989" s="143" t="s">
        <v>1040</v>
      </c>
    </row>
    <row r="990" spans="2:65" s="1" customFormat="1" ht="11.25">
      <c r="B990" s="33"/>
      <c r="D990" s="145" t="s">
        <v>146</v>
      </c>
      <c r="F990" s="146" t="s">
        <v>1041</v>
      </c>
      <c r="I990" s="147"/>
      <c r="L990" s="33"/>
      <c r="M990" s="148"/>
      <c r="T990" s="54"/>
      <c r="AT990" s="18" t="s">
        <v>146</v>
      </c>
      <c r="AU990" s="18" t="s">
        <v>91</v>
      </c>
    </row>
    <row r="991" spans="2:65" s="12" customFormat="1" ht="11.25">
      <c r="B991" s="149"/>
      <c r="D991" s="150" t="s">
        <v>148</v>
      </c>
      <c r="E991" s="151" t="s">
        <v>19</v>
      </c>
      <c r="F991" s="152" t="s">
        <v>446</v>
      </c>
      <c r="H991" s="151" t="s">
        <v>19</v>
      </c>
      <c r="I991" s="153"/>
      <c r="L991" s="149"/>
      <c r="M991" s="154"/>
      <c r="T991" s="155"/>
      <c r="AT991" s="151" t="s">
        <v>148</v>
      </c>
      <c r="AU991" s="151" t="s">
        <v>91</v>
      </c>
      <c r="AV991" s="12" t="s">
        <v>80</v>
      </c>
      <c r="AW991" s="12" t="s">
        <v>34</v>
      </c>
      <c r="AX991" s="12" t="s">
        <v>72</v>
      </c>
      <c r="AY991" s="151" t="s">
        <v>136</v>
      </c>
    </row>
    <row r="992" spans="2:65" s="12" customFormat="1" ht="11.25">
      <c r="B992" s="149"/>
      <c r="D992" s="150" t="s">
        <v>148</v>
      </c>
      <c r="E992" s="151" t="s">
        <v>19</v>
      </c>
      <c r="F992" s="152" t="s">
        <v>187</v>
      </c>
      <c r="H992" s="151" t="s">
        <v>19</v>
      </c>
      <c r="I992" s="153"/>
      <c r="L992" s="149"/>
      <c r="M992" s="154"/>
      <c r="T992" s="155"/>
      <c r="AT992" s="151" t="s">
        <v>148</v>
      </c>
      <c r="AU992" s="151" t="s">
        <v>91</v>
      </c>
      <c r="AV992" s="12" t="s">
        <v>80</v>
      </c>
      <c r="AW992" s="12" t="s">
        <v>34</v>
      </c>
      <c r="AX992" s="12" t="s">
        <v>72</v>
      </c>
      <c r="AY992" s="151" t="s">
        <v>136</v>
      </c>
    </row>
    <row r="993" spans="2:65" s="13" customFormat="1" ht="11.25">
      <c r="B993" s="156"/>
      <c r="D993" s="150" t="s">
        <v>148</v>
      </c>
      <c r="E993" s="157" t="s">
        <v>19</v>
      </c>
      <c r="F993" s="158" t="s">
        <v>1042</v>
      </c>
      <c r="H993" s="159">
        <v>14.49</v>
      </c>
      <c r="I993" s="160"/>
      <c r="L993" s="156"/>
      <c r="M993" s="161"/>
      <c r="T993" s="162"/>
      <c r="AT993" s="157" t="s">
        <v>148</v>
      </c>
      <c r="AU993" s="157" t="s">
        <v>91</v>
      </c>
      <c r="AV993" s="13" t="s">
        <v>91</v>
      </c>
      <c r="AW993" s="13" t="s">
        <v>34</v>
      </c>
      <c r="AX993" s="13" t="s">
        <v>72</v>
      </c>
      <c r="AY993" s="157" t="s">
        <v>136</v>
      </c>
    </row>
    <row r="994" spans="2:65" s="13" customFormat="1" ht="11.25">
      <c r="B994" s="156"/>
      <c r="D994" s="150" t="s">
        <v>148</v>
      </c>
      <c r="E994" s="157" t="s">
        <v>19</v>
      </c>
      <c r="F994" s="158" t="s">
        <v>608</v>
      </c>
      <c r="H994" s="159">
        <v>-1.379</v>
      </c>
      <c r="I994" s="160"/>
      <c r="L994" s="156"/>
      <c r="M994" s="161"/>
      <c r="T994" s="162"/>
      <c r="AT994" s="157" t="s">
        <v>148</v>
      </c>
      <c r="AU994" s="157" t="s">
        <v>91</v>
      </c>
      <c r="AV994" s="13" t="s">
        <v>91</v>
      </c>
      <c r="AW994" s="13" t="s">
        <v>34</v>
      </c>
      <c r="AX994" s="13" t="s">
        <v>72</v>
      </c>
      <c r="AY994" s="157" t="s">
        <v>136</v>
      </c>
    </row>
    <row r="995" spans="2:65" s="14" customFormat="1" ht="11.25">
      <c r="B995" s="163"/>
      <c r="D995" s="150" t="s">
        <v>148</v>
      </c>
      <c r="E995" s="164" t="s">
        <v>19</v>
      </c>
      <c r="F995" s="165" t="s">
        <v>151</v>
      </c>
      <c r="H995" s="166">
        <v>13.111000000000001</v>
      </c>
      <c r="I995" s="167"/>
      <c r="L995" s="163"/>
      <c r="M995" s="168"/>
      <c r="T995" s="169"/>
      <c r="AT995" s="164" t="s">
        <v>148</v>
      </c>
      <c r="AU995" s="164" t="s">
        <v>91</v>
      </c>
      <c r="AV995" s="14" t="s">
        <v>144</v>
      </c>
      <c r="AW995" s="14" t="s">
        <v>34</v>
      </c>
      <c r="AX995" s="14" t="s">
        <v>80</v>
      </c>
      <c r="AY995" s="164" t="s">
        <v>136</v>
      </c>
    </row>
    <row r="996" spans="2:65" s="1" customFormat="1" ht="16.5" customHeight="1">
      <c r="B996" s="33"/>
      <c r="C996" s="132" t="s">
        <v>1043</v>
      </c>
      <c r="D996" s="132" t="s">
        <v>139</v>
      </c>
      <c r="E996" s="133" t="s">
        <v>1044</v>
      </c>
      <c r="F996" s="134" t="s">
        <v>1045</v>
      </c>
      <c r="G996" s="135" t="s">
        <v>142</v>
      </c>
      <c r="H996" s="136">
        <v>22.981000000000002</v>
      </c>
      <c r="I996" s="137"/>
      <c r="J996" s="138">
        <f>ROUND(I996*H996,2)</f>
        <v>0</v>
      </c>
      <c r="K996" s="134" t="s">
        <v>143</v>
      </c>
      <c r="L996" s="33"/>
      <c r="M996" s="139" t="s">
        <v>19</v>
      </c>
      <c r="N996" s="140" t="s">
        <v>44</v>
      </c>
      <c r="P996" s="141">
        <f>O996*H996</f>
        <v>0</v>
      </c>
      <c r="Q996" s="141">
        <v>1.5E-3</v>
      </c>
      <c r="R996" s="141">
        <f>Q996*H996</f>
        <v>3.4471500000000002E-2</v>
      </c>
      <c r="S996" s="141">
        <v>0</v>
      </c>
      <c r="T996" s="142">
        <f>S996*H996</f>
        <v>0</v>
      </c>
      <c r="AR996" s="143" t="s">
        <v>253</v>
      </c>
      <c r="AT996" s="143" t="s">
        <v>139</v>
      </c>
      <c r="AU996" s="143" t="s">
        <v>91</v>
      </c>
      <c r="AY996" s="18" t="s">
        <v>136</v>
      </c>
      <c r="BE996" s="144">
        <f>IF(N996="základní",J996,0)</f>
        <v>0</v>
      </c>
      <c r="BF996" s="144">
        <f>IF(N996="snížená",J996,0)</f>
        <v>0</v>
      </c>
      <c r="BG996" s="144">
        <f>IF(N996="zákl. přenesená",J996,0)</f>
        <v>0</v>
      </c>
      <c r="BH996" s="144">
        <f>IF(N996="sníž. přenesená",J996,0)</f>
        <v>0</v>
      </c>
      <c r="BI996" s="144">
        <f>IF(N996="nulová",J996,0)</f>
        <v>0</v>
      </c>
      <c r="BJ996" s="18" t="s">
        <v>91</v>
      </c>
      <c r="BK996" s="144">
        <f>ROUND(I996*H996,2)</f>
        <v>0</v>
      </c>
      <c r="BL996" s="18" t="s">
        <v>253</v>
      </c>
      <c r="BM996" s="143" t="s">
        <v>1046</v>
      </c>
    </row>
    <row r="997" spans="2:65" s="1" customFormat="1" ht="11.25">
      <c r="B997" s="33"/>
      <c r="D997" s="145" t="s">
        <v>146</v>
      </c>
      <c r="F997" s="146" t="s">
        <v>1047</v>
      </c>
      <c r="I997" s="147"/>
      <c r="L997" s="33"/>
      <c r="M997" s="148"/>
      <c r="T997" s="54"/>
      <c r="AT997" s="18" t="s">
        <v>146</v>
      </c>
      <c r="AU997" s="18" t="s">
        <v>91</v>
      </c>
    </row>
    <row r="998" spans="2:65" s="12" customFormat="1" ht="11.25">
      <c r="B998" s="149"/>
      <c r="D998" s="150" t="s">
        <v>148</v>
      </c>
      <c r="E998" s="151" t="s">
        <v>19</v>
      </c>
      <c r="F998" s="152" t="s">
        <v>446</v>
      </c>
      <c r="H998" s="151" t="s">
        <v>19</v>
      </c>
      <c r="I998" s="153"/>
      <c r="L998" s="149"/>
      <c r="M998" s="154"/>
      <c r="T998" s="155"/>
      <c r="AT998" s="151" t="s">
        <v>148</v>
      </c>
      <c r="AU998" s="151" t="s">
        <v>91</v>
      </c>
      <c r="AV998" s="12" t="s">
        <v>80</v>
      </c>
      <c r="AW998" s="12" t="s">
        <v>34</v>
      </c>
      <c r="AX998" s="12" t="s">
        <v>72</v>
      </c>
      <c r="AY998" s="151" t="s">
        <v>136</v>
      </c>
    </row>
    <row r="999" spans="2:65" s="12" customFormat="1" ht="11.25">
      <c r="B999" s="149"/>
      <c r="D999" s="150" t="s">
        <v>148</v>
      </c>
      <c r="E999" s="151" t="s">
        <v>19</v>
      </c>
      <c r="F999" s="152" t="s">
        <v>187</v>
      </c>
      <c r="H999" s="151" t="s">
        <v>19</v>
      </c>
      <c r="I999" s="153"/>
      <c r="L999" s="149"/>
      <c r="M999" s="154"/>
      <c r="T999" s="155"/>
      <c r="AT999" s="151" t="s">
        <v>148</v>
      </c>
      <c r="AU999" s="151" t="s">
        <v>91</v>
      </c>
      <c r="AV999" s="12" t="s">
        <v>80</v>
      </c>
      <c r="AW999" s="12" t="s">
        <v>34</v>
      </c>
      <c r="AX999" s="12" t="s">
        <v>72</v>
      </c>
      <c r="AY999" s="151" t="s">
        <v>136</v>
      </c>
    </row>
    <row r="1000" spans="2:65" s="13" customFormat="1" ht="11.25">
      <c r="B1000" s="156"/>
      <c r="D1000" s="150" t="s">
        <v>148</v>
      </c>
      <c r="E1000" s="157" t="s">
        <v>19</v>
      </c>
      <c r="F1000" s="158" t="s">
        <v>1034</v>
      </c>
      <c r="H1000" s="159">
        <v>9.8699999999999992</v>
      </c>
      <c r="I1000" s="160"/>
      <c r="L1000" s="156"/>
      <c r="M1000" s="161"/>
      <c r="T1000" s="162"/>
      <c r="AT1000" s="157" t="s">
        <v>148</v>
      </c>
      <c r="AU1000" s="157" t="s">
        <v>91</v>
      </c>
      <c r="AV1000" s="13" t="s">
        <v>91</v>
      </c>
      <c r="AW1000" s="13" t="s">
        <v>34</v>
      </c>
      <c r="AX1000" s="13" t="s">
        <v>72</v>
      </c>
      <c r="AY1000" s="157" t="s">
        <v>136</v>
      </c>
    </row>
    <row r="1001" spans="2:65" s="13" customFormat="1" ht="11.25">
      <c r="B1001" s="156"/>
      <c r="D1001" s="150" t="s">
        <v>148</v>
      </c>
      <c r="E1001" s="157" t="s">
        <v>19</v>
      </c>
      <c r="F1001" s="158" t="s">
        <v>1035</v>
      </c>
      <c r="H1001" s="159">
        <v>0.42</v>
      </c>
      <c r="I1001" s="160"/>
      <c r="L1001" s="156"/>
      <c r="M1001" s="161"/>
      <c r="T1001" s="162"/>
      <c r="AT1001" s="157" t="s">
        <v>148</v>
      </c>
      <c r="AU1001" s="157" t="s">
        <v>91</v>
      </c>
      <c r="AV1001" s="13" t="s">
        <v>91</v>
      </c>
      <c r="AW1001" s="13" t="s">
        <v>34</v>
      </c>
      <c r="AX1001" s="13" t="s">
        <v>72</v>
      </c>
      <c r="AY1001" s="157" t="s">
        <v>136</v>
      </c>
    </row>
    <row r="1002" spans="2:65" s="13" customFormat="1" ht="11.25">
      <c r="B1002" s="156"/>
      <c r="D1002" s="150" t="s">
        <v>148</v>
      </c>
      <c r="E1002" s="157" t="s">
        <v>19</v>
      </c>
      <c r="F1002" s="158" t="s">
        <v>1036</v>
      </c>
      <c r="H1002" s="159">
        <v>-0.42</v>
      </c>
      <c r="I1002" s="160"/>
      <c r="L1002" s="156"/>
      <c r="M1002" s="161"/>
      <c r="T1002" s="162"/>
      <c r="AT1002" s="157" t="s">
        <v>148</v>
      </c>
      <c r="AU1002" s="157" t="s">
        <v>91</v>
      </c>
      <c r="AV1002" s="13" t="s">
        <v>91</v>
      </c>
      <c r="AW1002" s="13" t="s">
        <v>34</v>
      </c>
      <c r="AX1002" s="13" t="s">
        <v>72</v>
      </c>
      <c r="AY1002" s="157" t="s">
        <v>136</v>
      </c>
    </row>
    <row r="1003" spans="2:65" s="15" customFormat="1" ht="11.25">
      <c r="B1003" s="173"/>
      <c r="D1003" s="150" t="s">
        <v>148</v>
      </c>
      <c r="E1003" s="174" t="s">
        <v>19</v>
      </c>
      <c r="F1003" s="175" t="s">
        <v>461</v>
      </c>
      <c r="H1003" s="176">
        <v>9.8699999999999992</v>
      </c>
      <c r="I1003" s="177"/>
      <c r="L1003" s="173"/>
      <c r="M1003" s="178"/>
      <c r="T1003" s="179"/>
      <c r="AT1003" s="174" t="s">
        <v>148</v>
      </c>
      <c r="AU1003" s="174" t="s">
        <v>91</v>
      </c>
      <c r="AV1003" s="15" t="s">
        <v>156</v>
      </c>
      <c r="AW1003" s="15" t="s">
        <v>34</v>
      </c>
      <c r="AX1003" s="15" t="s">
        <v>72</v>
      </c>
      <c r="AY1003" s="174" t="s">
        <v>136</v>
      </c>
    </row>
    <row r="1004" spans="2:65" s="13" customFormat="1" ht="11.25">
      <c r="B1004" s="156"/>
      <c r="D1004" s="150" t="s">
        <v>148</v>
      </c>
      <c r="E1004" s="157" t="s">
        <v>19</v>
      </c>
      <c r="F1004" s="158" t="s">
        <v>1042</v>
      </c>
      <c r="H1004" s="159">
        <v>14.49</v>
      </c>
      <c r="I1004" s="160"/>
      <c r="L1004" s="156"/>
      <c r="M1004" s="161"/>
      <c r="T1004" s="162"/>
      <c r="AT1004" s="157" t="s">
        <v>148</v>
      </c>
      <c r="AU1004" s="157" t="s">
        <v>91</v>
      </c>
      <c r="AV1004" s="13" t="s">
        <v>91</v>
      </c>
      <c r="AW1004" s="13" t="s">
        <v>34</v>
      </c>
      <c r="AX1004" s="13" t="s">
        <v>72</v>
      </c>
      <c r="AY1004" s="157" t="s">
        <v>136</v>
      </c>
    </row>
    <row r="1005" spans="2:65" s="13" customFormat="1" ht="11.25">
      <c r="B1005" s="156"/>
      <c r="D1005" s="150" t="s">
        <v>148</v>
      </c>
      <c r="E1005" s="157" t="s">
        <v>19</v>
      </c>
      <c r="F1005" s="158" t="s">
        <v>608</v>
      </c>
      <c r="H1005" s="159">
        <v>-1.379</v>
      </c>
      <c r="I1005" s="160"/>
      <c r="L1005" s="156"/>
      <c r="M1005" s="161"/>
      <c r="T1005" s="162"/>
      <c r="AT1005" s="157" t="s">
        <v>148</v>
      </c>
      <c r="AU1005" s="157" t="s">
        <v>91</v>
      </c>
      <c r="AV1005" s="13" t="s">
        <v>91</v>
      </c>
      <c r="AW1005" s="13" t="s">
        <v>34</v>
      </c>
      <c r="AX1005" s="13" t="s">
        <v>72</v>
      </c>
      <c r="AY1005" s="157" t="s">
        <v>136</v>
      </c>
    </row>
    <row r="1006" spans="2:65" s="15" customFormat="1" ht="11.25">
      <c r="B1006" s="173"/>
      <c r="D1006" s="150" t="s">
        <v>148</v>
      </c>
      <c r="E1006" s="174" t="s">
        <v>19</v>
      </c>
      <c r="F1006" s="175" t="s">
        <v>461</v>
      </c>
      <c r="H1006" s="176">
        <v>13.111000000000001</v>
      </c>
      <c r="I1006" s="177"/>
      <c r="L1006" s="173"/>
      <c r="M1006" s="178"/>
      <c r="T1006" s="179"/>
      <c r="AT1006" s="174" t="s">
        <v>148</v>
      </c>
      <c r="AU1006" s="174" t="s">
        <v>91</v>
      </c>
      <c r="AV1006" s="15" t="s">
        <v>156</v>
      </c>
      <c r="AW1006" s="15" t="s">
        <v>34</v>
      </c>
      <c r="AX1006" s="15" t="s">
        <v>72</v>
      </c>
      <c r="AY1006" s="174" t="s">
        <v>136</v>
      </c>
    </row>
    <row r="1007" spans="2:65" s="14" customFormat="1" ht="11.25">
      <c r="B1007" s="163"/>
      <c r="D1007" s="150" t="s">
        <v>148</v>
      </c>
      <c r="E1007" s="164" t="s">
        <v>19</v>
      </c>
      <c r="F1007" s="165" t="s">
        <v>151</v>
      </c>
      <c r="H1007" s="166">
        <v>22.980999999999998</v>
      </c>
      <c r="I1007" s="167"/>
      <c r="L1007" s="163"/>
      <c r="M1007" s="168"/>
      <c r="T1007" s="169"/>
      <c r="AT1007" s="164" t="s">
        <v>148</v>
      </c>
      <c r="AU1007" s="164" t="s">
        <v>91</v>
      </c>
      <c r="AV1007" s="14" t="s">
        <v>144</v>
      </c>
      <c r="AW1007" s="14" t="s">
        <v>34</v>
      </c>
      <c r="AX1007" s="14" t="s">
        <v>80</v>
      </c>
      <c r="AY1007" s="164" t="s">
        <v>136</v>
      </c>
    </row>
    <row r="1008" spans="2:65" s="1" customFormat="1" ht="16.5" customHeight="1">
      <c r="B1008" s="33"/>
      <c r="C1008" s="132" t="s">
        <v>1048</v>
      </c>
      <c r="D1008" s="132" t="s">
        <v>139</v>
      </c>
      <c r="E1008" s="133" t="s">
        <v>1049</v>
      </c>
      <c r="F1008" s="134" t="s">
        <v>1050</v>
      </c>
      <c r="G1008" s="135" t="s">
        <v>234</v>
      </c>
      <c r="H1008" s="136">
        <v>14.7</v>
      </c>
      <c r="I1008" s="137"/>
      <c r="J1008" s="138">
        <f>ROUND(I1008*H1008,2)</f>
        <v>0</v>
      </c>
      <c r="K1008" s="134" t="s">
        <v>143</v>
      </c>
      <c r="L1008" s="33"/>
      <c r="M1008" s="139" t="s">
        <v>19</v>
      </c>
      <c r="N1008" s="140" t="s">
        <v>44</v>
      </c>
      <c r="P1008" s="141">
        <f>O1008*H1008</f>
        <v>0</v>
      </c>
      <c r="Q1008" s="141">
        <v>2.7999999999999998E-4</v>
      </c>
      <c r="R1008" s="141">
        <f>Q1008*H1008</f>
        <v>4.1159999999999999E-3</v>
      </c>
      <c r="S1008" s="141">
        <v>0</v>
      </c>
      <c r="T1008" s="142">
        <f>S1008*H1008</f>
        <v>0</v>
      </c>
      <c r="AR1008" s="143" t="s">
        <v>253</v>
      </c>
      <c r="AT1008" s="143" t="s">
        <v>139</v>
      </c>
      <c r="AU1008" s="143" t="s">
        <v>91</v>
      </c>
      <c r="AY1008" s="18" t="s">
        <v>136</v>
      </c>
      <c r="BE1008" s="144">
        <f>IF(N1008="základní",J1008,0)</f>
        <v>0</v>
      </c>
      <c r="BF1008" s="144">
        <f>IF(N1008="snížená",J1008,0)</f>
        <v>0</v>
      </c>
      <c r="BG1008" s="144">
        <f>IF(N1008="zákl. přenesená",J1008,0)</f>
        <v>0</v>
      </c>
      <c r="BH1008" s="144">
        <f>IF(N1008="sníž. přenesená",J1008,0)</f>
        <v>0</v>
      </c>
      <c r="BI1008" s="144">
        <f>IF(N1008="nulová",J1008,0)</f>
        <v>0</v>
      </c>
      <c r="BJ1008" s="18" t="s">
        <v>91</v>
      </c>
      <c r="BK1008" s="144">
        <f>ROUND(I1008*H1008,2)</f>
        <v>0</v>
      </c>
      <c r="BL1008" s="18" t="s">
        <v>253</v>
      </c>
      <c r="BM1008" s="143" t="s">
        <v>1051</v>
      </c>
    </row>
    <row r="1009" spans="2:65" s="1" customFormat="1" ht="11.25">
      <c r="B1009" s="33"/>
      <c r="D1009" s="145" t="s">
        <v>146</v>
      </c>
      <c r="F1009" s="146" t="s">
        <v>1052</v>
      </c>
      <c r="I1009" s="147"/>
      <c r="L1009" s="33"/>
      <c r="M1009" s="148"/>
      <c r="T1009" s="54"/>
      <c r="AT1009" s="18" t="s">
        <v>146</v>
      </c>
      <c r="AU1009" s="18" t="s">
        <v>91</v>
      </c>
    </row>
    <row r="1010" spans="2:65" s="12" customFormat="1" ht="11.25">
      <c r="B1010" s="149"/>
      <c r="D1010" s="150" t="s">
        <v>148</v>
      </c>
      <c r="E1010" s="151" t="s">
        <v>19</v>
      </c>
      <c r="F1010" s="152" t="s">
        <v>446</v>
      </c>
      <c r="H1010" s="151" t="s">
        <v>19</v>
      </c>
      <c r="I1010" s="153"/>
      <c r="L1010" s="149"/>
      <c r="M1010" s="154"/>
      <c r="T1010" s="155"/>
      <c r="AT1010" s="151" t="s">
        <v>148</v>
      </c>
      <c r="AU1010" s="151" t="s">
        <v>91</v>
      </c>
      <c r="AV1010" s="12" t="s">
        <v>80</v>
      </c>
      <c r="AW1010" s="12" t="s">
        <v>34</v>
      </c>
      <c r="AX1010" s="12" t="s">
        <v>72</v>
      </c>
      <c r="AY1010" s="151" t="s">
        <v>136</v>
      </c>
    </row>
    <row r="1011" spans="2:65" s="12" customFormat="1" ht="11.25">
      <c r="B1011" s="149"/>
      <c r="D1011" s="150" t="s">
        <v>148</v>
      </c>
      <c r="E1011" s="151" t="s">
        <v>19</v>
      </c>
      <c r="F1011" s="152" t="s">
        <v>187</v>
      </c>
      <c r="H1011" s="151" t="s">
        <v>19</v>
      </c>
      <c r="I1011" s="153"/>
      <c r="L1011" s="149"/>
      <c r="M1011" s="154"/>
      <c r="T1011" s="155"/>
      <c r="AT1011" s="151" t="s">
        <v>148</v>
      </c>
      <c r="AU1011" s="151" t="s">
        <v>91</v>
      </c>
      <c r="AV1011" s="12" t="s">
        <v>80</v>
      </c>
      <c r="AW1011" s="12" t="s">
        <v>34</v>
      </c>
      <c r="AX1011" s="12" t="s">
        <v>72</v>
      </c>
      <c r="AY1011" s="151" t="s">
        <v>136</v>
      </c>
    </row>
    <row r="1012" spans="2:65" s="13" customFormat="1" ht="11.25">
      <c r="B1012" s="156"/>
      <c r="D1012" s="150" t="s">
        <v>148</v>
      </c>
      <c r="E1012" s="157" t="s">
        <v>19</v>
      </c>
      <c r="F1012" s="158" t="s">
        <v>1053</v>
      </c>
      <c r="H1012" s="159">
        <v>14.7</v>
      </c>
      <c r="I1012" s="160"/>
      <c r="L1012" s="156"/>
      <c r="M1012" s="161"/>
      <c r="T1012" s="162"/>
      <c r="AT1012" s="157" t="s">
        <v>148</v>
      </c>
      <c r="AU1012" s="157" t="s">
        <v>91</v>
      </c>
      <c r="AV1012" s="13" t="s">
        <v>91</v>
      </c>
      <c r="AW1012" s="13" t="s">
        <v>34</v>
      </c>
      <c r="AX1012" s="13" t="s">
        <v>72</v>
      </c>
      <c r="AY1012" s="157" t="s">
        <v>136</v>
      </c>
    </row>
    <row r="1013" spans="2:65" s="14" customFormat="1" ht="11.25">
      <c r="B1013" s="163"/>
      <c r="D1013" s="150" t="s">
        <v>148</v>
      </c>
      <c r="E1013" s="164" t="s">
        <v>19</v>
      </c>
      <c r="F1013" s="165" t="s">
        <v>151</v>
      </c>
      <c r="H1013" s="166">
        <v>14.7</v>
      </c>
      <c r="I1013" s="167"/>
      <c r="L1013" s="163"/>
      <c r="M1013" s="168"/>
      <c r="T1013" s="169"/>
      <c r="AT1013" s="164" t="s">
        <v>148</v>
      </c>
      <c r="AU1013" s="164" t="s">
        <v>91</v>
      </c>
      <c r="AV1013" s="14" t="s">
        <v>144</v>
      </c>
      <c r="AW1013" s="14" t="s">
        <v>34</v>
      </c>
      <c r="AX1013" s="14" t="s">
        <v>80</v>
      </c>
      <c r="AY1013" s="164" t="s">
        <v>136</v>
      </c>
    </row>
    <row r="1014" spans="2:65" s="1" customFormat="1" ht="21.75" customHeight="1">
      <c r="B1014" s="33"/>
      <c r="C1014" s="132" t="s">
        <v>1054</v>
      </c>
      <c r="D1014" s="132" t="s">
        <v>139</v>
      </c>
      <c r="E1014" s="133" t="s">
        <v>1055</v>
      </c>
      <c r="F1014" s="134" t="s">
        <v>1056</v>
      </c>
      <c r="G1014" s="135" t="s">
        <v>142</v>
      </c>
      <c r="H1014" s="136">
        <v>22.561</v>
      </c>
      <c r="I1014" s="137"/>
      <c r="J1014" s="138">
        <f>ROUND(I1014*H1014,2)</f>
        <v>0</v>
      </c>
      <c r="K1014" s="134" t="s">
        <v>143</v>
      </c>
      <c r="L1014" s="33"/>
      <c r="M1014" s="139" t="s">
        <v>19</v>
      </c>
      <c r="N1014" s="140" t="s">
        <v>44</v>
      </c>
      <c r="P1014" s="141">
        <f>O1014*H1014</f>
        <v>0</v>
      </c>
      <c r="Q1014" s="141">
        <v>9.0900000000000009E-3</v>
      </c>
      <c r="R1014" s="141">
        <f>Q1014*H1014</f>
        <v>0.20507949000000003</v>
      </c>
      <c r="S1014" s="141">
        <v>0</v>
      </c>
      <c r="T1014" s="142">
        <f>S1014*H1014</f>
        <v>0</v>
      </c>
      <c r="AR1014" s="143" t="s">
        <v>253</v>
      </c>
      <c r="AT1014" s="143" t="s">
        <v>139</v>
      </c>
      <c r="AU1014" s="143" t="s">
        <v>91</v>
      </c>
      <c r="AY1014" s="18" t="s">
        <v>136</v>
      </c>
      <c r="BE1014" s="144">
        <f>IF(N1014="základní",J1014,0)</f>
        <v>0</v>
      </c>
      <c r="BF1014" s="144">
        <f>IF(N1014="snížená",J1014,0)</f>
        <v>0</v>
      </c>
      <c r="BG1014" s="144">
        <f>IF(N1014="zákl. přenesená",J1014,0)</f>
        <v>0</v>
      </c>
      <c r="BH1014" s="144">
        <f>IF(N1014="sníž. přenesená",J1014,0)</f>
        <v>0</v>
      </c>
      <c r="BI1014" s="144">
        <f>IF(N1014="nulová",J1014,0)</f>
        <v>0</v>
      </c>
      <c r="BJ1014" s="18" t="s">
        <v>91</v>
      </c>
      <c r="BK1014" s="144">
        <f>ROUND(I1014*H1014,2)</f>
        <v>0</v>
      </c>
      <c r="BL1014" s="18" t="s">
        <v>253</v>
      </c>
      <c r="BM1014" s="143" t="s">
        <v>1057</v>
      </c>
    </row>
    <row r="1015" spans="2:65" s="1" customFormat="1" ht="11.25">
      <c r="B1015" s="33"/>
      <c r="D1015" s="145" t="s">
        <v>146</v>
      </c>
      <c r="F1015" s="146" t="s">
        <v>1058</v>
      </c>
      <c r="I1015" s="147"/>
      <c r="L1015" s="33"/>
      <c r="M1015" s="148"/>
      <c r="T1015" s="54"/>
      <c r="AT1015" s="18" t="s">
        <v>146</v>
      </c>
      <c r="AU1015" s="18" t="s">
        <v>91</v>
      </c>
    </row>
    <row r="1016" spans="2:65" s="12" customFormat="1" ht="11.25">
      <c r="B1016" s="149"/>
      <c r="D1016" s="150" t="s">
        <v>148</v>
      </c>
      <c r="E1016" s="151" t="s">
        <v>19</v>
      </c>
      <c r="F1016" s="152" t="s">
        <v>446</v>
      </c>
      <c r="H1016" s="151" t="s">
        <v>19</v>
      </c>
      <c r="I1016" s="153"/>
      <c r="L1016" s="149"/>
      <c r="M1016" s="154"/>
      <c r="T1016" s="155"/>
      <c r="AT1016" s="151" t="s">
        <v>148</v>
      </c>
      <c r="AU1016" s="151" t="s">
        <v>91</v>
      </c>
      <c r="AV1016" s="12" t="s">
        <v>80</v>
      </c>
      <c r="AW1016" s="12" t="s">
        <v>34</v>
      </c>
      <c r="AX1016" s="12" t="s">
        <v>72</v>
      </c>
      <c r="AY1016" s="151" t="s">
        <v>136</v>
      </c>
    </row>
    <row r="1017" spans="2:65" s="12" customFormat="1" ht="11.25">
      <c r="B1017" s="149"/>
      <c r="D1017" s="150" t="s">
        <v>148</v>
      </c>
      <c r="E1017" s="151" t="s">
        <v>19</v>
      </c>
      <c r="F1017" s="152" t="s">
        <v>187</v>
      </c>
      <c r="H1017" s="151" t="s">
        <v>19</v>
      </c>
      <c r="I1017" s="153"/>
      <c r="L1017" s="149"/>
      <c r="M1017" s="154"/>
      <c r="T1017" s="155"/>
      <c r="AT1017" s="151" t="s">
        <v>148</v>
      </c>
      <c r="AU1017" s="151" t="s">
        <v>91</v>
      </c>
      <c r="AV1017" s="12" t="s">
        <v>80</v>
      </c>
      <c r="AW1017" s="12" t="s">
        <v>34</v>
      </c>
      <c r="AX1017" s="12" t="s">
        <v>72</v>
      </c>
      <c r="AY1017" s="151" t="s">
        <v>136</v>
      </c>
    </row>
    <row r="1018" spans="2:65" s="13" customFormat="1" ht="11.25">
      <c r="B1018" s="156"/>
      <c r="D1018" s="150" t="s">
        <v>148</v>
      </c>
      <c r="E1018" s="157" t="s">
        <v>19</v>
      </c>
      <c r="F1018" s="158" t="s">
        <v>1059</v>
      </c>
      <c r="H1018" s="159">
        <v>24.36</v>
      </c>
      <c r="I1018" s="160"/>
      <c r="L1018" s="156"/>
      <c r="M1018" s="161"/>
      <c r="T1018" s="162"/>
      <c r="AT1018" s="157" t="s">
        <v>148</v>
      </c>
      <c r="AU1018" s="157" t="s">
        <v>91</v>
      </c>
      <c r="AV1018" s="13" t="s">
        <v>91</v>
      </c>
      <c r="AW1018" s="13" t="s">
        <v>34</v>
      </c>
      <c r="AX1018" s="13" t="s">
        <v>72</v>
      </c>
      <c r="AY1018" s="157" t="s">
        <v>136</v>
      </c>
    </row>
    <row r="1019" spans="2:65" s="13" customFormat="1" ht="11.25">
      <c r="B1019" s="156"/>
      <c r="D1019" s="150" t="s">
        <v>148</v>
      </c>
      <c r="E1019" s="157" t="s">
        <v>19</v>
      </c>
      <c r="F1019" s="158" t="s">
        <v>1060</v>
      </c>
      <c r="H1019" s="159">
        <v>-1.7989999999999999</v>
      </c>
      <c r="I1019" s="160"/>
      <c r="L1019" s="156"/>
      <c r="M1019" s="161"/>
      <c r="T1019" s="162"/>
      <c r="AT1019" s="157" t="s">
        <v>148</v>
      </c>
      <c r="AU1019" s="157" t="s">
        <v>91</v>
      </c>
      <c r="AV1019" s="13" t="s">
        <v>91</v>
      </c>
      <c r="AW1019" s="13" t="s">
        <v>34</v>
      </c>
      <c r="AX1019" s="13" t="s">
        <v>72</v>
      </c>
      <c r="AY1019" s="157" t="s">
        <v>136</v>
      </c>
    </row>
    <row r="1020" spans="2:65" s="14" customFormat="1" ht="11.25">
      <c r="B1020" s="163"/>
      <c r="D1020" s="150" t="s">
        <v>148</v>
      </c>
      <c r="E1020" s="164" t="s">
        <v>19</v>
      </c>
      <c r="F1020" s="165" t="s">
        <v>151</v>
      </c>
      <c r="H1020" s="166">
        <v>22.561</v>
      </c>
      <c r="I1020" s="167"/>
      <c r="L1020" s="163"/>
      <c r="M1020" s="168"/>
      <c r="T1020" s="169"/>
      <c r="AT1020" s="164" t="s">
        <v>148</v>
      </c>
      <c r="AU1020" s="164" t="s">
        <v>91</v>
      </c>
      <c r="AV1020" s="14" t="s">
        <v>144</v>
      </c>
      <c r="AW1020" s="14" t="s">
        <v>34</v>
      </c>
      <c r="AX1020" s="14" t="s">
        <v>80</v>
      </c>
      <c r="AY1020" s="164" t="s">
        <v>136</v>
      </c>
    </row>
    <row r="1021" spans="2:65" s="1" customFormat="1" ht="16.5" customHeight="1">
      <c r="B1021" s="33"/>
      <c r="C1021" s="180" t="s">
        <v>1061</v>
      </c>
      <c r="D1021" s="180" t="s">
        <v>502</v>
      </c>
      <c r="E1021" s="181" t="s">
        <v>1062</v>
      </c>
      <c r="F1021" s="182" t="s">
        <v>1063</v>
      </c>
      <c r="G1021" s="183" t="s">
        <v>142</v>
      </c>
      <c r="H1021" s="184">
        <v>25.945</v>
      </c>
      <c r="I1021" s="185"/>
      <c r="J1021" s="186">
        <f>ROUND(I1021*H1021,2)</f>
        <v>0</v>
      </c>
      <c r="K1021" s="182" t="s">
        <v>143</v>
      </c>
      <c r="L1021" s="187"/>
      <c r="M1021" s="188" t="s">
        <v>19</v>
      </c>
      <c r="N1021" s="189" t="s">
        <v>44</v>
      </c>
      <c r="P1021" s="141">
        <f>O1021*H1021</f>
        <v>0</v>
      </c>
      <c r="Q1021" s="141">
        <v>1.9E-2</v>
      </c>
      <c r="R1021" s="141">
        <f>Q1021*H1021</f>
        <v>0.49295499999999998</v>
      </c>
      <c r="S1021" s="141">
        <v>0</v>
      </c>
      <c r="T1021" s="142">
        <f>S1021*H1021</f>
        <v>0</v>
      </c>
      <c r="AR1021" s="143" t="s">
        <v>369</v>
      </c>
      <c r="AT1021" s="143" t="s">
        <v>502</v>
      </c>
      <c r="AU1021" s="143" t="s">
        <v>91</v>
      </c>
      <c r="AY1021" s="18" t="s">
        <v>136</v>
      </c>
      <c r="BE1021" s="144">
        <f>IF(N1021="základní",J1021,0)</f>
        <v>0</v>
      </c>
      <c r="BF1021" s="144">
        <f>IF(N1021="snížená",J1021,0)</f>
        <v>0</v>
      </c>
      <c r="BG1021" s="144">
        <f>IF(N1021="zákl. přenesená",J1021,0)</f>
        <v>0</v>
      </c>
      <c r="BH1021" s="144">
        <f>IF(N1021="sníž. přenesená",J1021,0)</f>
        <v>0</v>
      </c>
      <c r="BI1021" s="144">
        <f>IF(N1021="nulová",J1021,0)</f>
        <v>0</v>
      </c>
      <c r="BJ1021" s="18" t="s">
        <v>91</v>
      </c>
      <c r="BK1021" s="144">
        <f>ROUND(I1021*H1021,2)</f>
        <v>0</v>
      </c>
      <c r="BL1021" s="18" t="s">
        <v>253</v>
      </c>
      <c r="BM1021" s="143" t="s">
        <v>1064</v>
      </c>
    </row>
    <row r="1022" spans="2:65" s="12" customFormat="1" ht="11.25">
      <c r="B1022" s="149"/>
      <c r="D1022" s="150" t="s">
        <v>148</v>
      </c>
      <c r="E1022" s="151" t="s">
        <v>19</v>
      </c>
      <c r="F1022" s="152" t="s">
        <v>446</v>
      </c>
      <c r="H1022" s="151" t="s">
        <v>19</v>
      </c>
      <c r="I1022" s="153"/>
      <c r="L1022" s="149"/>
      <c r="M1022" s="154"/>
      <c r="T1022" s="155"/>
      <c r="AT1022" s="151" t="s">
        <v>148</v>
      </c>
      <c r="AU1022" s="151" t="s">
        <v>91</v>
      </c>
      <c r="AV1022" s="12" t="s">
        <v>80</v>
      </c>
      <c r="AW1022" s="12" t="s">
        <v>34</v>
      </c>
      <c r="AX1022" s="12" t="s">
        <v>72</v>
      </c>
      <c r="AY1022" s="151" t="s">
        <v>136</v>
      </c>
    </row>
    <row r="1023" spans="2:65" s="12" customFormat="1" ht="11.25">
      <c r="B1023" s="149"/>
      <c r="D1023" s="150" t="s">
        <v>148</v>
      </c>
      <c r="E1023" s="151" t="s">
        <v>19</v>
      </c>
      <c r="F1023" s="152" t="s">
        <v>187</v>
      </c>
      <c r="H1023" s="151" t="s">
        <v>19</v>
      </c>
      <c r="I1023" s="153"/>
      <c r="L1023" s="149"/>
      <c r="M1023" s="154"/>
      <c r="T1023" s="155"/>
      <c r="AT1023" s="151" t="s">
        <v>148</v>
      </c>
      <c r="AU1023" s="151" t="s">
        <v>91</v>
      </c>
      <c r="AV1023" s="12" t="s">
        <v>80</v>
      </c>
      <c r="AW1023" s="12" t="s">
        <v>34</v>
      </c>
      <c r="AX1023" s="12" t="s">
        <v>72</v>
      </c>
      <c r="AY1023" s="151" t="s">
        <v>136</v>
      </c>
    </row>
    <row r="1024" spans="2:65" s="13" customFormat="1" ht="11.25">
      <c r="B1024" s="156"/>
      <c r="D1024" s="150" t="s">
        <v>148</v>
      </c>
      <c r="E1024" s="157" t="s">
        <v>19</v>
      </c>
      <c r="F1024" s="158" t="s">
        <v>1059</v>
      </c>
      <c r="H1024" s="159">
        <v>24.36</v>
      </c>
      <c r="I1024" s="160"/>
      <c r="L1024" s="156"/>
      <c r="M1024" s="161"/>
      <c r="T1024" s="162"/>
      <c r="AT1024" s="157" t="s">
        <v>148</v>
      </c>
      <c r="AU1024" s="157" t="s">
        <v>91</v>
      </c>
      <c r="AV1024" s="13" t="s">
        <v>91</v>
      </c>
      <c r="AW1024" s="13" t="s">
        <v>34</v>
      </c>
      <c r="AX1024" s="13" t="s">
        <v>72</v>
      </c>
      <c r="AY1024" s="157" t="s">
        <v>136</v>
      </c>
    </row>
    <row r="1025" spans="2:65" s="13" customFormat="1" ht="11.25">
      <c r="B1025" s="156"/>
      <c r="D1025" s="150" t="s">
        <v>148</v>
      </c>
      <c r="E1025" s="157" t="s">
        <v>19</v>
      </c>
      <c r="F1025" s="158" t="s">
        <v>1060</v>
      </c>
      <c r="H1025" s="159">
        <v>-1.7989999999999999</v>
      </c>
      <c r="I1025" s="160"/>
      <c r="L1025" s="156"/>
      <c r="M1025" s="161"/>
      <c r="T1025" s="162"/>
      <c r="AT1025" s="157" t="s">
        <v>148</v>
      </c>
      <c r="AU1025" s="157" t="s">
        <v>91</v>
      </c>
      <c r="AV1025" s="13" t="s">
        <v>91</v>
      </c>
      <c r="AW1025" s="13" t="s">
        <v>34</v>
      </c>
      <c r="AX1025" s="13" t="s">
        <v>72</v>
      </c>
      <c r="AY1025" s="157" t="s">
        <v>136</v>
      </c>
    </row>
    <row r="1026" spans="2:65" s="14" customFormat="1" ht="11.25">
      <c r="B1026" s="163"/>
      <c r="D1026" s="150" t="s">
        <v>148</v>
      </c>
      <c r="E1026" s="164" t="s">
        <v>19</v>
      </c>
      <c r="F1026" s="165" t="s">
        <v>151</v>
      </c>
      <c r="H1026" s="166">
        <v>22.561</v>
      </c>
      <c r="I1026" s="167"/>
      <c r="L1026" s="163"/>
      <c r="M1026" s="168"/>
      <c r="T1026" s="169"/>
      <c r="AT1026" s="164" t="s">
        <v>148</v>
      </c>
      <c r="AU1026" s="164" t="s">
        <v>91</v>
      </c>
      <c r="AV1026" s="14" t="s">
        <v>144</v>
      </c>
      <c r="AW1026" s="14" t="s">
        <v>34</v>
      </c>
      <c r="AX1026" s="14" t="s">
        <v>80</v>
      </c>
      <c r="AY1026" s="164" t="s">
        <v>136</v>
      </c>
    </row>
    <row r="1027" spans="2:65" s="13" customFormat="1" ht="11.25">
      <c r="B1027" s="156"/>
      <c r="D1027" s="150" t="s">
        <v>148</v>
      </c>
      <c r="F1027" s="158" t="s">
        <v>1065</v>
      </c>
      <c r="H1027" s="159">
        <v>25.945</v>
      </c>
      <c r="I1027" s="160"/>
      <c r="L1027" s="156"/>
      <c r="M1027" s="161"/>
      <c r="T1027" s="162"/>
      <c r="AT1027" s="157" t="s">
        <v>148</v>
      </c>
      <c r="AU1027" s="157" t="s">
        <v>91</v>
      </c>
      <c r="AV1027" s="13" t="s">
        <v>91</v>
      </c>
      <c r="AW1027" s="13" t="s">
        <v>4</v>
      </c>
      <c r="AX1027" s="13" t="s">
        <v>80</v>
      </c>
      <c r="AY1027" s="157" t="s">
        <v>136</v>
      </c>
    </row>
    <row r="1028" spans="2:65" s="1" customFormat="1" ht="16.5" customHeight="1">
      <c r="B1028" s="33"/>
      <c r="C1028" s="132" t="s">
        <v>1066</v>
      </c>
      <c r="D1028" s="132" t="s">
        <v>139</v>
      </c>
      <c r="E1028" s="133" t="s">
        <v>1067</v>
      </c>
      <c r="F1028" s="134" t="s">
        <v>1068</v>
      </c>
      <c r="G1028" s="135" t="s">
        <v>234</v>
      </c>
      <c r="H1028" s="136">
        <v>7.7</v>
      </c>
      <c r="I1028" s="137"/>
      <c r="J1028" s="138">
        <f>ROUND(I1028*H1028,2)</f>
        <v>0</v>
      </c>
      <c r="K1028" s="134" t="s">
        <v>143</v>
      </c>
      <c r="L1028" s="33"/>
      <c r="M1028" s="139" t="s">
        <v>19</v>
      </c>
      <c r="N1028" s="140" t="s">
        <v>44</v>
      </c>
      <c r="P1028" s="141">
        <f>O1028*H1028</f>
        <v>0</v>
      </c>
      <c r="Q1028" s="141">
        <v>2.0000000000000001E-4</v>
      </c>
      <c r="R1028" s="141">
        <f>Q1028*H1028</f>
        <v>1.5400000000000001E-3</v>
      </c>
      <c r="S1028" s="141">
        <v>0</v>
      </c>
      <c r="T1028" s="142">
        <f>S1028*H1028</f>
        <v>0</v>
      </c>
      <c r="AR1028" s="143" t="s">
        <v>253</v>
      </c>
      <c r="AT1028" s="143" t="s">
        <v>139</v>
      </c>
      <c r="AU1028" s="143" t="s">
        <v>91</v>
      </c>
      <c r="AY1028" s="18" t="s">
        <v>136</v>
      </c>
      <c r="BE1028" s="144">
        <f>IF(N1028="základní",J1028,0)</f>
        <v>0</v>
      </c>
      <c r="BF1028" s="144">
        <f>IF(N1028="snížená",J1028,0)</f>
        <v>0</v>
      </c>
      <c r="BG1028" s="144">
        <f>IF(N1028="zákl. přenesená",J1028,0)</f>
        <v>0</v>
      </c>
      <c r="BH1028" s="144">
        <f>IF(N1028="sníž. přenesená",J1028,0)</f>
        <v>0</v>
      </c>
      <c r="BI1028" s="144">
        <f>IF(N1028="nulová",J1028,0)</f>
        <v>0</v>
      </c>
      <c r="BJ1028" s="18" t="s">
        <v>91</v>
      </c>
      <c r="BK1028" s="144">
        <f>ROUND(I1028*H1028,2)</f>
        <v>0</v>
      </c>
      <c r="BL1028" s="18" t="s">
        <v>253</v>
      </c>
      <c r="BM1028" s="143" t="s">
        <v>1069</v>
      </c>
    </row>
    <row r="1029" spans="2:65" s="1" customFormat="1" ht="11.25">
      <c r="B1029" s="33"/>
      <c r="D1029" s="145" t="s">
        <v>146</v>
      </c>
      <c r="F1029" s="146" t="s">
        <v>1070</v>
      </c>
      <c r="I1029" s="147"/>
      <c r="L1029" s="33"/>
      <c r="M1029" s="148"/>
      <c r="T1029" s="54"/>
      <c r="AT1029" s="18" t="s">
        <v>146</v>
      </c>
      <c r="AU1029" s="18" t="s">
        <v>91</v>
      </c>
    </row>
    <row r="1030" spans="2:65" s="12" customFormat="1" ht="11.25">
      <c r="B1030" s="149"/>
      <c r="D1030" s="150" t="s">
        <v>148</v>
      </c>
      <c r="E1030" s="151" t="s">
        <v>19</v>
      </c>
      <c r="F1030" s="152" t="s">
        <v>446</v>
      </c>
      <c r="H1030" s="151" t="s">
        <v>19</v>
      </c>
      <c r="I1030" s="153"/>
      <c r="L1030" s="149"/>
      <c r="M1030" s="154"/>
      <c r="T1030" s="155"/>
      <c r="AT1030" s="151" t="s">
        <v>148</v>
      </c>
      <c r="AU1030" s="151" t="s">
        <v>91</v>
      </c>
      <c r="AV1030" s="12" t="s">
        <v>80</v>
      </c>
      <c r="AW1030" s="12" t="s">
        <v>34</v>
      </c>
      <c r="AX1030" s="12" t="s">
        <v>72</v>
      </c>
      <c r="AY1030" s="151" t="s">
        <v>136</v>
      </c>
    </row>
    <row r="1031" spans="2:65" s="12" customFormat="1" ht="11.25">
      <c r="B1031" s="149"/>
      <c r="D1031" s="150" t="s">
        <v>148</v>
      </c>
      <c r="E1031" s="151" t="s">
        <v>19</v>
      </c>
      <c r="F1031" s="152" t="s">
        <v>187</v>
      </c>
      <c r="H1031" s="151" t="s">
        <v>19</v>
      </c>
      <c r="I1031" s="153"/>
      <c r="L1031" s="149"/>
      <c r="M1031" s="154"/>
      <c r="T1031" s="155"/>
      <c r="AT1031" s="151" t="s">
        <v>148</v>
      </c>
      <c r="AU1031" s="151" t="s">
        <v>91</v>
      </c>
      <c r="AV1031" s="12" t="s">
        <v>80</v>
      </c>
      <c r="AW1031" s="12" t="s">
        <v>34</v>
      </c>
      <c r="AX1031" s="12" t="s">
        <v>72</v>
      </c>
      <c r="AY1031" s="151" t="s">
        <v>136</v>
      </c>
    </row>
    <row r="1032" spans="2:65" s="13" customFormat="1" ht="11.25">
      <c r="B1032" s="156"/>
      <c r="D1032" s="150" t="s">
        <v>148</v>
      </c>
      <c r="E1032" s="157" t="s">
        <v>19</v>
      </c>
      <c r="F1032" s="158" t="s">
        <v>1071</v>
      </c>
      <c r="H1032" s="159">
        <v>6.3</v>
      </c>
      <c r="I1032" s="160"/>
      <c r="L1032" s="156"/>
      <c r="M1032" s="161"/>
      <c r="T1032" s="162"/>
      <c r="AT1032" s="157" t="s">
        <v>148</v>
      </c>
      <c r="AU1032" s="157" t="s">
        <v>91</v>
      </c>
      <c r="AV1032" s="13" t="s">
        <v>91</v>
      </c>
      <c r="AW1032" s="13" t="s">
        <v>34</v>
      </c>
      <c r="AX1032" s="13" t="s">
        <v>72</v>
      </c>
      <c r="AY1032" s="157" t="s">
        <v>136</v>
      </c>
    </row>
    <row r="1033" spans="2:65" s="13" customFormat="1" ht="11.25">
      <c r="B1033" s="156"/>
      <c r="D1033" s="150" t="s">
        <v>148</v>
      </c>
      <c r="E1033" s="157" t="s">
        <v>19</v>
      </c>
      <c r="F1033" s="158" t="s">
        <v>1072</v>
      </c>
      <c r="H1033" s="159">
        <v>1.4</v>
      </c>
      <c r="I1033" s="160"/>
      <c r="L1033" s="156"/>
      <c r="M1033" s="161"/>
      <c r="T1033" s="162"/>
      <c r="AT1033" s="157" t="s">
        <v>148</v>
      </c>
      <c r="AU1033" s="157" t="s">
        <v>91</v>
      </c>
      <c r="AV1033" s="13" t="s">
        <v>91</v>
      </c>
      <c r="AW1033" s="13" t="s">
        <v>34</v>
      </c>
      <c r="AX1033" s="13" t="s">
        <v>72</v>
      </c>
      <c r="AY1033" s="157" t="s">
        <v>136</v>
      </c>
    </row>
    <row r="1034" spans="2:65" s="14" customFormat="1" ht="11.25">
      <c r="B1034" s="163"/>
      <c r="D1034" s="150" t="s">
        <v>148</v>
      </c>
      <c r="E1034" s="164" t="s">
        <v>19</v>
      </c>
      <c r="F1034" s="165" t="s">
        <v>151</v>
      </c>
      <c r="H1034" s="166">
        <v>7.6999999999999993</v>
      </c>
      <c r="I1034" s="167"/>
      <c r="L1034" s="163"/>
      <c r="M1034" s="168"/>
      <c r="T1034" s="169"/>
      <c r="AT1034" s="164" t="s">
        <v>148</v>
      </c>
      <c r="AU1034" s="164" t="s">
        <v>91</v>
      </c>
      <c r="AV1034" s="14" t="s">
        <v>144</v>
      </c>
      <c r="AW1034" s="14" t="s">
        <v>34</v>
      </c>
      <c r="AX1034" s="14" t="s">
        <v>80</v>
      </c>
      <c r="AY1034" s="164" t="s">
        <v>136</v>
      </c>
    </row>
    <row r="1035" spans="2:65" s="1" customFormat="1" ht="16.5" customHeight="1">
      <c r="B1035" s="33"/>
      <c r="C1035" s="180" t="s">
        <v>1073</v>
      </c>
      <c r="D1035" s="180" t="s">
        <v>502</v>
      </c>
      <c r="E1035" s="181" t="s">
        <v>1074</v>
      </c>
      <c r="F1035" s="182" t="s">
        <v>1075</v>
      </c>
      <c r="G1035" s="183" t="s">
        <v>234</v>
      </c>
      <c r="H1035" s="184">
        <v>8.0850000000000009</v>
      </c>
      <c r="I1035" s="185"/>
      <c r="J1035" s="186">
        <f>ROUND(I1035*H1035,2)</f>
        <v>0</v>
      </c>
      <c r="K1035" s="182" t="s">
        <v>143</v>
      </c>
      <c r="L1035" s="187"/>
      <c r="M1035" s="188" t="s">
        <v>19</v>
      </c>
      <c r="N1035" s="189" t="s">
        <v>44</v>
      </c>
      <c r="P1035" s="141">
        <f>O1035*H1035</f>
        <v>0</v>
      </c>
      <c r="Q1035" s="141">
        <v>1.2E-4</v>
      </c>
      <c r="R1035" s="141">
        <f>Q1035*H1035</f>
        <v>9.7020000000000016E-4</v>
      </c>
      <c r="S1035" s="141">
        <v>0</v>
      </c>
      <c r="T1035" s="142">
        <f>S1035*H1035</f>
        <v>0</v>
      </c>
      <c r="AR1035" s="143" t="s">
        <v>369</v>
      </c>
      <c r="AT1035" s="143" t="s">
        <v>502</v>
      </c>
      <c r="AU1035" s="143" t="s">
        <v>91</v>
      </c>
      <c r="AY1035" s="18" t="s">
        <v>136</v>
      </c>
      <c r="BE1035" s="144">
        <f>IF(N1035="základní",J1035,0)</f>
        <v>0</v>
      </c>
      <c r="BF1035" s="144">
        <f>IF(N1035="snížená",J1035,0)</f>
        <v>0</v>
      </c>
      <c r="BG1035" s="144">
        <f>IF(N1035="zákl. přenesená",J1035,0)</f>
        <v>0</v>
      </c>
      <c r="BH1035" s="144">
        <f>IF(N1035="sníž. přenesená",J1035,0)</f>
        <v>0</v>
      </c>
      <c r="BI1035" s="144">
        <f>IF(N1035="nulová",J1035,0)</f>
        <v>0</v>
      </c>
      <c r="BJ1035" s="18" t="s">
        <v>91</v>
      </c>
      <c r="BK1035" s="144">
        <f>ROUND(I1035*H1035,2)</f>
        <v>0</v>
      </c>
      <c r="BL1035" s="18" t="s">
        <v>253</v>
      </c>
      <c r="BM1035" s="143" t="s">
        <v>1076</v>
      </c>
    </row>
    <row r="1036" spans="2:65" s="12" customFormat="1" ht="11.25">
      <c r="B1036" s="149"/>
      <c r="D1036" s="150" t="s">
        <v>148</v>
      </c>
      <c r="E1036" s="151" t="s">
        <v>19</v>
      </c>
      <c r="F1036" s="152" t="s">
        <v>446</v>
      </c>
      <c r="H1036" s="151" t="s">
        <v>19</v>
      </c>
      <c r="I1036" s="153"/>
      <c r="L1036" s="149"/>
      <c r="M1036" s="154"/>
      <c r="T1036" s="155"/>
      <c r="AT1036" s="151" t="s">
        <v>148</v>
      </c>
      <c r="AU1036" s="151" t="s">
        <v>91</v>
      </c>
      <c r="AV1036" s="12" t="s">
        <v>80</v>
      </c>
      <c r="AW1036" s="12" t="s">
        <v>34</v>
      </c>
      <c r="AX1036" s="12" t="s">
        <v>72</v>
      </c>
      <c r="AY1036" s="151" t="s">
        <v>136</v>
      </c>
    </row>
    <row r="1037" spans="2:65" s="12" customFormat="1" ht="11.25">
      <c r="B1037" s="149"/>
      <c r="D1037" s="150" t="s">
        <v>148</v>
      </c>
      <c r="E1037" s="151" t="s">
        <v>19</v>
      </c>
      <c r="F1037" s="152" t="s">
        <v>187</v>
      </c>
      <c r="H1037" s="151" t="s">
        <v>19</v>
      </c>
      <c r="I1037" s="153"/>
      <c r="L1037" s="149"/>
      <c r="M1037" s="154"/>
      <c r="T1037" s="155"/>
      <c r="AT1037" s="151" t="s">
        <v>148</v>
      </c>
      <c r="AU1037" s="151" t="s">
        <v>91</v>
      </c>
      <c r="AV1037" s="12" t="s">
        <v>80</v>
      </c>
      <c r="AW1037" s="12" t="s">
        <v>34</v>
      </c>
      <c r="AX1037" s="12" t="s">
        <v>72</v>
      </c>
      <c r="AY1037" s="151" t="s">
        <v>136</v>
      </c>
    </row>
    <row r="1038" spans="2:65" s="13" customFormat="1" ht="11.25">
      <c r="B1038" s="156"/>
      <c r="D1038" s="150" t="s">
        <v>148</v>
      </c>
      <c r="E1038" s="157" t="s">
        <v>19</v>
      </c>
      <c r="F1038" s="158" t="s">
        <v>1071</v>
      </c>
      <c r="H1038" s="159">
        <v>6.3</v>
      </c>
      <c r="I1038" s="160"/>
      <c r="L1038" s="156"/>
      <c r="M1038" s="161"/>
      <c r="T1038" s="162"/>
      <c r="AT1038" s="157" t="s">
        <v>148</v>
      </c>
      <c r="AU1038" s="157" t="s">
        <v>91</v>
      </c>
      <c r="AV1038" s="13" t="s">
        <v>91</v>
      </c>
      <c r="AW1038" s="13" t="s">
        <v>34</v>
      </c>
      <c r="AX1038" s="13" t="s">
        <v>72</v>
      </c>
      <c r="AY1038" s="157" t="s">
        <v>136</v>
      </c>
    </row>
    <row r="1039" spans="2:65" s="13" customFormat="1" ht="11.25">
      <c r="B1039" s="156"/>
      <c r="D1039" s="150" t="s">
        <v>148</v>
      </c>
      <c r="E1039" s="157" t="s">
        <v>19</v>
      </c>
      <c r="F1039" s="158" t="s">
        <v>1072</v>
      </c>
      <c r="H1039" s="159">
        <v>1.4</v>
      </c>
      <c r="I1039" s="160"/>
      <c r="L1039" s="156"/>
      <c r="M1039" s="161"/>
      <c r="T1039" s="162"/>
      <c r="AT1039" s="157" t="s">
        <v>148</v>
      </c>
      <c r="AU1039" s="157" t="s">
        <v>91</v>
      </c>
      <c r="AV1039" s="13" t="s">
        <v>91</v>
      </c>
      <c r="AW1039" s="13" t="s">
        <v>34</v>
      </c>
      <c r="AX1039" s="13" t="s">
        <v>72</v>
      </c>
      <c r="AY1039" s="157" t="s">
        <v>136</v>
      </c>
    </row>
    <row r="1040" spans="2:65" s="14" customFormat="1" ht="11.25">
      <c r="B1040" s="163"/>
      <c r="D1040" s="150" t="s">
        <v>148</v>
      </c>
      <c r="E1040" s="164" t="s">
        <v>19</v>
      </c>
      <c r="F1040" s="165" t="s">
        <v>151</v>
      </c>
      <c r="H1040" s="166">
        <v>7.6999999999999993</v>
      </c>
      <c r="I1040" s="167"/>
      <c r="L1040" s="163"/>
      <c r="M1040" s="168"/>
      <c r="T1040" s="169"/>
      <c r="AT1040" s="164" t="s">
        <v>148</v>
      </c>
      <c r="AU1040" s="164" t="s">
        <v>91</v>
      </c>
      <c r="AV1040" s="14" t="s">
        <v>144</v>
      </c>
      <c r="AW1040" s="14" t="s">
        <v>34</v>
      </c>
      <c r="AX1040" s="14" t="s">
        <v>80</v>
      </c>
      <c r="AY1040" s="164" t="s">
        <v>136</v>
      </c>
    </row>
    <row r="1041" spans="2:65" s="13" customFormat="1" ht="11.25">
      <c r="B1041" s="156"/>
      <c r="D1041" s="150" t="s">
        <v>148</v>
      </c>
      <c r="F1041" s="158" t="s">
        <v>1077</v>
      </c>
      <c r="H1041" s="159">
        <v>8.0850000000000009</v>
      </c>
      <c r="I1041" s="160"/>
      <c r="L1041" s="156"/>
      <c r="M1041" s="161"/>
      <c r="T1041" s="162"/>
      <c r="AT1041" s="157" t="s">
        <v>148</v>
      </c>
      <c r="AU1041" s="157" t="s">
        <v>91</v>
      </c>
      <c r="AV1041" s="13" t="s">
        <v>91</v>
      </c>
      <c r="AW1041" s="13" t="s">
        <v>4</v>
      </c>
      <c r="AX1041" s="13" t="s">
        <v>80</v>
      </c>
      <c r="AY1041" s="157" t="s">
        <v>136</v>
      </c>
    </row>
    <row r="1042" spans="2:65" s="1" customFormat="1" ht="16.5" customHeight="1">
      <c r="B1042" s="33"/>
      <c r="C1042" s="132" t="s">
        <v>1078</v>
      </c>
      <c r="D1042" s="132" t="s">
        <v>139</v>
      </c>
      <c r="E1042" s="133" t="s">
        <v>1079</v>
      </c>
      <c r="F1042" s="134" t="s">
        <v>1080</v>
      </c>
      <c r="G1042" s="135" t="s">
        <v>234</v>
      </c>
      <c r="H1042" s="136">
        <v>11.6</v>
      </c>
      <c r="I1042" s="137"/>
      <c r="J1042" s="138">
        <f>ROUND(I1042*H1042,2)</f>
        <v>0</v>
      </c>
      <c r="K1042" s="134" t="s">
        <v>143</v>
      </c>
      <c r="L1042" s="33"/>
      <c r="M1042" s="139" t="s">
        <v>19</v>
      </c>
      <c r="N1042" s="140" t="s">
        <v>44</v>
      </c>
      <c r="P1042" s="141">
        <f>O1042*H1042</f>
        <v>0</v>
      </c>
      <c r="Q1042" s="141">
        <v>1.8000000000000001E-4</v>
      </c>
      <c r="R1042" s="141">
        <f>Q1042*H1042</f>
        <v>2.088E-3</v>
      </c>
      <c r="S1042" s="141">
        <v>0</v>
      </c>
      <c r="T1042" s="142">
        <f>S1042*H1042</f>
        <v>0</v>
      </c>
      <c r="AR1042" s="143" t="s">
        <v>253</v>
      </c>
      <c r="AT1042" s="143" t="s">
        <v>139</v>
      </c>
      <c r="AU1042" s="143" t="s">
        <v>91</v>
      </c>
      <c r="AY1042" s="18" t="s">
        <v>136</v>
      </c>
      <c r="BE1042" s="144">
        <f>IF(N1042="základní",J1042,0)</f>
        <v>0</v>
      </c>
      <c r="BF1042" s="144">
        <f>IF(N1042="snížená",J1042,0)</f>
        <v>0</v>
      </c>
      <c r="BG1042" s="144">
        <f>IF(N1042="zákl. přenesená",J1042,0)</f>
        <v>0</v>
      </c>
      <c r="BH1042" s="144">
        <f>IF(N1042="sníž. přenesená",J1042,0)</f>
        <v>0</v>
      </c>
      <c r="BI1042" s="144">
        <f>IF(N1042="nulová",J1042,0)</f>
        <v>0</v>
      </c>
      <c r="BJ1042" s="18" t="s">
        <v>91</v>
      </c>
      <c r="BK1042" s="144">
        <f>ROUND(I1042*H1042,2)</f>
        <v>0</v>
      </c>
      <c r="BL1042" s="18" t="s">
        <v>253</v>
      </c>
      <c r="BM1042" s="143" t="s">
        <v>1081</v>
      </c>
    </row>
    <row r="1043" spans="2:65" s="1" customFormat="1" ht="11.25">
      <c r="B1043" s="33"/>
      <c r="D1043" s="145" t="s">
        <v>146</v>
      </c>
      <c r="F1043" s="146" t="s">
        <v>1082</v>
      </c>
      <c r="I1043" s="147"/>
      <c r="L1043" s="33"/>
      <c r="M1043" s="148"/>
      <c r="T1043" s="54"/>
      <c r="AT1043" s="18" t="s">
        <v>146</v>
      </c>
      <c r="AU1043" s="18" t="s">
        <v>91</v>
      </c>
    </row>
    <row r="1044" spans="2:65" s="12" customFormat="1" ht="11.25">
      <c r="B1044" s="149"/>
      <c r="D1044" s="150" t="s">
        <v>148</v>
      </c>
      <c r="E1044" s="151" t="s">
        <v>19</v>
      </c>
      <c r="F1044" s="152" t="s">
        <v>446</v>
      </c>
      <c r="H1044" s="151" t="s">
        <v>19</v>
      </c>
      <c r="I1044" s="153"/>
      <c r="L1044" s="149"/>
      <c r="M1044" s="154"/>
      <c r="T1044" s="155"/>
      <c r="AT1044" s="151" t="s">
        <v>148</v>
      </c>
      <c r="AU1044" s="151" t="s">
        <v>91</v>
      </c>
      <c r="AV1044" s="12" t="s">
        <v>80</v>
      </c>
      <c r="AW1044" s="12" t="s">
        <v>34</v>
      </c>
      <c r="AX1044" s="12" t="s">
        <v>72</v>
      </c>
      <c r="AY1044" s="151" t="s">
        <v>136</v>
      </c>
    </row>
    <row r="1045" spans="2:65" s="12" customFormat="1" ht="11.25">
      <c r="B1045" s="149"/>
      <c r="D1045" s="150" t="s">
        <v>148</v>
      </c>
      <c r="E1045" s="151" t="s">
        <v>19</v>
      </c>
      <c r="F1045" s="152" t="s">
        <v>187</v>
      </c>
      <c r="H1045" s="151" t="s">
        <v>19</v>
      </c>
      <c r="I1045" s="153"/>
      <c r="L1045" s="149"/>
      <c r="M1045" s="154"/>
      <c r="T1045" s="155"/>
      <c r="AT1045" s="151" t="s">
        <v>148</v>
      </c>
      <c r="AU1045" s="151" t="s">
        <v>91</v>
      </c>
      <c r="AV1045" s="12" t="s">
        <v>80</v>
      </c>
      <c r="AW1045" s="12" t="s">
        <v>34</v>
      </c>
      <c r="AX1045" s="12" t="s">
        <v>72</v>
      </c>
      <c r="AY1045" s="151" t="s">
        <v>136</v>
      </c>
    </row>
    <row r="1046" spans="2:65" s="13" customFormat="1" ht="11.25">
      <c r="B1046" s="156"/>
      <c r="D1046" s="150" t="s">
        <v>148</v>
      </c>
      <c r="E1046" s="157" t="s">
        <v>19</v>
      </c>
      <c r="F1046" s="158" t="s">
        <v>974</v>
      </c>
      <c r="H1046" s="159">
        <v>11.6</v>
      </c>
      <c r="I1046" s="160"/>
      <c r="L1046" s="156"/>
      <c r="M1046" s="161"/>
      <c r="T1046" s="162"/>
      <c r="AT1046" s="157" t="s">
        <v>148</v>
      </c>
      <c r="AU1046" s="157" t="s">
        <v>91</v>
      </c>
      <c r="AV1046" s="13" t="s">
        <v>91</v>
      </c>
      <c r="AW1046" s="13" t="s">
        <v>34</v>
      </c>
      <c r="AX1046" s="13" t="s">
        <v>72</v>
      </c>
      <c r="AY1046" s="157" t="s">
        <v>136</v>
      </c>
    </row>
    <row r="1047" spans="2:65" s="13" customFormat="1" ht="11.25">
      <c r="B1047" s="156"/>
      <c r="D1047" s="150" t="s">
        <v>148</v>
      </c>
      <c r="E1047" s="157" t="s">
        <v>19</v>
      </c>
      <c r="F1047" s="158" t="s">
        <v>1083</v>
      </c>
      <c r="H1047" s="159">
        <v>0.6</v>
      </c>
      <c r="I1047" s="160"/>
      <c r="L1047" s="156"/>
      <c r="M1047" s="161"/>
      <c r="T1047" s="162"/>
      <c r="AT1047" s="157" t="s">
        <v>148</v>
      </c>
      <c r="AU1047" s="157" t="s">
        <v>91</v>
      </c>
      <c r="AV1047" s="13" t="s">
        <v>91</v>
      </c>
      <c r="AW1047" s="13" t="s">
        <v>34</v>
      </c>
      <c r="AX1047" s="13" t="s">
        <v>72</v>
      </c>
      <c r="AY1047" s="157" t="s">
        <v>136</v>
      </c>
    </row>
    <row r="1048" spans="2:65" s="13" customFormat="1" ht="11.25">
      <c r="B1048" s="156"/>
      <c r="D1048" s="150" t="s">
        <v>148</v>
      </c>
      <c r="E1048" s="157" t="s">
        <v>19</v>
      </c>
      <c r="F1048" s="158" t="s">
        <v>1084</v>
      </c>
      <c r="H1048" s="159">
        <v>-0.6</v>
      </c>
      <c r="I1048" s="160"/>
      <c r="L1048" s="156"/>
      <c r="M1048" s="161"/>
      <c r="T1048" s="162"/>
      <c r="AT1048" s="157" t="s">
        <v>148</v>
      </c>
      <c r="AU1048" s="157" t="s">
        <v>91</v>
      </c>
      <c r="AV1048" s="13" t="s">
        <v>91</v>
      </c>
      <c r="AW1048" s="13" t="s">
        <v>34</v>
      </c>
      <c r="AX1048" s="13" t="s">
        <v>72</v>
      </c>
      <c r="AY1048" s="157" t="s">
        <v>136</v>
      </c>
    </row>
    <row r="1049" spans="2:65" s="14" customFormat="1" ht="11.25">
      <c r="B1049" s="163"/>
      <c r="D1049" s="150" t="s">
        <v>148</v>
      </c>
      <c r="E1049" s="164" t="s">
        <v>19</v>
      </c>
      <c r="F1049" s="165" t="s">
        <v>151</v>
      </c>
      <c r="H1049" s="166">
        <v>11.6</v>
      </c>
      <c r="I1049" s="167"/>
      <c r="L1049" s="163"/>
      <c r="M1049" s="168"/>
      <c r="T1049" s="169"/>
      <c r="AT1049" s="164" t="s">
        <v>148</v>
      </c>
      <c r="AU1049" s="164" t="s">
        <v>91</v>
      </c>
      <c r="AV1049" s="14" t="s">
        <v>144</v>
      </c>
      <c r="AW1049" s="14" t="s">
        <v>34</v>
      </c>
      <c r="AX1049" s="14" t="s">
        <v>80</v>
      </c>
      <c r="AY1049" s="164" t="s">
        <v>136</v>
      </c>
    </row>
    <row r="1050" spans="2:65" s="1" customFormat="1" ht="16.5" customHeight="1">
      <c r="B1050" s="33"/>
      <c r="C1050" s="180" t="s">
        <v>1085</v>
      </c>
      <c r="D1050" s="180" t="s">
        <v>502</v>
      </c>
      <c r="E1050" s="181" t="s">
        <v>1074</v>
      </c>
      <c r="F1050" s="182" t="s">
        <v>1075</v>
      </c>
      <c r="G1050" s="183" t="s">
        <v>234</v>
      </c>
      <c r="H1050" s="184">
        <v>12.18</v>
      </c>
      <c r="I1050" s="185"/>
      <c r="J1050" s="186">
        <f>ROUND(I1050*H1050,2)</f>
        <v>0</v>
      </c>
      <c r="K1050" s="182" t="s">
        <v>143</v>
      </c>
      <c r="L1050" s="187"/>
      <c r="M1050" s="188" t="s">
        <v>19</v>
      </c>
      <c r="N1050" s="189" t="s">
        <v>44</v>
      </c>
      <c r="P1050" s="141">
        <f>O1050*H1050</f>
        <v>0</v>
      </c>
      <c r="Q1050" s="141">
        <v>1.2E-4</v>
      </c>
      <c r="R1050" s="141">
        <f>Q1050*H1050</f>
        <v>1.4616E-3</v>
      </c>
      <c r="S1050" s="141">
        <v>0</v>
      </c>
      <c r="T1050" s="142">
        <f>S1050*H1050</f>
        <v>0</v>
      </c>
      <c r="AR1050" s="143" t="s">
        <v>369</v>
      </c>
      <c r="AT1050" s="143" t="s">
        <v>502</v>
      </c>
      <c r="AU1050" s="143" t="s">
        <v>91</v>
      </c>
      <c r="AY1050" s="18" t="s">
        <v>136</v>
      </c>
      <c r="BE1050" s="144">
        <f>IF(N1050="základní",J1050,0)</f>
        <v>0</v>
      </c>
      <c r="BF1050" s="144">
        <f>IF(N1050="snížená",J1050,0)</f>
        <v>0</v>
      </c>
      <c r="BG1050" s="144">
        <f>IF(N1050="zákl. přenesená",J1050,0)</f>
        <v>0</v>
      </c>
      <c r="BH1050" s="144">
        <f>IF(N1050="sníž. přenesená",J1050,0)</f>
        <v>0</v>
      </c>
      <c r="BI1050" s="144">
        <f>IF(N1050="nulová",J1050,0)</f>
        <v>0</v>
      </c>
      <c r="BJ1050" s="18" t="s">
        <v>91</v>
      </c>
      <c r="BK1050" s="144">
        <f>ROUND(I1050*H1050,2)</f>
        <v>0</v>
      </c>
      <c r="BL1050" s="18" t="s">
        <v>253</v>
      </c>
      <c r="BM1050" s="143" t="s">
        <v>1086</v>
      </c>
    </row>
    <row r="1051" spans="2:65" s="12" customFormat="1" ht="11.25">
      <c r="B1051" s="149"/>
      <c r="D1051" s="150" t="s">
        <v>148</v>
      </c>
      <c r="E1051" s="151" t="s">
        <v>19</v>
      </c>
      <c r="F1051" s="152" t="s">
        <v>446</v>
      </c>
      <c r="H1051" s="151" t="s">
        <v>19</v>
      </c>
      <c r="I1051" s="153"/>
      <c r="L1051" s="149"/>
      <c r="M1051" s="154"/>
      <c r="T1051" s="155"/>
      <c r="AT1051" s="151" t="s">
        <v>148</v>
      </c>
      <c r="AU1051" s="151" t="s">
        <v>91</v>
      </c>
      <c r="AV1051" s="12" t="s">
        <v>80</v>
      </c>
      <c r="AW1051" s="12" t="s">
        <v>34</v>
      </c>
      <c r="AX1051" s="12" t="s">
        <v>72</v>
      </c>
      <c r="AY1051" s="151" t="s">
        <v>136</v>
      </c>
    </row>
    <row r="1052" spans="2:65" s="12" customFormat="1" ht="11.25">
      <c r="B1052" s="149"/>
      <c r="D1052" s="150" t="s">
        <v>148</v>
      </c>
      <c r="E1052" s="151" t="s">
        <v>19</v>
      </c>
      <c r="F1052" s="152" t="s">
        <v>187</v>
      </c>
      <c r="H1052" s="151" t="s">
        <v>19</v>
      </c>
      <c r="I1052" s="153"/>
      <c r="L1052" s="149"/>
      <c r="M1052" s="154"/>
      <c r="T1052" s="155"/>
      <c r="AT1052" s="151" t="s">
        <v>148</v>
      </c>
      <c r="AU1052" s="151" t="s">
        <v>91</v>
      </c>
      <c r="AV1052" s="12" t="s">
        <v>80</v>
      </c>
      <c r="AW1052" s="12" t="s">
        <v>34</v>
      </c>
      <c r="AX1052" s="12" t="s">
        <v>72</v>
      </c>
      <c r="AY1052" s="151" t="s">
        <v>136</v>
      </c>
    </row>
    <row r="1053" spans="2:65" s="13" customFormat="1" ht="11.25">
      <c r="B1053" s="156"/>
      <c r="D1053" s="150" t="s">
        <v>148</v>
      </c>
      <c r="E1053" s="157" t="s">
        <v>19</v>
      </c>
      <c r="F1053" s="158" t="s">
        <v>974</v>
      </c>
      <c r="H1053" s="159">
        <v>11.6</v>
      </c>
      <c r="I1053" s="160"/>
      <c r="L1053" s="156"/>
      <c r="M1053" s="161"/>
      <c r="T1053" s="162"/>
      <c r="AT1053" s="157" t="s">
        <v>148</v>
      </c>
      <c r="AU1053" s="157" t="s">
        <v>91</v>
      </c>
      <c r="AV1053" s="13" t="s">
        <v>91</v>
      </c>
      <c r="AW1053" s="13" t="s">
        <v>34</v>
      </c>
      <c r="AX1053" s="13" t="s">
        <v>72</v>
      </c>
      <c r="AY1053" s="157" t="s">
        <v>136</v>
      </c>
    </row>
    <row r="1054" spans="2:65" s="13" customFormat="1" ht="11.25">
      <c r="B1054" s="156"/>
      <c r="D1054" s="150" t="s">
        <v>148</v>
      </c>
      <c r="E1054" s="157" t="s">
        <v>19</v>
      </c>
      <c r="F1054" s="158" t="s">
        <v>1083</v>
      </c>
      <c r="H1054" s="159">
        <v>0.6</v>
      </c>
      <c r="I1054" s="160"/>
      <c r="L1054" s="156"/>
      <c r="M1054" s="161"/>
      <c r="T1054" s="162"/>
      <c r="AT1054" s="157" t="s">
        <v>148</v>
      </c>
      <c r="AU1054" s="157" t="s">
        <v>91</v>
      </c>
      <c r="AV1054" s="13" t="s">
        <v>91</v>
      </c>
      <c r="AW1054" s="13" t="s">
        <v>34</v>
      </c>
      <c r="AX1054" s="13" t="s">
        <v>72</v>
      </c>
      <c r="AY1054" s="157" t="s">
        <v>136</v>
      </c>
    </row>
    <row r="1055" spans="2:65" s="13" customFormat="1" ht="11.25">
      <c r="B1055" s="156"/>
      <c r="D1055" s="150" t="s">
        <v>148</v>
      </c>
      <c r="E1055" s="157" t="s">
        <v>19</v>
      </c>
      <c r="F1055" s="158" t="s">
        <v>1084</v>
      </c>
      <c r="H1055" s="159">
        <v>-0.6</v>
      </c>
      <c r="I1055" s="160"/>
      <c r="L1055" s="156"/>
      <c r="M1055" s="161"/>
      <c r="T1055" s="162"/>
      <c r="AT1055" s="157" t="s">
        <v>148</v>
      </c>
      <c r="AU1055" s="157" t="s">
        <v>91</v>
      </c>
      <c r="AV1055" s="13" t="s">
        <v>91</v>
      </c>
      <c r="AW1055" s="13" t="s">
        <v>34</v>
      </c>
      <c r="AX1055" s="13" t="s">
        <v>72</v>
      </c>
      <c r="AY1055" s="157" t="s">
        <v>136</v>
      </c>
    </row>
    <row r="1056" spans="2:65" s="14" customFormat="1" ht="11.25">
      <c r="B1056" s="163"/>
      <c r="D1056" s="150" t="s">
        <v>148</v>
      </c>
      <c r="E1056" s="164" t="s">
        <v>19</v>
      </c>
      <c r="F1056" s="165" t="s">
        <v>151</v>
      </c>
      <c r="H1056" s="166">
        <v>11.6</v>
      </c>
      <c r="I1056" s="167"/>
      <c r="L1056" s="163"/>
      <c r="M1056" s="168"/>
      <c r="T1056" s="169"/>
      <c r="AT1056" s="164" t="s">
        <v>148</v>
      </c>
      <c r="AU1056" s="164" t="s">
        <v>91</v>
      </c>
      <c r="AV1056" s="14" t="s">
        <v>144</v>
      </c>
      <c r="AW1056" s="14" t="s">
        <v>34</v>
      </c>
      <c r="AX1056" s="14" t="s">
        <v>80</v>
      </c>
      <c r="AY1056" s="164" t="s">
        <v>136</v>
      </c>
    </row>
    <row r="1057" spans="2:65" s="13" customFormat="1" ht="11.25">
      <c r="B1057" s="156"/>
      <c r="D1057" s="150" t="s">
        <v>148</v>
      </c>
      <c r="F1057" s="158" t="s">
        <v>1087</v>
      </c>
      <c r="H1057" s="159">
        <v>12.18</v>
      </c>
      <c r="I1057" s="160"/>
      <c r="L1057" s="156"/>
      <c r="M1057" s="161"/>
      <c r="T1057" s="162"/>
      <c r="AT1057" s="157" t="s">
        <v>148</v>
      </c>
      <c r="AU1057" s="157" t="s">
        <v>91</v>
      </c>
      <c r="AV1057" s="13" t="s">
        <v>91</v>
      </c>
      <c r="AW1057" s="13" t="s">
        <v>4</v>
      </c>
      <c r="AX1057" s="13" t="s">
        <v>80</v>
      </c>
      <c r="AY1057" s="157" t="s">
        <v>136</v>
      </c>
    </row>
    <row r="1058" spans="2:65" s="1" customFormat="1" ht="21.75" customHeight="1">
      <c r="B1058" s="33"/>
      <c r="C1058" s="132" t="s">
        <v>1088</v>
      </c>
      <c r="D1058" s="132" t="s">
        <v>139</v>
      </c>
      <c r="E1058" s="133" t="s">
        <v>1089</v>
      </c>
      <c r="F1058" s="134" t="s">
        <v>1090</v>
      </c>
      <c r="G1058" s="135" t="s">
        <v>234</v>
      </c>
      <c r="H1058" s="136">
        <v>1.4</v>
      </c>
      <c r="I1058" s="137"/>
      <c r="J1058" s="138">
        <f>ROUND(I1058*H1058,2)</f>
        <v>0</v>
      </c>
      <c r="K1058" s="134" t="s">
        <v>143</v>
      </c>
      <c r="L1058" s="33"/>
      <c r="M1058" s="139" t="s">
        <v>19</v>
      </c>
      <c r="N1058" s="140" t="s">
        <v>44</v>
      </c>
      <c r="P1058" s="141">
        <f>O1058*H1058</f>
        <v>0</v>
      </c>
      <c r="Q1058" s="141">
        <v>2E-3</v>
      </c>
      <c r="R1058" s="141">
        <f>Q1058*H1058</f>
        <v>2.8E-3</v>
      </c>
      <c r="S1058" s="141">
        <v>0</v>
      </c>
      <c r="T1058" s="142">
        <f>S1058*H1058</f>
        <v>0</v>
      </c>
      <c r="AR1058" s="143" t="s">
        <v>253</v>
      </c>
      <c r="AT1058" s="143" t="s">
        <v>139</v>
      </c>
      <c r="AU1058" s="143" t="s">
        <v>91</v>
      </c>
      <c r="AY1058" s="18" t="s">
        <v>136</v>
      </c>
      <c r="BE1058" s="144">
        <f>IF(N1058="základní",J1058,0)</f>
        <v>0</v>
      </c>
      <c r="BF1058" s="144">
        <f>IF(N1058="snížená",J1058,0)</f>
        <v>0</v>
      </c>
      <c r="BG1058" s="144">
        <f>IF(N1058="zákl. přenesená",J1058,0)</f>
        <v>0</v>
      </c>
      <c r="BH1058" s="144">
        <f>IF(N1058="sníž. přenesená",J1058,0)</f>
        <v>0</v>
      </c>
      <c r="BI1058" s="144">
        <f>IF(N1058="nulová",J1058,0)</f>
        <v>0</v>
      </c>
      <c r="BJ1058" s="18" t="s">
        <v>91</v>
      </c>
      <c r="BK1058" s="144">
        <f>ROUND(I1058*H1058,2)</f>
        <v>0</v>
      </c>
      <c r="BL1058" s="18" t="s">
        <v>253</v>
      </c>
      <c r="BM1058" s="143" t="s">
        <v>1091</v>
      </c>
    </row>
    <row r="1059" spans="2:65" s="1" customFormat="1" ht="11.25">
      <c r="B1059" s="33"/>
      <c r="D1059" s="145" t="s">
        <v>146</v>
      </c>
      <c r="F1059" s="146" t="s">
        <v>1092</v>
      </c>
      <c r="I1059" s="147"/>
      <c r="L1059" s="33"/>
      <c r="M1059" s="148"/>
      <c r="T1059" s="54"/>
      <c r="AT1059" s="18" t="s">
        <v>146</v>
      </c>
      <c r="AU1059" s="18" t="s">
        <v>91</v>
      </c>
    </row>
    <row r="1060" spans="2:65" s="12" customFormat="1" ht="11.25">
      <c r="B1060" s="149"/>
      <c r="D1060" s="150" t="s">
        <v>148</v>
      </c>
      <c r="E1060" s="151" t="s">
        <v>19</v>
      </c>
      <c r="F1060" s="152" t="s">
        <v>446</v>
      </c>
      <c r="H1060" s="151" t="s">
        <v>19</v>
      </c>
      <c r="I1060" s="153"/>
      <c r="L1060" s="149"/>
      <c r="M1060" s="154"/>
      <c r="T1060" s="155"/>
      <c r="AT1060" s="151" t="s">
        <v>148</v>
      </c>
      <c r="AU1060" s="151" t="s">
        <v>91</v>
      </c>
      <c r="AV1060" s="12" t="s">
        <v>80</v>
      </c>
      <c r="AW1060" s="12" t="s">
        <v>34</v>
      </c>
      <c r="AX1060" s="12" t="s">
        <v>72</v>
      </c>
      <c r="AY1060" s="151" t="s">
        <v>136</v>
      </c>
    </row>
    <row r="1061" spans="2:65" s="12" customFormat="1" ht="11.25">
      <c r="B1061" s="149"/>
      <c r="D1061" s="150" t="s">
        <v>148</v>
      </c>
      <c r="E1061" s="151" t="s">
        <v>19</v>
      </c>
      <c r="F1061" s="152" t="s">
        <v>187</v>
      </c>
      <c r="H1061" s="151" t="s">
        <v>19</v>
      </c>
      <c r="I1061" s="153"/>
      <c r="L1061" s="149"/>
      <c r="M1061" s="154"/>
      <c r="T1061" s="155"/>
      <c r="AT1061" s="151" t="s">
        <v>148</v>
      </c>
      <c r="AU1061" s="151" t="s">
        <v>91</v>
      </c>
      <c r="AV1061" s="12" t="s">
        <v>80</v>
      </c>
      <c r="AW1061" s="12" t="s">
        <v>34</v>
      </c>
      <c r="AX1061" s="12" t="s">
        <v>72</v>
      </c>
      <c r="AY1061" s="151" t="s">
        <v>136</v>
      </c>
    </row>
    <row r="1062" spans="2:65" s="13" customFormat="1" ht="11.25">
      <c r="B1062" s="156"/>
      <c r="D1062" s="150" t="s">
        <v>148</v>
      </c>
      <c r="E1062" s="157" t="s">
        <v>19</v>
      </c>
      <c r="F1062" s="158" t="s">
        <v>1093</v>
      </c>
      <c r="H1062" s="159">
        <v>1.4</v>
      </c>
      <c r="I1062" s="160"/>
      <c r="L1062" s="156"/>
      <c r="M1062" s="161"/>
      <c r="T1062" s="162"/>
      <c r="AT1062" s="157" t="s">
        <v>148</v>
      </c>
      <c r="AU1062" s="157" t="s">
        <v>91</v>
      </c>
      <c r="AV1062" s="13" t="s">
        <v>91</v>
      </c>
      <c r="AW1062" s="13" t="s">
        <v>34</v>
      </c>
      <c r="AX1062" s="13" t="s">
        <v>72</v>
      </c>
      <c r="AY1062" s="157" t="s">
        <v>136</v>
      </c>
    </row>
    <row r="1063" spans="2:65" s="14" customFormat="1" ht="11.25">
      <c r="B1063" s="163"/>
      <c r="D1063" s="150" t="s">
        <v>148</v>
      </c>
      <c r="E1063" s="164" t="s">
        <v>19</v>
      </c>
      <c r="F1063" s="165" t="s">
        <v>151</v>
      </c>
      <c r="H1063" s="166">
        <v>1.4</v>
      </c>
      <c r="I1063" s="167"/>
      <c r="L1063" s="163"/>
      <c r="M1063" s="168"/>
      <c r="T1063" s="169"/>
      <c r="AT1063" s="164" t="s">
        <v>148</v>
      </c>
      <c r="AU1063" s="164" t="s">
        <v>91</v>
      </c>
      <c r="AV1063" s="14" t="s">
        <v>144</v>
      </c>
      <c r="AW1063" s="14" t="s">
        <v>34</v>
      </c>
      <c r="AX1063" s="14" t="s">
        <v>80</v>
      </c>
      <c r="AY1063" s="164" t="s">
        <v>136</v>
      </c>
    </row>
    <row r="1064" spans="2:65" s="1" customFormat="1" ht="16.5" customHeight="1">
      <c r="B1064" s="33"/>
      <c r="C1064" s="180" t="s">
        <v>1094</v>
      </c>
      <c r="D1064" s="180" t="s">
        <v>502</v>
      </c>
      <c r="E1064" s="181" t="s">
        <v>1062</v>
      </c>
      <c r="F1064" s="182" t="s">
        <v>1063</v>
      </c>
      <c r="G1064" s="183" t="s">
        <v>142</v>
      </c>
      <c r="H1064" s="184">
        <v>0.61599999999999999</v>
      </c>
      <c r="I1064" s="185"/>
      <c r="J1064" s="186">
        <f>ROUND(I1064*H1064,2)</f>
        <v>0</v>
      </c>
      <c r="K1064" s="182" t="s">
        <v>143</v>
      </c>
      <c r="L1064" s="187"/>
      <c r="M1064" s="188" t="s">
        <v>19</v>
      </c>
      <c r="N1064" s="189" t="s">
        <v>44</v>
      </c>
      <c r="P1064" s="141">
        <f>O1064*H1064</f>
        <v>0</v>
      </c>
      <c r="Q1064" s="141">
        <v>1.9E-2</v>
      </c>
      <c r="R1064" s="141">
        <f>Q1064*H1064</f>
        <v>1.1703999999999999E-2</v>
      </c>
      <c r="S1064" s="141">
        <v>0</v>
      </c>
      <c r="T1064" s="142">
        <f>S1064*H1064</f>
        <v>0</v>
      </c>
      <c r="AR1064" s="143" t="s">
        <v>369</v>
      </c>
      <c r="AT1064" s="143" t="s">
        <v>502</v>
      </c>
      <c r="AU1064" s="143" t="s">
        <v>91</v>
      </c>
      <c r="AY1064" s="18" t="s">
        <v>136</v>
      </c>
      <c r="BE1064" s="144">
        <f>IF(N1064="základní",J1064,0)</f>
        <v>0</v>
      </c>
      <c r="BF1064" s="144">
        <f>IF(N1064="snížená",J1064,0)</f>
        <v>0</v>
      </c>
      <c r="BG1064" s="144">
        <f>IF(N1064="zákl. přenesená",J1064,0)</f>
        <v>0</v>
      </c>
      <c r="BH1064" s="144">
        <f>IF(N1064="sníž. přenesená",J1064,0)</f>
        <v>0</v>
      </c>
      <c r="BI1064" s="144">
        <f>IF(N1064="nulová",J1064,0)</f>
        <v>0</v>
      </c>
      <c r="BJ1064" s="18" t="s">
        <v>91</v>
      </c>
      <c r="BK1064" s="144">
        <f>ROUND(I1064*H1064,2)</f>
        <v>0</v>
      </c>
      <c r="BL1064" s="18" t="s">
        <v>253</v>
      </c>
      <c r="BM1064" s="143" t="s">
        <v>1095</v>
      </c>
    </row>
    <row r="1065" spans="2:65" s="12" customFormat="1" ht="11.25">
      <c r="B1065" s="149"/>
      <c r="D1065" s="150" t="s">
        <v>148</v>
      </c>
      <c r="E1065" s="151" t="s">
        <v>19</v>
      </c>
      <c r="F1065" s="152" t="s">
        <v>446</v>
      </c>
      <c r="H1065" s="151" t="s">
        <v>19</v>
      </c>
      <c r="I1065" s="153"/>
      <c r="L1065" s="149"/>
      <c r="M1065" s="154"/>
      <c r="T1065" s="155"/>
      <c r="AT1065" s="151" t="s">
        <v>148</v>
      </c>
      <c r="AU1065" s="151" t="s">
        <v>91</v>
      </c>
      <c r="AV1065" s="12" t="s">
        <v>80</v>
      </c>
      <c r="AW1065" s="12" t="s">
        <v>34</v>
      </c>
      <c r="AX1065" s="12" t="s">
        <v>72</v>
      </c>
      <c r="AY1065" s="151" t="s">
        <v>136</v>
      </c>
    </row>
    <row r="1066" spans="2:65" s="12" customFormat="1" ht="11.25">
      <c r="B1066" s="149"/>
      <c r="D1066" s="150" t="s">
        <v>148</v>
      </c>
      <c r="E1066" s="151" t="s">
        <v>19</v>
      </c>
      <c r="F1066" s="152" t="s">
        <v>187</v>
      </c>
      <c r="H1066" s="151" t="s">
        <v>19</v>
      </c>
      <c r="I1066" s="153"/>
      <c r="L1066" s="149"/>
      <c r="M1066" s="154"/>
      <c r="T1066" s="155"/>
      <c r="AT1066" s="151" t="s">
        <v>148</v>
      </c>
      <c r="AU1066" s="151" t="s">
        <v>91</v>
      </c>
      <c r="AV1066" s="12" t="s">
        <v>80</v>
      </c>
      <c r="AW1066" s="12" t="s">
        <v>34</v>
      </c>
      <c r="AX1066" s="12" t="s">
        <v>72</v>
      </c>
      <c r="AY1066" s="151" t="s">
        <v>136</v>
      </c>
    </row>
    <row r="1067" spans="2:65" s="13" customFormat="1" ht="11.25">
      <c r="B1067" s="156"/>
      <c r="D1067" s="150" t="s">
        <v>148</v>
      </c>
      <c r="E1067" s="157" t="s">
        <v>19</v>
      </c>
      <c r="F1067" s="158" t="s">
        <v>1093</v>
      </c>
      <c r="H1067" s="159">
        <v>1.4</v>
      </c>
      <c r="I1067" s="160"/>
      <c r="L1067" s="156"/>
      <c r="M1067" s="161"/>
      <c r="T1067" s="162"/>
      <c r="AT1067" s="157" t="s">
        <v>148</v>
      </c>
      <c r="AU1067" s="157" t="s">
        <v>91</v>
      </c>
      <c r="AV1067" s="13" t="s">
        <v>91</v>
      </c>
      <c r="AW1067" s="13" t="s">
        <v>34</v>
      </c>
      <c r="AX1067" s="13" t="s">
        <v>72</v>
      </c>
      <c r="AY1067" s="157" t="s">
        <v>136</v>
      </c>
    </row>
    <row r="1068" spans="2:65" s="14" customFormat="1" ht="11.25">
      <c r="B1068" s="163"/>
      <c r="D1068" s="150" t="s">
        <v>148</v>
      </c>
      <c r="E1068" s="164" t="s">
        <v>19</v>
      </c>
      <c r="F1068" s="165" t="s">
        <v>151</v>
      </c>
      <c r="H1068" s="166">
        <v>1.4</v>
      </c>
      <c r="I1068" s="167"/>
      <c r="L1068" s="163"/>
      <c r="M1068" s="168"/>
      <c r="T1068" s="169"/>
      <c r="AT1068" s="164" t="s">
        <v>148</v>
      </c>
      <c r="AU1068" s="164" t="s">
        <v>91</v>
      </c>
      <c r="AV1068" s="14" t="s">
        <v>144</v>
      </c>
      <c r="AW1068" s="14" t="s">
        <v>34</v>
      </c>
      <c r="AX1068" s="14" t="s">
        <v>80</v>
      </c>
      <c r="AY1068" s="164" t="s">
        <v>136</v>
      </c>
    </row>
    <row r="1069" spans="2:65" s="13" customFormat="1" ht="11.25">
      <c r="B1069" s="156"/>
      <c r="D1069" s="150" t="s">
        <v>148</v>
      </c>
      <c r="F1069" s="158" t="s">
        <v>1096</v>
      </c>
      <c r="H1069" s="159">
        <v>0.61599999999999999</v>
      </c>
      <c r="I1069" s="160"/>
      <c r="L1069" s="156"/>
      <c r="M1069" s="161"/>
      <c r="T1069" s="162"/>
      <c r="AT1069" s="157" t="s">
        <v>148</v>
      </c>
      <c r="AU1069" s="157" t="s">
        <v>91</v>
      </c>
      <c r="AV1069" s="13" t="s">
        <v>91</v>
      </c>
      <c r="AW1069" s="13" t="s">
        <v>4</v>
      </c>
      <c r="AX1069" s="13" t="s">
        <v>80</v>
      </c>
      <c r="AY1069" s="157" t="s">
        <v>136</v>
      </c>
    </row>
    <row r="1070" spans="2:65" s="1" customFormat="1" ht="24.2" customHeight="1">
      <c r="B1070" s="33"/>
      <c r="C1070" s="132" t="s">
        <v>1097</v>
      </c>
      <c r="D1070" s="132" t="s">
        <v>139</v>
      </c>
      <c r="E1070" s="133" t="s">
        <v>1098</v>
      </c>
      <c r="F1070" s="134" t="s">
        <v>1099</v>
      </c>
      <c r="G1070" s="135" t="s">
        <v>302</v>
      </c>
      <c r="H1070" s="136">
        <v>0.76700000000000002</v>
      </c>
      <c r="I1070" s="137"/>
      <c r="J1070" s="138">
        <f>ROUND(I1070*H1070,2)</f>
        <v>0</v>
      </c>
      <c r="K1070" s="134" t="s">
        <v>143</v>
      </c>
      <c r="L1070" s="33"/>
      <c r="M1070" s="139" t="s">
        <v>19</v>
      </c>
      <c r="N1070" s="140" t="s">
        <v>44</v>
      </c>
      <c r="P1070" s="141">
        <f>O1070*H1070</f>
        <v>0</v>
      </c>
      <c r="Q1070" s="141">
        <v>0</v>
      </c>
      <c r="R1070" s="141">
        <f>Q1070*H1070</f>
        <v>0</v>
      </c>
      <c r="S1070" s="141">
        <v>0</v>
      </c>
      <c r="T1070" s="142">
        <f>S1070*H1070</f>
        <v>0</v>
      </c>
      <c r="AR1070" s="143" t="s">
        <v>253</v>
      </c>
      <c r="AT1070" s="143" t="s">
        <v>139</v>
      </c>
      <c r="AU1070" s="143" t="s">
        <v>91</v>
      </c>
      <c r="AY1070" s="18" t="s">
        <v>136</v>
      </c>
      <c r="BE1070" s="144">
        <f>IF(N1070="základní",J1070,0)</f>
        <v>0</v>
      </c>
      <c r="BF1070" s="144">
        <f>IF(N1070="snížená",J1070,0)</f>
        <v>0</v>
      </c>
      <c r="BG1070" s="144">
        <f>IF(N1070="zákl. přenesená",J1070,0)</f>
        <v>0</v>
      </c>
      <c r="BH1070" s="144">
        <f>IF(N1070="sníž. přenesená",J1070,0)</f>
        <v>0</v>
      </c>
      <c r="BI1070" s="144">
        <f>IF(N1070="nulová",J1070,0)</f>
        <v>0</v>
      </c>
      <c r="BJ1070" s="18" t="s">
        <v>91</v>
      </c>
      <c r="BK1070" s="144">
        <f>ROUND(I1070*H1070,2)</f>
        <v>0</v>
      </c>
      <c r="BL1070" s="18" t="s">
        <v>253</v>
      </c>
      <c r="BM1070" s="143" t="s">
        <v>1100</v>
      </c>
    </row>
    <row r="1071" spans="2:65" s="1" customFormat="1" ht="11.25">
      <c r="B1071" s="33"/>
      <c r="D1071" s="145" t="s">
        <v>146</v>
      </c>
      <c r="F1071" s="146" t="s">
        <v>1101</v>
      </c>
      <c r="I1071" s="147"/>
      <c r="L1071" s="33"/>
      <c r="M1071" s="148"/>
      <c r="T1071" s="54"/>
      <c r="AT1071" s="18" t="s">
        <v>146</v>
      </c>
      <c r="AU1071" s="18" t="s">
        <v>91</v>
      </c>
    </row>
    <row r="1072" spans="2:65" s="11" customFormat="1" ht="22.9" customHeight="1">
      <c r="B1072" s="120"/>
      <c r="D1072" s="121" t="s">
        <v>71</v>
      </c>
      <c r="E1072" s="130" t="s">
        <v>1102</v>
      </c>
      <c r="F1072" s="130" t="s">
        <v>1103</v>
      </c>
      <c r="I1072" s="123"/>
      <c r="J1072" s="131">
        <f>BK1072</f>
        <v>0</v>
      </c>
      <c r="L1072" s="120"/>
      <c r="M1072" s="125"/>
      <c r="P1072" s="126">
        <f>SUM(P1073:P1096)</f>
        <v>0</v>
      </c>
      <c r="R1072" s="126">
        <f>SUM(R1073:R1096)</f>
        <v>1.17E-3</v>
      </c>
      <c r="T1072" s="127">
        <f>SUM(T1073:T1096)</f>
        <v>0</v>
      </c>
      <c r="AR1072" s="121" t="s">
        <v>91</v>
      </c>
      <c r="AT1072" s="128" t="s">
        <v>71</v>
      </c>
      <c r="AU1072" s="128" t="s">
        <v>80</v>
      </c>
      <c r="AY1072" s="121" t="s">
        <v>136</v>
      </c>
      <c r="BK1072" s="129">
        <f>SUM(BK1073:BK1096)</f>
        <v>0</v>
      </c>
    </row>
    <row r="1073" spans="2:65" s="1" customFormat="1" ht="16.5" customHeight="1">
      <c r="B1073" s="33"/>
      <c r="C1073" s="132" t="s">
        <v>1104</v>
      </c>
      <c r="D1073" s="132" t="s">
        <v>139</v>
      </c>
      <c r="E1073" s="133" t="s">
        <v>1105</v>
      </c>
      <c r="F1073" s="134" t="s">
        <v>1106</v>
      </c>
      <c r="G1073" s="135" t="s">
        <v>142</v>
      </c>
      <c r="H1073" s="136">
        <v>4.5</v>
      </c>
      <c r="I1073" s="137"/>
      <c r="J1073" s="138">
        <f>ROUND(I1073*H1073,2)</f>
        <v>0</v>
      </c>
      <c r="K1073" s="134" t="s">
        <v>143</v>
      </c>
      <c r="L1073" s="33"/>
      <c r="M1073" s="139" t="s">
        <v>19</v>
      </c>
      <c r="N1073" s="140" t="s">
        <v>44</v>
      </c>
      <c r="P1073" s="141">
        <f>O1073*H1073</f>
        <v>0</v>
      </c>
      <c r="Q1073" s="141">
        <v>0</v>
      </c>
      <c r="R1073" s="141">
        <f>Q1073*H1073</f>
        <v>0</v>
      </c>
      <c r="S1073" s="141">
        <v>0</v>
      </c>
      <c r="T1073" s="142">
        <f>S1073*H1073</f>
        <v>0</v>
      </c>
      <c r="AR1073" s="143" t="s">
        <v>253</v>
      </c>
      <c r="AT1073" s="143" t="s">
        <v>139</v>
      </c>
      <c r="AU1073" s="143" t="s">
        <v>91</v>
      </c>
      <c r="AY1073" s="18" t="s">
        <v>136</v>
      </c>
      <c r="BE1073" s="144">
        <f>IF(N1073="základní",J1073,0)</f>
        <v>0</v>
      </c>
      <c r="BF1073" s="144">
        <f>IF(N1073="snížená",J1073,0)</f>
        <v>0</v>
      </c>
      <c r="BG1073" s="144">
        <f>IF(N1073="zákl. přenesená",J1073,0)</f>
        <v>0</v>
      </c>
      <c r="BH1073" s="144">
        <f>IF(N1073="sníž. přenesená",J1073,0)</f>
        <v>0</v>
      </c>
      <c r="BI1073" s="144">
        <f>IF(N1073="nulová",J1073,0)</f>
        <v>0</v>
      </c>
      <c r="BJ1073" s="18" t="s">
        <v>91</v>
      </c>
      <c r="BK1073" s="144">
        <f>ROUND(I1073*H1073,2)</f>
        <v>0</v>
      </c>
      <c r="BL1073" s="18" t="s">
        <v>253</v>
      </c>
      <c r="BM1073" s="143" t="s">
        <v>1107</v>
      </c>
    </row>
    <row r="1074" spans="2:65" s="1" customFormat="1" ht="11.25">
      <c r="B1074" s="33"/>
      <c r="D1074" s="145" t="s">
        <v>146</v>
      </c>
      <c r="F1074" s="146" t="s">
        <v>1108</v>
      </c>
      <c r="I1074" s="147"/>
      <c r="L1074" s="33"/>
      <c r="M1074" s="148"/>
      <c r="T1074" s="54"/>
      <c r="AT1074" s="18" t="s">
        <v>146</v>
      </c>
      <c r="AU1074" s="18" t="s">
        <v>91</v>
      </c>
    </row>
    <row r="1075" spans="2:65" s="12" customFormat="1" ht="11.25">
      <c r="B1075" s="149"/>
      <c r="D1075" s="150" t="s">
        <v>148</v>
      </c>
      <c r="E1075" s="151" t="s">
        <v>19</v>
      </c>
      <c r="F1075" s="152" t="s">
        <v>446</v>
      </c>
      <c r="H1075" s="151" t="s">
        <v>19</v>
      </c>
      <c r="I1075" s="153"/>
      <c r="L1075" s="149"/>
      <c r="M1075" s="154"/>
      <c r="T1075" s="155"/>
      <c r="AT1075" s="151" t="s">
        <v>148</v>
      </c>
      <c r="AU1075" s="151" t="s">
        <v>91</v>
      </c>
      <c r="AV1075" s="12" t="s">
        <v>80</v>
      </c>
      <c r="AW1075" s="12" t="s">
        <v>34</v>
      </c>
      <c r="AX1075" s="12" t="s">
        <v>72</v>
      </c>
      <c r="AY1075" s="151" t="s">
        <v>136</v>
      </c>
    </row>
    <row r="1076" spans="2:65" s="12" customFormat="1" ht="11.25">
      <c r="B1076" s="149"/>
      <c r="D1076" s="150" t="s">
        <v>148</v>
      </c>
      <c r="E1076" s="151" t="s">
        <v>19</v>
      </c>
      <c r="F1076" s="152" t="s">
        <v>758</v>
      </c>
      <c r="H1076" s="151" t="s">
        <v>19</v>
      </c>
      <c r="I1076" s="153"/>
      <c r="L1076" s="149"/>
      <c r="M1076" s="154"/>
      <c r="T1076" s="155"/>
      <c r="AT1076" s="151" t="s">
        <v>148</v>
      </c>
      <c r="AU1076" s="151" t="s">
        <v>91</v>
      </c>
      <c r="AV1076" s="12" t="s">
        <v>80</v>
      </c>
      <c r="AW1076" s="12" t="s">
        <v>34</v>
      </c>
      <c r="AX1076" s="12" t="s">
        <v>72</v>
      </c>
      <c r="AY1076" s="151" t="s">
        <v>136</v>
      </c>
    </row>
    <row r="1077" spans="2:65" s="13" customFormat="1" ht="11.25">
      <c r="B1077" s="156"/>
      <c r="D1077" s="150" t="s">
        <v>148</v>
      </c>
      <c r="E1077" s="157" t="s">
        <v>19</v>
      </c>
      <c r="F1077" s="158" t="s">
        <v>245</v>
      </c>
      <c r="H1077" s="159">
        <v>2.5</v>
      </c>
      <c r="I1077" s="160"/>
      <c r="L1077" s="156"/>
      <c r="M1077" s="161"/>
      <c r="T1077" s="162"/>
      <c r="AT1077" s="157" t="s">
        <v>148</v>
      </c>
      <c r="AU1077" s="157" t="s">
        <v>91</v>
      </c>
      <c r="AV1077" s="13" t="s">
        <v>91</v>
      </c>
      <c r="AW1077" s="13" t="s">
        <v>34</v>
      </c>
      <c r="AX1077" s="13" t="s">
        <v>72</v>
      </c>
      <c r="AY1077" s="157" t="s">
        <v>136</v>
      </c>
    </row>
    <row r="1078" spans="2:65" s="12" customFormat="1" ht="11.25">
      <c r="B1078" s="149"/>
      <c r="D1078" s="150" t="s">
        <v>148</v>
      </c>
      <c r="E1078" s="151" t="s">
        <v>19</v>
      </c>
      <c r="F1078" s="152" t="s">
        <v>700</v>
      </c>
      <c r="H1078" s="151" t="s">
        <v>19</v>
      </c>
      <c r="I1078" s="153"/>
      <c r="L1078" s="149"/>
      <c r="M1078" s="154"/>
      <c r="T1078" s="155"/>
      <c r="AT1078" s="151" t="s">
        <v>148</v>
      </c>
      <c r="AU1078" s="151" t="s">
        <v>91</v>
      </c>
      <c r="AV1078" s="12" t="s">
        <v>80</v>
      </c>
      <c r="AW1078" s="12" t="s">
        <v>34</v>
      </c>
      <c r="AX1078" s="12" t="s">
        <v>72</v>
      </c>
      <c r="AY1078" s="151" t="s">
        <v>136</v>
      </c>
    </row>
    <row r="1079" spans="2:65" s="13" customFormat="1" ht="11.25">
      <c r="B1079" s="156"/>
      <c r="D1079" s="150" t="s">
        <v>148</v>
      </c>
      <c r="E1079" s="157" t="s">
        <v>19</v>
      </c>
      <c r="F1079" s="158" t="s">
        <v>1109</v>
      </c>
      <c r="H1079" s="159">
        <v>2</v>
      </c>
      <c r="I1079" s="160"/>
      <c r="L1079" s="156"/>
      <c r="M1079" s="161"/>
      <c r="T1079" s="162"/>
      <c r="AT1079" s="157" t="s">
        <v>148</v>
      </c>
      <c r="AU1079" s="157" t="s">
        <v>91</v>
      </c>
      <c r="AV1079" s="13" t="s">
        <v>91</v>
      </c>
      <c r="AW1079" s="13" t="s">
        <v>34</v>
      </c>
      <c r="AX1079" s="13" t="s">
        <v>72</v>
      </c>
      <c r="AY1079" s="157" t="s">
        <v>136</v>
      </c>
    </row>
    <row r="1080" spans="2:65" s="14" customFormat="1" ht="11.25">
      <c r="B1080" s="163"/>
      <c r="D1080" s="150" t="s">
        <v>148</v>
      </c>
      <c r="E1080" s="164" t="s">
        <v>19</v>
      </c>
      <c r="F1080" s="165" t="s">
        <v>151</v>
      </c>
      <c r="H1080" s="166">
        <v>4.5</v>
      </c>
      <c r="I1080" s="167"/>
      <c r="L1080" s="163"/>
      <c r="M1080" s="168"/>
      <c r="T1080" s="169"/>
      <c r="AT1080" s="164" t="s">
        <v>148</v>
      </c>
      <c r="AU1080" s="164" t="s">
        <v>91</v>
      </c>
      <c r="AV1080" s="14" t="s">
        <v>144</v>
      </c>
      <c r="AW1080" s="14" t="s">
        <v>34</v>
      </c>
      <c r="AX1080" s="14" t="s">
        <v>80</v>
      </c>
      <c r="AY1080" s="164" t="s">
        <v>136</v>
      </c>
    </row>
    <row r="1081" spans="2:65" s="1" customFormat="1" ht="16.5" customHeight="1">
      <c r="B1081" s="33"/>
      <c r="C1081" s="132" t="s">
        <v>1110</v>
      </c>
      <c r="D1081" s="132" t="s">
        <v>139</v>
      </c>
      <c r="E1081" s="133" t="s">
        <v>1111</v>
      </c>
      <c r="F1081" s="134" t="s">
        <v>1112</v>
      </c>
      <c r="G1081" s="135" t="s">
        <v>142</v>
      </c>
      <c r="H1081" s="136">
        <v>4.5</v>
      </c>
      <c r="I1081" s="137"/>
      <c r="J1081" s="138">
        <f>ROUND(I1081*H1081,2)</f>
        <v>0</v>
      </c>
      <c r="K1081" s="134" t="s">
        <v>143</v>
      </c>
      <c r="L1081" s="33"/>
      <c r="M1081" s="139" t="s">
        <v>19</v>
      </c>
      <c r="N1081" s="140" t="s">
        <v>44</v>
      </c>
      <c r="P1081" s="141">
        <f>O1081*H1081</f>
        <v>0</v>
      </c>
      <c r="Q1081" s="141">
        <v>1.3999999999999999E-4</v>
      </c>
      <c r="R1081" s="141">
        <f>Q1081*H1081</f>
        <v>6.2999999999999992E-4</v>
      </c>
      <c r="S1081" s="141">
        <v>0</v>
      </c>
      <c r="T1081" s="142">
        <f>S1081*H1081</f>
        <v>0</v>
      </c>
      <c r="AR1081" s="143" t="s">
        <v>253</v>
      </c>
      <c r="AT1081" s="143" t="s">
        <v>139</v>
      </c>
      <c r="AU1081" s="143" t="s">
        <v>91</v>
      </c>
      <c r="AY1081" s="18" t="s">
        <v>136</v>
      </c>
      <c r="BE1081" s="144">
        <f>IF(N1081="základní",J1081,0)</f>
        <v>0</v>
      </c>
      <c r="BF1081" s="144">
        <f>IF(N1081="snížená",J1081,0)</f>
        <v>0</v>
      </c>
      <c r="BG1081" s="144">
        <f>IF(N1081="zákl. přenesená",J1081,0)</f>
        <v>0</v>
      </c>
      <c r="BH1081" s="144">
        <f>IF(N1081="sníž. přenesená",J1081,0)</f>
        <v>0</v>
      </c>
      <c r="BI1081" s="144">
        <f>IF(N1081="nulová",J1081,0)</f>
        <v>0</v>
      </c>
      <c r="BJ1081" s="18" t="s">
        <v>91</v>
      </c>
      <c r="BK1081" s="144">
        <f>ROUND(I1081*H1081,2)</f>
        <v>0</v>
      </c>
      <c r="BL1081" s="18" t="s">
        <v>253</v>
      </c>
      <c r="BM1081" s="143" t="s">
        <v>1113</v>
      </c>
    </row>
    <row r="1082" spans="2:65" s="1" customFormat="1" ht="11.25">
      <c r="B1082" s="33"/>
      <c r="D1082" s="145" t="s">
        <v>146</v>
      </c>
      <c r="F1082" s="146" t="s">
        <v>1114</v>
      </c>
      <c r="I1082" s="147"/>
      <c r="L1082" s="33"/>
      <c r="M1082" s="148"/>
      <c r="T1082" s="54"/>
      <c r="AT1082" s="18" t="s">
        <v>146</v>
      </c>
      <c r="AU1082" s="18" t="s">
        <v>91</v>
      </c>
    </row>
    <row r="1083" spans="2:65" s="12" customFormat="1" ht="11.25">
      <c r="B1083" s="149"/>
      <c r="D1083" s="150" t="s">
        <v>148</v>
      </c>
      <c r="E1083" s="151" t="s">
        <v>19</v>
      </c>
      <c r="F1083" s="152" t="s">
        <v>446</v>
      </c>
      <c r="H1083" s="151" t="s">
        <v>19</v>
      </c>
      <c r="I1083" s="153"/>
      <c r="L1083" s="149"/>
      <c r="M1083" s="154"/>
      <c r="T1083" s="155"/>
      <c r="AT1083" s="151" t="s">
        <v>148</v>
      </c>
      <c r="AU1083" s="151" t="s">
        <v>91</v>
      </c>
      <c r="AV1083" s="12" t="s">
        <v>80</v>
      </c>
      <c r="AW1083" s="12" t="s">
        <v>34</v>
      </c>
      <c r="AX1083" s="12" t="s">
        <v>72</v>
      </c>
      <c r="AY1083" s="151" t="s">
        <v>136</v>
      </c>
    </row>
    <row r="1084" spans="2:65" s="12" customFormat="1" ht="11.25">
      <c r="B1084" s="149"/>
      <c r="D1084" s="150" t="s">
        <v>148</v>
      </c>
      <c r="E1084" s="151" t="s">
        <v>19</v>
      </c>
      <c r="F1084" s="152" t="s">
        <v>758</v>
      </c>
      <c r="H1084" s="151" t="s">
        <v>19</v>
      </c>
      <c r="I1084" s="153"/>
      <c r="L1084" s="149"/>
      <c r="M1084" s="154"/>
      <c r="T1084" s="155"/>
      <c r="AT1084" s="151" t="s">
        <v>148</v>
      </c>
      <c r="AU1084" s="151" t="s">
        <v>91</v>
      </c>
      <c r="AV1084" s="12" t="s">
        <v>80</v>
      </c>
      <c r="AW1084" s="12" t="s">
        <v>34</v>
      </c>
      <c r="AX1084" s="12" t="s">
        <v>72</v>
      </c>
      <c r="AY1084" s="151" t="s">
        <v>136</v>
      </c>
    </row>
    <row r="1085" spans="2:65" s="13" customFormat="1" ht="11.25">
      <c r="B1085" s="156"/>
      <c r="D1085" s="150" t="s">
        <v>148</v>
      </c>
      <c r="E1085" s="157" t="s">
        <v>19</v>
      </c>
      <c r="F1085" s="158" t="s">
        <v>245</v>
      </c>
      <c r="H1085" s="159">
        <v>2.5</v>
      </c>
      <c r="I1085" s="160"/>
      <c r="L1085" s="156"/>
      <c r="M1085" s="161"/>
      <c r="T1085" s="162"/>
      <c r="AT1085" s="157" t="s">
        <v>148</v>
      </c>
      <c r="AU1085" s="157" t="s">
        <v>91</v>
      </c>
      <c r="AV1085" s="13" t="s">
        <v>91</v>
      </c>
      <c r="AW1085" s="13" t="s">
        <v>34</v>
      </c>
      <c r="AX1085" s="13" t="s">
        <v>72</v>
      </c>
      <c r="AY1085" s="157" t="s">
        <v>136</v>
      </c>
    </row>
    <row r="1086" spans="2:65" s="12" customFormat="1" ht="11.25">
      <c r="B1086" s="149"/>
      <c r="D1086" s="150" t="s">
        <v>148</v>
      </c>
      <c r="E1086" s="151" t="s">
        <v>19</v>
      </c>
      <c r="F1086" s="152" t="s">
        <v>700</v>
      </c>
      <c r="H1086" s="151" t="s">
        <v>19</v>
      </c>
      <c r="I1086" s="153"/>
      <c r="L1086" s="149"/>
      <c r="M1086" s="154"/>
      <c r="T1086" s="155"/>
      <c r="AT1086" s="151" t="s">
        <v>148</v>
      </c>
      <c r="AU1086" s="151" t="s">
        <v>91</v>
      </c>
      <c r="AV1086" s="12" t="s">
        <v>80</v>
      </c>
      <c r="AW1086" s="12" t="s">
        <v>34</v>
      </c>
      <c r="AX1086" s="12" t="s">
        <v>72</v>
      </c>
      <c r="AY1086" s="151" t="s">
        <v>136</v>
      </c>
    </row>
    <row r="1087" spans="2:65" s="13" customFormat="1" ht="11.25">
      <c r="B1087" s="156"/>
      <c r="D1087" s="150" t="s">
        <v>148</v>
      </c>
      <c r="E1087" s="157" t="s">
        <v>19</v>
      </c>
      <c r="F1087" s="158" t="s">
        <v>1109</v>
      </c>
      <c r="H1087" s="159">
        <v>2</v>
      </c>
      <c r="I1087" s="160"/>
      <c r="L1087" s="156"/>
      <c r="M1087" s="161"/>
      <c r="T1087" s="162"/>
      <c r="AT1087" s="157" t="s">
        <v>148</v>
      </c>
      <c r="AU1087" s="157" t="s">
        <v>91</v>
      </c>
      <c r="AV1087" s="13" t="s">
        <v>91</v>
      </c>
      <c r="AW1087" s="13" t="s">
        <v>34</v>
      </c>
      <c r="AX1087" s="13" t="s">
        <v>72</v>
      </c>
      <c r="AY1087" s="157" t="s">
        <v>136</v>
      </c>
    </row>
    <row r="1088" spans="2:65" s="14" customFormat="1" ht="11.25">
      <c r="B1088" s="163"/>
      <c r="D1088" s="150" t="s">
        <v>148</v>
      </c>
      <c r="E1088" s="164" t="s">
        <v>19</v>
      </c>
      <c r="F1088" s="165" t="s">
        <v>151</v>
      </c>
      <c r="H1088" s="166">
        <v>4.5</v>
      </c>
      <c r="I1088" s="167"/>
      <c r="L1088" s="163"/>
      <c r="M1088" s="168"/>
      <c r="T1088" s="169"/>
      <c r="AT1088" s="164" t="s">
        <v>148</v>
      </c>
      <c r="AU1088" s="164" t="s">
        <v>91</v>
      </c>
      <c r="AV1088" s="14" t="s">
        <v>144</v>
      </c>
      <c r="AW1088" s="14" t="s">
        <v>34</v>
      </c>
      <c r="AX1088" s="14" t="s">
        <v>80</v>
      </c>
      <c r="AY1088" s="164" t="s">
        <v>136</v>
      </c>
    </row>
    <row r="1089" spans="2:65" s="1" customFormat="1" ht="16.5" customHeight="1">
      <c r="B1089" s="33"/>
      <c r="C1089" s="132" t="s">
        <v>1115</v>
      </c>
      <c r="D1089" s="132" t="s">
        <v>139</v>
      </c>
      <c r="E1089" s="133" t="s">
        <v>1116</v>
      </c>
      <c r="F1089" s="134" t="s">
        <v>1117</v>
      </c>
      <c r="G1089" s="135" t="s">
        <v>142</v>
      </c>
      <c r="H1089" s="136">
        <v>4.5</v>
      </c>
      <c r="I1089" s="137"/>
      <c r="J1089" s="138">
        <f>ROUND(I1089*H1089,2)</f>
        <v>0</v>
      </c>
      <c r="K1089" s="134" t="s">
        <v>143</v>
      </c>
      <c r="L1089" s="33"/>
      <c r="M1089" s="139" t="s">
        <v>19</v>
      </c>
      <c r="N1089" s="140" t="s">
        <v>44</v>
      </c>
      <c r="P1089" s="141">
        <f>O1089*H1089</f>
        <v>0</v>
      </c>
      <c r="Q1089" s="141">
        <v>1.2E-4</v>
      </c>
      <c r="R1089" s="141">
        <f>Q1089*H1089</f>
        <v>5.4000000000000001E-4</v>
      </c>
      <c r="S1089" s="141">
        <v>0</v>
      </c>
      <c r="T1089" s="142">
        <f>S1089*H1089</f>
        <v>0</v>
      </c>
      <c r="AR1089" s="143" t="s">
        <v>253</v>
      </c>
      <c r="AT1089" s="143" t="s">
        <v>139</v>
      </c>
      <c r="AU1089" s="143" t="s">
        <v>91</v>
      </c>
      <c r="AY1089" s="18" t="s">
        <v>136</v>
      </c>
      <c r="BE1089" s="144">
        <f>IF(N1089="základní",J1089,0)</f>
        <v>0</v>
      </c>
      <c r="BF1089" s="144">
        <f>IF(N1089="snížená",J1089,0)</f>
        <v>0</v>
      </c>
      <c r="BG1089" s="144">
        <f>IF(N1089="zákl. přenesená",J1089,0)</f>
        <v>0</v>
      </c>
      <c r="BH1089" s="144">
        <f>IF(N1089="sníž. přenesená",J1089,0)</f>
        <v>0</v>
      </c>
      <c r="BI1089" s="144">
        <f>IF(N1089="nulová",J1089,0)</f>
        <v>0</v>
      </c>
      <c r="BJ1089" s="18" t="s">
        <v>91</v>
      </c>
      <c r="BK1089" s="144">
        <f>ROUND(I1089*H1089,2)</f>
        <v>0</v>
      </c>
      <c r="BL1089" s="18" t="s">
        <v>253</v>
      </c>
      <c r="BM1089" s="143" t="s">
        <v>1118</v>
      </c>
    </row>
    <row r="1090" spans="2:65" s="1" customFormat="1" ht="11.25">
      <c r="B1090" s="33"/>
      <c r="D1090" s="145" t="s">
        <v>146</v>
      </c>
      <c r="F1090" s="146" t="s">
        <v>1119</v>
      </c>
      <c r="I1090" s="147"/>
      <c r="L1090" s="33"/>
      <c r="M1090" s="148"/>
      <c r="T1090" s="54"/>
      <c r="AT1090" s="18" t="s">
        <v>146</v>
      </c>
      <c r="AU1090" s="18" t="s">
        <v>91</v>
      </c>
    </row>
    <row r="1091" spans="2:65" s="12" customFormat="1" ht="11.25">
      <c r="B1091" s="149"/>
      <c r="D1091" s="150" t="s">
        <v>148</v>
      </c>
      <c r="E1091" s="151" t="s">
        <v>19</v>
      </c>
      <c r="F1091" s="152" t="s">
        <v>446</v>
      </c>
      <c r="H1091" s="151" t="s">
        <v>19</v>
      </c>
      <c r="I1091" s="153"/>
      <c r="L1091" s="149"/>
      <c r="M1091" s="154"/>
      <c r="T1091" s="155"/>
      <c r="AT1091" s="151" t="s">
        <v>148</v>
      </c>
      <c r="AU1091" s="151" t="s">
        <v>91</v>
      </c>
      <c r="AV1091" s="12" t="s">
        <v>80</v>
      </c>
      <c r="AW1091" s="12" t="s">
        <v>34</v>
      </c>
      <c r="AX1091" s="12" t="s">
        <v>72</v>
      </c>
      <c r="AY1091" s="151" t="s">
        <v>136</v>
      </c>
    </row>
    <row r="1092" spans="2:65" s="12" customFormat="1" ht="11.25">
      <c r="B1092" s="149"/>
      <c r="D1092" s="150" t="s">
        <v>148</v>
      </c>
      <c r="E1092" s="151" t="s">
        <v>19</v>
      </c>
      <c r="F1092" s="152" t="s">
        <v>758</v>
      </c>
      <c r="H1092" s="151" t="s">
        <v>19</v>
      </c>
      <c r="I1092" s="153"/>
      <c r="L1092" s="149"/>
      <c r="M1092" s="154"/>
      <c r="T1092" s="155"/>
      <c r="AT1092" s="151" t="s">
        <v>148</v>
      </c>
      <c r="AU1092" s="151" t="s">
        <v>91</v>
      </c>
      <c r="AV1092" s="12" t="s">
        <v>80</v>
      </c>
      <c r="AW1092" s="12" t="s">
        <v>34</v>
      </c>
      <c r="AX1092" s="12" t="s">
        <v>72</v>
      </c>
      <c r="AY1092" s="151" t="s">
        <v>136</v>
      </c>
    </row>
    <row r="1093" spans="2:65" s="13" customFormat="1" ht="11.25">
      <c r="B1093" s="156"/>
      <c r="D1093" s="150" t="s">
        <v>148</v>
      </c>
      <c r="E1093" s="157" t="s">
        <v>19</v>
      </c>
      <c r="F1093" s="158" t="s">
        <v>245</v>
      </c>
      <c r="H1093" s="159">
        <v>2.5</v>
      </c>
      <c r="I1093" s="160"/>
      <c r="L1093" s="156"/>
      <c r="M1093" s="161"/>
      <c r="T1093" s="162"/>
      <c r="AT1093" s="157" t="s">
        <v>148</v>
      </c>
      <c r="AU1093" s="157" t="s">
        <v>91</v>
      </c>
      <c r="AV1093" s="13" t="s">
        <v>91</v>
      </c>
      <c r="AW1093" s="13" t="s">
        <v>34</v>
      </c>
      <c r="AX1093" s="13" t="s">
        <v>72</v>
      </c>
      <c r="AY1093" s="157" t="s">
        <v>136</v>
      </c>
    </row>
    <row r="1094" spans="2:65" s="12" customFormat="1" ht="11.25">
      <c r="B1094" s="149"/>
      <c r="D1094" s="150" t="s">
        <v>148</v>
      </c>
      <c r="E1094" s="151" t="s">
        <v>19</v>
      </c>
      <c r="F1094" s="152" t="s">
        <v>700</v>
      </c>
      <c r="H1094" s="151" t="s">
        <v>19</v>
      </c>
      <c r="I1094" s="153"/>
      <c r="L1094" s="149"/>
      <c r="M1094" s="154"/>
      <c r="T1094" s="155"/>
      <c r="AT1094" s="151" t="s">
        <v>148</v>
      </c>
      <c r="AU1094" s="151" t="s">
        <v>91</v>
      </c>
      <c r="AV1094" s="12" t="s">
        <v>80</v>
      </c>
      <c r="AW1094" s="12" t="s">
        <v>34</v>
      </c>
      <c r="AX1094" s="12" t="s">
        <v>72</v>
      </c>
      <c r="AY1094" s="151" t="s">
        <v>136</v>
      </c>
    </row>
    <row r="1095" spans="2:65" s="13" customFormat="1" ht="11.25">
      <c r="B1095" s="156"/>
      <c r="D1095" s="150" t="s">
        <v>148</v>
      </c>
      <c r="E1095" s="157" t="s">
        <v>19</v>
      </c>
      <c r="F1095" s="158" t="s">
        <v>1109</v>
      </c>
      <c r="H1095" s="159">
        <v>2</v>
      </c>
      <c r="I1095" s="160"/>
      <c r="L1095" s="156"/>
      <c r="M1095" s="161"/>
      <c r="T1095" s="162"/>
      <c r="AT1095" s="157" t="s">
        <v>148</v>
      </c>
      <c r="AU1095" s="157" t="s">
        <v>91</v>
      </c>
      <c r="AV1095" s="13" t="s">
        <v>91</v>
      </c>
      <c r="AW1095" s="13" t="s">
        <v>34</v>
      </c>
      <c r="AX1095" s="13" t="s">
        <v>72</v>
      </c>
      <c r="AY1095" s="157" t="s">
        <v>136</v>
      </c>
    </row>
    <row r="1096" spans="2:65" s="14" customFormat="1" ht="11.25">
      <c r="B1096" s="163"/>
      <c r="D1096" s="150" t="s">
        <v>148</v>
      </c>
      <c r="E1096" s="164" t="s">
        <v>19</v>
      </c>
      <c r="F1096" s="165" t="s">
        <v>151</v>
      </c>
      <c r="H1096" s="166">
        <v>4.5</v>
      </c>
      <c r="I1096" s="167"/>
      <c r="L1096" s="163"/>
      <c r="M1096" s="168"/>
      <c r="T1096" s="169"/>
      <c r="AT1096" s="164" t="s">
        <v>148</v>
      </c>
      <c r="AU1096" s="164" t="s">
        <v>91</v>
      </c>
      <c r="AV1096" s="14" t="s">
        <v>144</v>
      </c>
      <c r="AW1096" s="14" t="s">
        <v>34</v>
      </c>
      <c r="AX1096" s="14" t="s">
        <v>80</v>
      </c>
      <c r="AY1096" s="164" t="s">
        <v>136</v>
      </c>
    </row>
    <row r="1097" spans="2:65" s="11" customFormat="1" ht="22.9" customHeight="1">
      <c r="B1097" s="120"/>
      <c r="D1097" s="121" t="s">
        <v>71</v>
      </c>
      <c r="E1097" s="130" t="s">
        <v>418</v>
      </c>
      <c r="F1097" s="130" t="s">
        <v>419</v>
      </c>
      <c r="I1097" s="123"/>
      <c r="J1097" s="131">
        <f>BK1097</f>
        <v>0</v>
      </c>
      <c r="L1097" s="120"/>
      <c r="M1097" s="125"/>
      <c r="P1097" s="126">
        <f>SUM(P1098:P1128)</f>
        <v>0</v>
      </c>
      <c r="R1097" s="126">
        <f>SUM(R1098:R1128)</f>
        <v>4.6126819999999999E-2</v>
      </c>
      <c r="T1097" s="127">
        <f>SUM(T1098:T1128)</f>
        <v>0</v>
      </c>
      <c r="AR1097" s="121" t="s">
        <v>91</v>
      </c>
      <c r="AT1097" s="128" t="s">
        <v>71</v>
      </c>
      <c r="AU1097" s="128" t="s">
        <v>80</v>
      </c>
      <c r="AY1097" s="121" t="s">
        <v>136</v>
      </c>
      <c r="BK1097" s="129">
        <f>SUM(BK1098:BK1128)</f>
        <v>0</v>
      </c>
    </row>
    <row r="1098" spans="2:65" s="1" customFormat="1" ht="24.2" customHeight="1">
      <c r="B1098" s="33"/>
      <c r="C1098" s="132" t="s">
        <v>1120</v>
      </c>
      <c r="D1098" s="132" t="s">
        <v>139</v>
      </c>
      <c r="E1098" s="133" t="s">
        <v>1121</v>
      </c>
      <c r="F1098" s="134" t="s">
        <v>1122</v>
      </c>
      <c r="G1098" s="135" t="s">
        <v>142</v>
      </c>
      <c r="H1098" s="136">
        <v>159.05799999999999</v>
      </c>
      <c r="I1098" s="137"/>
      <c r="J1098" s="138">
        <f>ROUND(I1098*H1098,2)</f>
        <v>0</v>
      </c>
      <c r="K1098" s="134" t="s">
        <v>143</v>
      </c>
      <c r="L1098" s="33"/>
      <c r="M1098" s="139" t="s">
        <v>19</v>
      </c>
      <c r="N1098" s="140" t="s">
        <v>44</v>
      </c>
      <c r="P1098" s="141">
        <f>O1098*H1098</f>
        <v>0</v>
      </c>
      <c r="Q1098" s="141">
        <v>2.9E-4</v>
      </c>
      <c r="R1098" s="141">
        <f>Q1098*H1098</f>
        <v>4.6126819999999999E-2</v>
      </c>
      <c r="S1098" s="141">
        <v>0</v>
      </c>
      <c r="T1098" s="142">
        <f>S1098*H1098</f>
        <v>0</v>
      </c>
      <c r="AR1098" s="143" t="s">
        <v>253</v>
      </c>
      <c r="AT1098" s="143" t="s">
        <v>139</v>
      </c>
      <c r="AU1098" s="143" t="s">
        <v>91</v>
      </c>
      <c r="AY1098" s="18" t="s">
        <v>136</v>
      </c>
      <c r="BE1098" s="144">
        <f>IF(N1098="základní",J1098,0)</f>
        <v>0</v>
      </c>
      <c r="BF1098" s="144">
        <f>IF(N1098="snížená",J1098,0)</f>
        <v>0</v>
      </c>
      <c r="BG1098" s="144">
        <f>IF(N1098="zákl. přenesená",J1098,0)</f>
        <v>0</v>
      </c>
      <c r="BH1098" s="144">
        <f>IF(N1098="sníž. přenesená",J1098,0)</f>
        <v>0</v>
      </c>
      <c r="BI1098" s="144">
        <f>IF(N1098="nulová",J1098,0)</f>
        <v>0</v>
      </c>
      <c r="BJ1098" s="18" t="s">
        <v>91</v>
      </c>
      <c r="BK1098" s="144">
        <f>ROUND(I1098*H1098,2)</f>
        <v>0</v>
      </c>
      <c r="BL1098" s="18" t="s">
        <v>253</v>
      </c>
      <c r="BM1098" s="143" t="s">
        <v>1123</v>
      </c>
    </row>
    <row r="1099" spans="2:65" s="1" customFormat="1" ht="11.25">
      <c r="B1099" s="33"/>
      <c r="D1099" s="145" t="s">
        <v>146</v>
      </c>
      <c r="F1099" s="146" t="s">
        <v>1124</v>
      </c>
      <c r="I1099" s="147"/>
      <c r="L1099" s="33"/>
      <c r="M1099" s="148"/>
      <c r="T1099" s="54"/>
      <c r="AT1099" s="18" t="s">
        <v>146</v>
      </c>
      <c r="AU1099" s="18" t="s">
        <v>91</v>
      </c>
    </row>
    <row r="1100" spans="2:65" s="12" customFormat="1" ht="11.25">
      <c r="B1100" s="149"/>
      <c r="D1100" s="150" t="s">
        <v>148</v>
      </c>
      <c r="E1100" s="151" t="s">
        <v>19</v>
      </c>
      <c r="F1100" s="152" t="s">
        <v>446</v>
      </c>
      <c r="H1100" s="151" t="s">
        <v>19</v>
      </c>
      <c r="I1100" s="153"/>
      <c r="L1100" s="149"/>
      <c r="M1100" s="154"/>
      <c r="T1100" s="155"/>
      <c r="AT1100" s="151" t="s">
        <v>148</v>
      </c>
      <c r="AU1100" s="151" t="s">
        <v>91</v>
      </c>
      <c r="AV1100" s="12" t="s">
        <v>80</v>
      </c>
      <c r="AW1100" s="12" t="s">
        <v>34</v>
      </c>
      <c r="AX1100" s="12" t="s">
        <v>72</v>
      </c>
      <c r="AY1100" s="151" t="s">
        <v>136</v>
      </c>
    </row>
    <row r="1101" spans="2:65" s="12" customFormat="1" ht="11.25">
      <c r="B1101" s="149"/>
      <c r="D1101" s="150" t="s">
        <v>148</v>
      </c>
      <c r="E1101" s="151" t="s">
        <v>19</v>
      </c>
      <c r="F1101" s="152" t="s">
        <v>174</v>
      </c>
      <c r="H1101" s="151" t="s">
        <v>19</v>
      </c>
      <c r="I1101" s="153"/>
      <c r="L1101" s="149"/>
      <c r="M1101" s="154"/>
      <c r="T1101" s="155"/>
      <c r="AT1101" s="151" t="s">
        <v>148</v>
      </c>
      <c r="AU1101" s="151" t="s">
        <v>91</v>
      </c>
      <c r="AV1101" s="12" t="s">
        <v>80</v>
      </c>
      <c r="AW1101" s="12" t="s">
        <v>34</v>
      </c>
      <c r="AX1101" s="12" t="s">
        <v>72</v>
      </c>
      <c r="AY1101" s="151" t="s">
        <v>136</v>
      </c>
    </row>
    <row r="1102" spans="2:65" s="13" customFormat="1" ht="11.25">
      <c r="B1102" s="156"/>
      <c r="D1102" s="150" t="s">
        <v>148</v>
      </c>
      <c r="E1102" s="157" t="s">
        <v>19</v>
      </c>
      <c r="F1102" s="158" t="s">
        <v>1125</v>
      </c>
      <c r="H1102" s="159">
        <v>35.04</v>
      </c>
      <c r="I1102" s="160"/>
      <c r="L1102" s="156"/>
      <c r="M1102" s="161"/>
      <c r="T1102" s="162"/>
      <c r="AT1102" s="157" t="s">
        <v>148</v>
      </c>
      <c r="AU1102" s="157" t="s">
        <v>91</v>
      </c>
      <c r="AV1102" s="13" t="s">
        <v>91</v>
      </c>
      <c r="AW1102" s="13" t="s">
        <v>34</v>
      </c>
      <c r="AX1102" s="13" t="s">
        <v>72</v>
      </c>
      <c r="AY1102" s="157" t="s">
        <v>136</v>
      </c>
    </row>
    <row r="1103" spans="2:65" s="13" customFormat="1" ht="11.25">
      <c r="B1103" s="156"/>
      <c r="D1103" s="150" t="s">
        <v>148</v>
      </c>
      <c r="E1103" s="157" t="s">
        <v>19</v>
      </c>
      <c r="F1103" s="158" t="s">
        <v>1126</v>
      </c>
      <c r="H1103" s="159">
        <v>-6.5910000000000002</v>
      </c>
      <c r="I1103" s="160"/>
      <c r="L1103" s="156"/>
      <c r="M1103" s="161"/>
      <c r="T1103" s="162"/>
      <c r="AT1103" s="157" t="s">
        <v>148</v>
      </c>
      <c r="AU1103" s="157" t="s">
        <v>91</v>
      </c>
      <c r="AV1103" s="13" t="s">
        <v>91</v>
      </c>
      <c r="AW1103" s="13" t="s">
        <v>34</v>
      </c>
      <c r="AX1103" s="13" t="s">
        <v>72</v>
      </c>
      <c r="AY1103" s="157" t="s">
        <v>136</v>
      </c>
    </row>
    <row r="1104" spans="2:65" s="12" customFormat="1" ht="11.25">
      <c r="B1104" s="149"/>
      <c r="D1104" s="150" t="s">
        <v>148</v>
      </c>
      <c r="E1104" s="151" t="s">
        <v>19</v>
      </c>
      <c r="F1104" s="152" t="s">
        <v>455</v>
      </c>
      <c r="H1104" s="151" t="s">
        <v>19</v>
      </c>
      <c r="I1104" s="153"/>
      <c r="L1104" s="149"/>
      <c r="M1104" s="154"/>
      <c r="T1104" s="155"/>
      <c r="AT1104" s="151" t="s">
        <v>148</v>
      </c>
      <c r="AU1104" s="151" t="s">
        <v>91</v>
      </c>
      <c r="AV1104" s="12" t="s">
        <v>80</v>
      </c>
      <c r="AW1104" s="12" t="s">
        <v>34</v>
      </c>
      <c r="AX1104" s="12" t="s">
        <v>72</v>
      </c>
      <c r="AY1104" s="151" t="s">
        <v>136</v>
      </c>
    </row>
    <row r="1105" spans="2:51" s="13" customFormat="1" ht="11.25">
      <c r="B1105" s="156"/>
      <c r="D1105" s="150" t="s">
        <v>148</v>
      </c>
      <c r="E1105" s="157" t="s">
        <v>19</v>
      </c>
      <c r="F1105" s="158" t="s">
        <v>1127</v>
      </c>
      <c r="H1105" s="159">
        <v>35.94</v>
      </c>
      <c r="I1105" s="160"/>
      <c r="L1105" s="156"/>
      <c r="M1105" s="161"/>
      <c r="T1105" s="162"/>
      <c r="AT1105" s="157" t="s">
        <v>148</v>
      </c>
      <c r="AU1105" s="157" t="s">
        <v>91</v>
      </c>
      <c r="AV1105" s="13" t="s">
        <v>91</v>
      </c>
      <c r="AW1105" s="13" t="s">
        <v>34</v>
      </c>
      <c r="AX1105" s="13" t="s">
        <v>72</v>
      </c>
      <c r="AY1105" s="157" t="s">
        <v>136</v>
      </c>
    </row>
    <row r="1106" spans="2:51" s="13" customFormat="1" ht="11.25">
      <c r="B1106" s="156"/>
      <c r="D1106" s="150" t="s">
        <v>148</v>
      </c>
      <c r="E1106" s="157" t="s">
        <v>19</v>
      </c>
      <c r="F1106" s="158" t="s">
        <v>274</v>
      </c>
      <c r="H1106" s="159">
        <v>1.5</v>
      </c>
      <c r="I1106" s="160"/>
      <c r="L1106" s="156"/>
      <c r="M1106" s="161"/>
      <c r="T1106" s="162"/>
      <c r="AT1106" s="157" t="s">
        <v>148</v>
      </c>
      <c r="AU1106" s="157" t="s">
        <v>91</v>
      </c>
      <c r="AV1106" s="13" t="s">
        <v>91</v>
      </c>
      <c r="AW1106" s="13" t="s">
        <v>34</v>
      </c>
      <c r="AX1106" s="13" t="s">
        <v>72</v>
      </c>
      <c r="AY1106" s="157" t="s">
        <v>136</v>
      </c>
    </row>
    <row r="1107" spans="2:51" s="13" customFormat="1" ht="11.25">
      <c r="B1107" s="156"/>
      <c r="D1107" s="150" t="s">
        <v>148</v>
      </c>
      <c r="E1107" s="157" t="s">
        <v>19</v>
      </c>
      <c r="F1107" s="158" t="s">
        <v>1128</v>
      </c>
      <c r="H1107" s="159">
        <v>-4.4429999999999996</v>
      </c>
      <c r="I1107" s="160"/>
      <c r="L1107" s="156"/>
      <c r="M1107" s="161"/>
      <c r="T1107" s="162"/>
      <c r="AT1107" s="157" t="s">
        <v>148</v>
      </c>
      <c r="AU1107" s="157" t="s">
        <v>91</v>
      </c>
      <c r="AV1107" s="13" t="s">
        <v>91</v>
      </c>
      <c r="AW1107" s="13" t="s">
        <v>34</v>
      </c>
      <c r="AX1107" s="13" t="s">
        <v>72</v>
      </c>
      <c r="AY1107" s="157" t="s">
        <v>136</v>
      </c>
    </row>
    <row r="1108" spans="2:51" s="12" customFormat="1" ht="11.25">
      <c r="B1108" s="149"/>
      <c r="D1108" s="150" t="s">
        <v>148</v>
      </c>
      <c r="E1108" s="151" t="s">
        <v>19</v>
      </c>
      <c r="F1108" s="152" t="s">
        <v>187</v>
      </c>
      <c r="H1108" s="151" t="s">
        <v>19</v>
      </c>
      <c r="I1108" s="153"/>
      <c r="L1108" s="149"/>
      <c r="M1108" s="154"/>
      <c r="T1108" s="155"/>
      <c r="AT1108" s="151" t="s">
        <v>148</v>
      </c>
      <c r="AU1108" s="151" t="s">
        <v>91</v>
      </c>
      <c r="AV1108" s="12" t="s">
        <v>80</v>
      </c>
      <c r="AW1108" s="12" t="s">
        <v>34</v>
      </c>
      <c r="AX1108" s="12" t="s">
        <v>72</v>
      </c>
      <c r="AY1108" s="151" t="s">
        <v>136</v>
      </c>
    </row>
    <row r="1109" spans="2:51" s="13" customFormat="1" ht="11.25">
      <c r="B1109" s="156"/>
      <c r="D1109" s="150" t="s">
        <v>148</v>
      </c>
      <c r="E1109" s="157" t="s">
        <v>19</v>
      </c>
      <c r="F1109" s="158" t="s">
        <v>1129</v>
      </c>
      <c r="H1109" s="159">
        <v>10.44</v>
      </c>
      <c r="I1109" s="160"/>
      <c r="L1109" s="156"/>
      <c r="M1109" s="161"/>
      <c r="T1109" s="162"/>
      <c r="AT1109" s="157" t="s">
        <v>148</v>
      </c>
      <c r="AU1109" s="157" t="s">
        <v>91</v>
      </c>
      <c r="AV1109" s="13" t="s">
        <v>91</v>
      </c>
      <c r="AW1109" s="13" t="s">
        <v>34</v>
      </c>
      <c r="AX1109" s="13" t="s">
        <v>72</v>
      </c>
      <c r="AY1109" s="157" t="s">
        <v>136</v>
      </c>
    </row>
    <row r="1110" spans="2:51" s="13" customFormat="1" ht="11.25">
      <c r="B1110" s="156"/>
      <c r="D1110" s="150" t="s">
        <v>148</v>
      </c>
      <c r="E1110" s="157" t="s">
        <v>19</v>
      </c>
      <c r="F1110" s="158" t="s">
        <v>490</v>
      </c>
      <c r="H1110" s="159">
        <v>0.45</v>
      </c>
      <c r="I1110" s="160"/>
      <c r="L1110" s="156"/>
      <c r="M1110" s="161"/>
      <c r="T1110" s="162"/>
      <c r="AT1110" s="157" t="s">
        <v>148</v>
      </c>
      <c r="AU1110" s="157" t="s">
        <v>91</v>
      </c>
      <c r="AV1110" s="13" t="s">
        <v>91</v>
      </c>
      <c r="AW1110" s="13" t="s">
        <v>34</v>
      </c>
      <c r="AX1110" s="13" t="s">
        <v>72</v>
      </c>
      <c r="AY1110" s="157" t="s">
        <v>136</v>
      </c>
    </row>
    <row r="1111" spans="2:51" s="13" customFormat="1" ht="11.25">
      <c r="B1111" s="156"/>
      <c r="D1111" s="150" t="s">
        <v>148</v>
      </c>
      <c r="E1111" s="157" t="s">
        <v>19</v>
      </c>
      <c r="F1111" s="158" t="s">
        <v>491</v>
      </c>
      <c r="H1111" s="159">
        <v>-0.27</v>
      </c>
      <c r="I1111" s="160"/>
      <c r="L1111" s="156"/>
      <c r="M1111" s="161"/>
      <c r="T1111" s="162"/>
      <c r="AT1111" s="157" t="s">
        <v>148</v>
      </c>
      <c r="AU1111" s="157" t="s">
        <v>91</v>
      </c>
      <c r="AV1111" s="13" t="s">
        <v>91</v>
      </c>
      <c r="AW1111" s="13" t="s">
        <v>34</v>
      </c>
      <c r="AX1111" s="13" t="s">
        <v>72</v>
      </c>
      <c r="AY1111" s="157" t="s">
        <v>136</v>
      </c>
    </row>
    <row r="1112" spans="2:51" s="12" customFormat="1" ht="11.25">
      <c r="B1112" s="149"/>
      <c r="D1112" s="150" t="s">
        <v>148</v>
      </c>
      <c r="E1112" s="151" t="s">
        <v>19</v>
      </c>
      <c r="F1112" s="152" t="s">
        <v>458</v>
      </c>
      <c r="H1112" s="151" t="s">
        <v>19</v>
      </c>
      <c r="I1112" s="153"/>
      <c r="L1112" s="149"/>
      <c r="M1112" s="154"/>
      <c r="T1112" s="155"/>
      <c r="AT1112" s="151" t="s">
        <v>148</v>
      </c>
      <c r="AU1112" s="151" t="s">
        <v>91</v>
      </c>
      <c r="AV1112" s="12" t="s">
        <v>80</v>
      </c>
      <c r="AW1112" s="12" t="s">
        <v>34</v>
      </c>
      <c r="AX1112" s="12" t="s">
        <v>72</v>
      </c>
      <c r="AY1112" s="151" t="s">
        <v>136</v>
      </c>
    </row>
    <row r="1113" spans="2:51" s="13" customFormat="1" ht="11.25">
      <c r="B1113" s="156"/>
      <c r="D1113" s="150" t="s">
        <v>148</v>
      </c>
      <c r="E1113" s="157" t="s">
        <v>19</v>
      </c>
      <c r="F1113" s="158" t="s">
        <v>488</v>
      </c>
      <c r="H1113" s="159">
        <v>52.26</v>
      </c>
      <c r="I1113" s="160"/>
      <c r="L1113" s="156"/>
      <c r="M1113" s="161"/>
      <c r="T1113" s="162"/>
      <c r="AT1113" s="157" t="s">
        <v>148</v>
      </c>
      <c r="AU1113" s="157" t="s">
        <v>91</v>
      </c>
      <c r="AV1113" s="13" t="s">
        <v>91</v>
      </c>
      <c r="AW1113" s="13" t="s">
        <v>34</v>
      </c>
      <c r="AX1113" s="13" t="s">
        <v>72</v>
      </c>
      <c r="AY1113" s="157" t="s">
        <v>136</v>
      </c>
    </row>
    <row r="1114" spans="2:51" s="13" customFormat="1" ht="11.25">
      <c r="B1114" s="156"/>
      <c r="D1114" s="150" t="s">
        <v>148</v>
      </c>
      <c r="E1114" s="157" t="s">
        <v>19</v>
      </c>
      <c r="F1114" s="158" t="s">
        <v>274</v>
      </c>
      <c r="H1114" s="159">
        <v>1.5</v>
      </c>
      <c r="I1114" s="160"/>
      <c r="L1114" s="156"/>
      <c r="M1114" s="161"/>
      <c r="T1114" s="162"/>
      <c r="AT1114" s="157" t="s">
        <v>148</v>
      </c>
      <c r="AU1114" s="157" t="s">
        <v>91</v>
      </c>
      <c r="AV1114" s="13" t="s">
        <v>91</v>
      </c>
      <c r="AW1114" s="13" t="s">
        <v>34</v>
      </c>
      <c r="AX1114" s="13" t="s">
        <v>72</v>
      </c>
      <c r="AY1114" s="157" t="s">
        <v>136</v>
      </c>
    </row>
    <row r="1115" spans="2:51" s="13" customFormat="1" ht="11.25">
      <c r="B1115" s="156"/>
      <c r="D1115" s="150" t="s">
        <v>148</v>
      </c>
      <c r="E1115" s="157" t="s">
        <v>19</v>
      </c>
      <c r="F1115" s="158" t="s">
        <v>274</v>
      </c>
      <c r="H1115" s="159">
        <v>1.5</v>
      </c>
      <c r="I1115" s="160"/>
      <c r="L1115" s="156"/>
      <c r="M1115" s="161"/>
      <c r="T1115" s="162"/>
      <c r="AT1115" s="157" t="s">
        <v>148</v>
      </c>
      <c r="AU1115" s="157" t="s">
        <v>91</v>
      </c>
      <c r="AV1115" s="13" t="s">
        <v>91</v>
      </c>
      <c r="AW1115" s="13" t="s">
        <v>34</v>
      </c>
      <c r="AX1115" s="13" t="s">
        <v>72</v>
      </c>
      <c r="AY1115" s="157" t="s">
        <v>136</v>
      </c>
    </row>
    <row r="1116" spans="2:51" s="13" customFormat="1" ht="11.25">
      <c r="B1116" s="156"/>
      <c r="D1116" s="150" t="s">
        <v>148</v>
      </c>
      <c r="E1116" s="157" t="s">
        <v>19</v>
      </c>
      <c r="F1116" s="158" t="s">
        <v>460</v>
      </c>
      <c r="H1116" s="159">
        <v>-7.0679999999999996</v>
      </c>
      <c r="I1116" s="160"/>
      <c r="L1116" s="156"/>
      <c r="M1116" s="161"/>
      <c r="T1116" s="162"/>
      <c r="AT1116" s="157" t="s">
        <v>148</v>
      </c>
      <c r="AU1116" s="157" t="s">
        <v>91</v>
      </c>
      <c r="AV1116" s="13" t="s">
        <v>91</v>
      </c>
      <c r="AW1116" s="13" t="s">
        <v>34</v>
      </c>
      <c r="AX1116" s="13" t="s">
        <v>72</v>
      </c>
      <c r="AY1116" s="157" t="s">
        <v>136</v>
      </c>
    </row>
    <row r="1117" spans="2:51" s="15" customFormat="1" ht="11.25">
      <c r="B1117" s="173"/>
      <c r="D1117" s="150" t="s">
        <v>148</v>
      </c>
      <c r="E1117" s="174" t="s">
        <v>19</v>
      </c>
      <c r="F1117" s="175" t="s">
        <v>461</v>
      </c>
      <c r="H1117" s="176">
        <v>120.258</v>
      </c>
      <c r="I1117" s="177"/>
      <c r="L1117" s="173"/>
      <c r="M1117" s="178"/>
      <c r="T1117" s="179"/>
      <c r="AT1117" s="174" t="s">
        <v>148</v>
      </c>
      <c r="AU1117" s="174" t="s">
        <v>91</v>
      </c>
      <c r="AV1117" s="15" t="s">
        <v>156</v>
      </c>
      <c r="AW1117" s="15" t="s">
        <v>34</v>
      </c>
      <c r="AX1117" s="15" t="s">
        <v>72</v>
      </c>
      <c r="AY1117" s="174" t="s">
        <v>136</v>
      </c>
    </row>
    <row r="1118" spans="2:51" s="12" customFormat="1" ht="11.25">
      <c r="B1118" s="149"/>
      <c r="D1118" s="150" t="s">
        <v>148</v>
      </c>
      <c r="E1118" s="151" t="s">
        <v>19</v>
      </c>
      <c r="F1118" s="152" t="s">
        <v>640</v>
      </c>
      <c r="H1118" s="151" t="s">
        <v>19</v>
      </c>
      <c r="I1118" s="153"/>
      <c r="L1118" s="149"/>
      <c r="M1118" s="154"/>
      <c r="T1118" s="155"/>
      <c r="AT1118" s="151" t="s">
        <v>148</v>
      </c>
      <c r="AU1118" s="151" t="s">
        <v>91</v>
      </c>
      <c r="AV1118" s="12" t="s">
        <v>80</v>
      </c>
      <c r="AW1118" s="12" t="s">
        <v>34</v>
      </c>
      <c r="AX1118" s="12" t="s">
        <v>72</v>
      </c>
      <c r="AY1118" s="151" t="s">
        <v>136</v>
      </c>
    </row>
    <row r="1119" spans="2:51" s="12" customFormat="1" ht="11.25">
      <c r="B1119" s="149"/>
      <c r="D1119" s="150" t="s">
        <v>148</v>
      </c>
      <c r="E1119" s="151" t="s">
        <v>19</v>
      </c>
      <c r="F1119" s="152" t="s">
        <v>174</v>
      </c>
      <c r="H1119" s="151" t="s">
        <v>19</v>
      </c>
      <c r="I1119" s="153"/>
      <c r="L1119" s="149"/>
      <c r="M1119" s="154"/>
      <c r="T1119" s="155"/>
      <c r="AT1119" s="151" t="s">
        <v>148</v>
      </c>
      <c r="AU1119" s="151" t="s">
        <v>91</v>
      </c>
      <c r="AV1119" s="12" t="s">
        <v>80</v>
      </c>
      <c r="AW1119" s="12" t="s">
        <v>34</v>
      </c>
      <c r="AX1119" s="12" t="s">
        <v>72</v>
      </c>
      <c r="AY1119" s="151" t="s">
        <v>136</v>
      </c>
    </row>
    <row r="1120" spans="2:51" s="13" customFormat="1" ht="11.25">
      <c r="B1120" s="156"/>
      <c r="D1120" s="150" t="s">
        <v>148</v>
      </c>
      <c r="E1120" s="157" t="s">
        <v>19</v>
      </c>
      <c r="F1120" s="158" t="s">
        <v>185</v>
      </c>
      <c r="H1120" s="159">
        <v>7.3</v>
      </c>
      <c r="I1120" s="160"/>
      <c r="L1120" s="156"/>
      <c r="M1120" s="161"/>
      <c r="T1120" s="162"/>
      <c r="AT1120" s="157" t="s">
        <v>148</v>
      </c>
      <c r="AU1120" s="157" t="s">
        <v>91</v>
      </c>
      <c r="AV1120" s="13" t="s">
        <v>91</v>
      </c>
      <c r="AW1120" s="13" t="s">
        <v>34</v>
      </c>
      <c r="AX1120" s="13" t="s">
        <v>72</v>
      </c>
      <c r="AY1120" s="157" t="s">
        <v>136</v>
      </c>
    </row>
    <row r="1121" spans="2:65" s="12" customFormat="1" ht="11.25">
      <c r="B1121" s="149"/>
      <c r="D1121" s="150" t="s">
        <v>148</v>
      </c>
      <c r="E1121" s="151" t="s">
        <v>19</v>
      </c>
      <c r="F1121" s="152" t="s">
        <v>455</v>
      </c>
      <c r="H1121" s="151" t="s">
        <v>19</v>
      </c>
      <c r="I1121" s="153"/>
      <c r="L1121" s="149"/>
      <c r="M1121" s="154"/>
      <c r="T1121" s="155"/>
      <c r="AT1121" s="151" t="s">
        <v>148</v>
      </c>
      <c r="AU1121" s="151" t="s">
        <v>91</v>
      </c>
      <c r="AV1121" s="12" t="s">
        <v>80</v>
      </c>
      <c r="AW1121" s="12" t="s">
        <v>34</v>
      </c>
      <c r="AX1121" s="12" t="s">
        <v>72</v>
      </c>
      <c r="AY1121" s="151" t="s">
        <v>136</v>
      </c>
    </row>
    <row r="1122" spans="2:65" s="13" customFormat="1" ht="11.25">
      <c r="B1122" s="156"/>
      <c r="D1122" s="150" t="s">
        <v>148</v>
      </c>
      <c r="E1122" s="157" t="s">
        <v>19</v>
      </c>
      <c r="F1122" s="158" t="s">
        <v>641</v>
      </c>
      <c r="H1122" s="159">
        <v>8.6</v>
      </c>
      <c r="I1122" s="160"/>
      <c r="L1122" s="156"/>
      <c r="M1122" s="161"/>
      <c r="T1122" s="162"/>
      <c r="AT1122" s="157" t="s">
        <v>148</v>
      </c>
      <c r="AU1122" s="157" t="s">
        <v>91</v>
      </c>
      <c r="AV1122" s="13" t="s">
        <v>91</v>
      </c>
      <c r="AW1122" s="13" t="s">
        <v>34</v>
      </c>
      <c r="AX1122" s="13" t="s">
        <v>72</v>
      </c>
      <c r="AY1122" s="157" t="s">
        <v>136</v>
      </c>
    </row>
    <row r="1123" spans="2:65" s="12" customFormat="1" ht="11.25">
      <c r="B1123" s="149"/>
      <c r="D1123" s="150" t="s">
        <v>148</v>
      </c>
      <c r="E1123" s="151" t="s">
        <v>19</v>
      </c>
      <c r="F1123" s="152" t="s">
        <v>187</v>
      </c>
      <c r="H1123" s="151" t="s">
        <v>19</v>
      </c>
      <c r="I1123" s="153"/>
      <c r="L1123" s="149"/>
      <c r="M1123" s="154"/>
      <c r="T1123" s="155"/>
      <c r="AT1123" s="151" t="s">
        <v>148</v>
      </c>
      <c r="AU1123" s="151" t="s">
        <v>91</v>
      </c>
      <c r="AV1123" s="12" t="s">
        <v>80</v>
      </c>
      <c r="AW1123" s="12" t="s">
        <v>34</v>
      </c>
      <c r="AX1123" s="12" t="s">
        <v>72</v>
      </c>
      <c r="AY1123" s="151" t="s">
        <v>136</v>
      </c>
    </row>
    <row r="1124" spans="2:65" s="13" customFormat="1" ht="11.25">
      <c r="B1124" s="156"/>
      <c r="D1124" s="150" t="s">
        <v>148</v>
      </c>
      <c r="E1124" s="157" t="s">
        <v>19</v>
      </c>
      <c r="F1124" s="158" t="s">
        <v>646</v>
      </c>
      <c r="H1124" s="159">
        <v>5.0999999999999996</v>
      </c>
      <c r="I1124" s="160"/>
      <c r="L1124" s="156"/>
      <c r="M1124" s="161"/>
      <c r="T1124" s="162"/>
      <c r="AT1124" s="157" t="s">
        <v>148</v>
      </c>
      <c r="AU1124" s="157" t="s">
        <v>91</v>
      </c>
      <c r="AV1124" s="13" t="s">
        <v>91</v>
      </c>
      <c r="AW1124" s="13" t="s">
        <v>34</v>
      </c>
      <c r="AX1124" s="13" t="s">
        <v>72</v>
      </c>
      <c r="AY1124" s="157" t="s">
        <v>136</v>
      </c>
    </row>
    <row r="1125" spans="2:65" s="12" customFormat="1" ht="11.25">
      <c r="B1125" s="149"/>
      <c r="D1125" s="150" t="s">
        <v>148</v>
      </c>
      <c r="E1125" s="151" t="s">
        <v>19</v>
      </c>
      <c r="F1125" s="152" t="s">
        <v>458</v>
      </c>
      <c r="H1125" s="151" t="s">
        <v>19</v>
      </c>
      <c r="I1125" s="153"/>
      <c r="L1125" s="149"/>
      <c r="M1125" s="154"/>
      <c r="T1125" s="155"/>
      <c r="AT1125" s="151" t="s">
        <v>148</v>
      </c>
      <c r="AU1125" s="151" t="s">
        <v>91</v>
      </c>
      <c r="AV1125" s="12" t="s">
        <v>80</v>
      </c>
      <c r="AW1125" s="12" t="s">
        <v>34</v>
      </c>
      <c r="AX1125" s="12" t="s">
        <v>72</v>
      </c>
      <c r="AY1125" s="151" t="s">
        <v>136</v>
      </c>
    </row>
    <row r="1126" spans="2:65" s="13" customFormat="1" ht="11.25">
      <c r="B1126" s="156"/>
      <c r="D1126" s="150" t="s">
        <v>148</v>
      </c>
      <c r="E1126" s="157" t="s">
        <v>19</v>
      </c>
      <c r="F1126" s="158" t="s">
        <v>338</v>
      </c>
      <c r="H1126" s="159">
        <v>17.8</v>
      </c>
      <c r="I1126" s="160"/>
      <c r="L1126" s="156"/>
      <c r="M1126" s="161"/>
      <c r="T1126" s="162"/>
      <c r="AT1126" s="157" t="s">
        <v>148</v>
      </c>
      <c r="AU1126" s="157" t="s">
        <v>91</v>
      </c>
      <c r="AV1126" s="13" t="s">
        <v>91</v>
      </c>
      <c r="AW1126" s="13" t="s">
        <v>34</v>
      </c>
      <c r="AX1126" s="13" t="s">
        <v>72</v>
      </c>
      <c r="AY1126" s="157" t="s">
        <v>136</v>
      </c>
    </row>
    <row r="1127" spans="2:65" s="15" customFormat="1" ht="11.25">
      <c r="B1127" s="173"/>
      <c r="D1127" s="150" t="s">
        <v>148</v>
      </c>
      <c r="E1127" s="174" t="s">
        <v>19</v>
      </c>
      <c r="F1127" s="175" t="s">
        <v>461</v>
      </c>
      <c r="H1127" s="176">
        <v>38.799999999999997</v>
      </c>
      <c r="I1127" s="177"/>
      <c r="L1127" s="173"/>
      <c r="M1127" s="178"/>
      <c r="T1127" s="179"/>
      <c r="AT1127" s="174" t="s">
        <v>148</v>
      </c>
      <c r="AU1127" s="174" t="s">
        <v>91</v>
      </c>
      <c r="AV1127" s="15" t="s">
        <v>156</v>
      </c>
      <c r="AW1127" s="15" t="s">
        <v>34</v>
      </c>
      <c r="AX1127" s="15" t="s">
        <v>72</v>
      </c>
      <c r="AY1127" s="174" t="s">
        <v>136</v>
      </c>
    </row>
    <row r="1128" spans="2:65" s="14" customFormat="1" ht="11.25">
      <c r="B1128" s="163"/>
      <c r="D1128" s="150" t="s">
        <v>148</v>
      </c>
      <c r="E1128" s="164" t="s">
        <v>19</v>
      </c>
      <c r="F1128" s="165" t="s">
        <v>151</v>
      </c>
      <c r="H1128" s="166">
        <v>159.05799999999999</v>
      </c>
      <c r="I1128" s="167"/>
      <c r="L1128" s="163"/>
      <c r="M1128" s="168"/>
      <c r="T1128" s="169"/>
      <c r="AT1128" s="164" t="s">
        <v>148</v>
      </c>
      <c r="AU1128" s="164" t="s">
        <v>91</v>
      </c>
      <c r="AV1128" s="14" t="s">
        <v>144</v>
      </c>
      <c r="AW1128" s="14" t="s">
        <v>34</v>
      </c>
      <c r="AX1128" s="14" t="s">
        <v>80</v>
      </c>
      <c r="AY1128" s="164" t="s">
        <v>136</v>
      </c>
    </row>
    <row r="1129" spans="2:65" s="11" customFormat="1" ht="22.9" customHeight="1">
      <c r="B1129" s="120"/>
      <c r="D1129" s="121" t="s">
        <v>71</v>
      </c>
      <c r="E1129" s="130" t="s">
        <v>1130</v>
      </c>
      <c r="F1129" s="130" t="s">
        <v>1131</v>
      </c>
      <c r="I1129" s="123"/>
      <c r="J1129" s="131">
        <f>BK1129</f>
        <v>0</v>
      </c>
      <c r="L1129" s="120"/>
      <c r="M1129" s="125"/>
      <c r="P1129" s="126">
        <f>SUM(P1130:P1146)</f>
        <v>0</v>
      </c>
      <c r="R1129" s="126">
        <f>SUM(R1130:R1146)</f>
        <v>6.2204999999999995E-3</v>
      </c>
      <c r="T1129" s="127">
        <f>SUM(T1130:T1146)</f>
        <v>0</v>
      </c>
      <c r="AR1129" s="121" t="s">
        <v>91</v>
      </c>
      <c r="AT1129" s="128" t="s">
        <v>71</v>
      </c>
      <c r="AU1129" s="128" t="s">
        <v>80</v>
      </c>
      <c r="AY1129" s="121" t="s">
        <v>136</v>
      </c>
      <c r="BK1129" s="129">
        <f>SUM(BK1130:BK1146)</f>
        <v>0</v>
      </c>
    </row>
    <row r="1130" spans="2:65" s="1" customFormat="1" ht="24.2" customHeight="1">
      <c r="B1130" s="33"/>
      <c r="C1130" s="132" t="s">
        <v>1132</v>
      </c>
      <c r="D1130" s="132" t="s">
        <v>139</v>
      </c>
      <c r="E1130" s="133" t="s">
        <v>1133</v>
      </c>
      <c r="F1130" s="134" t="s">
        <v>1134</v>
      </c>
      <c r="G1130" s="135" t="s">
        <v>142</v>
      </c>
      <c r="H1130" s="136">
        <v>4.7850000000000001</v>
      </c>
      <c r="I1130" s="137"/>
      <c r="J1130" s="138">
        <f>ROUND(I1130*H1130,2)</f>
        <v>0</v>
      </c>
      <c r="K1130" s="134" t="s">
        <v>143</v>
      </c>
      <c r="L1130" s="33"/>
      <c r="M1130" s="139" t="s">
        <v>19</v>
      </c>
      <c r="N1130" s="140" t="s">
        <v>44</v>
      </c>
      <c r="P1130" s="141">
        <f>O1130*H1130</f>
        <v>0</v>
      </c>
      <c r="Q1130" s="141">
        <v>0</v>
      </c>
      <c r="R1130" s="141">
        <f>Q1130*H1130</f>
        <v>0</v>
      </c>
      <c r="S1130" s="141">
        <v>0</v>
      </c>
      <c r="T1130" s="142">
        <f>S1130*H1130</f>
        <v>0</v>
      </c>
      <c r="AR1130" s="143" t="s">
        <v>253</v>
      </c>
      <c r="AT1130" s="143" t="s">
        <v>139</v>
      </c>
      <c r="AU1130" s="143" t="s">
        <v>91</v>
      </c>
      <c r="AY1130" s="18" t="s">
        <v>136</v>
      </c>
      <c r="BE1130" s="144">
        <f>IF(N1130="základní",J1130,0)</f>
        <v>0</v>
      </c>
      <c r="BF1130" s="144">
        <f>IF(N1130="snížená",J1130,0)</f>
        <v>0</v>
      </c>
      <c r="BG1130" s="144">
        <f>IF(N1130="zákl. přenesená",J1130,0)</f>
        <v>0</v>
      </c>
      <c r="BH1130" s="144">
        <f>IF(N1130="sníž. přenesená",J1130,0)</f>
        <v>0</v>
      </c>
      <c r="BI1130" s="144">
        <f>IF(N1130="nulová",J1130,0)</f>
        <v>0</v>
      </c>
      <c r="BJ1130" s="18" t="s">
        <v>91</v>
      </c>
      <c r="BK1130" s="144">
        <f>ROUND(I1130*H1130,2)</f>
        <v>0</v>
      </c>
      <c r="BL1130" s="18" t="s">
        <v>253</v>
      </c>
      <c r="BM1130" s="143" t="s">
        <v>1135</v>
      </c>
    </row>
    <row r="1131" spans="2:65" s="1" customFormat="1" ht="11.25">
      <c r="B1131" s="33"/>
      <c r="D1131" s="145" t="s">
        <v>146</v>
      </c>
      <c r="F1131" s="146" t="s">
        <v>1136</v>
      </c>
      <c r="I1131" s="147"/>
      <c r="L1131" s="33"/>
      <c r="M1131" s="148"/>
      <c r="T1131" s="54"/>
      <c r="AT1131" s="18" t="s">
        <v>146</v>
      </c>
      <c r="AU1131" s="18" t="s">
        <v>91</v>
      </c>
    </row>
    <row r="1132" spans="2:65" s="12" customFormat="1" ht="11.25">
      <c r="B1132" s="149"/>
      <c r="D1132" s="150" t="s">
        <v>148</v>
      </c>
      <c r="E1132" s="151" t="s">
        <v>19</v>
      </c>
      <c r="F1132" s="152" t="s">
        <v>446</v>
      </c>
      <c r="H1132" s="151" t="s">
        <v>19</v>
      </c>
      <c r="I1132" s="153"/>
      <c r="L1132" s="149"/>
      <c r="M1132" s="154"/>
      <c r="T1132" s="155"/>
      <c r="AT1132" s="151" t="s">
        <v>148</v>
      </c>
      <c r="AU1132" s="151" t="s">
        <v>91</v>
      </c>
      <c r="AV1132" s="12" t="s">
        <v>80</v>
      </c>
      <c r="AW1132" s="12" t="s">
        <v>34</v>
      </c>
      <c r="AX1132" s="12" t="s">
        <v>72</v>
      </c>
      <c r="AY1132" s="151" t="s">
        <v>136</v>
      </c>
    </row>
    <row r="1133" spans="2:65" s="12" customFormat="1" ht="11.25">
      <c r="B1133" s="149"/>
      <c r="D1133" s="150" t="s">
        <v>148</v>
      </c>
      <c r="E1133" s="151" t="s">
        <v>19</v>
      </c>
      <c r="F1133" s="152" t="s">
        <v>1137</v>
      </c>
      <c r="H1133" s="151" t="s">
        <v>19</v>
      </c>
      <c r="I1133" s="153"/>
      <c r="L1133" s="149"/>
      <c r="M1133" s="154"/>
      <c r="T1133" s="155"/>
      <c r="AT1133" s="151" t="s">
        <v>148</v>
      </c>
      <c r="AU1133" s="151" t="s">
        <v>91</v>
      </c>
      <c r="AV1133" s="12" t="s">
        <v>80</v>
      </c>
      <c r="AW1133" s="12" t="s">
        <v>34</v>
      </c>
      <c r="AX1133" s="12" t="s">
        <v>72</v>
      </c>
      <c r="AY1133" s="151" t="s">
        <v>136</v>
      </c>
    </row>
    <row r="1134" spans="2:65" s="13" customFormat="1" ht="11.25">
      <c r="B1134" s="156"/>
      <c r="D1134" s="150" t="s">
        <v>148</v>
      </c>
      <c r="E1134" s="157" t="s">
        <v>19</v>
      </c>
      <c r="F1134" s="158" t="s">
        <v>1138</v>
      </c>
      <c r="H1134" s="159">
        <v>1.595</v>
      </c>
      <c r="I1134" s="160"/>
      <c r="L1134" s="156"/>
      <c r="M1134" s="161"/>
      <c r="T1134" s="162"/>
      <c r="AT1134" s="157" t="s">
        <v>148</v>
      </c>
      <c r="AU1134" s="157" t="s">
        <v>91</v>
      </c>
      <c r="AV1134" s="13" t="s">
        <v>91</v>
      </c>
      <c r="AW1134" s="13" t="s">
        <v>34</v>
      </c>
      <c r="AX1134" s="13" t="s">
        <v>72</v>
      </c>
      <c r="AY1134" s="157" t="s">
        <v>136</v>
      </c>
    </row>
    <row r="1135" spans="2:65" s="13" customFormat="1" ht="11.25">
      <c r="B1135" s="156"/>
      <c r="D1135" s="150" t="s">
        <v>148</v>
      </c>
      <c r="E1135" s="157" t="s">
        <v>19</v>
      </c>
      <c r="F1135" s="158" t="s">
        <v>1138</v>
      </c>
      <c r="H1135" s="159">
        <v>1.595</v>
      </c>
      <c r="I1135" s="160"/>
      <c r="L1135" s="156"/>
      <c r="M1135" s="161"/>
      <c r="T1135" s="162"/>
      <c r="AT1135" s="157" t="s">
        <v>148</v>
      </c>
      <c r="AU1135" s="157" t="s">
        <v>91</v>
      </c>
      <c r="AV1135" s="13" t="s">
        <v>91</v>
      </c>
      <c r="AW1135" s="13" t="s">
        <v>34</v>
      </c>
      <c r="AX1135" s="13" t="s">
        <v>72</v>
      </c>
      <c r="AY1135" s="157" t="s">
        <v>136</v>
      </c>
    </row>
    <row r="1136" spans="2:65" s="13" customFormat="1" ht="11.25">
      <c r="B1136" s="156"/>
      <c r="D1136" s="150" t="s">
        <v>148</v>
      </c>
      <c r="E1136" s="157" t="s">
        <v>19</v>
      </c>
      <c r="F1136" s="158" t="s">
        <v>1138</v>
      </c>
      <c r="H1136" s="159">
        <v>1.595</v>
      </c>
      <c r="I1136" s="160"/>
      <c r="L1136" s="156"/>
      <c r="M1136" s="161"/>
      <c r="T1136" s="162"/>
      <c r="AT1136" s="157" t="s">
        <v>148</v>
      </c>
      <c r="AU1136" s="157" t="s">
        <v>91</v>
      </c>
      <c r="AV1136" s="13" t="s">
        <v>91</v>
      </c>
      <c r="AW1136" s="13" t="s">
        <v>34</v>
      </c>
      <c r="AX1136" s="13" t="s">
        <v>72</v>
      </c>
      <c r="AY1136" s="157" t="s">
        <v>136</v>
      </c>
    </row>
    <row r="1137" spans="2:65" s="14" customFormat="1" ht="11.25">
      <c r="B1137" s="163"/>
      <c r="D1137" s="150" t="s">
        <v>148</v>
      </c>
      <c r="E1137" s="164" t="s">
        <v>19</v>
      </c>
      <c r="F1137" s="165" t="s">
        <v>151</v>
      </c>
      <c r="H1137" s="166">
        <v>4.7850000000000001</v>
      </c>
      <c r="I1137" s="167"/>
      <c r="L1137" s="163"/>
      <c r="M1137" s="168"/>
      <c r="T1137" s="169"/>
      <c r="AT1137" s="164" t="s">
        <v>148</v>
      </c>
      <c r="AU1137" s="164" t="s">
        <v>91</v>
      </c>
      <c r="AV1137" s="14" t="s">
        <v>144</v>
      </c>
      <c r="AW1137" s="14" t="s">
        <v>34</v>
      </c>
      <c r="AX1137" s="14" t="s">
        <v>80</v>
      </c>
      <c r="AY1137" s="164" t="s">
        <v>136</v>
      </c>
    </row>
    <row r="1138" spans="2:65" s="1" customFormat="1" ht="16.5" customHeight="1">
      <c r="B1138" s="33"/>
      <c r="C1138" s="180" t="s">
        <v>1139</v>
      </c>
      <c r="D1138" s="180" t="s">
        <v>502</v>
      </c>
      <c r="E1138" s="181" t="s">
        <v>1140</v>
      </c>
      <c r="F1138" s="182" t="s">
        <v>1141</v>
      </c>
      <c r="G1138" s="183" t="s">
        <v>142</v>
      </c>
      <c r="H1138" s="184">
        <v>4.7850000000000001</v>
      </c>
      <c r="I1138" s="185"/>
      <c r="J1138" s="186">
        <f>ROUND(I1138*H1138,2)</f>
        <v>0</v>
      </c>
      <c r="K1138" s="182" t="s">
        <v>143</v>
      </c>
      <c r="L1138" s="187"/>
      <c r="M1138" s="188" t="s">
        <v>19</v>
      </c>
      <c r="N1138" s="189" t="s">
        <v>44</v>
      </c>
      <c r="P1138" s="141">
        <f>O1138*H1138</f>
        <v>0</v>
      </c>
      <c r="Q1138" s="141">
        <v>1.2999999999999999E-3</v>
      </c>
      <c r="R1138" s="141">
        <f>Q1138*H1138</f>
        <v>6.2204999999999995E-3</v>
      </c>
      <c r="S1138" s="141">
        <v>0</v>
      </c>
      <c r="T1138" s="142">
        <f>S1138*H1138</f>
        <v>0</v>
      </c>
      <c r="AR1138" s="143" t="s">
        <v>369</v>
      </c>
      <c r="AT1138" s="143" t="s">
        <v>502</v>
      </c>
      <c r="AU1138" s="143" t="s">
        <v>91</v>
      </c>
      <c r="AY1138" s="18" t="s">
        <v>136</v>
      </c>
      <c r="BE1138" s="144">
        <f>IF(N1138="základní",J1138,0)</f>
        <v>0</v>
      </c>
      <c r="BF1138" s="144">
        <f>IF(N1138="snížená",J1138,0)</f>
        <v>0</v>
      </c>
      <c r="BG1138" s="144">
        <f>IF(N1138="zákl. přenesená",J1138,0)</f>
        <v>0</v>
      </c>
      <c r="BH1138" s="144">
        <f>IF(N1138="sníž. přenesená",J1138,0)</f>
        <v>0</v>
      </c>
      <c r="BI1138" s="144">
        <f>IF(N1138="nulová",J1138,0)</f>
        <v>0</v>
      </c>
      <c r="BJ1138" s="18" t="s">
        <v>91</v>
      </c>
      <c r="BK1138" s="144">
        <f>ROUND(I1138*H1138,2)</f>
        <v>0</v>
      </c>
      <c r="BL1138" s="18" t="s">
        <v>253</v>
      </c>
      <c r="BM1138" s="143" t="s">
        <v>1142</v>
      </c>
    </row>
    <row r="1139" spans="2:65" s="12" customFormat="1" ht="11.25">
      <c r="B1139" s="149"/>
      <c r="D1139" s="150" t="s">
        <v>148</v>
      </c>
      <c r="E1139" s="151" t="s">
        <v>19</v>
      </c>
      <c r="F1139" s="152" t="s">
        <v>446</v>
      </c>
      <c r="H1139" s="151" t="s">
        <v>19</v>
      </c>
      <c r="I1139" s="153"/>
      <c r="L1139" s="149"/>
      <c r="M1139" s="154"/>
      <c r="T1139" s="155"/>
      <c r="AT1139" s="151" t="s">
        <v>148</v>
      </c>
      <c r="AU1139" s="151" t="s">
        <v>91</v>
      </c>
      <c r="AV1139" s="12" t="s">
        <v>80</v>
      </c>
      <c r="AW1139" s="12" t="s">
        <v>34</v>
      </c>
      <c r="AX1139" s="12" t="s">
        <v>72</v>
      </c>
      <c r="AY1139" s="151" t="s">
        <v>136</v>
      </c>
    </row>
    <row r="1140" spans="2:65" s="12" customFormat="1" ht="11.25">
      <c r="B1140" s="149"/>
      <c r="D1140" s="150" t="s">
        <v>148</v>
      </c>
      <c r="E1140" s="151" t="s">
        <v>19</v>
      </c>
      <c r="F1140" s="152" t="s">
        <v>1137</v>
      </c>
      <c r="H1140" s="151" t="s">
        <v>19</v>
      </c>
      <c r="I1140" s="153"/>
      <c r="L1140" s="149"/>
      <c r="M1140" s="154"/>
      <c r="T1140" s="155"/>
      <c r="AT1140" s="151" t="s">
        <v>148</v>
      </c>
      <c r="AU1140" s="151" t="s">
        <v>91</v>
      </c>
      <c r="AV1140" s="12" t="s">
        <v>80</v>
      </c>
      <c r="AW1140" s="12" t="s">
        <v>34</v>
      </c>
      <c r="AX1140" s="12" t="s">
        <v>72</v>
      </c>
      <c r="AY1140" s="151" t="s">
        <v>136</v>
      </c>
    </row>
    <row r="1141" spans="2:65" s="13" customFormat="1" ht="11.25">
      <c r="B1141" s="156"/>
      <c r="D1141" s="150" t="s">
        <v>148</v>
      </c>
      <c r="E1141" s="157" t="s">
        <v>19</v>
      </c>
      <c r="F1141" s="158" t="s">
        <v>1138</v>
      </c>
      <c r="H1141" s="159">
        <v>1.595</v>
      </c>
      <c r="I1141" s="160"/>
      <c r="L1141" s="156"/>
      <c r="M1141" s="161"/>
      <c r="T1141" s="162"/>
      <c r="AT1141" s="157" t="s">
        <v>148</v>
      </c>
      <c r="AU1141" s="157" t="s">
        <v>91</v>
      </c>
      <c r="AV1141" s="13" t="s">
        <v>91</v>
      </c>
      <c r="AW1141" s="13" t="s">
        <v>34</v>
      </c>
      <c r="AX1141" s="13" t="s">
        <v>72</v>
      </c>
      <c r="AY1141" s="157" t="s">
        <v>136</v>
      </c>
    </row>
    <row r="1142" spans="2:65" s="13" customFormat="1" ht="11.25">
      <c r="B1142" s="156"/>
      <c r="D1142" s="150" t="s">
        <v>148</v>
      </c>
      <c r="E1142" s="157" t="s">
        <v>19</v>
      </c>
      <c r="F1142" s="158" t="s">
        <v>1138</v>
      </c>
      <c r="H1142" s="159">
        <v>1.595</v>
      </c>
      <c r="I1142" s="160"/>
      <c r="L1142" s="156"/>
      <c r="M1142" s="161"/>
      <c r="T1142" s="162"/>
      <c r="AT1142" s="157" t="s">
        <v>148</v>
      </c>
      <c r="AU1142" s="157" t="s">
        <v>91</v>
      </c>
      <c r="AV1142" s="13" t="s">
        <v>91</v>
      </c>
      <c r="AW1142" s="13" t="s">
        <v>34</v>
      </c>
      <c r="AX1142" s="13" t="s">
        <v>72</v>
      </c>
      <c r="AY1142" s="157" t="s">
        <v>136</v>
      </c>
    </row>
    <row r="1143" spans="2:65" s="13" customFormat="1" ht="11.25">
      <c r="B1143" s="156"/>
      <c r="D1143" s="150" t="s">
        <v>148</v>
      </c>
      <c r="E1143" s="157" t="s">
        <v>19</v>
      </c>
      <c r="F1143" s="158" t="s">
        <v>1138</v>
      </c>
      <c r="H1143" s="159">
        <v>1.595</v>
      </c>
      <c r="I1143" s="160"/>
      <c r="L1143" s="156"/>
      <c r="M1143" s="161"/>
      <c r="T1143" s="162"/>
      <c r="AT1143" s="157" t="s">
        <v>148</v>
      </c>
      <c r="AU1143" s="157" t="s">
        <v>91</v>
      </c>
      <c r="AV1143" s="13" t="s">
        <v>91</v>
      </c>
      <c r="AW1143" s="13" t="s">
        <v>34</v>
      </c>
      <c r="AX1143" s="13" t="s">
        <v>72</v>
      </c>
      <c r="AY1143" s="157" t="s">
        <v>136</v>
      </c>
    </row>
    <row r="1144" spans="2:65" s="14" customFormat="1" ht="11.25">
      <c r="B1144" s="163"/>
      <c r="D1144" s="150" t="s">
        <v>148</v>
      </c>
      <c r="E1144" s="164" t="s">
        <v>19</v>
      </c>
      <c r="F1144" s="165" t="s">
        <v>151</v>
      </c>
      <c r="H1144" s="166">
        <v>4.7850000000000001</v>
      </c>
      <c r="I1144" s="167"/>
      <c r="L1144" s="163"/>
      <c r="M1144" s="168"/>
      <c r="T1144" s="169"/>
      <c r="AT1144" s="164" t="s">
        <v>148</v>
      </c>
      <c r="AU1144" s="164" t="s">
        <v>91</v>
      </c>
      <c r="AV1144" s="14" t="s">
        <v>144</v>
      </c>
      <c r="AW1144" s="14" t="s">
        <v>34</v>
      </c>
      <c r="AX1144" s="14" t="s">
        <v>80</v>
      </c>
      <c r="AY1144" s="164" t="s">
        <v>136</v>
      </c>
    </row>
    <row r="1145" spans="2:65" s="1" customFormat="1" ht="33" customHeight="1">
      <c r="B1145" s="33"/>
      <c r="C1145" s="132" t="s">
        <v>1143</v>
      </c>
      <c r="D1145" s="132" t="s">
        <v>139</v>
      </c>
      <c r="E1145" s="133" t="s">
        <v>1144</v>
      </c>
      <c r="F1145" s="134" t="s">
        <v>1145</v>
      </c>
      <c r="G1145" s="135" t="s">
        <v>302</v>
      </c>
      <c r="H1145" s="136">
        <v>6.0000000000000001E-3</v>
      </c>
      <c r="I1145" s="137"/>
      <c r="J1145" s="138">
        <f>ROUND(I1145*H1145,2)</f>
        <v>0</v>
      </c>
      <c r="K1145" s="134" t="s">
        <v>143</v>
      </c>
      <c r="L1145" s="33"/>
      <c r="M1145" s="139" t="s">
        <v>19</v>
      </c>
      <c r="N1145" s="140" t="s">
        <v>44</v>
      </c>
      <c r="P1145" s="141">
        <f>O1145*H1145</f>
        <v>0</v>
      </c>
      <c r="Q1145" s="141">
        <v>0</v>
      </c>
      <c r="R1145" s="141">
        <f>Q1145*H1145</f>
        <v>0</v>
      </c>
      <c r="S1145" s="141">
        <v>0</v>
      </c>
      <c r="T1145" s="142">
        <f>S1145*H1145</f>
        <v>0</v>
      </c>
      <c r="AR1145" s="143" t="s">
        <v>253</v>
      </c>
      <c r="AT1145" s="143" t="s">
        <v>139</v>
      </c>
      <c r="AU1145" s="143" t="s">
        <v>91</v>
      </c>
      <c r="AY1145" s="18" t="s">
        <v>136</v>
      </c>
      <c r="BE1145" s="144">
        <f>IF(N1145="základní",J1145,0)</f>
        <v>0</v>
      </c>
      <c r="BF1145" s="144">
        <f>IF(N1145="snížená",J1145,0)</f>
        <v>0</v>
      </c>
      <c r="BG1145" s="144">
        <f>IF(N1145="zákl. přenesená",J1145,0)</f>
        <v>0</v>
      </c>
      <c r="BH1145" s="144">
        <f>IF(N1145="sníž. přenesená",J1145,0)</f>
        <v>0</v>
      </c>
      <c r="BI1145" s="144">
        <f>IF(N1145="nulová",J1145,0)</f>
        <v>0</v>
      </c>
      <c r="BJ1145" s="18" t="s">
        <v>91</v>
      </c>
      <c r="BK1145" s="144">
        <f>ROUND(I1145*H1145,2)</f>
        <v>0</v>
      </c>
      <c r="BL1145" s="18" t="s">
        <v>253</v>
      </c>
      <c r="BM1145" s="143" t="s">
        <v>1146</v>
      </c>
    </row>
    <row r="1146" spans="2:65" s="1" customFormat="1" ht="11.25">
      <c r="B1146" s="33"/>
      <c r="D1146" s="145" t="s">
        <v>146</v>
      </c>
      <c r="F1146" s="146" t="s">
        <v>1147</v>
      </c>
      <c r="I1146" s="147"/>
      <c r="L1146" s="33"/>
      <c r="M1146" s="190"/>
      <c r="N1146" s="191"/>
      <c r="O1146" s="191"/>
      <c r="P1146" s="191"/>
      <c r="Q1146" s="191"/>
      <c r="R1146" s="191"/>
      <c r="S1146" s="191"/>
      <c r="T1146" s="192"/>
      <c r="AT1146" s="18" t="s">
        <v>146</v>
      </c>
      <c r="AU1146" s="18" t="s">
        <v>91</v>
      </c>
    </row>
    <row r="1147" spans="2:65" s="1" customFormat="1" ht="6.95" customHeight="1">
      <c r="B1147" s="42"/>
      <c r="C1147" s="43"/>
      <c r="D1147" s="43"/>
      <c r="E1147" s="43"/>
      <c r="F1147" s="43"/>
      <c r="G1147" s="43"/>
      <c r="H1147" s="43"/>
      <c r="I1147" s="43"/>
      <c r="J1147" s="43"/>
      <c r="K1147" s="43"/>
      <c r="L1147" s="33"/>
    </row>
  </sheetData>
  <sheetProtection algorithmName="SHA-512" hashValue="9vLiDaEae8AVUsM66ZuFK2CIat1hzNN2JaYQUeoIOjZs7TFAZwLmy0yUsOfGe+o2aRb+of2s5BIgbZodfW/pyA==" saltValue="3gp2Z786s1KUsh+WXJxmyoQoSMZaLI6G9K70WmJgJ+sneG62cuwULvYFMUNChPfwnS345OfIi3PT8ejG/j614A==" spinCount="100000" sheet="1" objects="1" scenarios="1" formatColumns="0" formatRows="0" autoFilter="0"/>
  <autoFilter ref="C96:K1146" xr:uid="{00000000-0009-0000-0000-000002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200-000000000000}"/>
    <hyperlink ref="F109" r:id="rId2" xr:uid="{00000000-0004-0000-0200-000001000000}"/>
    <hyperlink ref="F131" r:id="rId3" xr:uid="{00000000-0004-0000-0200-000002000000}"/>
    <hyperlink ref="F153" r:id="rId4" xr:uid="{00000000-0004-0000-0200-000003000000}"/>
    <hyperlink ref="F170" r:id="rId5" xr:uid="{00000000-0004-0000-0200-000004000000}"/>
    <hyperlink ref="F176" r:id="rId6" xr:uid="{00000000-0004-0000-0200-000005000000}"/>
    <hyperlink ref="F182" r:id="rId7" xr:uid="{00000000-0004-0000-0200-000006000000}"/>
    <hyperlink ref="F204" r:id="rId8" xr:uid="{00000000-0004-0000-0200-000007000000}"/>
    <hyperlink ref="F210" r:id="rId9" xr:uid="{00000000-0004-0000-0200-000008000000}"/>
    <hyperlink ref="F236" r:id="rId10" xr:uid="{00000000-0004-0000-0200-000009000000}"/>
    <hyperlink ref="F262" r:id="rId11" xr:uid="{00000000-0004-0000-0200-00000A000000}"/>
    <hyperlink ref="F268" r:id="rId12" xr:uid="{00000000-0004-0000-0200-00000B000000}"/>
    <hyperlink ref="F277" r:id="rId13" xr:uid="{00000000-0004-0000-0200-00000C000000}"/>
    <hyperlink ref="F288" r:id="rId14" xr:uid="{00000000-0004-0000-0200-00000D000000}"/>
    <hyperlink ref="F303" r:id="rId15" xr:uid="{00000000-0004-0000-0200-00000E000000}"/>
    <hyperlink ref="F319" r:id="rId16" xr:uid="{00000000-0004-0000-0200-00000F000000}"/>
    <hyperlink ref="F324" r:id="rId17" xr:uid="{00000000-0004-0000-0200-000010000000}"/>
    <hyperlink ref="F331" r:id="rId18" xr:uid="{00000000-0004-0000-0200-000011000000}"/>
    <hyperlink ref="F337" r:id="rId19" xr:uid="{00000000-0004-0000-0200-000012000000}"/>
    <hyperlink ref="F341" r:id="rId20" xr:uid="{00000000-0004-0000-0200-000013000000}"/>
    <hyperlink ref="F357" r:id="rId21" xr:uid="{00000000-0004-0000-0200-000014000000}"/>
    <hyperlink ref="F360" r:id="rId22" xr:uid="{00000000-0004-0000-0200-000015000000}"/>
    <hyperlink ref="F369" r:id="rId23" xr:uid="{00000000-0004-0000-0200-000016000000}"/>
    <hyperlink ref="F372" r:id="rId24" xr:uid="{00000000-0004-0000-0200-000017000000}"/>
    <hyperlink ref="F379" r:id="rId25" xr:uid="{00000000-0004-0000-0200-000018000000}"/>
    <hyperlink ref="F387" r:id="rId26" xr:uid="{00000000-0004-0000-0200-000019000000}"/>
    <hyperlink ref="F399" r:id="rId27" xr:uid="{00000000-0004-0000-0200-00001A000000}"/>
    <hyperlink ref="F411" r:id="rId28" xr:uid="{00000000-0004-0000-0200-00001B000000}"/>
    <hyperlink ref="F417" r:id="rId29" xr:uid="{00000000-0004-0000-0200-00001C000000}"/>
    <hyperlink ref="F423" r:id="rId30" xr:uid="{00000000-0004-0000-0200-00001D000000}"/>
    <hyperlink ref="F431" r:id="rId31" xr:uid="{00000000-0004-0000-0200-00001E000000}"/>
    <hyperlink ref="F439" r:id="rId32" xr:uid="{00000000-0004-0000-0200-00001F000000}"/>
    <hyperlink ref="F450" r:id="rId33" xr:uid="{00000000-0004-0000-0200-000020000000}"/>
    <hyperlink ref="F457" r:id="rId34" xr:uid="{00000000-0004-0000-0200-000021000000}"/>
    <hyperlink ref="F472" r:id="rId35" xr:uid="{00000000-0004-0000-0200-000022000000}"/>
    <hyperlink ref="F502" r:id="rId36" xr:uid="{00000000-0004-0000-0200-000023000000}"/>
    <hyperlink ref="F532" r:id="rId37" xr:uid="{00000000-0004-0000-0200-000024000000}"/>
    <hyperlink ref="F547" r:id="rId38" xr:uid="{00000000-0004-0000-0200-000025000000}"/>
    <hyperlink ref="F560" r:id="rId39" xr:uid="{00000000-0004-0000-0200-000026000000}"/>
    <hyperlink ref="F571" r:id="rId40" xr:uid="{00000000-0004-0000-0200-000027000000}"/>
    <hyperlink ref="F582" r:id="rId41" xr:uid="{00000000-0004-0000-0200-000028000000}"/>
    <hyperlink ref="F585" r:id="rId42" xr:uid="{00000000-0004-0000-0200-000029000000}"/>
    <hyperlink ref="F593" r:id="rId43" xr:uid="{00000000-0004-0000-0200-00002A000000}"/>
    <hyperlink ref="F596" r:id="rId44" xr:uid="{00000000-0004-0000-0200-00002B000000}"/>
    <hyperlink ref="F611" r:id="rId45" xr:uid="{00000000-0004-0000-0200-00002C000000}"/>
    <hyperlink ref="F622" r:id="rId46" xr:uid="{00000000-0004-0000-0200-00002D000000}"/>
    <hyperlink ref="F633" r:id="rId47" xr:uid="{00000000-0004-0000-0200-00002E000000}"/>
    <hyperlink ref="F644" r:id="rId48" xr:uid="{00000000-0004-0000-0200-00002F000000}"/>
    <hyperlink ref="F655" r:id="rId49" xr:uid="{00000000-0004-0000-0200-000030000000}"/>
    <hyperlink ref="F671" r:id="rId50" xr:uid="{00000000-0004-0000-0200-000031000000}"/>
    <hyperlink ref="F692" r:id="rId51" xr:uid="{00000000-0004-0000-0200-000032000000}"/>
    <hyperlink ref="F703" r:id="rId52" xr:uid="{00000000-0004-0000-0200-000033000000}"/>
    <hyperlink ref="F714" r:id="rId53" xr:uid="{00000000-0004-0000-0200-000034000000}"/>
    <hyperlink ref="F725" r:id="rId54" xr:uid="{00000000-0004-0000-0200-000035000000}"/>
    <hyperlink ref="F736" r:id="rId55" xr:uid="{00000000-0004-0000-0200-000036000000}"/>
    <hyperlink ref="F747" r:id="rId56" xr:uid="{00000000-0004-0000-0200-000037000000}"/>
    <hyperlink ref="F758" r:id="rId57" xr:uid="{00000000-0004-0000-0200-000038000000}"/>
    <hyperlink ref="F773" r:id="rId58" xr:uid="{00000000-0004-0000-0200-000039000000}"/>
    <hyperlink ref="F784" r:id="rId59" xr:uid="{00000000-0004-0000-0200-00003A000000}"/>
    <hyperlink ref="F787" r:id="rId60" xr:uid="{00000000-0004-0000-0200-00003B000000}"/>
    <hyperlink ref="F796" r:id="rId61" xr:uid="{00000000-0004-0000-0200-00003C000000}"/>
    <hyperlink ref="F805" r:id="rId62" xr:uid="{00000000-0004-0000-0200-00003D000000}"/>
    <hyperlink ref="F808" r:id="rId63" xr:uid="{00000000-0004-0000-0200-00003E000000}"/>
    <hyperlink ref="F817" r:id="rId64" xr:uid="{00000000-0004-0000-0200-00003F000000}"/>
    <hyperlink ref="F826" r:id="rId65" xr:uid="{00000000-0004-0000-0200-000040000000}"/>
    <hyperlink ref="F835" r:id="rId66" xr:uid="{00000000-0004-0000-0200-000041000000}"/>
    <hyperlink ref="F849" r:id="rId67" xr:uid="{00000000-0004-0000-0200-000042000000}"/>
    <hyperlink ref="F865" r:id="rId68" xr:uid="{00000000-0004-0000-0200-000043000000}"/>
    <hyperlink ref="F883" r:id="rId69" xr:uid="{00000000-0004-0000-0200-000044000000}"/>
    <hyperlink ref="F890" r:id="rId70" xr:uid="{00000000-0004-0000-0200-000045000000}"/>
    <hyperlink ref="F896" r:id="rId71" xr:uid="{00000000-0004-0000-0200-000046000000}"/>
    <hyperlink ref="F902" r:id="rId72" xr:uid="{00000000-0004-0000-0200-000047000000}"/>
    <hyperlink ref="F909" r:id="rId73" xr:uid="{00000000-0004-0000-0200-000048000000}"/>
    <hyperlink ref="F912" r:id="rId74" xr:uid="{00000000-0004-0000-0200-000049000000}"/>
    <hyperlink ref="F921" r:id="rId75" xr:uid="{00000000-0004-0000-0200-00004A000000}"/>
    <hyperlink ref="F930" r:id="rId76" xr:uid="{00000000-0004-0000-0200-00004B000000}"/>
    <hyperlink ref="F939" r:id="rId77" xr:uid="{00000000-0004-0000-0200-00004C000000}"/>
    <hyperlink ref="F957" r:id="rId78" xr:uid="{00000000-0004-0000-0200-00004D000000}"/>
    <hyperlink ref="F979" r:id="rId79" xr:uid="{00000000-0004-0000-0200-00004E000000}"/>
    <hyperlink ref="F982" r:id="rId80" xr:uid="{00000000-0004-0000-0200-00004F000000}"/>
    <hyperlink ref="F990" r:id="rId81" xr:uid="{00000000-0004-0000-0200-000050000000}"/>
    <hyperlink ref="F997" r:id="rId82" xr:uid="{00000000-0004-0000-0200-000051000000}"/>
    <hyperlink ref="F1009" r:id="rId83" xr:uid="{00000000-0004-0000-0200-000052000000}"/>
    <hyperlink ref="F1015" r:id="rId84" xr:uid="{00000000-0004-0000-0200-000053000000}"/>
    <hyperlink ref="F1029" r:id="rId85" xr:uid="{00000000-0004-0000-0200-000054000000}"/>
    <hyperlink ref="F1043" r:id="rId86" xr:uid="{00000000-0004-0000-0200-000055000000}"/>
    <hyperlink ref="F1059" r:id="rId87" xr:uid="{00000000-0004-0000-0200-000056000000}"/>
    <hyperlink ref="F1071" r:id="rId88" xr:uid="{00000000-0004-0000-0200-000057000000}"/>
    <hyperlink ref="F1074" r:id="rId89" xr:uid="{00000000-0004-0000-0200-000058000000}"/>
    <hyperlink ref="F1082" r:id="rId90" xr:uid="{00000000-0004-0000-0200-000059000000}"/>
    <hyperlink ref="F1090" r:id="rId91" xr:uid="{00000000-0004-0000-0200-00005A000000}"/>
    <hyperlink ref="F1099" r:id="rId92" xr:uid="{00000000-0004-0000-0200-00005B000000}"/>
    <hyperlink ref="F1131" r:id="rId93" xr:uid="{00000000-0004-0000-0200-00005C000000}"/>
    <hyperlink ref="F1146" r:id="rId94" xr:uid="{00000000-0004-0000-0200-00005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0"/>
  <sheetViews>
    <sheetView showGridLines="0" topLeftCell="A4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ht="12" customHeight="1">
      <c r="B8" s="21"/>
      <c r="D8" s="28" t="s">
        <v>103</v>
      </c>
      <c r="L8" s="21"/>
    </row>
    <row r="9" spans="2:46" s="1" customFormat="1" ht="16.5" customHeight="1">
      <c r="B9" s="33"/>
      <c r="E9" s="325" t="s">
        <v>1148</v>
      </c>
      <c r="F9" s="327"/>
      <c r="G9" s="327"/>
      <c r="H9" s="327"/>
      <c r="L9" s="33"/>
    </row>
    <row r="10" spans="2:46" s="1" customFormat="1" ht="12" customHeight="1">
      <c r="B10" s="33"/>
      <c r="D10" s="28" t="s">
        <v>1149</v>
      </c>
      <c r="L10" s="33"/>
    </row>
    <row r="11" spans="2:46" s="1" customFormat="1" ht="16.5" customHeight="1">
      <c r="B11" s="33"/>
      <c r="E11" s="284" t="s">
        <v>1150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25. 1. 2026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19</v>
      </c>
      <c r="L16" s="33"/>
    </row>
    <row r="17" spans="2:12" s="1" customFormat="1" ht="18" customHeight="1">
      <c r="B17" s="33"/>
      <c r="E17" s="26" t="s">
        <v>27</v>
      </c>
      <c r="I17" s="28" t="s">
        <v>28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28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">
        <v>32</v>
      </c>
      <c r="L22" s="33"/>
    </row>
    <row r="23" spans="2:12" s="1" customFormat="1" ht="18" customHeight="1">
      <c r="B23" s="33"/>
      <c r="E23" s="26" t="s">
        <v>33</v>
      </c>
      <c r="I23" s="28" t="s">
        <v>28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314" t="s">
        <v>19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5" customHeight="1">
      <c r="B35" s="33"/>
      <c r="D35" s="53" t="s">
        <v>42</v>
      </c>
      <c r="E35" s="28" t="s">
        <v>43</v>
      </c>
      <c r="F35" s="84">
        <f>ROUND((SUM(BE89:BE239)),  2)</f>
        <v>0</v>
      </c>
      <c r="I35" s="94">
        <v>0.21</v>
      </c>
      <c r="J35" s="84">
        <f>ROUND(((SUM(BE89:BE239))*I35),  2)</f>
        <v>0</v>
      </c>
      <c r="L35" s="33"/>
    </row>
    <row r="36" spans="2:12" s="1" customFormat="1" ht="14.45" customHeight="1">
      <c r="B36" s="33"/>
      <c r="E36" s="28" t="s">
        <v>44</v>
      </c>
      <c r="F36" s="84">
        <f>ROUND((SUM(BF89:BF239)),  2)</f>
        <v>0</v>
      </c>
      <c r="I36" s="94">
        <v>0.12</v>
      </c>
      <c r="J36" s="84">
        <f>ROUND(((SUM(BF89:BF239))*I36),  2)</f>
        <v>0</v>
      </c>
      <c r="L36" s="33"/>
    </row>
    <row r="37" spans="2:12" s="1" customFormat="1" ht="14.45" hidden="1" customHeight="1">
      <c r="B37" s="33"/>
      <c r="E37" s="28" t="s">
        <v>45</v>
      </c>
      <c r="F37" s="84">
        <f>ROUND((SUM(BG89:BG239)),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46</v>
      </c>
      <c r="F38" s="84">
        <f>ROUND((SUM(BH89:BH239)),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47</v>
      </c>
      <c r="F39" s="84">
        <f>ROUND((SUM(BI89:BI239)),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105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Oprava bytu č.5, Rychvaldská 559, Petřvald</v>
      </c>
      <c r="F50" s="326"/>
      <c r="G50" s="326"/>
      <c r="H50" s="326"/>
      <c r="L50" s="33"/>
    </row>
    <row r="51" spans="2:47" ht="12" customHeight="1">
      <c r="B51" s="21"/>
      <c r="C51" s="28" t="s">
        <v>103</v>
      </c>
      <c r="L51" s="21"/>
    </row>
    <row r="52" spans="2:47" s="1" customFormat="1" ht="16.5" customHeight="1">
      <c r="B52" s="33"/>
      <c r="E52" s="325" t="s">
        <v>1148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1149</v>
      </c>
      <c r="L53" s="33"/>
    </row>
    <row r="54" spans="2:47" s="1" customFormat="1" ht="16.5" customHeight="1">
      <c r="B54" s="33"/>
      <c r="E54" s="284" t="str">
        <f>E11</f>
        <v>031 - Zdravotechnika byt č.5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25. 1. 2026</v>
      </c>
      <c r="L56" s="33"/>
    </row>
    <row r="57" spans="2:47" s="1" customFormat="1" ht="6.95" customHeight="1">
      <c r="B57" s="33"/>
      <c r="L57" s="33"/>
    </row>
    <row r="58" spans="2:47" s="1" customFormat="1" ht="40.15" customHeight="1">
      <c r="B58" s="33"/>
      <c r="C58" s="28" t="s">
        <v>25</v>
      </c>
      <c r="F58" s="26" t="str">
        <f>E17</f>
        <v>Město Petřvald</v>
      </c>
      <c r="I58" s="28" t="s">
        <v>31</v>
      </c>
      <c r="J58" s="31" t="str">
        <f>E23</f>
        <v>Ing.Kosub Lukáš, U Cementárny1303/16,Ostrava</v>
      </c>
      <c r="L58" s="33"/>
    </row>
    <row r="59" spans="2:47" s="1" customFormat="1" ht="15.2" customHeight="1">
      <c r="B59" s="33"/>
      <c r="C59" s="28" t="s">
        <v>29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106</v>
      </c>
      <c r="D61" s="95"/>
      <c r="E61" s="95"/>
      <c r="F61" s="95"/>
      <c r="G61" s="95"/>
      <c r="H61" s="95"/>
      <c r="I61" s="95"/>
      <c r="J61" s="102" t="s">
        <v>107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70</v>
      </c>
      <c r="J63" s="64">
        <f>J89</f>
        <v>0</v>
      </c>
      <c r="L63" s="33"/>
      <c r="AU63" s="18" t="s">
        <v>108</v>
      </c>
    </row>
    <row r="64" spans="2:47" s="8" customFormat="1" ht="24.95" customHeight="1">
      <c r="B64" s="104"/>
      <c r="D64" s="105" t="s">
        <v>1151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9" customFormat="1" ht="19.899999999999999" customHeight="1">
      <c r="B65" s="108"/>
      <c r="D65" s="109" t="s">
        <v>1152</v>
      </c>
      <c r="E65" s="110"/>
      <c r="F65" s="110"/>
      <c r="G65" s="110"/>
      <c r="H65" s="110"/>
      <c r="I65" s="110"/>
      <c r="J65" s="111">
        <f>J91</f>
        <v>0</v>
      </c>
      <c r="L65" s="108"/>
    </row>
    <row r="66" spans="2:12" s="9" customFormat="1" ht="19.899999999999999" customHeight="1">
      <c r="B66" s="108"/>
      <c r="D66" s="109" t="s">
        <v>1153</v>
      </c>
      <c r="E66" s="110"/>
      <c r="F66" s="110"/>
      <c r="G66" s="110"/>
      <c r="H66" s="110"/>
      <c r="I66" s="110"/>
      <c r="J66" s="111">
        <f>J150</f>
        <v>0</v>
      </c>
      <c r="L66" s="108"/>
    </row>
    <row r="67" spans="2:12" s="9" customFormat="1" ht="19.899999999999999" customHeight="1">
      <c r="B67" s="108"/>
      <c r="D67" s="109" t="s">
        <v>116</v>
      </c>
      <c r="E67" s="110"/>
      <c r="F67" s="110"/>
      <c r="G67" s="110"/>
      <c r="H67" s="110"/>
      <c r="I67" s="110"/>
      <c r="J67" s="111">
        <f>J181</f>
        <v>0</v>
      </c>
      <c r="L67" s="108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121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Oprava bytu č.5, Rychvaldská 559, Petřvald</v>
      </c>
      <c r="F77" s="326"/>
      <c r="G77" s="326"/>
      <c r="H77" s="326"/>
      <c r="L77" s="33"/>
    </row>
    <row r="78" spans="2:12" ht="12" customHeight="1">
      <c r="B78" s="21"/>
      <c r="C78" s="28" t="s">
        <v>103</v>
      </c>
      <c r="L78" s="21"/>
    </row>
    <row r="79" spans="2:12" s="1" customFormat="1" ht="16.5" customHeight="1">
      <c r="B79" s="33"/>
      <c r="E79" s="325" t="s">
        <v>1148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1149</v>
      </c>
      <c r="L80" s="33"/>
    </row>
    <row r="81" spans="2:65" s="1" customFormat="1" ht="16.5" customHeight="1">
      <c r="B81" s="33"/>
      <c r="E81" s="284" t="str">
        <f>E11</f>
        <v>031 - Zdravotechnika byt č.5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F14</f>
        <v xml:space="preserve"> </v>
      </c>
      <c r="I83" s="28" t="s">
        <v>23</v>
      </c>
      <c r="J83" s="50" t="str">
        <f>IF(J14="","",J14)</f>
        <v>25. 1. 2026</v>
      </c>
      <c r="L83" s="33"/>
    </row>
    <row r="84" spans="2:65" s="1" customFormat="1" ht="6.95" customHeight="1">
      <c r="B84" s="33"/>
      <c r="L84" s="33"/>
    </row>
    <row r="85" spans="2:65" s="1" customFormat="1" ht="40.15" customHeight="1">
      <c r="B85" s="33"/>
      <c r="C85" s="28" t="s">
        <v>25</v>
      </c>
      <c r="F85" s="26" t="str">
        <f>E17</f>
        <v>Město Petřvald</v>
      </c>
      <c r="I85" s="28" t="s">
        <v>31</v>
      </c>
      <c r="J85" s="31" t="str">
        <f>E23</f>
        <v>Ing.Kosub Lukáš, U Cementárny1303/16,Ostrava</v>
      </c>
      <c r="L85" s="33"/>
    </row>
    <row r="86" spans="2:65" s="1" customFormat="1" ht="15.2" customHeight="1">
      <c r="B86" s="33"/>
      <c r="C86" s="28" t="s">
        <v>29</v>
      </c>
      <c r="F86" s="26" t="str">
        <f>IF(E20="","",E20)</f>
        <v>Vyplň údaj</v>
      </c>
      <c r="I86" s="28" t="s">
        <v>35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122</v>
      </c>
      <c r="D88" s="114" t="s">
        <v>57</v>
      </c>
      <c r="E88" s="114" t="s">
        <v>53</v>
      </c>
      <c r="F88" s="114" t="s">
        <v>54</v>
      </c>
      <c r="G88" s="114" t="s">
        <v>123</v>
      </c>
      <c r="H88" s="114" t="s">
        <v>124</v>
      </c>
      <c r="I88" s="114" t="s">
        <v>125</v>
      </c>
      <c r="J88" s="114" t="s">
        <v>107</v>
      </c>
      <c r="K88" s="115" t="s">
        <v>126</v>
      </c>
      <c r="L88" s="112"/>
      <c r="M88" s="57" t="s">
        <v>19</v>
      </c>
      <c r="N88" s="58" t="s">
        <v>42</v>
      </c>
      <c r="O88" s="58" t="s">
        <v>127</v>
      </c>
      <c r="P88" s="58" t="s">
        <v>128</v>
      </c>
      <c r="Q88" s="58" t="s">
        <v>129</v>
      </c>
      <c r="R88" s="58" t="s">
        <v>130</v>
      </c>
      <c r="S88" s="58" t="s">
        <v>131</v>
      </c>
      <c r="T88" s="59" t="s">
        <v>132</v>
      </c>
    </row>
    <row r="89" spans="2:65" s="1" customFormat="1" ht="22.9" customHeight="1">
      <c r="B89" s="33"/>
      <c r="C89" s="62" t="s">
        <v>133</v>
      </c>
      <c r="J89" s="116">
        <f>BK89</f>
        <v>0</v>
      </c>
      <c r="L89" s="33"/>
      <c r="M89" s="60"/>
      <c r="N89" s="51"/>
      <c r="O89" s="51"/>
      <c r="P89" s="117">
        <f>P90</f>
        <v>0</v>
      </c>
      <c r="Q89" s="51"/>
      <c r="R89" s="117">
        <f>R90</f>
        <v>0.18444500000000003</v>
      </c>
      <c r="S89" s="51"/>
      <c r="T89" s="118">
        <f>T90</f>
        <v>0</v>
      </c>
      <c r="AT89" s="18" t="s">
        <v>71</v>
      </c>
      <c r="AU89" s="18" t="s">
        <v>108</v>
      </c>
      <c r="BK89" s="119">
        <f>BK90</f>
        <v>0</v>
      </c>
    </row>
    <row r="90" spans="2:65" s="11" customFormat="1" ht="25.9" customHeight="1">
      <c r="B90" s="120"/>
      <c r="D90" s="121" t="s">
        <v>71</v>
      </c>
      <c r="E90" s="122" t="s">
        <v>328</v>
      </c>
      <c r="F90" s="122" t="s">
        <v>328</v>
      </c>
      <c r="I90" s="123"/>
      <c r="J90" s="124">
        <f>BK90</f>
        <v>0</v>
      </c>
      <c r="L90" s="120"/>
      <c r="M90" s="125"/>
      <c r="P90" s="126">
        <f>P91+P150+P181</f>
        <v>0</v>
      </c>
      <c r="R90" s="126">
        <f>R91+R150+R181</f>
        <v>0.18444500000000003</v>
      </c>
      <c r="T90" s="127">
        <f>T91+T150+T181</f>
        <v>0</v>
      </c>
      <c r="AR90" s="121" t="s">
        <v>91</v>
      </c>
      <c r="AT90" s="128" t="s">
        <v>71</v>
      </c>
      <c r="AU90" s="128" t="s">
        <v>72</v>
      </c>
      <c r="AY90" s="121" t="s">
        <v>136</v>
      </c>
      <c r="BK90" s="129">
        <f>BK91+BK150+BK181</f>
        <v>0</v>
      </c>
    </row>
    <row r="91" spans="2:65" s="11" customFormat="1" ht="22.9" customHeight="1">
      <c r="B91" s="120"/>
      <c r="D91" s="121" t="s">
        <v>71</v>
      </c>
      <c r="E91" s="130" t="s">
        <v>1154</v>
      </c>
      <c r="F91" s="130" t="s">
        <v>1155</v>
      </c>
      <c r="I91" s="123"/>
      <c r="J91" s="131">
        <f>BK91</f>
        <v>0</v>
      </c>
      <c r="L91" s="120"/>
      <c r="M91" s="125"/>
      <c r="P91" s="126">
        <f>SUM(P92:P149)</f>
        <v>0</v>
      </c>
      <c r="R91" s="126">
        <f>SUM(R92:R149)</f>
        <v>1.5855000000000001E-2</v>
      </c>
      <c r="T91" s="127">
        <f>SUM(T92:T149)</f>
        <v>0</v>
      </c>
      <c r="AR91" s="121" t="s">
        <v>91</v>
      </c>
      <c r="AT91" s="128" t="s">
        <v>71</v>
      </c>
      <c r="AU91" s="128" t="s">
        <v>80</v>
      </c>
      <c r="AY91" s="121" t="s">
        <v>136</v>
      </c>
      <c r="BK91" s="129">
        <f>SUM(BK92:BK149)</f>
        <v>0</v>
      </c>
    </row>
    <row r="92" spans="2:65" s="1" customFormat="1" ht="16.5" customHeight="1">
      <c r="B92" s="33"/>
      <c r="C92" s="132" t="s">
        <v>80</v>
      </c>
      <c r="D92" s="132" t="s">
        <v>139</v>
      </c>
      <c r="E92" s="133" t="s">
        <v>1156</v>
      </c>
      <c r="F92" s="134" t="s">
        <v>1157</v>
      </c>
      <c r="G92" s="135" t="s">
        <v>234</v>
      </c>
      <c r="H92" s="136">
        <v>8</v>
      </c>
      <c r="I92" s="137"/>
      <c r="J92" s="138">
        <f>ROUND(I92*H92,2)</f>
        <v>0</v>
      </c>
      <c r="K92" s="134" t="s">
        <v>143</v>
      </c>
      <c r="L92" s="33"/>
      <c r="M92" s="139" t="s">
        <v>19</v>
      </c>
      <c r="N92" s="140" t="s">
        <v>44</v>
      </c>
      <c r="P92" s="141">
        <f>O92*H92</f>
        <v>0</v>
      </c>
      <c r="Q92" s="141">
        <v>5.0000000000000001E-4</v>
      </c>
      <c r="R92" s="141">
        <f>Q92*H92</f>
        <v>4.0000000000000001E-3</v>
      </c>
      <c r="S92" s="141">
        <v>0</v>
      </c>
      <c r="T92" s="142">
        <f>S92*H92</f>
        <v>0</v>
      </c>
      <c r="AR92" s="143" t="s">
        <v>253</v>
      </c>
      <c r="AT92" s="143" t="s">
        <v>139</v>
      </c>
      <c r="AU92" s="143" t="s">
        <v>91</v>
      </c>
      <c r="AY92" s="18" t="s">
        <v>136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91</v>
      </c>
      <c r="BK92" s="144">
        <f>ROUND(I92*H92,2)</f>
        <v>0</v>
      </c>
      <c r="BL92" s="18" t="s">
        <v>253</v>
      </c>
      <c r="BM92" s="143" t="s">
        <v>1158</v>
      </c>
    </row>
    <row r="93" spans="2:65" s="1" customFormat="1" ht="11.25">
      <c r="B93" s="33"/>
      <c r="D93" s="145" t="s">
        <v>146</v>
      </c>
      <c r="F93" s="146" t="s">
        <v>1159</v>
      </c>
      <c r="I93" s="147"/>
      <c r="L93" s="33"/>
      <c r="M93" s="148"/>
      <c r="T93" s="54"/>
      <c r="AT93" s="18" t="s">
        <v>146</v>
      </c>
      <c r="AU93" s="18" t="s">
        <v>91</v>
      </c>
    </row>
    <row r="94" spans="2:65" s="13" customFormat="1" ht="11.25">
      <c r="B94" s="156"/>
      <c r="D94" s="150" t="s">
        <v>148</v>
      </c>
      <c r="E94" s="157" t="s">
        <v>19</v>
      </c>
      <c r="F94" s="158" t="s">
        <v>1160</v>
      </c>
      <c r="H94" s="159">
        <v>8</v>
      </c>
      <c r="I94" s="160"/>
      <c r="L94" s="156"/>
      <c r="M94" s="161"/>
      <c r="T94" s="162"/>
      <c r="AT94" s="157" t="s">
        <v>148</v>
      </c>
      <c r="AU94" s="157" t="s">
        <v>91</v>
      </c>
      <c r="AV94" s="13" t="s">
        <v>91</v>
      </c>
      <c r="AW94" s="13" t="s">
        <v>34</v>
      </c>
      <c r="AX94" s="13" t="s">
        <v>72</v>
      </c>
      <c r="AY94" s="157" t="s">
        <v>136</v>
      </c>
    </row>
    <row r="95" spans="2:65" s="14" customFormat="1" ht="11.25">
      <c r="B95" s="163"/>
      <c r="D95" s="150" t="s">
        <v>148</v>
      </c>
      <c r="E95" s="164" t="s">
        <v>19</v>
      </c>
      <c r="F95" s="165" t="s">
        <v>151</v>
      </c>
      <c r="H95" s="166">
        <v>8</v>
      </c>
      <c r="I95" s="167"/>
      <c r="L95" s="163"/>
      <c r="M95" s="168"/>
      <c r="T95" s="169"/>
      <c r="AT95" s="164" t="s">
        <v>148</v>
      </c>
      <c r="AU95" s="164" t="s">
        <v>91</v>
      </c>
      <c r="AV95" s="14" t="s">
        <v>144</v>
      </c>
      <c r="AW95" s="14" t="s">
        <v>34</v>
      </c>
      <c r="AX95" s="14" t="s">
        <v>80</v>
      </c>
      <c r="AY95" s="164" t="s">
        <v>136</v>
      </c>
    </row>
    <row r="96" spans="2:65" s="1" customFormat="1" ht="16.5" customHeight="1">
      <c r="B96" s="33"/>
      <c r="C96" s="180" t="s">
        <v>91</v>
      </c>
      <c r="D96" s="180" t="s">
        <v>502</v>
      </c>
      <c r="E96" s="181" t="s">
        <v>1161</v>
      </c>
      <c r="F96" s="182" t="s">
        <v>1162</v>
      </c>
      <c r="G96" s="183" t="s">
        <v>227</v>
      </c>
      <c r="H96" s="184">
        <v>1</v>
      </c>
      <c r="I96" s="185"/>
      <c r="J96" s="186">
        <f>ROUND(I96*H96,2)</f>
        <v>0</v>
      </c>
      <c r="K96" s="182" t="s">
        <v>143</v>
      </c>
      <c r="L96" s="187"/>
      <c r="M96" s="188" t="s">
        <v>19</v>
      </c>
      <c r="N96" s="189" t="s">
        <v>44</v>
      </c>
      <c r="P96" s="141">
        <f>O96*H96</f>
        <v>0</v>
      </c>
      <c r="Q96" s="141">
        <v>6.9999999999999994E-5</v>
      </c>
      <c r="R96" s="141">
        <f>Q96*H96</f>
        <v>6.9999999999999994E-5</v>
      </c>
      <c r="S96" s="141">
        <v>0</v>
      </c>
      <c r="T96" s="142">
        <f>S96*H96</f>
        <v>0</v>
      </c>
      <c r="AR96" s="143" t="s">
        <v>369</v>
      </c>
      <c r="AT96" s="143" t="s">
        <v>502</v>
      </c>
      <c r="AU96" s="143" t="s">
        <v>91</v>
      </c>
      <c r="AY96" s="18" t="s">
        <v>136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91</v>
      </c>
      <c r="BK96" s="144">
        <f>ROUND(I96*H96,2)</f>
        <v>0</v>
      </c>
      <c r="BL96" s="18" t="s">
        <v>253</v>
      </c>
      <c r="BM96" s="143" t="s">
        <v>1163</v>
      </c>
    </row>
    <row r="97" spans="2:65" s="13" customFormat="1" ht="11.25">
      <c r="B97" s="156"/>
      <c r="D97" s="150" t="s">
        <v>148</v>
      </c>
      <c r="E97" s="157" t="s">
        <v>19</v>
      </c>
      <c r="F97" s="158" t="s">
        <v>80</v>
      </c>
      <c r="H97" s="159">
        <v>1</v>
      </c>
      <c r="I97" s="160"/>
      <c r="L97" s="156"/>
      <c r="M97" s="161"/>
      <c r="T97" s="162"/>
      <c r="AT97" s="157" t="s">
        <v>148</v>
      </c>
      <c r="AU97" s="157" t="s">
        <v>91</v>
      </c>
      <c r="AV97" s="13" t="s">
        <v>91</v>
      </c>
      <c r="AW97" s="13" t="s">
        <v>34</v>
      </c>
      <c r="AX97" s="13" t="s">
        <v>72</v>
      </c>
      <c r="AY97" s="157" t="s">
        <v>136</v>
      </c>
    </row>
    <row r="98" spans="2:65" s="14" customFormat="1" ht="11.25">
      <c r="B98" s="163"/>
      <c r="D98" s="150" t="s">
        <v>148</v>
      </c>
      <c r="E98" s="164" t="s">
        <v>19</v>
      </c>
      <c r="F98" s="165" t="s">
        <v>151</v>
      </c>
      <c r="H98" s="166">
        <v>1</v>
      </c>
      <c r="I98" s="167"/>
      <c r="L98" s="163"/>
      <c r="M98" s="168"/>
      <c r="T98" s="169"/>
      <c r="AT98" s="164" t="s">
        <v>148</v>
      </c>
      <c r="AU98" s="164" t="s">
        <v>91</v>
      </c>
      <c r="AV98" s="14" t="s">
        <v>144</v>
      </c>
      <c r="AW98" s="14" t="s">
        <v>34</v>
      </c>
      <c r="AX98" s="14" t="s">
        <v>80</v>
      </c>
      <c r="AY98" s="164" t="s">
        <v>136</v>
      </c>
    </row>
    <row r="99" spans="2:65" s="1" customFormat="1" ht="16.5" customHeight="1">
      <c r="B99" s="33"/>
      <c r="C99" s="180" t="s">
        <v>156</v>
      </c>
      <c r="D99" s="180" t="s">
        <v>502</v>
      </c>
      <c r="E99" s="181" t="s">
        <v>1164</v>
      </c>
      <c r="F99" s="182" t="s">
        <v>1165</v>
      </c>
      <c r="G99" s="183" t="s">
        <v>227</v>
      </c>
      <c r="H99" s="184">
        <v>1</v>
      </c>
      <c r="I99" s="185"/>
      <c r="J99" s="186">
        <f>ROUND(I99*H99,2)</f>
        <v>0</v>
      </c>
      <c r="K99" s="182" t="s">
        <v>143</v>
      </c>
      <c r="L99" s="187"/>
      <c r="M99" s="188" t="s">
        <v>19</v>
      </c>
      <c r="N99" s="189" t="s">
        <v>44</v>
      </c>
      <c r="P99" s="141">
        <f>O99*H99</f>
        <v>0</v>
      </c>
      <c r="Q99" s="141">
        <v>2.3000000000000001E-4</v>
      </c>
      <c r="R99" s="141">
        <f>Q99*H99</f>
        <v>2.3000000000000001E-4</v>
      </c>
      <c r="S99" s="141">
        <v>0</v>
      </c>
      <c r="T99" s="142">
        <f>S99*H99</f>
        <v>0</v>
      </c>
      <c r="AR99" s="143" t="s">
        <v>369</v>
      </c>
      <c r="AT99" s="143" t="s">
        <v>502</v>
      </c>
      <c r="AU99" s="143" t="s">
        <v>91</v>
      </c>
      <c r="AY99" s="18" t="s">
        <v>136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91</v>
      </c>
      <c r="BK99" s="144">
        <f>ROUND(I99*H99,2)</f>
        <v>0</v>
      </c>
      <c r="BL99" s="18" t="s">
        <v>253</v>
      </c>
      <c r="BM99" s="143" t="s">
        <v>1166</v>
      </c>
    </row>
    <row r="100" spans="2:65" s="13" customFormat="1" ht="11.25">
      <c r="B100" s="156"/>
      <c r="D100" s="150" t="s">
        <v>148</v>
      </c>
      <c r="E100" s="157" t="s">
        <v>19</v>
      </c>
      <c r="F100" s="158" t="s">
        <v>80</v>
      </c>
      <c r="H100" s="159">
        <v>1</v>
      </c>
      <c r="I100" s="160"/>
      <c r="L100" s="156"/>
      <c r="M100" s="161"/>
      <c r="T100" s="162"/>
      <c r="AT100" s="157" t="s">
        <v>148</v>
      </c>
      <c r="AU100" s="157" t="s">
        <v>91</v>
      </c>
      <c r="AV100" s="13" t="s">
        <v>91</v>
      </c>
      <c r="AW100" s="13" t="s">
        <v>34</v>
      </c>
      <c r="AX100" s="13" t="s">
        <v>72</v>
      </c>
      <c r="AY100" s="157" t="s">
        <v>136</v>
      </c>
    </row>
    <row r="101" spans="2:65" s="14" customFormat="1" ht="11.25">
      <c r="B101" s="163"/>
      <c r="D101" s="150" t="s">
        <v>148</v>
      </c>
      <c r="E101" s="164" t="s">
        <v>19</v>
      </c>
      <c r="F101" s="165" t="s">
        <v>151</v>
      </c>
      <c r="H101" s="166">
        <v>1</v>
      </c>
      <c r="I101" s="167"/>
      <c r="L101" s="163"/>
      <c r="M101" s="168"/>
      <c r="T101" s="169"/>
      <c r="AT101" s="164" t="s">
        <v>148</v>
      </c>
      <c r="AU101" s="164" t="s">
        <v>91</v>
      </c>
      <c r="AV101" s="14" t="s">
        <v>144</v>
      </c>
      <c r="AW101" s="14" t="s">
        <v>34</v>
      </c>
      <c r="AX101" s="14" t="s">
        <v>80</v>
      </c>
      <c r="AY101" s="164" t="s">
        <v>136</v>
      </c>
    </row>
    <row r="102" spans="2:65" s="1" customFormat="1" ht="16.5" customHeight="1">
      <c r="B102" s="33"/>
      <c r="C102" s="180" t="s">
        <v>144</v>
      </c>
      <c r="D102" s="180" t="s">
        <v>502</v>
      </c>
      <c r="E102" s="181" t="s">
        <v>1167</v>
      </c>
      <c r="F102" s="182" t="s">
        <v>1168</v>
      </c>
      <c r="G102" s="183" t="s">
        <v>227</v>
      </c>
      <c r="H102" s="184">
        <v>1</v>
      </c>
      <c r="I102" s="185"/>
      <c r="J102" s="186">
        <f>ROUND(I102*H102,2)</f>
        <v>0</v>
      </c>
      <c r="K102" s="182" t="s">
        <v>143</v>
      </c>
      <c r="L102" s="187"/>
      <c r="M102" s="188" t="s">
        <v>19</v>
      </c>
      <c r="N102" s="189" t="s">
        <v>44</v>
      </c>
      <c r="P102" s="141">
        <f>O102*H102</f>
        <v>0</v>
      </c>
      <c r="Q102" s="141">
        <v>3.1E-4</v>
      </c>
      <c r="R102" s="141">
        <f>Q102*H102</f>
        <v>3.1E-4</v>
      </c>
      <c r="S102" s="141">
        <v>0</v>
      </c>
      <c r="T102" s="142">
        <f>S102*H102</f>
        <v>0</v>
      </c>
      <c r="AR102" s="143" t="s">
        <v>369</v>
      </c>
      <c r="AT102" s="143" t="s">
        <v>502</v>
      </c>
      <c r="AU102" s="143" t="s">
        <v>91</v>
      </c>
      <c r="AY102" s="18" t="s">
        <v>136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91</v>
      </c>
      <c r="BK102" s="144">
        <f>ROUND(I102*H102,2)</f>
        <v>0</v>
      </c>
      <c r="BL102" s="18" t="s">
        <v>253</v>
      </c>
      <c r="BM102" s="143" t="s">
        <v>1169</v>
      </c>
    </row>
    <row r="103" spans="2:65" s="13" customFormat="1" ht="11.25">
      <c r="B103" s="156"/>
      <c r="D103" s="150" t="s">
        <v>148</v>
      </c>
      <c r="E103" s="157" t="s">
        <v>19</v>
      </c>
      <c r="F103" s="158" t="s">
        <v>80</v>
      </c>
      <c r="H103" s="159">
        <v>1</v>
      </c>
      <c r="I103" s="160"/>
      <c r="L103" s="156"/>
      <c r="M103" s="161"/>
      <c r="T103" s="162"/>
      <c r="AT103" s="157" t="s">
        <v>148</v>
      </c>
      <c r="AU103" s="157" t="s">
        <v>91</v>
      </c>
      <c r="AV103" s="13" t="s">
        <v>91</v>
      </c>
      <c r="AW103" s="13" t="s">
        <v>34</v>
      </c>
      <c r="AX103" s="13" t="s">
        <v>72</v>
      </c>
      <c r="AY103" s="157" t="s">
        <v>136</v>
      </c>
    </row>
    <row r="104" spans="2:65" s="14" customFormat="1" ht="11.25">
      <c r="B104" s="163"/>
      <c r="D104" s="150" t="s">
        <v>148</v>
      </c>
      <c r="E104" s="164" t="s">
        <v>19</v>
      </c>
      <c r="F104" s="165" t="s">
        <v>151</v>
      </c>
      <c r="H104" s="166">
        <v>1</v>
      </c>
      <c r="I104" s="167"/>
      <c r="L104" s="163"/>
      <c r="M104" s="168"/>
      <c r="T104" s="169"/>
      <c r="AT104" s="164" t="s">
        <v>148</v>
      </c>
      <c r="AU104" s="164" t="s">
        <v>91</v>
      </c>
      <c r="AV104" s="14" t="s">
        <v>144</v>
      </c>
      <c r="AW104" s="14" t="s">
        <v>34</v>
      </c>
      <c r="AX104" s="14" t="s">
        <v>80</v>
      </c>
      <c r="AY104" s="164" t="s">
        <v>136</v>
      </c>
    </row>
    <row r="105" spans="2:65" s="1" customFormat="1" ht="16.5" customHeight="1">
      <c r="B105" s="33"/>
      <c r="C105" s="180" t="s">
        <v>179</v>
      </c>
      <c r="D105" s="180" t="s">
        <v>502</v>
      </c>
      <c r="E105" s="181" t="s">
        <v>1170</v>
      </c>
      <c r="F105" s="182" t="s">
        <v>1171</v>
      </c>
      <c r="G105" s="183" t="s">
        <v>227</v>
      </c>
      <c r="H105" s="184">
        <v>2</v>
      </c>
      <c r="I105" s="185"/>
      <c r="J105" s="186">
        <f>ROUND(I105*H105,2)</f>
        <v>0</v>
      </c>
      <c r="K105" s="182" t="s">
        <v>143</v>
      </c>
      <c r="L105" s="187"/>
      <c r="M105" s="188" t="s">
        <v>19</v>
      </c>
      <c r="N105" s="189" t="s">
        <v>44</v>
      </c>
      <c r="P105" s="141">
        <f>O105*H105</f>
        <v>0</v>
      </c>
      <c r="Q105" s="141">
        <v>8.0000000000000007E-5</v>
      </c>
      <c r="R105" s="141">
        <f>Q105*H105</f>
        <v>1.6000000000000001E-4</v>
      </c>
      <c r="S105" s="141">
        <v>0</v>
      </c>
      <c r="T105" s="142">
        <f>S105*H105</f>
        <v>0</v>
      </c>
      <c r="AR105" s="143" t="s">
        <v>369</v>
      </c>
      <c r="AT105" s="143" t="s">
        <v>502</v>
      </c>
      <c r="AU105" s="143" t="s">
        <v>91</v>
      </c>
      <c r="AY105" s="18" t="s">
        <v>136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91</v>
      </c>
      <c r="BK105" s="144">
        <f>ROUND(I105*H105,2)</f>
        <v>0</v>
      </c>
      <c r="BL105" s="18" t="s">
        <v>253</v>
      </c>
      <c r="BM105" s="143" t="s">
        <v>1172</v>
      </c>
    </row>
    <row r="106" spans="2:65" s="13" customFormat="1" ht="11.25">
      <c r="B106" s="156"/>
      <c r="D106" s="150" t="s">
        <v>148</v>
      </c>
      <c r="E106" s="157" t="s">
        <v>19</v>
      </c>
      <c r="F106" s="158" t="s">
        <v>91</v>
      </c>
      <c r="H106" s="159">
        <v>2</v>
      </c>
      <c r="I106" s="160"/>
      <c r="L106" s="156"/>
      <c r="M106" s="161"/>
      <c r="T106" s="162"/>
      <c r="AT106" s="157" t="s">
        <v>148</v>
      </c>
      <c r="AU106" s="157" t="s">
        <v>91</v>
      </c>
      <c r="AV106" s="13" t="s">
        <v>91</v>
      </c>
      <c r="AW106" s="13" t="s">
        <v>34</v>
      </c>
      <c r="AX106" s="13" t="s">
        <v>72</v>
      </c>
      <c r="AY106" s="157" t="s">
        <v>136</v>
      </c>
    </row>
    <row r="107" spans="2:65" s="14" customFormat="1" ht="11.25">
      <c r="B107" s="163"/>
      <c r="D107" s="150" t="s">
        <v>148</v>
      </c>
      <c r="E107" s="164" t="s">
        <v>19</v>
      </c>
      <c r="F107" s="165" t="s">
        <v>151</v>
      </c>
      <c r="H107" s="166">
        <v>2</v>
      </c>
      <c r="I107" s="167"/>
      <c r="L107" s="163"/>
      <c r="M107" s="168"/>
      <c r="T107" s="169"/>
      <c r="AT107" s="164" t="s">
        <v>148</v>
      </c>
      <c r="AU107" s="164" t="s">
        <v>91</v>
      </c>
      <c r="AV107" s="14" t="s">
        <v>144</v>
      </c>
      <c r="AW107" s="14" t="s">
        <v>34</v>
      </c>
      <c r="AX107" s="14" t="s">
        <v>80</v>
      </c>
      <c r="AY107" s="164" t="s">
        <v>136</v>
      </c>
    </row>
    <row r="108" spans="2:65" s="1" customFormat="1" ht="16.5" customHeight="1">
      <c r="B108" s="33"/>
      <c r="C108" s="180" t="s">
        <v>189</v>
      </c>
      <c r="D108" s="180" t="s">
        <v>502</v>
      </c>
      <c r="E108" s="181" t="s">
        <v>1173</v>
      </c>
      <c r="F108" s="182" t="s">
        <v>1174</v>
      </c>
      <c r="G108" s="183" t="s">
        <v>227</v>
      </c>
      <c r="H108" s="184">
        <v>2</v>
      </c>
      <c r="I108" s="185"/>
      <c r="J108" s="186">
        <f>ROUND(I108*H108,2)</f>
        <v>0</v>
      </c>
      <c r="K108" s="182" t="s">
        <v>143</v>
      </c>
      <c r="L108" s="187"/>
      <c r="M108" s="188" t="s">
        <v>19</v>
      </c>
      <c r="N108" s="189" t="s">
        <v>44</v>
      </c>
      <c r="P108" s="141">
        <f>O108*H108</f>
        <v>0</v>
      </c>
      <c r="Q108" s="141">
        <v>3.8000000000000002E-4</v>
      </c>
      <c r="R108" s="141">
        <f>Q108*H108</f>
        <v>7.6000000000000004E-4</v>
      </c>
      <c r="S108" s="141">
        <v>0</v>
      </c>
      <c r="T108" s="142">
        <f>S108*H108</f>
        <v>0</v>
      </c>
      <c r="AR108" s="143" t="s">
        <v>369</v>
      </c>
      <c r="AT108" s="143" t="s">
        <v>502</v>
      </c>
      <c r="AU108" s="143" t="s">
        <v>91</v>
      </c>
      <c r="AY108" s="18" t="s">
        <v>136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91</v>
      </c>
      <c r="BK108" s="144">
        <f>ROUND(I108*H108,2)</f>
        <v>0</v>
      </c>
      <c r="BL108" s="18" t="s">
        <v>253</v>
      </c>
      <c r="BM108" s="143" t="s">
        <v>1175</v>
      </c>
    </row>
    <row r="109" spans="2:65" s="13" customFormat="1" ht="11.25">
      <c r="B109" s="156"/>
      <c r="D109" s="150" t="s">
        <v>148</v>
      </c>
      <c r="E109" s="157" t="s">
        <v>19</v>
      </c>
      <c r="F109" s="158" t="s">
        <v>91</v>
      </c>
      <c r="H109" s="159">
        <v>2</v>
      </c>
      <c r="I109" s="160"/>
      <c r="L109" s="156"/>
      <c r="M109" s="161"/>
      <c r="T109" s="162"/>
      <c r="AT109" s="157" t="s">
        <v>148</v>
      </c>
      <c r="AU109" s="157" t="s">
        <v>91</v>
      </c>
      <c r="AV109" s="13" t="s">
        <v>91</v>
      </c>
      <c r="AW109" s="13" t="s">
        <v>34</v>
      </c>
      <c r="AX109" s="13" t="s">
        <v>72</v>
      </c>
      <c r="AY109" s="157" t="s">
        <v>136</v>
      </c>
    </row>
    <row r="110" spans="2:65" s="14" customFormat="1" ht="11.25">
      <c r="B110" s="163"/>
      <c r="D110" s="150" t="s">
        <v>148</v>
      </c>
      <c r="E110" s="164" t="s">
        <v>19</v>
      </c>
      <c r="F110" s="165" t="s">
        <v>151</v>
      </c>
      <c r="H110" s="166">
        <v>2</v>
      </c>
      <c r="I110" s="167"/>
      <c r="L110" s="163"/>
      <c r="M110" s="168"/>
      <c r="T110" s="169"/>
      <c r="AT110" s="164" t="s">
        <v>148</v>
      </c>
      <c r="AU110" s="164" t="s">
        <v>91</v>
      </c>
      <c r="AV110" s="14" t="s">
        <v>144</v>
      </c>
      <c r="AW110" s="14" t="s">
        <v>34</v>
      </c>
      <c r="AX110" s="14" t="s">
        <v>80</v>
      </c>
      <c r="AY110" s="164" t="s">
        <v>136</v>
      </c>
    </row>
    <row r="111" spans="2:65" s="1" customFormat="1" ht="16.5" customHeight="1">
      <c r="B111" s="33"/>
      <c r="C111" s="180" t="s">
        <v>194</v>
      </c>
      <c r="D111" s="180" t="s">
        <v>502</v>
      </c>
      <c r="E111" s="181" t="s">
        <v>1176</v>
      </c>
      <c r="F111" s="182" t="s">
        <v>1177</v>
      </c>
      <c r="G111" s="183" t="s">
        <v>227</v>
      </c>
      <c r="H111" s="184">
        <v>1</v>
      </c>
      <c r="I111" s="185"/>
      <c r="J111" s="186">
        <f>ROUND(I111*H111,2)</f>
        <v>0</v>
      </c>
      <c r="K111" s="182" t="s">
        <v>143</v>
      </c>
      <c r="L111" s="187"/>
      <c r="M111" s="188" t="s">
        <v>19</v>
      </c>
      <c r="N111" s="189" t="s">
        <v>44</v>
      </c>
      <c r="P111" s="141">
        <f>O111*H111</f>
        <v>0</v>
      </c>
      <c r="Q111" s="141">
        <v>8.0000000000000007E-5</v>
      </c>
      <c r="R111" s="141">
        <f>Q111*H111</f>
        <v>8.0000000000000007E-5</v>
      </c>
      <c r="S111" s="141">
        <v>0</v>
      </c>
      <c r="T111" s="142">
        <f>S111*H111</f>
        <v>0</v>
      </c>
      <c r="AR111" s="143" t="s">
        <v>369</v>
      </c>
      <c r="AT111" s="143" t="s">
        <v>502</v>
      </c>
      <c r="AU111" s="143" t="s">
        <v>91</v>
      </c>
      <c r="AY111" s="18" t="s">
        <v>136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91</v>
      </c>
      <c r="BK111" s="144">
        <f>ROUND(I111*H111,2)</f>
        <v>0</v>
      </c>
      <c r="BL111" s="18" t="s">
        <v>253</v>
      </c>
      <c r="BM111" s="143" t="s">
        <v>1178</v>
      </c>
    </row>
    <row r="112" spans="2:65" s="13" customFormat="1" ht="11.25">
      <c r="B112" s="156"/>
      <c r="D112" s="150" t="s">
        <v>148</v>
      </c>
      <c r="E112" s="157" t="s">
        <v>19</v>
      </c>
      <c r="F112" s="158" t="s">
        <v>80</v>
      </c>
      <c r="H112" s="159">
        <v>1</v>
      </c>
      <c r="I112" s="160"/>
      <c r="L112" s="156"/>
      <c r="M112" s="161"/>
      <c r="T112" s="162"/>
      <c r="AT112" s="157" t="s">
        <v>148</v>
      </c>
      <c r="AU112" s="157" t="s">
        <v>91</v>
      </c>
      <c r="AV112" s="13" t="s">
        <v>91</v>
      </c>
      <c r="AW112" s="13" t="s">
        <v>34</v>
      </c>
      <c r="AX112" s="13" t="s">
        <v>72</v>
      </c>
      <c r="AY112" s="157" t="s">
        <v>136</v>
      </c>
    </row>
    <row r="113" spans="2:65" s="14" customFormat="1" ht="11.25">
      <c r="B113" s="163"/>
      <c r="D113" s="150" t="s">
        <v>148</v>
      </c>
      <c r="E113" s="164" t="s">
        <v>19</v>
      </c>
      <c r="F113" s="165" t="s">
        <v>151</v>
      </c>
      <c r="H113" s="166">
        <v>1</v>
      </c>
      <c r="I113" s="167"/>
      <c r="L113" s="163"/>
      <c r="M113" s="168"/>
      <c r="T113" s="169"/>
      <c r="AT113" s="164" t="s">
        <v>148</v>
      </c>
      <c r="AU113" s="164" t="s">
        <v>91</v>
      </c>
      <c r="AV113" s="14" t="s">
        <v>144</v>
      </c>
      <c r="AW113" s="14" t="s">
        <v>34</v>
      </c>
      <c r="AX113" s="14" t="s">
        <v>80</v>
      </c>
      <c r="AY113" s="164" t="s">
        <v>136</v>
      </c>
    </row>
    <row r="114" spans="2:65" s="1" customFormat="1" ht="16.5" customHeight="1">
      <c r="B114" s="33"/>
      <c r="C114" s="180" t="s">
        <v>202</v>
      </c>
      <c r="D114" s="180" t="s">
        <v>502</v>
      </c>
      <c r="E114" s="181" t="s">
        <v>1179</v>
      </c>
      <c r="F114" s="182" t="s">
        <v>1180</v>
      </c>
      <c r="G114" s="183" t="s">
        <v>227</v>
      </c>
      <c r="H114" s="184">
        <v>8</v>
      </c>
      <c r="I114" s="185"/>
      <c r="J114" s="186">
        <f>ROUND(I114*H114,2)</f>
        <v>0</v>
      </c>
      <c r="K114" s="182" t="s">
        <v>143</v>
      </c>
      <c r="L114" s="187"/>
      <c r="M114" s="188" t="s">
        <v>19</v>
      </c>
      <c r="N114" s="189" t="s">
        <v>44</v>
      </c>
      <c r="P114" s="141">
        <f>O114*H114</f>
        <v>0</v>
      </c>
      <c r="Q114" s="141">
        <v>5.0000000000000002E-5</v>
      </c>
      <c r="R114" s="141">
        <f>Q114*H114</f>
        <v>4.0000000000000002E-4</v>
      </c>
      <c r="S114" s="141">
        <v>0</v>
      </c>
      <c r="T114" s="142">
        <f>S114*H114</f>
        <v>0</v>
      </c>
      <c r="AR114" s="143" t="s">
        <v>369</v>
      </c>
      <c r="AT114" s="143" t="s">
        <v>502</v>
      </c>
      <c r="AU114" s="143" t="s">
        <v>91</v>
      </c>
      <c r="AY114" s="18" t="s">
        <v>136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91</v>
      </c>
      <c r="BK114" s="144">
        <f>ROUND(I114*H114,2)</f>
        <v>0</v>
      </c>
      <c r="BL114" s="18" t="s">
        <v>253</v>
      </c>
      <c r="BM114" s="143" t="s">
        <v>1181</v>
      </c>
    </row>
    <row r="115" spans="2:65" s="13" customFormat="1" ht="11.25">
      <c r="B115" s="156"/>
      <c r="D115" s="150" t="s">
        <v>148</v>
      </c>
      <c r="E115" s="157" t="s">
        <v>19</v>
      </c>
      <c r="F115" s="158" t="s">
        <v>202</v>
      </c>
      <c r="H115" s="159">
        <v>8</v>
      </c>
      <c r="I115" s="160"/>
      <c r="L115" s="156"/>
      <c r="M115" s="161"/>
      <c r="T115" s="162"/>
      <c r="AT115" s="157" t="s">
        <v>148</v>
      </c>
      <c r="AU115" s="157" t="s">
        <v>91</v>
      </c>
      <c r="AV115" s="13" t="s">
        <v>91</v>
      </c>
      <c r="AW115" s="13" t="s">
        <v>34</v>
      </c>
      <c r="AX115" s="13" t="s">
        <v>72</v>
      </c>
      <c r="AY115" s="157" t="s">
        <v>136</v>
      </c>
    </row>
    <row r="116" spans="2:65" s="14" customFormat="1" ht="11.25">
      <c r="B116" s="163"/>
      <c r="D116" s="150" t="s">
        <v>148</v>
      </c>
      <c r="E116" s="164" t="s">
        <v>19</v>
      </c>
      <c r="F116" s="165" t="s">
        <v>151</v>
      </c>
      <c r="H116" s="166">
        <v>8</v>
      </c>
      <c r="I116" s="167"/>
      <c r="L116" s="163"/>
      <c r="M116" s="168"/>
      <c r="T116" s="169"/>
      <c r="AT116" s="164" t="s">
        <v>148</v>
      </c>
      <c r="AU116" s="164" t="s">
        <v>91</v>
      </c>
      <c r="AV116" s="14" t="s">
        <v>144</v>
      </c>
      <c r="AW116" s="14" t="s">
        <v>34</v>
      </c>
      <c r="AX116" s="14" t="s">
        <v>80</v>
      </c>
      <c r="AY116" s="164" t="s">
        <v>136</v>
      </c>
    </row>
    <row r="117" spans="2:65" s="1" customFormat="1" ht="16.5" customHeight="1">
      <c r="B117" s="33"/>
      <c r="C117" s="180" t="s">
        <v>137</v>
      </c>
      <c r="D117" s="180" t="s">
        <v>502</v>
      </c>
      <c r="E117" s="181" t="s">
        <v>1182</v>
      </c>
      <c r="F117" s="182" t="s">
        <v>1183</v>
      </c>
      <c r="G117" s="183" t="s">
        <v>227</v>
      </c>
      <c r="H117" s="184">
        <v>2</v>
      </c>
      <c r="I117" s="185"/>
      <c r="J117" s="186">
        <f>ROUND(I117*H117,2)</f>
        <v>0</v>
      </c>
      <c r="K117" s="182" t="s">
        <v>143</v>
      </c>
      <c r="L117" s="187"/>
      <c r="M117" s="188" t="s">
        <v>19</v>
      </c>
      <c r="N117" s="189" t="s">
        <v>44</v>
      </c>
      <c r="P117" s="141">
        <f>O117*H117</f>
        <v>0</v>
      </c>
      <c r="Q117" s="141">
        <v>8.0000000000000007E-5</v>
      </c>
      <c r="R117" s="141">
        <f>Q117*H117</f>
        <v>1.6000000000000001E-4</v>
      </c>
      <c r="S117" s="141">
        <v>0</v>
      </c>
      <c r="T117" s="142">
        <f>S117*H117</f>
        <v>0</v>
      </c>
      <c r="AR117" s="143" t="s">
        <v>369</v>
      </c>
      <c r="AT117" s="143" t="s">
        <v>502</v>
      </c>
      <c r="AU117" s="143" t="s">
        <v>91</v>
      </c>
      <c r="AY117" s="18" t="s">
        <v>136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91</v>
      </c>
      <c r="BK117" s="144">
        <f>ROUND(I117*H117,2)</f>
        <v>0</v>
      </c>
      <c r="BL117" s="18" t="s">
        <v>253</v>
      </c>
      <c r="BM117" s="143" t="s">
        <v>1184</v>
      </c>
    </row>
    <row r="118" spans="2:65" s="13" customFormat="1" ht="11.25">
      <c r="B118" s="156"/>
      <c r="D118" s="150" t="s">
        <v>148</v>
      </c>
      <c r="E118" s="157" t="s">
        <v>19</v>
      </c>
      <c r="F118" s="158" t="s">
        <v>91</v>
      </c>
      <c r="H118" s="159">
        <v>2</v>
      </c>
      <c r="I118" s="160"/>
      <c r="L118" s="156"/>
      <c r="M118" s="161"/>
      <c r="T118" s="162"/>
      <c r="AT118" s="157" t="s">
        <v>148</v>
      </c>
      <c r="AU118" s="157" t="s">
        <v>91</v>
      </c>
      <c r="AV118" s="13" t="s">
        <v>91</v>
      </c>
      <c r="AW118" s="13" t="s">
        <v>34</v>
      </c>
      <c r="AX118" s="13" t="s">
        <v>72</v>
      </c>
      <c r="AY118" s="157" t="s">
        <v>136</v>
      </c>
    </row>
    <row r="119" spans="2:65" s="14" customFormat="1" ht="11.25">
      <c r="B119" s="163"/>
      <c r="D119" s="150" t="s">
        <v>148</v>
      </c>
      <c r="E119" s="164" t="s">
        <v>19</v>
      </c>
      <c r="F119" s="165" t="s">
        <v>151</v>
      </c>
      <c r="H119" s="166">
        <v>2</v>
      </c>
      <c r="I119" s="167"/>
      <c r="L119" s="163"/>
      <c r="M119" s="168"/>
      <c r="T119" s="169"/>
      <c r="AT119" s="164" t="s">
        <v>148</v>
      </c>
      <c r="AU119" s="164" t="s">
        <v>91</v>
      </c>
      <c r="AV119" s="14" t="s">
        <v>144</v>
      </c>
      <c r="AW119" s="14" t="s">
        <v>34</v>
      </c>
      <c r="AX119" s="14" t="s">
        <v>80</v>
      </c>
      <c r="AY119" s="164" t="s">
        <v>136</v>
      </c>
    </row>
    <row r="120" spans="2:65" s="1" customFormat="1" ht="16.5" customHeight="1">
      <c r="B120" s="33"/>
      <c r="C120" s="180" t="s">
        <v>213</v>
      </c>
      <c r="D120" s="180" t="s">
        <v>502</v>
      </c>
      <c r="E120" s="181" t="s">
        <v>1185</v>
      </c>
      <c r="F120" s="182" t="s">
        <v>1186</v>
      </c>
      <c r="G120" s="183" t="s">
        <v>227</v>
      </c>
      <c r="H120" s="184">
        <v>1</v>
      </c>
      <c r="I120" s="185"/>
      <c r="J120" s="186">
        <f>ROUND(I120*H120,2)</f>
        <v>0</v>
      </c>
      <c r="K120" s="182" t="s">
        <v>143</v>
      </c>
      <c r="L120" s="187"/>
      <c r="M120" s="188" t="s">
        <v>19</v>
      </c>
      <c r="N120" s="189" t="s">
        <v>44</v>
      </c>
      <c r="P120" s="141">
        <f>O120*H120</f>
        <v>0</v>
      </c>
      <c r="Q120" s="141">
        <v>5.0000000000000002E-5</v>
      </c>
      <c r="R120" s="141">
        <f>Q120*H120</f>
        <v>5.0000000000000002E-5</v>
      </c>
      <c r="S120" s="141">
        <v>0</v>
      </c>
      <c r="T120" s="142">
        <f>S120*H120</f>
        <v>0</v>
      </c>
      <c r="AR120" s="143" t="s">
        <v>369</v>
      </c>
      <c r="AT120" s="143" t="s">
        <v>502</v>
      </c>
      <c r="AU120" s="143" t="s">
        <v>91</v>
      </c>
      <c r="AY120" s="18" t="s">
        <v>136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91</v>
      </c>
      <c r="BK120" s="144">
        <f>ROUND(I120*H120,2)</f>
        <v>0</v>
      </c>
      <c r="BL120" s="18" t="s">
        <v>253</v>
      </c>
      <c r="BM120" s="143" t="s">
        <v>1187</v>
      </c>
    </row>
    <row r="121" spans="2:65" s="13" customFormat="1" ht="11.25">
      <c r="B121" s="156"/>
      <c r="D121" s="150" t="s">
        <v>148</v>
      </c>
      <c r="E121" s="157" t="s">
        <v>19</v>
      </c>
      <c r="F121" s="158" t="s">
        <v>80</v>
      </c>
      <c r="H121" s="159">
        <v>1</v>
      </c>
      <c r="I121" s="160"/>
      <c r="L121" s="156"/>
      <c r="M121" s="161"/>
      <c r="T121" s="162"/>
      <c r="AT121" s="157" t="s">
        <v>148</v>
      </c>
      <c r="AU121" s="157" t="s">
        <v>91</v>
      </c>
      <c r="AV121" s="13" t="s">
        <v>91</v>
      </c>
      <c r="AW121" s="13" t="s">
        <v>34</v>
      </c>
      <c r="AX121" s="13" t="s">
        <v>72</v>
      </c>
      <c r="AY121" s="157" t="s">
        <v>136</v>
      </c>
    </row>
    <row r="122" spans="2:65" s="14" customFormat="1" ht="11.25">
      <c r="B122" s="163"/>
      <c r="D122" s="150" t="s">
        <v>148</v>
      </c>
      <c r="E122" s="164" t="s">
        <v>19</v>
      </c>
      <c r="F122" s="165" t="s">
        <v>151</v>
      </c>
      <c r="H122" s="166">
        <v>1</v>
      </c>
      <c r="I122" s="167"/>
      <c r="L122" s="163"/>
      <c r="M122" s="168"/>
      <c r="T122" s="169"/>
      <c r="AT122" s="164" t="s">
        <v>148</v>
      </c>
      <c r="AU122" s="164" t="s">
        <v>91</v>
      </c>
      <c r="AV122" s="14" t="s">
        <v>144</v>
      </c>
      <c r="AW122" s="14" t="s">
        <v>34</v>
      </c>
      <c r="AX122" s="14" t="s">
        <v>80</v>
      </c>
      <c r="AY122" s="164" t="s">
        <v>136</v>
      </c>
    </row>
    <row r="123" spans="2:65" s="1" customFormat="1" ht="16.5" customHeight="1">
      <c r="B123" s="33"/>
      <c r="C123" s="180" t="s">
        <v>219</v>
      </c>
      <c r="D123" s="180" t="s">
        <v>502</v>
      </c>
      <c r="E123" s="181" t="s">
        <v>1188</v>
      </c>
      <c r="F123" s="182" t="s">
        <v>1189</v>
      </c>
      <c r="G123" s="183" t="s">
        <v>227</v>
      </c>
      <c r="H123" s="184">
        <v>1</v>
      </c>
      <c r="I123" s="185"/>
      <c r="J123" s="186">
        <f>ROUND(I123*H123,2)</f>
        <v>0</v>
      </c>
      <c r="K123" s="182" t="s">
        <v>588</v>
      </c>
      <c r="L123" s="187"/>
      <c r="M123" s="188" t="s">
        <v>19</v>
      </c>
      <c r="N123" s="189" t="s">
        <v>44</v>
      </c>
      <c r="P123" s="141">
        <f>O123*H123</f>
        <v>0</v>
      </c>
      <c r="Q123" s="141">
        <v>1.2E-4</v>
      </c>
      <c r="R123" s="141">
        <f>Q123*H123</f>
        <v>1.2E-4</v>
      </c>
      <c r="S123" s="141">
        <v>0</v>
      </c>
      <c r="T123" s="142">
        <f>S123*H123</f>
        <v>0</v>
      </c>
      <c r="AR123" s="143" t="s">
        <v>369</v>
      </c>
      <c r="AT123" s="143" t="s">
        <v>502</v>
      </c>
      <c r="AU123" s="143" t="s">
        <v>91</v>
      </c>
      <c r="AY123" s="18" t="s">
        <v>136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91</v>
      </c>
      <c r="BK123" s="144">
        <f>ROUND(I123*H123,2)</f>
        <v>0</v>
      </c>
      <c r="BL123" s="18" t="s">
        <v>253</v>
      </c>
      <c r="BM123" s="143" t="s">
        <v>1190</v>
      </c>
    </row>
    <row r="124" spans="2:65" s="13" customFormat="1" ht="11.25">
      <c r="B124" s="156"/>
      <c r="D124" s="150" t="s">
        <v>148</v>
      </c>
      <c r="E124" s="157" t="s">
        <v>19</v>
      </c>
      <c r="F124" s="158" t="s">
        <v>80</v>
      </c>
      <c r="H124" s="159">
        <v>1</v>
      </c>
      <c r="I124" s="160"/>
      <c r="L124" s="156"/>
      <c r="M124" s="161"/>
      <c r="T124" s="162"/>
      <c r="AT124" s="157" t="s">
        <v>148</v>
      </c>
      <c r="AU124" s="157" t="s">
        <v>91</v>
      </c>
      <c r="AV124" s="13" t="s">
        <v>91</v>
      </c>
      <c r="AW124" s="13" t="s">
        <v>34</v>
      </c>
      <c r="AX124" s="13" t="s">
        <v>72</v>
      </c>
      <c r="AY124" s="157" t="s">
        <v>136</v>
      </c>
    </row>
    <row r="125" spans="2:65" s="14" customFormat="1" ht="11.25">
      <c r="B125" s="163"/>
      <c r="D125" s="150" t="s">
        <v>148</v>
      </c>
      <c r="E125" s="164" t="s">
        <v>19</v>
      </c>
      <c r="F125" s="165" t="s">
        <v>151</v>
      </c>
      <c r="H125" s="166">
        <v>1</v>
      </c>
      <c r="I125" s="167"/>
      <c r="L125" s="163"/>
      <c r="M125" s="168"/>
      <c r="T125" s="169"/>
      <c r="AT125" s="164" t="s">
        <v>148</v>
      </c>
      <c r="AU125" s="164" t="s">
        <v>91</v>
      </c>
      <c r="AV125" s="14" t="s">
        <v>144</v>
      </c>
      <c r="AW125" s="14" t="s">
        <v>34</v>
      </c>
      <c r="AX125" s="14" t="s">
        <v>80</v>
      </c>
      <c r="AY125" s="164" t="s">
        <v>136</v>
      </c>
    </row>
    <row r="126" spans="2:65" s="1" customFormat="1" ht="16.5" customHeight="1">
      <c r="B126" s="33"/>
      <c r="C126" s="180" t="s">
        <v>8</v>
      </c>
      <c r="D126" s="180" t="s">
        <v>502</v>
      </c>
      <c r="E126" s="181" t="s">
        <v>1191</v>
      </c>
      <c r="F126" s="182" t="s">
        <v>1192</v>
      </c>
      <c r="G126" s="183" t="s">
        <v>227</v>
      </c>
      <c r="H126" s="184">
        <v>1</v>
      </c>
      <c r="I126" s="185"/>
      <c r="J126" s="186">
        <f>ROUND(I126*H126,2)</f>
        <v>0</v>
      </c>
      <c r="K126" s="182" t="s">
        <v>143</v>
      </c>
      <c r="L126" s="187"/>
      <c r="M126" s="188" t="s">
        <v>19</v>
      </c>
      <c r="N126" s="189" t="s">
        <v>44</v>
      </c>
      <c r="P126" s="141">
        <f>O126*H126</f>
        <v>0</v>
      </c>
      <c r="Q126" s="141">
        <v>1.2E-4</v>
      </c>
      <c r="R126" s="141">
        <f>Q126*H126</f>
        <v>1.2E-4</v>
      </c>
      <c r="S126" s="141">
        <v>0</v>
      </c>
      <c r="T126" s="142">
        <f>S126*H126</f>
        <v>0</v>
      </c>
      <c r="AR126" s="143" t="s">
        <v>369</v>
      </c>
      <c r="AT126" s="143" t="s">
        <v>502</v>
      </c>
      <c r="AU126" s="143" t="s">
        <v>91</v>
      </c>
      <c r="AY126" s="18" t="s">
        <v>136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91</v>
      </c>
      <c r="BK126" s="144">
        <f>ROUND(I126*H126,2)</f>
        <v>0</v>
      </c>
      <c r="BL126" s="18" t="s">
        <v>253</v>
      </c>
      <c r="BM126" s="143" t="s">
        <v>1193</v>
      </c>
    </row>
    <row r="127" spans="2:65" s="1" customFormat="1" ht="16.5" customHeight="1">
      <c r="B127" s="33"/>
      <c r="C127" s="132" t="s">
        <v>231</v>
      </c>
      <c r="D127" s="132" t="s">
        <v>139</v>
      </c>
      <c r="E127" s="133" t="s">
        <v>1194</v>
      </c>
      <c r="F127" s="134" t="s">
        <v>1195</v>
      </c>
      <c r="G127" s="135" t="s">
        <v>234</v>
      </c>
      <c r="H127" s="136">
        <v>7</v>
      </c>
      <c r="I127" s="137"/>
      <c r="J127" s="138">
        <f>ROUND(I127*H127,2)</f>
        <v>0</v>
      </c>
      <c r="K127" s="134" t="s">
        <v>143</v>
      </c>
      <c r="L127" s="33"/>
      <c r="M127" s="139" t="s">
        <v>19</v>
      </c>
      <c r="N127" s="140" t="s">
        <v>44</v>
      </c>
      <c r="P127" s="141">
        <f>O127*H127</f>
        <v>0</v>
      </c>
      <c r="Q127" s="141">
        <v>7.6000000000000004E-4</v>
      </c>
      <c r="R127" s="141">
        <f>Q127*H127</f>
        <v>5.3200000000000001E-3</v>
      </c>
      <c r="S127" s="141">
        <v>0</v>
      </c>
      <c r="T127" s="142">
        <f>S127*H127</f>
        <v>0</v>
      </c>
      <c r="AR127" s="143" t="s">
        <v>253</v>
      </c>
      <c r="AT127" s="143" t="s">
        <v>139</v>
      </c>
      <c r="AU127" s="143" t="s">
        <v>91</v>
      </c>
      <c r="AY127" s="18" t="s">
        <v>136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91</v>
      </c>
      <c r="BK127" s="144">
        <f>ROUND(I127*H127,2)</f>
        <v>0</v>
      </c>
      <c r="BL127" s="18" t="s">
        <v>253</v>
      </c>
      <c r="BM127" s="143" t="s">
        <v>1196</v>
      </c>
    </row>
    <row r="128" spans="2:65" s="1" customFormat="1" ht="11.25">
      <c r="B128" s="33"/>
      <c r="D128" s="145" t="s">
        <v>146</v>
      </c>
      <c r="F128" s="146" t="s">
        <v>1197</v>
      </c>
      <c r="I128" s="147"/>
      <c r="L128" s="33"/>
      <c r="M128" s="148"/>
      <c r="T128" s="54"/>
      <c r="AT128" s="18" t="s">
        <v>146</v>
      </c>
      <c r="AU128" s="18" t="s">
        <v>91</v>
      </c>
    </row>
    <row r="129" spans="2:65" s="13" customFormat="1" ht="11.25">
      <c r="B129" s="156"/>
      <c r="D129" s="150" t="s">
        <v>148</v>
      </c>
      <c r="E129" s="157" t="s">
        <v>19</v>
      </c>
      <c r="F129" s="158" t="s">
        <v>1198</v>
      </c>
      <c r="H129" s="159">
        <v>7</v>
      </c>
      <c r="I129" s="160"/>
      <c r="L129" s="156"/>
      <c r="M129" s="161"/>
      <c r="T129" s="162"/>
      <c r="AT129" s="157" t="s">
        <v>148</v>
      </c>
      <c r="AU129" s="157" t="s">
        <v>91</v>
      </c>
      <c r="AV129" s="13" t="s">
        <v>91</v>
      </c>
      <c r="AW129" s="13" t="s">
        <v>34</v>
      </c>
      <c r="AX129" s="13" t="s">
        <v>80</v>
      </c>
      <c r="AY129" s="157" t="s">
        <v>136</v>
      </c>
    </row>
    <row r="130" spans="2:65" s="1" customFormat="1" ht="16.5" customHeight="1">
      <c r="B130" s="33"/>
      <c r="C130" s="180" t="s">
        <v>239</v>
      </c>
      <c r="D130" s="180" t="s">
        <v>502</v>
      </c>
      <c r="E130" s="181" t="s">
        <v>1199</v>
      </c>
      <c r="F130" s="182" t="s">
        <v>1200</v>
      </c>
      <c r="G130" s="183" t="s">
        <v>227</v>
      </c>
      <c r="H130" s="184">
        <v>1</v>
      </c>
      <c r="I130" s="185"/>
      <c r="J130" s="186">
        <f>ROUND(I130*H130,2)</f>
        <v>0</v>
      </c>
      <c r="K130" s="182" t="s">
        <v>143</v>
      </c>
      <c r="L130" s="187"/>
      <c r="M130" s="188" t="s">
        <v>19</v>
      </c>
      <c r="N130" s="189" t="s">
        <v>44</v>
      </c>
      <c r="P130" s="141">
        <f>O130*H130</f>
        <v>0</v>
      </c>
      <c r="Q130" s="141">
        <v>1.2099999999999999E-3</v>
      </c>
      <c r="R130" s="141">
        <f>Q130*H130</f>
        <v>1.2099999999999999E-3</v>
      </c>
      <c r="S130" s="141">
        <v>0</v>
      </c>
      <c r="T130" s="142">
        <f>S130*H130</f>
        <v>0</v>
      </c>
      <c r="AR130" s="143" t="s">
        <v>369</v>
      </c>
      <c r="AT130" s="143" t="s">
        <v>502</v>
      </c>
      <c r="AU130" s="143" t="s">
        <v>91</v>
      </c>
      <c r="AY130" s="18" t="s">
        <v>136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91</v>
      </c>
      <c r="BK130" s="144">
        <f>ROUND(I130*H130,2)</f>
        <v>0</v>
      </c>
      <c r="BL130" s="18" t="s">
        <v>253</v>
      </c>
      <c r="BM130" s="143" t="s">
        <v>1201</v>
      </c>
    </row>
    <row r="131" spans="2:65" s="13" customFormat="1" ht="11.25">
      <c r="B131" s="156"/>
      <c r="D131" s="150" t="s">
        <v>148</v>
      </c>
      <c r="E131" s="157" t="s">
        <v>19</v>
      </c>
      <c r="F131" s="158" t="s">
        <v>80</v>
      </c>
      <c r="H131" s="159">
        <v>1</v>
      </c>
      <c r="I131" s="160"/>
      <c r="L131" s="156"/>
      <c r="M131" s="161"/>
      <c r="T131" s="162"/>
      <c r="AT131" s="157" t="s">
        <v>148</v>
      </c>
      <c r="AU131" s="157" t="s">
        <v>91</v>
      </c>
      <c r="AV131" s="13" t="s">
        <v>91</v>
      </c>
      <c r="AW131" s="13" t="s">
        <v>34</v>
      </c>
      <c r="AX131" s="13" t="s">
        <v>72</v>
      </c>
      <c r="AY131" s="157" t="s">
        <v>136</v>
      </c>
    </row>
    <row r="132" spans="2:65" s="14" customFormat="1" ht="11.25">
      <c r="B132" s="163"/>
      <c r="D132" s="150" t="s">
        <v>148</v>
      </c>
      <c r="E132" s="164" t="s">
        <v>19</v>
      </c>
      <c r="F132" s="165" t="s">
        <v>151</v>
      </c>
      <c r="H132" s="166">
        <v>1</v>
      </c>
      <c r="I132" s="167"/>
      <c r="L132" s="163"/>
      <c r="M132" s="168"/>
      <c r="T132" s="169"/>
      <c r="AT132" s="164" t="s">
        <v>148</v>
      </c>
      <c r="AU132" s="164" t="s">
        <v>91</v>
      </c>
      <c r="AV132" s="14" t="s">
        <v>144</v>
      </c>
      <c r="AW132" s="14" t="s">
        <v>34</v>
      </c>
      <c r="AX132" s="14" t="s">
        <v>80</v>
      </c>
      <c r="AY132" s="164" t="s">
        <v>136</v>
      </c>
    </row>
    <row r="133" spans="2:65" s="1" customFormat="1" ht="16.5" customHeight="1">
      <c r="B133" s="33"/>
      <c r="C133" s="132" t="s">
        <v>246</v>
      </c>
      <c r="D133" s="132" t="s">
        <v>139</v>
      </c>
      <c r="E133" s="133" t="s">
        <v>1202</v>
      </c>
      <c r="F133" s="134" t="s">
        <v>1203</v>
      </c>
      <c r="G133" s="135" t="s">
        <v>234</v>
      </c>
      <c r="H133" s="136">
        <v>1.5</v>
      </c>
      <c r="I133" s="137"/>
      <c r="J133" s="138">
        <f>ROUND(I133*H133,2)</f>
        <v>0</v>
      </c>
      <c r="K133" s="134" t="s">
        <v>143</v>
      </c>
      <c r="L133" s="33"/>
      <c r="M133" s="139" t="s">
        <v>19</v>
      </c>
      <c r="N133" s="140" t="s">
        <v>44</v>
      </c>
      <c r="P133" s="141">
        <f>O133*H133</f>
        <v>0</v>
      </c>
      <c r="Q133" s="141">
        <v>1.5299999999999999E-3</v>
      </c>
      <c r="R133" s="141">
        <f>Q133*H133</f>
        <v>2.2949999999999997E-3</v>
      </c>
      <c r="S133" s="141">
        <v>0</v>
      </c>
      <c r="T133" s="142">
        <f>S133*H133</f>
        <v>0</v>
      </c>
      <c r="AR133" s="143" t="s">
        <v>253</v>
      </c>
      <c r="AT133" s="143" t="s">
        <v>139</v>
      </c>
      <c r="AU133" s="143" t="s">
        <v>91</v>
      </c>
      <c r="AY133" s="18" t="s">
        <v>136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91</v>
      </c>
      <c r="BK133" s="144">
        <f>ROUND(I133*H133,2)</f>
        <v>0</v>
      </c>
      <c r="BL133" s="18" t="s">
        <v>253</v>
      </c>
      <c r="BM133" s="143" t="s">
        <v>1204</v>
      </c>
    </row>
    <row r="134" spans="2:65" s="1" customFormat="1" ht="11.25">
      <c r="B134" s="33"/>
      <c r="D134" s="145" t="s">
        <v>146</v>
      </c>
      <c r="F134" s="146" t="s">
        <v>1205</v>
      </c>
      <c r="I134" s="147"/>
      <c r="L134" s="33"/>
      <c r="M134" s="148"/>
      <c r="T134" s="54"/>
      <c r="AT134" s="18" t="s">
        <v>146</v>
      </c>
      <c r="AU134" s="18" t="s">
        <v>91</v>
      </c>
    </row>
    <row r="135" spans="2:65" s="13" customFormat="1" ht="11.25">
      <c r="B135" s="156"/>
      <c r="D135" s="150" t="s">
        <v>148</v>
      </c>
      <c r="E135" s="157" t="s">
        <v>19</v>
      </c>
      <c r="F135" s="158" t="s">
        <v>1206</v>
      </c>
      <c r="H135" s="159">
        <v>1.5</v>
      </c>
      <c r="I135" s="160"/>
      <c r="L135" s="156"/>
      <c r="M135" s="161"/>
      <c r="T135" s="162"/>
      <c r="AT135" s="157" t="s">
        <v>148</v>
      </c>
      <c r="AU135" s="157" t="s">
        <v>91</v>
      </c>
      <c r="AV135" s="13" t="s">
        <v>91</v>
      </c>
      <c r="AW135" s="13" t="s">
        <v>34</v>
      </c>
      <c r="AX135" s="13" t="s">
        <v>72</v>
      </c>
      <c r="AY135" s="157" t="s">
        <v>136</v>
      </c>
    </row>
    <row r="136" spans="2:65" s="14" customFormat="1" ht="11.25">
      <c r="B136" s="163"/>
      <c r="D136" s="150" t="s">
        <v>148</v>
      </c>
      <c r="E136" s="164" t="s">
        <v>19</v>
      </c>
      <c r="F136" s="165" t="s">
        <v>151</v>
      </c>
      <c r="H136" s="166">
        <v>1.5</v>
      </c>
      <c r="I136" s="167"/>
      <c r="L136" s="163"/>
      <c r="M136" s="168"/>
      <c r="T136" s="169"/>
      <c r="AT136" s="164" t="s">
        <v>148</v>
      </c>
      <c r="AU136" s="164" t="s">
        <v>91</v>
      </c>
      <c r="AV136" s="14" t="s">
        <v>144</v>
      </c>
      <c r="AW136" s="14" t="s">
        <v>34</v>
      </c>
      <c r="AX136" s="14" t="s">
        <v>80</v>
      </c>
      <c r="AY136" s="164" t="s">
        <v>136</v>
      </c>
    </row>
    <row r="137" spans="2:65" s="1" customFormat="1" ht="16.5" customHeight="1">
      <c r="B137" s="33"/>
      <c r="C137" s="132" t="s">
        <v>253</v>
      </c>
      <c r="D137" s="132" t="s">
        <v>139</v>
      </c>
      <c r="E137" s="133" t="s">
        <v>1207</v>
      </c>
      <c r="F137" s="134" t="s">
        <v>1208</v>
      </c>
      <c r="G137" s="135" t="s">
        <v>227</v>
      </c>
      <c r="H137" s="136">
        <v>1</v>
      </c>
      <c r="I137" s="137"/>
      <c r="J137" s="138">
        <f>ROUND(I137*H137,2)</f>
        <v>0</v>
      </c>
      <c r="K137" s="134" t="s">
        <v>143</v>
      </c>
      <c r="L137" s="33"/>
      <c r="M137" s="139" t="s">
        <v>19</v>
      </c>
      <c r="N137" s="140" t="s">
        <v>44</v>
      </c>
      <c r="P137" s="141">
        <f>O137*H137</f>
        <v>0</v>
      </c>
      <c r="Q137" s="141">
        <v>6.0000000000000002E-5</v>
      </c>
      <c r="R137" s="141">
        <f>Q137*H137</f>
        <v>6.0000000000000002E-5</v>
      </c>
      <c r="S137" s="141">
        <v>0</v>
      </c>
      <c r="T137" s="142">
        <f>S137*H137</f>
        <v>0</v>
      </c>
      <c r="AR137" s="143" t="s">
        <v>253</v>
      </c>
      <c r="AT137" s="143" t="s">
        <v>139</v>
      </c>
      <c r="AU137" s="143" t="s">
        <v>91</v>
      </c>
      <c r="AY137" s="18" t="s">
        <v>136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91</v>
      </c>
      <c r="BK137" s="144">
        <f>ROUND(I137*H137,2)</f>
        <v>0</v>
      </c>
      <c r="BL137" s="18" t="s">
        <v>253</v>
      </c>
      <c r="BM137" s="143" t="s">
        <v>1209</v>
      </c>
    </row>
    <row r="138" spans="2:65" s="1" customFormat="1" ht="11.25">
      <c r="B138" s="33"/>
      <c r="D138" s="145" t="s">
        <v>146</v>
      </c>
      <c r="F138" s="146" t="s">
        <v>1210</v>
      </c>
      <c r="I138" s="147"/>
      <c r="L138" s="33"/>
      <c r="M138" s="148"/>
      <c r="T138" s="54"/>
      <c r="AT138" s="18" t="s">
        <v>146</v>
      </c>
      <c r="AU138" s="18" t="s">
        <v>91</v>
      </c>
    </row>
    <row r="139" spans="2:65" s="13" customFormat="1" ht="11.25">
      <c r="B139" s="156"/>
      <c r="D139" s="150" t="s">
        <v>148</v>
      </c>
      <c r="E139" s="157" t="s">
        <v>19</v>
      </c>
      <c r="F139" s="158" t="s">
        <v>80</v>
      </c>
      <c r="H139" s="159">
        <v>1</v>
      </c>
      <c r="I139" s="160"/>
      <c r="L139" s="156"/>
      <c r="M139" s="161"/>
      <c r="T139" s="162"/>
      <c r="AT139" s="157" t="s">
        <v>148</v>
      </c>
      <c r="AU139" s="157" t="s">
        <v>91</v>
      </c>
      <c r="AV139" s="13" t="s">
        <v>91</v>
      </c>
      <c r="AW139" s="13" t="s">
        <v>34</v>
      </c>
      <c r="AX139" s="13" t="s">
        <v>72</v>
      </c>
      <c r="AY139" s="157" t="s">
        <v>136</v>
      </c>
    </row>
    <row r="140" spans="2:65" s="14" customFormat="1" ht="11.25">
      <c r="B140" s="163"/>
      <c r="D140" s="150" t="s">
        <v>148</v>
      </c>
      <c r="E140" s="164" t="s">
        <v>19</v>
      </c>
      <c r="F140" s="165" t="s">
        <v>151</v>
      </c>
      <c r="H140" s="166">
        <v>1</v>
      </c>
      <c r="I140" s="167"/>
      <c r="L140" s="163"/>
      <c r="M140" s="168"/>
      <c r="T140" s="169"/>
      <c r="AT140" s="164" t="s">
        <v>148</v>
      </c>
      <c r="AU140" s="164" t="s">
        <v>91</v>
      </c>
      <c r="AV140" s="14" t="s">
        <v>144</v>
      </c>
      <c r="AW140" s="14" t="s">
        <v>34</v>
      </c>
      <c r="AX140" s="14" t="s">
        <v>80</v>
      </c>
      <c r="AY140" s="164" t="s">
        <v>136</v>
      </c>
    </row>
    <row r="141" spans="2:65" s="1" customFormat="1" ht="16.5" customHeight="1">
      <c r="B141" s="33"/>
      <c r="C141" s="180" t="s">
        <v>259</v>
      </c>
      <c r="D141" s="180" t="s">
        <v>502</v>
      </c>
      <c r="E141" s="181" t="s">
        <v>1211</v>
      </c>
      <c r="F141" s="182" t="s">
        <v>1212</v>
      </c>
      <c r="G141" s="183" t="s">
        <v>227</v>
      </c>
      <c r="H141" s="184">
        <v>1</v>
      </c>
      <c r="I141" s="185"/>
      <c r="J141" s="186">
        <f>ROUND(I141*H141,2)</f>
        <v>0</v>
      </c>
      <c r="K141" s="182" t="s">
        <v>588</v>
      </c>
      <c r="L141" s="187"/>
      <c r="M141" s="188" t="s">
        <v>19</v>
      </c>
      <c r="N141" s="189" t="s">
        <v>44</v>
      </c>
      <c r="P141" s="141">
        <f>O141*H141</f>
        <v>0</v>
      </c>
      <c r="Q141" s="141">
        <v>4.4000000000000002E-4</v>
      </c>
      <c r="R141" s="141">
        <f>Q141*H141</f>
        <v>4.4000000000000002E-4</v>
      </c>
      <c r="S141" s="141">
        <v>0</v>
      </c>
      <c r="T141" s="142">
        <f>S141*H141</f>
        <v>0</v>
      </c>
      <c r="AR141" s="143" t="s">
        <v>369</v>
      </c>
      <c r="AT141" s="143" t="s">
        <v>502</v>
      </c>
      <c r="AU141" s="143" t="s">
        <v>91</v>
      </c>
      <c r="AY141" s="18" t="s">
        <v>136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91</v>
      </c>
      <c r="BK141" s="144">
        <f>ROUND(I141*H141,2)</f>
        <v>0</v>
      </c>
      <c r="BL141" s="18" t="s">
        <v>253</v>
      </c>
      <c r="BM141" s="143" t="s">
        <v>1213</v>
      </c>
    </row>
    <row r="142" spans="2:65" s="13" customFormat="1" ht="11.25">
      <c r="B142" s="156"/>
      <c r="D142" s="150" t="s">
        <v>148</v>
      </c>
      <c r="E142" s="157" t="s">
        <v>19</v>
      </c>
      <c r="F142" s="158" t="s">
        <v>80</v>
      </c>
      <c r="H142" s="159">
        <v>1</v>
      </c>
      <c r="I142" s="160"/>
      <c r="L142" s="156"/>
      <c r="M142" s="161"/>
      <c r="T142" s="162"/>
      <c r="AT142" s="157" t="s">
        <v>148</v>
      </c>
      <c r="AU142" s="157" t="s">
        <v>91</v>
      </c>
      <c r="AV142" s="13" t="s">
        <v>91</v>
      </c>
      <c r="AW142" s="13" t="s">
        <v>34</v>
      </c>
      <c r="AX142" s="13" t="s">
        <v>72</v>
      </c>
      <c r="AY142" s="157" t="s">
        <v>136</v>
      </c>
    </row>
    <row r="143" spans="2:65" s="14" customFormat="1" ht="11.25">
      <c r="B143" s="163"/>
      <c r="D143" s="150" t="s">
        <v>148</v>
      </c>
      <c r="E143" s="164" t="s">
        <v>19</v>
      </c>
      <c r="F143" s="165" t="s">
        <v>151</v>
      </c>
      <c r="H143" s="166">
        <v>1</v>
      </c>
      <c r="I143" s="167"/>
      <c r="L143" s="163"/>
      <c r="M143" s="168"/>
      <c r="T143" s="169"/>
      <c r="AT143" s="164" t="s">
        <v>148</v>
      </c>
      <c r="AU143" s="164" t="s">
        <v>91</v>
      </c>
      <c r="AV143" s="14" t="s">
        <v>144</v>
      </c>
      <c r="AW143" s="14" t="s">
        <v>34</v>
      </c>
      <c r="AX143" s="14" t="s">
        <v>80</v>
      </c>
      <c r="AY143" s="164" t="s">
        <v>136</v>
      </c>
    </row>
    <row r="144" spans="2:65" s="1" customFormat="1" ht="16.5" customHeight="1">
      <c r="B144" s="33"/>
      <c r="C144" s="132" t="s">
        <v>267</v>
      </c>
      <c r="D144" s="132" t="s">
        <v>139</v>
      </c>
      <c r="E144" s="133" t="s">
        <v>1214</v>
      </c>
      <c r="F144" s="134" t="s">
        <v>1215</v>
      </c>
      <c r="G144" s="135" t="s">
        <v>227</v>
      </c>
      <c r="H144" s="136">
        <v>1</v>
      </c>
      <c r="I144" s="137"/>
      <c r="J144" s="138">
        <f>ROUND(I144*H144,2)</f>
        <v>0</v>
      </c>
      <c r="K144" s="134" t="s">
        <v>143</v>
      </c>
      <c r="L144" s="33"/>
      <c r="M144" s="139" t="s">
        <v>19</v>
      </c>
      <c r="N144" s="140" t="s">
        <v>44</v>
      </c>
      <c r="P144" s="141">
        <f>O144*H144</f>
        <v>0</v>
      </c>
      <c r="Q144" s="141">
        <v>6.9999999999999994E-5</v>
      </c>
      <c r="R144" s="141">
        <f>Q144*H144</f>
        <v>6.9999999999999994E-5</v>
      </c>
      <c r="S144" s="141">
        <v>0</v>
      </c>
      <c r="T144" s="142">
        <f>S144*H144</f>
        <v>0</v>
      </c>
      <c r="AR144" s="143" t="s">
        <v>253</v>
      </c>
      <c r="AT144" s="143" t="s">
        <v>139</v>
      </c>
      <c r="AU144" s="143" t="s">
        <v>91</v>
      </c>
      <c r="AY144" s="18" t="s">
        <v>136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91</v>
      </c>
      <c r="BK144" s="144">
        <f>ROUND(I144*H144,2)</f>
        <v>0</v>
      </c>
      <c r="BL144" s="18" t="s">
        <v>253</v>
      </c>
      <c r="BM144" s="143" t="s">
        <v>1216</v>
      </c>
    </row>
    <row r="145" spans="2:65" s="1" customFormat="1" ht="11.25">
      <c r="B145" s="33"/>
      <c r="D145" s="145" t="s">
        <v>146</v>
      </c>
      <c r="F145" s="146" t="s">
        <v>1217</v>
      </c>
      <c r="I145" s="147"/>
      <c r="L145" s="33"/>
      <c r="M145" s="148"/>
      <c r="T145" s="54"/>
      <c r="AT145" s="18" t="s">
        <v>146</v>
      </c>
      <c r="AU145" s="18" t="s">
        <v>91</v>
      </c>
    </row>
    <row r="146" spans="2:65" s="13" customFormat="1" ht="11.25">
      <c r="B146" s="156"/>
      <c r="D146" s="150" t="s">
        <v>148</v>
      </c>
      <c r="E146" s="157" t="s">
        <v>19</v>
      </c>
      <c r="F146" s="158" t="s">
        <v>80</v>
      </c>
      <c r="H146" s="159">
        <v>1</v>
      </c>
      <c r="I146" s="160"/>
      <c r="L146" s="156"/>
      <c r="M146" s="161"/>
      <c r="T146" s="162"/>
      <c r="AT146" s="157" t="s">
        <v>148</v>
      </c>
      <c r="AU146" s="157" t="s">
        <v>91</v>
      </c>
      <c r="AV146" s="13" t="s">
        <v>91</v>
      </c>
      <c r="AW146" s="13" t="s">
        <v>34</v>
      </c>
      <c r="AX146" s="13" t="s">
        <v>72</v>
      </c>
      <c r="AY146" s="157" t="s">
        <v>136</v>
      </c>
    </row>
    <row r="147" spans="2:65" s="14" customFormat="1" ht="11.25">
      <c r="B147" s="163"/>
      <c r="D147" s="150" t="s">
        <v>148</v>
      </c>
      <c r="E147" s="164" t="s">
        <v>19</v>
      </c>
      <c r="F147" s="165" t="s">
        <v>151</v>
      </c>
      <c r="H147" s="166">
        <v>1</v>
      </c>
      <c r="I147" s="167"/>
      <c r="L147" s="163"/>
      <c r="M147" s="168"/>
      <c r="T147" s="169"/>
      <c r="AT147" s="164" t="s">
        <v>148</v>
      </c>
      <c r="AU147" s="164" t="s">
        <v>91</v>
      </c>
      <c r="AV147" s="14" t="s">
        <v>144</v>
      </c>
      <c r="AW147" s="14" t="s">
        <v>34</v>
      </c>
      <c r="AX147" s="14" t="s">
        <v>80</v>
      </c>
      <c r="AY147" s="164" t="s">
        <v>136</v>
      </c>
    </row>
    <row r="148" spans="2:65" s="1" customFormat="1" ht="24.2" customHeight="1">
      <c r="B148" s="33"/>
      <c r="C148" s="132" t="s">
        <v>276</v>
      </c>
      <c r="D148" s="132" t="s">
        <v>139</v>
      </c>
      <c r="E148" s="133" t="s">
        <v>1218</v>
      </c>
      <c r="F148" s="134" t="s">
        <v>1219</v>
      </c>
      <c r="G148" s="135" t="s">
        <v>302</v>
      </c>
      <c r="H148" s="136">
        <v>1.6E-2</v>
      </c>
      <c r="I148" s="137"/>
      <c r="J148" s="138">
        <f>ROUND(I148*H148,2)</f>
        <v>0</v>
      </c>
      <c r="K148" s="134" t="s">
        <v>143</v>
      </c>
      <c r="L148" s="33"/>
      <c r="M148" s="139" t="s">
        <v>19</v>
      </c>
      <c r="N148" s="140" t="s">
        <v>44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253</v>
      </c>
      <c r="AT148" s="143" t="s">
        <v>139</v>
      </c>
      <c r="AU148" s="143" t="s">
        <v>91</v>
      </c>
      <c r="AY148" s="18" t="s">
        <v>136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91</v>
      </c>
      <c r="BK148" s="144">
        <f>ROUND(I148*H148,2)</f>
        <v>0</v>
      </c>
      <c r="BL148" s="18" t="s">
        <v>253</v>
      </c>
      <c r="BM148" s="143" t="s">
        <v>1220</v>
      </c>
    </row>
    <row r="149" spans="2:65" s="1" customFormat="1" ht="11.25">
      <c r="B149" s="33"/>
      <c r="D149" s="145" t="s">
        <v>146</v>
      </c>
      <c r="F149" s="146" t="s">
        <v>1221</v>
      </c>
      <c r="I149" s="147"/>
      <c r="L149" s="33"/>
      <c r="M149" s="148"/>
      <c r="T149" s="54"/>
      <c r="AT149" s="18" t="s">
        <v>146</v>
      </c>
      <c r="AU149" s="18" t="s">
        <v>91</v>
      </c>
    </row>
    <row r="150" spans="2:65" s="11" customFormat="1" ht="22.9" customHeight="1">
      <c r="B150" s="120"/>
      <c r="D150" s="121" t="s">
        <v>71</v>
      </c>
      <c r="E150" s="130" t="s">
        <v>1222</v>
      </c>
      <c r="F150" s="130" t="s">
        <v>1223</v>
      </c>
      <c r="I150" s="123"/>
      <c r="J150" s="131">
        <f>BK150</f>
        <v>0</v>
      </c>
      <c r="L150" s="120"/>
      <c r="M150" s="125"/>
      <c r="P150" s="126">
        <f>SUM(P151:P180)</f>
        <v>0</v>
      </c>
      <c r="R150" s="126">
        <f>SUM(R151:R180)</f>
        <v>3.8210000000000001E-2</v>
      </c>
      <c r="T150" s="127">
        <f>SUM(T151:T180)</f>
        <v>0</v>
      </c>
      <c r="AR150" s="121" t="s">
        <v>91</v>
      </c>
      <c r="AT150" s="128" t="s">
        <v>71</v>
      </c>
      <c r="AU150" s="128" t="s">
        <v>80</v>
      </c>
      <c r="AY150" s="121" t="s">
        <v>136</v>
      </c>
      <c r="BK150" s="129">
        <f>SUM(BK151:BK180)</f>
        <v>0</v>
      </c>
    </row>
    <row r="151" spans="2:65" s="1" customFormat="1" ht="21.75" customHeight="1">
      <c r="B151" s="33"/>
      <c r="C151" s="132" t="s">
        <v>291</v>
      </c>
      <c r="D151" s="132" t="s">
        <v>139</v>
      </c>
      <c r="E151" s="133" t="s">
        <v>1224</v>
      </c>
      <c r="F151" s="134" t="s">
        <v>1225</v>
      </c>
      <c r="G151" s="135" t="s">
        <v>234</v>
      </c>
      <c r="H151" s="136">
        <v>37</v>
      </c>
      <c r="I151" s="137"/>
      <c r="J151" s="138">
        <f>ROUND(I151*H151,2)</f>
        <v>0</v>
      </c>
      <c r="K151" s="134" t="s">
        <v>143</v>
      </c>
      <c r="L151" s="33"/>
      <c r="M151" s="139" t="s">
        <v>19</v>
      </c>
      <c r="N151" s="140" t="s">
        <v>44</v>
      </c>
      <c r="P151" s="141">
        <f>O151*H151</f>
        <v>0</v>
      </c>
      <c r="Q151" s="141">
        <v>8.0999999999999996E-4</v>
      </c>
      <c r="R151" s="141">
        <f>Q151*H151</f>
        <v>2.9969999999999997E-2</v>
      </c>
      <c r="S151" s="141">
        <v>0</v>
      </c>
      <c r="T151" s="142">
        <f>S151*H151</f>
        <v>0</v>
      </c>
      <c r="AR151" s="143" t="s">
        <v>253</v>
      </c>
      <c r="AT151" s="143" t="s">
        <v>139</v>
      </c>
      <c r="AU151" s="143" t="s">
        <v>91</v>
      </c>
      <c r="AY151" s="18" t="s">
        <v>136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91</v>
      </c>
      <c r="BK151" s="144">
        <f>ROUND(I151*H151,2)</f>
        <v>0</v>
      </c>
      <c r="BL151" s="18" t="s">
        <v>253</v>
      </c>
      <c r="BM151" s="143" t="s">
        <v>1226</v>
      </c>
    </row>
    <row r="152" spans="2:65" s="1" customFormat="1" ht="11.25">
      <c r="B152" s="33"/>
      <c r="D152" s="145" t="s">
        <v>146</v>
      </c>
      <c r="F152" s="146" t="s">
        <v>1227</v>
      </c>
      <c r="I152" s="147"/>
      <c r="L152" s="33"/>
      <c r="M152" s="148"/>
      <c r="T152" s="54"/>
      <c r="AT152" s="18" t="s">
        <v>146</v>
      </c>
      <c r="AU152" s="18" t="s">
        <v>91</v>
      </c>
    </row>
    <row r="153" spans="2:65" s="13" customFormat="1" ht="11.25">
      <c r="B153" s="156"/>
      <c r="D153" s="150" t="s">
        <v>148</v>
      </c>
      <c r="E153" s="157" t="s">
        <v>19</v>
      </c>
      <c r="F153" s="158" t="s">
        <v>1228</v>
      </c>
      <c r="H153" s="159">
        <v>37</v>
      </c>
      <c r="I153" s="160"/>
      <c r="L153" s="156"/>
      <c r="M153" s="161"/>
      <c r="T153" s="162"/>
      <c r="AT153" s="157" t="s">
        <v>148</v>
      </c>
      <c r="AU153" s="157" t="s">
        <v>91</v>
      </c>
      <c r="AV153" s="13" t="s">
        <v>91</v>
      </c>
      <c r="AW153" s="13" t="s">
        <v>34</v>
      </c>
      <c r="AX153" s="13" t="s">
        <v>72</v>
      </c>
      <c r="AY153" s="157" t="s">
        <v>136</v>
      </c>
    </row>
    <row r="154" spans="2:65" s="14" customFormat="1" ht="11.25">
      <c r="B154" s="163"/>
      <c r="D154" s="150" t="s">
        <v>148</v>
      </c>
      <c r="E154" s="164" t="s">
        <v>19</v>
      </c>
      <c r="F154" s="165" t="s">
        <v>151</v>
      </c>
      <c r="H154" s="166">
        <v>37</v>
      </c>
      <c r="I154" s="167"/>
      <c r="L154" s="163"/>
      <c r="M154" s="168"/>
      <c r="T154" s="169"/>
      <c r="AT154" s="164" t="s">
        <v>148</v>
      </c>
      <c r="AU154" s="164" t="s">
        <v>91</v>
      </c>
      <c r="AV154" s="14" t="s">
        <v>144</v>
      </c>
      <c r="AW154" s="14" t="s">
        <v>34</v>
      </c>
      <c r="AX154" s="14" t="s">
        <v>80</v>
      </c>
      <c r="AY154" s="164" t="s">
        <v>136</v>
      </c>
    </row>
    <row r="155" spans="2:65" s="1" customFormat="1" ht="21.75" customHeight="1">
      <c r="B155" s="33"/>
      <c r="C155" s="132" t="s">
        <v>7</v>
      </c>
      <c r="D155" s="132" t="s">
        <v>139</v>
      </c>
      <c r="E155" s="133" t="s">
        <v>1229</v>
      </c>
      <c r="F155" s="134" t="s">
        <v>1230</v>
      </c>
      <c r="G155" s="135" t="s">
        <v>234</v>
      </c>
      <c r="H155" s="136">
        <v>3</v>
      </c>
      <c r="I155" s="137"/>
      <c r="J155" s="138">
        <f>ROUND(I155*H155,2)</f>
        <v>0</v>
      </c>
      <c r="K155" s="134" t="s">
        <v>143</v>
      </c>
      <c r="L155" s="33"/>
      <c r="M155" s="139" t="s">
        <v>19</v>
      </c>
      <c r="N155" s="140" t="s">
        <v>44</v>
      </c>
      <c r="P155" s="141">
        <f>O155*H155</f>
        <v>0</v>
      </c>
      <c r="Q155" s="141">
        <v>1.1900000000000001E-3</v>
      </c>
      <c r="R155" s="141">
        <f>Q155*H155</f>
        <v>3.5700000000000003E-3</v>
      </c>
      <c r="S155" s="141">
        <v>0</v>
      </c>
      <c r="T155" s="142">
        <f>S155*H155</f>
        <v>0</v>
      </c>
      <c r="AR155" s="143" t="s">
        <v>253</v>
      </c>
      <c r="AT155" s="143" t="s">
        <v>139</v>
      </c>
      <c r="AU155" s="143" t="s">
        <v>91</v>
      </c>
      <c r="AY155" s="18" t="s">
        <v>136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91</v>
      </c>
      <c r="BK155" s="144">
        <f>ROUND(I155*H155,2)</f>
        <v>0</v>
      </c>
      <c r="BL155" s="18" t="s">
        <v>253</v>
      </c>
      <c r="BM155" s="143" t="s">
        <v>1231</v>
      </c>
    </row>
    <row r="156" spans="2:65" s="1" customFormat="1" ht="11.25">
      <c r="B156" s="33"/>
      <c r="D156" s="145" t="s">
        <v>146</v>
      </c>
      <c r="F156" s="146" t="s">
        <v>1232</v>
      </c>
      <c r="I156" s="147"/>
      <c r="L156" s="33"/>
      <c r="M156" s="148"/>
      <c r="T156" s="54"/>
      <c r="AT156" s="18" t="s">
        <v>146</v>
      </c>
      <c r="AU156" s="18" t="s">
        <v>91</v>
      </c>
    </row>
    <row r="157" spans="2:65" s="13" customFormat="1" ht="11.25">
      <c r="B157" s="156"/>
      <c r="D157" s="150" t="s">
        <v>148</v>
      </c>
      <c r="E157" s="157" t="s">
        <v>19</v>
      </c>
      <c r="F157" s="158" t="s">
        <v>1233</v>
      </c>
      <c r="H157" s="159">
        <v>3</v>
      </c>
      <c r="I157" s="160"/>
      <c r="L157" s="156"/>
      <c r="M157" s="161"/>
      <c r="T157" s="162"/>
      <c r="AT157" s="157" t="s">
        <v>148</v>
      </c>
      <c r="AU157" s="157" t="s">
        <v>91</v>
      </c>
      <c r="AV157" s="13" t="s">
        <v>91</v>
      </c>
      <c r="AW157" s="13" t="s">
        <v>34</v>
      </c>
      <c r="AX157" s="13" t="s">
        <v>72</v>
      </c>
      <c r="AY157" s="157" t="s">
        <v>136</v>
      </c>
    </row>
    <row r="158" spans="2:65" s="14" customFormat="1" ht="11.25">
      <c r="B158" s="163"/>
      <c r="D158" s="150" t="s">
        <v>148</v>
      </c>
      <c r="E158" s="164" t="s">
        <v>19</v>
      </c>
      <c r="F158" s="165" t="s">
        <v>151</v>
      </c>
      <c r="H158" s="166">
        <v>3</v>
      </c>
      <c r="I158" s="167"/>
      <c r="L158" s="163"/>
      <c r="M158" s="168"/>
      <c r="T158" s="169"/>
      <c r="AT158" s="164" t="s">
        <v>148</v>
      </c>
      <c r="AU158" s="164" t="s">
        <v>91</v>
      </c>
      <c r="AV158" s="14" t="s">
        <v>144</v>
      </c>
      <c r="AW158" s="14" t="s">
        <v>34</v>
      </c>
      <c r="AX158" s="14" t="s">
        <v>80</v>
      </c>
      <c r="AY158" s="164" t="s">
        <v>136</v>
      </c>
    </row>
    <row r="159" spans="2:65" s="1" customFormat="1" ht="16.5" customHeight="1">
      <c r="B159" s="33"/>
      <c r="C159" s="132" t="s">
        <v>305</v>
      </c>
      <c r="D159" s="132" t="s">
        <v>139</v>
      </c>
      <c r="E159" s="133" t="s">
        <v>1234</v>
      </c>
      <c r="F159" s="134" t="s">
        <v>1235</v>
      </c>
      <c r="G159" s="135" t="s">
        <v>356</v>
      </c>
      <c r="H159" s="136">
        <v>1</v>
      </c>
      <c r="I159" s="137"/>
      <c r="J159" s="138">
        <f>ROUND(I159*H159,2)</f>
        <v>0</v>
      </c>
      <c r="K159" s="134" t="s">
        <v>143</v>
      </c>
      <c r="L159" s="33"/>
      <c r="M159" s="139" t="s">
        <v>19</v>
      </c>
      <c r="N159" s="140" t="s">
        <v>44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253</v>
      </c>
      <c r="AT159" s="143" t="s">
        <v>139</v>
      </c>
      <c r="AU159" s="143" t="s">
        <v>91</v>
      </c>
      <c r="AY159" s="18" t="s">
        <v>136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91</v>
      </c>
      <c r="BK159" s="144">
        <f>ROUND(I159*H159,2)</f>
        <v>0</v>
      </c>
      <c r="BL159" s="18" t="s">
        <v>253</v>
      </c>
      <c r="BM159" s="143" t="s">
        <v>1236</v>
      </c>
    </row>
    <row r="160" spans="2:65" s="1" customFormat="1" ht="11.25">
      <c r="B160" s="33"/>
      <c r="D160" s="145" t="s">
        <v>146</v>
      </c>
      <c r="F160" s="146" t="s">
        <v>1237</v>
      </c>
      <c r="I160" s="147"/>
      <c r="L160" s="33"/>
      <c r="M160" s="148"/>
      <c r="T160" s="54"/>
      <c r="AT160" s="18" t="s">
        <v>146</v>
      </c>
      <c r="AU160" s="18" t="s">
        <v>91</v>
      </c>
    </row>
    <row r="161" spans="2:65" s="13" customFormat="1" ht="11.25">
      <c r="B161" s="156"/>
      <c r="D161" s="150" t="s">
        <v>148</v>
      </c>
      <c r="E161" s="157" t="s">
        <v>19</v>
      </c>
      <c r="F161" s="158" t="s">
        <v>80</v>
      </c>
      <c r="H161" s="159">
        <v>1</v>
      </c>
      <c r="I161" s="160"/>
      <c r="L161" s="156"/>
      <c r="M161" s="161"/>
      <c r="T161" s="162"/>
      <c r="AT161" s="157" t="s">
        <v>148</v>
      </c>
      <c r="AU161" s="157" t="s">
        <v>91</v>
      </c>
      <c r="AV161" s="13" t="s">
        <v>91</v>
      </c>
      <c r="AW161" s="13" t="s">
        <v>34</v>
      </c>
      <c r="AX161" s="13" t="s">
        <v>72</v>
      </c>
      <c r="AY161" s="157" t="s">
        <v>136</v>
      </c>
    </row>
    <row r="162" spans="2:65" s="14" customFormat="1" ht="11.25">
      <c r="B162" s="163"/>
      <c r="D162" s="150" t="s">
        <v>148</v>
      </c>
      <c r="E162" s="164" t="s">
        <v>19</v>
      </c>
      <c r="F162" s="165" t="s">
        <v>151</v>
      </c>
      <c r="H162" s="166">
        <v>1</v>
      </c>
      <c r="I162" s="167"/>
      <c r="L162" s="163"/>
      <c r="M162" s="168"/>
      <c r="T162" s="169"/>
      <c r="AT162" s="164" t="s">
        <v>148</v>
      </c>
      <c r="AU162" s="164" t="s">
        <v>91</v>
      </c>
      <c r="AV162" s="14" t="s">
        <v>144</v>
      </c>
      <c r="AW162" s="14" t="s">
        <v>34</v>
      </c>
      <c r="AX162" s="14" t="s">
        <v>80</v>
      </c>
      <c r="AY162" s="164" t="s">
        <v>136</v>
      </c>
    </row>
    <row r="163" spans="2:65" s="1" customFormat="1" ht="33" customHeight="1">
      <c r="B163" s="33"/>
      <c r="C163" s="132" t="s">
        <v>310</v>
      </c>
      <c r="D163" s="132" t="s">
        <v>139</v>
      </c>
      <c r="E163" s="133" t="s">
        <v>1238</v>
      </c>
      <c r="F163" s="134" t="s">
        <v>1239</v>
      </c>
      <c r="G163" s="135" t="s">
        <v>234</v>
      </c>
      <c r="H163" s="136">
        <v>37</v>
      </c>
      <c r="I163" s="137"/>
      <c r="J163" s="138">
        <f>ROUND(I163*H163,2)</f>
        <v>0</v>
      </c>
      <c r="K163" s="134" t="s">
        <v>143</v>
      </c>
      <c r="L163" s="33"/>
      <c r="M163" s="139" t="s">
        <v>19</v>
      </c>
      <c r="N163" s="140" t="s">
        <v>44</v>
      </c>
      <c r="P163" s="141">
        <f>O163*H163</f>
        <v>0</v>
      </c>
      <c r="Q163" s="141">
        <v>1.1E-4</v>
      </c>
      <c r="R163" s="141">
        <f>Q163*H163</f>
        <v>4.0699999999999998E-3</v>
      </c>
      <c r="S163" s="141">
        <v>0</v>
      </c>
      <c r="T163" s="142">
        <f>S163*H163</f>
        <v>0</v>
      </c>
      <c r="AR163" s="143" t="s">
        <v>253</v>
      </c>
      <c r="AT163" s="143" t="s">
        <v>139</v>
      </c>
      <c r="AU163" s="143" t="s">
        <v>91</v>
      </c>
      <c r="AY163" s="18" t="s">
        <v>136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91</v>
      </c>
      <c r="BK163" s="144">
        <f>ROUND(I163*H163,2)</f>
        <v>0</v>
      </c>
      <c r="BL163" s="18" t="s">
        <v>253</v>
      </c>
      <c r="BM163" s="143" t="s">
        <v>1240</v>
      </c>
    </row>
    <row r="164" spans="2:65" s="1" customFormat="1" ht="11.25">
      <c r="B164" s="33"/>
      <c r="D164" s="145" t="s">
        <v>146</v>
      </c>
      <c r="F164" s="146" t="s">
        <v>1241</v>
      </c>
      <c r="I164" s="147"/>
      <c r="L164" s="33"/>
      <c r="M164" s="148"/>
      <c r="T164" s="54"/>
      <c r="AT164" s="18" t="s">
        <v>146</v>
      </c>
      <c r="AU164" s="18" t="s">
        <v>91</v>
      </c>
    </row>
    <row r="165" spans="2:65" s="12" customFormat="1" ht="11.25">
      <c r="B165" s="149"/>
      <c r="D165" s="150" t="s">
        <v>148</v>
      </c>
      <c r="E165" s="151" t="s">
        <v>19</v>
      </c>
      <c r="F165" s="152" t="s">
        <v>1242</v>
      </c>
      <c r="H165" s="151" t="s">
        <v>19</v>
      </c>
      <c r="I165" s="153"/>
      <c r="L165" s="149"/>
      <c r="M165" s="154"/>
      <c r="T165" s="155"/>
      <c r="AT165" s="151" t="s">
        <v>148</v>
      </c>
      <c r="AU165" s="151" t="s">
        <v>91</v>
      </c>
      <c r="AV165" s="12" t="s">
        <v>80</v>
      </c>
      <c r="AW165" s="12" t="s">
        <v>34</v>
      </c>
      <c r="AX165" s="12" t="s">
        <v>72</v>
      </c>
      <c r="AY165" s="151" t="s">
        <v>136</v>
      </c>
    </row>
    <row r="166" spans="2:65" s="12" customFormat="1" ht="11.25">
      <c r="B166" s="149"/>
      <c r="D166" s="150" t="s">
        <v>148</v>
      </c>
      <c r="E166" s="151" t="s">
        <v>19</v>
      </c>
      <c r="F166" s="152" t="s">
        <v>1243</v>
      </c>
      <c r="H166" s="151" t="s">
        <v>19</v>
      </c>
      <c r="I166" s="153"/>
      <c r="L166" s="149"/>
      <c r="M166" s="154"/>
      <c r="T166" s="155"/>
      <c r="AT166" s="151" t="s">
        <v>148</v>
      </c>
      <c r="AU166" s="151" t="s">
        <v>91</v>
      </c>
      <c r="AV166" s="12" t="s">
        <v>80</v>
      </c>
      <c r="AW166" s="12" t="s">
        <v>34</v>
      </c>
      <c r="AX166" s="12" t="s">
        <v>72</v>
      </c>
      <c r="AY166" s="151" t="s">
        <v>136</v>
      </c>
    </row>
    <row r="167" spans="2:65" s="13" customFormat="1" ht="11.25">
      <c r="B167" s="156"/>
      <c r="D167" s="150" t="s">
        <v>148</v>
      </c>
      <c r="E167" s="157" t="s">
        <v>19</v>
      </c>
      <c r="F167" s="158" t="s">
        <v>1244</v>
      </c>
      <c r="H167" s="159">
        <v>17</v>
      </c>
      <c r="I167" s="160"/>
      <c r="L167" s="156"/>
      <c r="M167" s="161"/>
      <c r="T167" s="162"/>
      <c r="AT167" s="157" t="s">
        <v>148</v>
      </c>
      <c r="AU167" s="157" t="s">
        <v>91</v>
      </c>
      <c r="AV167" s="13" t="s">
        <v>91</v>
      </c>
      <c r="AW167" s="13" t="s">
        <v>34</v>
      </c>
      <c r="AX167" s="13" t="s">
        <v>72</v>
      </c>
      <c r="AY167" s="157" t="s">
        <v>136</v>
      </c>
    </row>
    <row r="168" spans="2:65" s="12" customFormat="1" ht="11.25">
      <c r="B168" s="149"/>
      <c r="D168" s="150" t="s">
        <v>148</v>
      </c>
      <c r="E168" s="151" t="s">
        <v>19</v>
      </c>
      <c r="F168" s="152" t="s">
        <v>1245</v>
      </c>
      <c r="H168" s="151" t="s">
        <v>19</v>
      </c>
      <c r="I168" s="153"/>
      <c r="L168" s="149"/>
      <c r="M168" s="154"/>
      <c r="T168" s="155"/>
      <c r="AT168" s="151" t="s">
        <v>148</v>
      </c>
      <c r="AU168" s="151" t="s">
        <v>91</v>
      </c>
      <c r="AV168" s="12" t="s">
        <v>80</v>
      </c>
      <c r="AW168" s="12" t="s">
        <v>34</v>
      </c>
      <c r="AX168" s="12" t="s">
        <v>72</v>
      </c>
      <c r="AY168" s="151" t="s">
        <v>136</v>
      </c>
    </row>
    <row r="169" spans="2:65" s="13" customFormat="1" ht="11.25">
      <c r="B169" s="156"/>
      <c r="D169" s="150" t="s">
        <v>148</v>
      </c>
      <c r="E169" s="157" t="s">
        <v>19</v>
      </c>
      <c r="F169" s="158" t="s">
        <v>1246</v>
      </c>
      <c r="H169" s="159">
        <v>20</v>
      </c>
      <c r="I169" s="160"/>
      <c r="L169" s="156"/>
      <c r="M169" s="161"/>
      <c r="T169" s="162"/>
      <c r="AT169" s="157" t="s">
        <v>148</v>
      </c>
      <c r="AU169" s="157" t="s">
        <v>91</v>
      </c>
      <c r="AV169" s="13" t="s">
        <v>91</v>
      </c>
      <c r="AW169" s="13" t="s">
        <v>34</v>
      </c>
      <c r="AX169" s="13" t="s">
        <v>72</v>
      </c>
      <c r="AY169" s="157" t="s">
        <v>136</v>
      </c>
    </row>
    <row r="170" spans="2:65" s="14" customFormat="1" ht="11.25">
      <c r="B170" s="163"/>
      <c r="D170" s="150" t="s">
        <v>148</v>
      </c>
      <c r="E170" s="164" t="s">
        <v>19</v>
      </c>
      <c r="F170" s="165" t="s">
        <v>151</v>
      </c>
      <c r="H170" s="166">
        <v>37</v>
      </c>
      <c r="I170" s="167"/>
      <c r="L170" s="163"/>
      <c r="M170" s="168"/>
      <c r="T170" s="169"/>
      <c r="AT170" s="164" t="s">
        <v>148</v>
      </c>
      <c r="AU170" s="164" t="s">
        <v>91</v>
      </c>
      <c r="AV170" s="14" t="s">
        <v>144</v>
      </c>
      <c r="AW170" s="14" t="s">
        <v>34</v>
      </c>
      <c r="AX170" s="14" t="s">
        <v>80</v>
      </c>
      <c r="AY170" s="164" t="s">
        <v>136</v>
      </c>
    </row>
    <row r="171" spans="2:65" s="1" customFormat="1" ht="33" customHeight="1">
      <c r="B171" s="33"/>
      <c r="C171" s="132" t="s">
        <v>316</v>
      </c>
      <c r="D171" s="132" t="s">
        <v>139</v>
      </c>
      <c r="E171" s="133" t="s">
        <v>1247</v>
      </c>
      <c r="F171" s="134" t="s">
        <v>1248</v>
      </c>
      <c r="G171" s="135" t="s">
        <v>234</v>
      </c>
      <c r="H171" s="136">
        <v>3</v>
      </c>
      <c r="I171" s="137"/>
      <c r="J171" s="138">
        <f>ROUND(I171*H171,2)</f>
        <v>0</v>
      </c>
      <c r="K171" s="134" t="s">
        <v>143</v>
      </c>
      <c r="L171" s="33"/>
      <c r="M171" s="139" t="s">
        <v>19</v>
      </c>
      <c r="N171" s="140" t="s">
        <v>44</v>
      </c>
      <c r="P171" s="141">
        <f>O171*H171</f>
        <v>0</v>
      </c>
      <c r="Q171" s="141">
        <v>2.0000000000000001E-4</v>
      </c>
      <c r="R171" s="141">
        <f>Q171*H171</f>
        <v>6.0000000000000006E-4</v>
      </c>
      <c r="S171" s="141">
        <v>0</v>
      </c>
      <c r="T171" s="142">
        <f>S171*H171</f>
        <v>0</v>
      </c>
      <c r="AR171" s="143" t="s">
        <v>253</v>
      </c>
      <c r="AT171" s="143" t="s">
        <v>139</v>
      </c>
      <c r="AU171" s="143" t="s">
        <v>91</v>
      </c>
      <c r="AY171" s="18" t="s">
        <v>136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91</v>
      </c>
      <c r="BK171" s="144">
        <f>ROUND(I171*H171,2)</f>
        <v>0</v>
      </c>
      <c r="BL171" s="18" t="s">
        <v>253</v>
      </c>
      <c r="BM171" s="143" t="s">
        <v>1249</v>
      </c>
    </row>
    <row r="172" spans="2:65" s="1" customFormat="1" ht="11.25">
      <c r="B172" s="33"/>
      <c r="D172" s="145" t="s">
        <v>146</v>
      </c>
      <c r="F172" s="146" t="s">
        <v>1250</v>
      </c>
      <c r="I172" s="147"/>
      <c r="L172" s="33"/>
      <c r="M172" s="148"/>
      <c r="T172" s="54"/>
      <c r="AT172" s="18" t="s">
        <v>146</v>
      </c>
      <c r="AU172" s="18" t="s">
        <v>91</v>
      </c>
    </row>
    <row r="173" spans="2:65" s="12" customFormat="1" ht="11.25">
      <c r="B173" s="149"/>
      <c r="D173" s="150" t="s">
        <v>148</v>
      </c>
      <c r="E173" s="151" t="s">
        <v>19</v>
      </c>
      <c r="F173" s="152" t="s">
        <v>1242</v>
      </c>
      <c r="H173" s="151" t="s">
        <v>19</v>
      </c>
      <c r="I173" s="153"/>
      <c r="L173" s="149"/>
      <c r="M173" s="154"/>
      <c r="T173" s="155"/>
      <c r="AT173" s="151" t="s">
        <v>148</v>
      </c>
      <c r="AU173" s="151" t="s">
        <v>91</v>
      </c>
      <c r="AV173" s="12" t="s">
        <v>80</v>
      </c>
      <c r="AW173" s="12" t="s">
        <v>34</v>
      </c>
      <c r="AX173" s="12" t="s">
        <v>72</v>
      </c>
      <c r="AY173" s="151" t="s">
        <v>136</v>
      </c>
    </row>
    <row r="174" spans="2:65" s="12" customFormat="1" ht="11.25">
      <c r="B174" s="149"/>
      <c r="D174" s="150" t="s">
        <v>148</v>
      </c>
      <c r="E174" s="151" t="s">
        <v>19</v>
      </c>
      <c r="F174" s="152" t="s">
        <v>1243</v>
      </c>
      <c r="H174" s="151" t="s">
        <v>19</v>
      </c>
      <c r="I174" s="153"/>
      <c r="L174" s="149"/>
      <c r="M174" s="154"/>
      <c r="T174" s="155"/>
      <c r="AT174" s="151" t="s">
        <v>148</v>
      </c>
      <c r="AU174" s="151" t="s">
        <v>91</v>
      </c>
      <c r="AV174" s="12" t="s">
        <v>80</v>
      </c>
      <c r="AW174" s="12" t="s">
        <v>34</v>
      </c>
      <c r="AX174" s="12" t="s">
        <v>72</v>
      </c>
      <c r="AY174" s="151" t="s">
        <v>136</v>
      </c>
    </row>
    <row r="175" spans="2:65" s="13" customFormat="1" ht="11.25">
      <c r="B175" s="156"/>
      <c r="D175" s="150" t="s">
        <v>148</v>
      </c>
      <c r="E175" s="157" t="s">
        <v>19</v>
      </c>
      <c r="F175" s="158" t="s">
        <v>1206</v>
      </c>
      <c r="H175" s="159">
        <v>1.5</v>
      </c>
      <c r="I175" s="160"/>
      <c r="L175" s="156"/>
      <c r="M175" s="161"/>
      <c r="T175" s="162"/>
      <c r="AT175" s="157" t="s">
        <v>148</v>
      </c>
      <c r="AU175" s="157" t="s">
        <v>91</v>
      </c>
      <c r="AV175" s="13" t="s">
        <v>91</v>
      </c>
      <c r="AW175" s="13" t="s">
        <v>34</v>
      </c>
      <c r="AX175" s="13" t="s">
        <v>72</v>
      </c>
      <c r="AY175" s="157" t="s">
        <v>136</v>
      </c>
    </row>
    <row r="176" spans="2:65" s="12" customFormat="1" ht="11.25">
      <c r="B176" s="149"/>
      <c r="D176" s="150" t="s">
        <v>148</v>
      </c>
      <c r="E176" s="151" t="s">
        <v>19</v>
      </c>
      <c r="F176" s="152" t="s">
        <v>1245</v>
      </c>
      <c r="H176" s="151" t="s">
        <v>19</v>
      </c>
      <c r="I176" s="153"/>
      <c r="L176" s="149"/>
      <c r="M176" s="154"/>
      <c r="T176" s="155"/>
      <c r="AT176" s="151" t="s">
        <v>148</v>
      </c>
      <c r="AU176" s="151" t="s">
        <v>91</v>
      </c>
      <c r="AV176" s="12" t="s">
        <v>80</v>
      </c>
      <c r="AW176" s="12" t="s">
        <v>34</v>
      </c>
      <c r="AX176" s="12" t="s">
        <v>72</v>
      </c>
      <c r="AY176" s="151" t="s">
        <v>136</v>
      </c>
    </row>
    <row r="177" spans="2:65" s="13" customFormat="1" ht="11.25">
      <c r="B177" s="156"/>
      <c r="D177" s="150" t="s">
        <v>148</v>
      </c>
      <c r="E177" s="157" t="s">
        <v>19</v>
      </c>
      <c r="F177" s="158" t="s">
        <v>1206</v>
      </c>
      <c r="H177" s="159">
        <v>1.5</v>
      </c>
      <c r="I177" s="160"/>
      <c r="L177" s="156"/>
      <c r="M177" s="161"/>
      <c r="T177" s="162"/>
      <c r="AT177" s="157" t="s">
        <v>148</v>
      </c>
      <c r="AU177" s="157" t="s">
        <v>91</v>
      </c>
      <c r="AV177" s="13" t="s">
        <v>91</v>
      </c>
      <c r="AW177" s="13" t="s">
        <v>34</v>
      </c>
      <c r="AX177" s="13" t="s">
        <v>72</v>
      </c>
      <c r="AY177" s="157" t="s">
        <v>136</v>
      </c>
    </row>
    <row r="178" spans="2:65" s="14" customFormat="1" ht="11.25">
      <c r="B178" s="163"/>
      <c r="D178" s="150" t="s">
        <v>148</v>
      </c>
      <c r="E178" s="164" t="s">
        <v>19</v>
      </c>
      <c r="F178" s="165" t="s">
        <v>151</v>
      </c>
      <c r="H178" s="166">
        <v>3</v>
      </c>
      <c r="I178" s="167"/>
      <c r="L178" s="163"/>
      <c r="M178" s="168"/>
      <c r="T178" s="169"/>
      <c r="AT178" s="164" t="s">
        <v>148</v>
      </c>
      <c r="AU178" s="164" t="s">
        <v>91</v>
      </c>
      <c r="AV178" s="14" t="s">
        <v>144</v>
      </c>
      <c r="AW178" s="14" t="s">
        <v>34</v>
      </c>
      <c r="AX178" s="14" t="s">
        <v>80</v>
      </c>
      <c r="AY178" s="164" t="s">
        <v>136</v>
      </c>
    </row>
    <row r="179" spans="2:65" s="1" customFormat="1" ht="24.2" customHeight="1">
      <c r="B179" s="33"/>
      <c r="C179" s="132" t="s">
        <v>323</v>
      </c>
      <c r="D179" s="132" t="s">
        <v>139</v>
      </c>
      <c r="E179" s="133" t="s">
        <v>1251</v>
      </c>
      <c r="F179" s="134" t="s">
        <v>1252</v>
      </c>
      <c r="G179" s="135" t="s">
        <v>302</v>
      </c>
      <c r="H179" s="136">
        <v>3.7999999999999999E-2</v>
      </c>
      <c r="I179" s="137"/>
      <c r="J179" s="138">
        <f>ROUND(I179*H179,2)</f>
        <v>0</v>
      </c>
      <c r="K179" s="134" t="s">
        <v>143</v>
      </c>
      <c r="L179" s="33"/>
      <c r="M179" s="139" t="s">
        <v>19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253</v>
      </c>
      <c r="AT179" s="143" t="s">
        <v>139</v>
      </c>
      <c r="AU179" s="143" t="s">
        <v>91</v>
      </c>
      <c r="AY179" s="18" t="s">
        <v>136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91</v>
      </c>
      <c r="BK179" s="144">
        <f>ROUND(I179*H179,2)</f>
        <v>0</v>
      </c>
      <c r="BL179" s="18" t="s">
        <v>253</v>
      </c>
      <c r="BM179" s="143" t="s">
        <v>1253</v>
      </c>
    </row>
    <row r="180" spans="2:65" s="1" customFormat="1" ht="11.25">
      <c r="B180" s="33"/>
      <c r="D180" s="145" t="s">
        <v>146</v>
      </c>
      <c r="F180" s="146" t="s">
        <v>1254</v>
      </c>
      <c r="I180" s="147"/>
      <c r="L180" s="33"/>
      <c r="M180" s="148"/>
      <c r="T180" s="54"/>
      <c r="AT180" s="18" t="s">
        <v>146</v>
      </c>
      <c r="AU180" s="18" t="s">
        <v>91</v>
      </c>
    </row>
    <row r="181" spans="2:65" s="11" customFormat="1" ht="22.9" customHeight="1">
      <c r="B181" s="120"/>
      <c r="D181" s="121" t="s">
        <v>71</v>
      </c>
      <c r="E181" s="130" t="s">
        <v>351</v>
      </c>
      <c r="F181" s="130" t="s">
        <v>352</v>
      </c>
      <c r="I181" s="123"/>
      <c r="J181" s="131">
        <f>BK181</f>
        <v>0</v>
      </c>
      <c r="L181" s="120"/>
      <c r="M181" s="125"/>
      <c r="P181" s="126">
        <f>SUM(P182:P239)</f>
        <v>0</v>
      </c>
      <c r="R181" s="126">
        <f>SUM(R182:R239)</f>
        <v>0.13038000000000002</v>
      </c>
      <c r="T181" s="127">
        <f>SUM(T182:T239)</f>
        <v>0</v>
      </c>
      <c r="AR181" s="121" t="s">
        <v>91</v>
      </c>
      <c r="AT181" s="128" t="s">
        <v>71</v>
      </c>
      <c r="AU181" s="128" t="s">
        <v>80</v>
      </c>
      <c r="AY181" s="121" t="s">
        <v>136</v>
      </c>
      <c r="BK181" s="129">
        <f>SUM(BK182:BK239)</f>
        <v>0</v>
      </c>
    </row>
    <row r="182" spans="2:65" s="1" customFormat="1" ht="16.5" customHeight="1">
      <c r="B182" s="33"/>
      <c r="C182" s="132" t="s">
        <v>332</v>
      </c>
      <c r="D182" s="132" t="s">
        <v>139</v>
      </c>
      <c r="E182" s="133" t="s">
        <v>1255</v>
      </c>
      <c r="F182" s="134" t="s">
        <v>1256</v>
      </c>
      <c r="G182" s="135" t="s">
        <v>356</v>
      </c>
      <c r="H182" s="136">
        <v>1</v>
      </c>
      <c r="I182" s="137"/>
      <c r="J182" s="138">
        <f>ROUND(I182*H182,2)</f>
        <v>0</v>
      </c>
      <c r="K182" s="134" t="s">
        <v>143</v>
      </c>
      <c r="L182" s="33"/>
      <c r="M182" s="139" t="s">
        <v>19</v>
      </c>
      <c r="N182" s="140" t="s">
        <v>44</v>
      </c>
      <c r="P182" s="141">
        <f>O182*H182</f>
        <v>0</v>
      </c>
      <c r="Q182" s="141">
        <v>2.9430000000000001E-2</v>
      </c>
      <c r="R182" s="141">
        <f>Q182*H182</f>
        <v>2.9430000000000001E-2</v>
      </c>
      <c r="S182" s="141">
        <v>0</v>
      </c>
      <c r="T182" s="142">
        <f>S182*H182</f>
        <v>0</v>
      </c>
      <c r="AR182" s="143" t="s">
        <v>253</v>
      </c>
      <c r="AT182" s="143" t="s">
        <v>139</v>
      </c>
      <c r="AU182" s="143" t="s">
        <v>91</v>
      </c>
      <c r="AY182" s="18" t="s">
        <v>136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91</v>
      </c>
      <c r="BK182" s="144">
        <f>ROUND(I182*H182,2)</f>
        <v>0</v>
      </c>
      <c r="BL182" s="18" t="s">
        <v>253</v>
      </c>
      <c r="BM182" s="143" t="s">
        <v>1257</v>
      </c>
    </row>
    <row r="183" spans="2:65" s="1" customFormat="1" ht="11.25">
      <c r="B183" s="33"/>
      <c r="D183" s="145" t="s">
        <v>146</v>
      </c>
      <c r="F183" s="146" t="s">
        <v>1258</v>
      </c>
      <c r="I183" s="147"/>
      <c r="L183" s="33"/>
      <c r="M183" s="148"/>
      <c r="T183" s="54"/>
      <c r="AT183" s="18" t="s">
        <v>146</v>
      </c>
      <c r="AU183" s="18" t="s">
        <v>91</v>
      </c>
    </row>
    <row r="184" spans="2:65" s="13" customFormat="1" ht="11.25">
      <c r="B184" s="156"/>
      <c r="D184" s="150" t="s">
        <v>148</v>
      </c>
      <c r="E184" s="157" t="s">
        <v>19</v>
      </c>
      <c r="F184" s="158" t="s">
        <v>80</v>
      </c>
      <c r="H184" s="159">
        <v>1</v>
      </c>
      <c r="I184" s="160"/>
      <c r="L184" s="156"/>
      <c r="M184" s="161"/>
      <c r="T184" s="162"/>
      <c r="AT184" s="157" t="s">
        <v>148</v>
      </c>
      <c r="AU184" s="157" t="s">
        <v>91</v>
      </c>
      <c r="AV184" s="13" t="s">
        <v>91</v>
      </c>
      <c r="AW184" s="13" t="s">
        <v>34</v>
      </c>
      <c r="AX184" s="13" t="s">
        <v>72</v>
      </c>
      <c r="AY184" s="157" t="s">
        <v>136</v>
      </c>
    </row>
    <row r="185" spans="2:65" s="14" customFormat="1" ht="11.25">
      <c r="B185" s="163"/>
      <c r="D185" s="150" t="s">
        <v>148</v>
      </c>
      <c r="E185" s="164" t="s">
        <v>19</v>
      </c>
      <c r="F185" s="165" t="s">
        <v>151</v>
      </c>
      <c r="H185" s="166">
        <v>1</v>
      </c>
      <c r="I185" s="167"/>
      <c r="L185" s="163"/>
      <c r="M185" s="168"/>
      <c r="T185" s="169"/>
      <c r="AT185" s="164" t="s">
        <v>148</v>
      </c>
      <c r="AU185" s="164" t="s">
        <v>91</v>
      </c>
      <c r="AV185" s="14" t="s">
        <v>144</v>
      </c>
      <c r="AW185" s="14" t="s">
        <v>34</v>
      </c>
      <c r="AX185" s="14" t="s">
        <v>80</v>
      </c>
      <c r="AY185" s="164" t="s">
        <v>136</v>
      </c>
    </row>
    <row r="186" spans="2:65" s="1" customFormat="1" ht="16.5" customHeight="1">
      <c r="B186" s="33"/>
      <c r="C186" s="132" t="s">
        <v>341</v>
      </c>
      <c r="D186" s="132" t="s">
        <v>139</v>
      </c>
      <c r="E186" s="133" t="s">
        <v>1259</v>
      </c>
      <c r="F186" s="134" t="s">
        <v>1260</v>
      </c>
      <c r="G186" s="135" t="s">
        <v>227</v>
      </c>
      <c r="H186" s="136">
        <v>1</v>
      </c>
      <c r="I186" s="137"/>
      <c r="J186" s="138">
        <f>ROUND(I186*H186,2)</f>
        <v>0</v>
      </c>
      <c r="K186" s="134" t="s">
        <v>143</v>
      </c>
      <c r="L186" s="33"/>
      <c r="M186" s="139" t="s">
        <v>19</v>
      </c>
      <c r="N186" s="140" t="s">
        <v>44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253</v>
      </c>
      <c r="AT186" s="143" t="s">
        <v>139</v>
      </c>
      <c r="AU186" s="143" t="s">
        <v>91</v>
      </c>
      <c r="AY186" s="18" t="s">
        <v>136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91</v>
      </c>
      <c r="BK186" s="144">
        <f>ROUND(I186*H186,2)</f>
        <v>0</v>
      </c>
      <c r="BL186" s="18" t="s">
        <v>253</v>
      </c>
      <c r="BM186" s="143" t="s">
        <v>1261</v>
      </c>
    </row>
    <row r="187" spans="2:65" s="1" customFormat="1" ht="11.25">
      <c r="B187" s="33"/>
      <c r="D187" s="145" t="s">
        <v>146</v>
      </c>
      <c r="F187" s="146" t="s">
        <v>1262</v>
      </c>
      <c r="I187" s="147"/>
      <c r="L187" s="33"/>
      <c r="M187" s="148"/>
      <c r="T187" s="54"/>
      <c r="AT187" s="18" t="s">
        <v>146</v>
      </c>
      <c r="AU187" s="18" t="s">
        <v>91</v>
      </c>
    </row>
    <row r="188" spans="2:65" s="13" customFormat="1" ht="11.25">
      <c r="B188" s="156"/>
      <c r="D188" s="150" t="s">
        <v>148</v>
      </c>
      <c r="E188" s="157" t="s">
        <v>19</v>
      </c>
      <c r="F188" s="158" t="s">
        <v>80</v>
      </c>
      <c r="H188" s="159">
        <v>1</v>
      </c>
      <c r="I188" s="160"/>
      <c r="L188" s="156"/>
      <c r="M188" s="161"/>
      <c r="T188" s="162"/>
      <c r="AT188" s="157" t="s">
        <v>148</v>
      </c>
      <c r="AU188" s="157" t="s">
        <v>91</v>
      </c>
      <c r="AV188" s="13" t="s">
        <v>91</v>
      </c>
      <c r="AW188" s="13" t="s">
        <v>34</v>
      </c>
      <c r="AX188" s="13" t="s">
        <v>72</v>
      </c>
      <c r="AY188" s="157" t="s">
        <v>136</v>
      </c>
    </row>
    <row r="189" spans="2:65" s="14" customFormat="1" ht="11.25">
      <c r="B189" s="163"/>
      <c r="D189" s="150" t="s">
        <v>148</v>
      </c>
      <c r="E189" s="164" t="s">
        <v>19</v>
      </c>
      <c r="F189" s="165" t="s">
        <v>151</v>
      </c>
      <c r="H189" s="166">
        <v>1</v>
      </c>
      <c r="I189" s="167"/>
      <c r="L189" s="163"/>
      <c r="M189" s="168"/>
      <c r="T189" s="169"/>
      <c r="AT189" s="164" t="s">
        <v>148</v>
      </c>
      <c r="AU189" s="164" t="s">
        <v>91</v>
      </c>
      <c r="AV189" s="14" t="s">
        <v>144</v>
      </c>
      <c r="AW189" s="14" t="s">
        <v>34</v>
      </c>
      <c r="AX189" s="14" t="s">
        <v>80</v>
      </c>
      <c r="AY189" s="164" t="s">
        <v>136</v>
      </c>
    </row>
    <row r="190" spans="2:65" s="1" customFormat="1" ht="16.5" customHeight="1">
      <c r="B190" s="33"/>
      <c r="C190" s="180" t="s">
        <v>346</v>
      </c>
      <c r="D190" s="180" t="s">
        <v>502</v>
      </c>
      <c r="E190" s="181" t="s">
        <v>1263</v>
      </c>
      <c r="F190" s="182" t="s">
        <v>1264</v>
      </c>
      <c r="G190" s="183" t="s">
        <v>227</v>
      </c>
      <c r="H190" s="184">
        <v>1</v>
      </c>
      <c r="I190" s="185"/>
      <c r="J190" s="186">
        <f>ROUND(I190*H190,2)</f>
        <v>0</v>
      </c>
      <c r="K190" s="182" t="s">
        <v>143</v>
      </c>
      <c r="L190" s="187"/>
      <c r="M190" s="188" t="s">
        <v>19</v>
      </c>
      <c r="N190" s="189" t="s">
        <v>44</v>
      </c>
      <c r="P190" s="141">
        <f>O190*H190</f>
        <v>0</v>
      </c>
      <c r="Q190" s="141">
        <v>2.2000000000000001E-3</v>
      </c>
      <c r="R190" s="141">
        <f>Q190*H190</f>
        <v>2.2000000000000001E-3</v>
      </c>
      <c r="S190" s="141">
        <v>0</v>
      </c>
      <c r="T190" s="142">
        <f>S190*H190</f>
        <v>0</v>
      </c>
      <c r="AR190" s="143" t="s">
        <v>369</v>
      </c>
      <c r="AT190" s="143" t="s">
        <v>502</v>
      </c>
      <c r="AU190" s="143" t="s">
        <v>91</v>
      </c>
      <c r="AY190" s="18" t="s">
        <v>136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91</v>
      </c>
      <c r="BK190" s="144">
        <f>ROUND(I190*H190,2)</f>
        <v>0</v>
      </c>
      <c r="BL190" s="18" t="s">
        <v>253</v>
      </c>
      <c r="BM190" s="143" t="s">
        <v>1265</v>
      </c>
    </row>
    <row r="191" spans="2:65" s="13" customFormat="1" ht="11.25">
      <c r="B191" s="156"/>
      <c r="D191" s="150" t="s">
        <v>148</v>
      </c>
      <c r="E191" s="157" t="s">
        <v>19</v>
      </c>
      <c r="F191" s="158" t="s">
        <v>80</v>
      </c>
      <c r="H191" s="159">
        <v>1</v>
      </c>
      <c r="I191" s="160"/>
      <c r="L191" s="156"/>
      <c r="M191" s="161"/>
      <c r="T191" s="162"/>
      <c r="AT191" s="157" t="s">
        <v>148</v>
      </c>
      <c r="AU191" s="157" t="s">
        <v>91</v>
      </c>
      <c r="AV191" s="13" t="s">
        <v>91</v>
      </c>
      <c r="AW191" s="13" t="s">
        <v>34</v>
      </c>
      <c r="AX191" s="13" t="s">
        <v>72</v>
      </c>
      <c r="AY191" s="157" t="s">
        <v>136</v>
      </c>
    </row>
    <row r="192" spans="2:65" s="14" customFormat="1" ht="11.25">
      <c r="B192" s="163"/>
      <c r="D192" s="150" t="s">
        <v>148</v>
      </c>
      <c r="E192" s="164" t="s">
        <v>19</v>
      </c>
      <c r="F192" s="165" t="s">
        <v>151</v>
      </c>
      <c r="H192" s="166">
        <v>1</v>
      </c>
      <c r="I192" s="167"/>
      <c r="L192" s="163"/>
      <c r="M192" s="168"/>
      <c r="T192" s="169"/>
      <c r="AT192" s="164" t="s">
        <v>148</v>
      </c>
      <c r="AU192" s="164" t="s">
        <v>91</v>
      </c>
      <c r="AV192" s="14" t="s">
        <v>144</v>
      </c>
      <c r="AW192" s="14" t="s">
        <v>34</v>
      </c>
      <c r="AX192" s="14" t="s">
        <v>80</v>
      </c>
      <c r="AY192" s="164" t="s">
        <v>136</v>
      </c>
    </row>
    <row r="193" spans="2:65" s="1" customFormat="1" ht="24.2" customHeight="1">
      <c r="B193" s="33"/>
      <c r="C193" s="132" t="s">
        <v>353</v>
      </c>
      <c r="D193" s="132" t="s">
        <v>139</v>
      </c>
      <c r="E193" s="133" t="s">
        <v>1266</v>
      </c>
      <c r="F193" s="134" t="s">
        <v>1267</v>
      </c>
      <c r="G193" s="135" t="s">
        <v>356</v>
      </c>
      <c r="H193" s="136">
        <v>1</v>
      </c>
      <c r="I193" s="137"/>
      <c r="J193" s="138">
        <f>ROUND(I193*H193,2)</f>
        <v>0</v>
      </c>
      <c r="K193" s="134" t="s">
        <v>143</v>
      </c>
      <c r="L193" s="33"/>
      <c r="M193" s="139" t="s">
        <v>19</v>
      </c>
      <c r="N193" s="140" t="s">
        <v>44</v>
      </c>
      <c r="P193" s="141">
        <f>O193*H193</f>
        <v>0</v>
      </c>
      <c r="Q193" s="141">
        <v>1.822E-2</v>
      </c>
      <c r="R193" s="141">
        <f>Q193*H193</f>
        <v>1.822E-2</v>
      </c>
      <c r="S193" s="141">
        <v>0</v>
      </c>
      <c r="T193" s="142">
        <f>S193*H193</f>
        <v>0</v>
      </c>
      <c r="AR193" s="143" t="s">
        <v>253</v>
      </c>
      <c r="AT193" s="143" t="s">
        <v>139</v>
      </c>
      <c r="AU193" s="143" t="s">
        <v>91</v>
      </c>
      <c r="AY193" s="18" t="s">
        <v>136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91</v>
      </c>
      <c r="BK193" s="144">
        <f>ROUND(I193*H193,2)</f>
        <v>0</v>
      </c>
      <c r="BL193" s="18" t="s">
        <v>253</v>
      </c>
      <c r="BM193" s="143" t="s">
        <v>1268</v>
      </c>
    </row>
    <row r="194" spans="2:65" s="1" customFormat="1" ht="11.25">
      <c r="B194" s="33"/>
      <c r="D194" s="145" t="s">
        <v>146</v>
      </c>
      <c r="F194" s="146" t="s">
        <v>1269</v>
      </c>
      <c r="I194" s="147"/>
      <c r="L194" s="33"/>
      <c r="M194" s="148"/>
      <c r="T194" s="54"/>
      <c r="AT194" s="18" t="s">
        <v>146</v>
      </c>
      <c r="AU194" s="18" t="s">
        <v>91</v>
      </c>
    </row>
    <row r="195" spans="2:65" s="13" customFormat="1" ht="11.25">
      <c r="B195" s="156"/>
      <c r="D195" s="150" t="s">
        <v>148</v>
      </c>
      <c r="E195" s="157" t="s">
        <v>19</v>
      </c>
      <c r="F195" s="158" t="s">
        <v>80</v>
      </c>
      <c r="H195" s="159">
        <v>1</v>
      </c>
      <c r="I195" s="160"/>
      <c r="L195" s="156"/>
      <c r="M195" s="161"/>
      <c r="T195" s="162"/>
      <c r="AT195" s="157" t="s">
        <v>148</v>
      </c>
      <c r="AU195" s="157" t="s">
        <v>91</v>
      </c>
      <c r="AV195" s="13" t="s">
        <v>91</v>
      </c>
      <c r="AW195" s="13" t="s">
        <v>34</v>
      </c>
      <c r="AX195" s="13" t="s">
        <v>72</v>
      </c>
      <c r="AY195" s="157" t="s">
        <v>136</v>
      </c>
    </row>
    <row r="196" spans="2:65" s="14" customFormat="1" ht="11.25">
      <c r="B196" s="163"/>
      <c r="D196" s="150" t="s">
        <v>148</v>
      </c>
      <c r="E196" s="164" t="s">
        <v>19</v>
      </c>
      <c r="F196" s="165" t="s">
        <v>151</v>
      </c>
      <c r="H196" s="166">
        <v>1</v>
      </c>
      <c r="I196" s="167"/>
      <c r="L196" s="163"/>
      <c r="M196" s="168"/>
      <c r="T196" s="169"/>
      <c r="AT196" s="164" t="s">
        <v>148</v>
      </c>
      <c r="AU196" s="164" t="s">
        <v>91</v>
      </c>
      <c r="AV196" s="14" t="s">
        <v>144</v>
      </c>
      <c r="AW196" s="14" t="s">
        <v>34</v>
      </c>
      <c r="AX196" s="14" t="s">
        <v>80</v>
      </c>
      <c r="AY196" s="164" t="s">
        <v>136</v>
      </c>
    </row>
    <row r="197" spans="2:65" s="1" customFormat="1" ht="16.5" customHeight="1">
      <c r="B197" s="33"/>
      <c r="C197" s="132" t="s">
        <v>359</v>
      </c>
      <c r="D197" s="132" t="s">
        <v>139</v>
      </c>
      <c r="E197" s="133" t="s">
        <v>1270</v>
      </c>
      <c r="F197" s="134" t="s">
        <v>1271</v>
      </c>
      <c r="G197" s="135" t="s">
        <v>356</v>
      </c>
      <c r="H197" s="136">
        <v>1</v>
      </c>
      <c r="I197" s="137"/>
      <c r="J197" s="138">
        <f>ROUND(I197*H197,2)</f>
        <v>0</v>
      </c>
      <c r="K197" s="134" t="s">
        <v>143</v>
      </c>
      <c r="L197" s="33"/>
      <c r="M197" s="139" t="s">
        <v>19</v>
      </c>
      <c r="N197" s="140" t="s">
        <v>44</v>
      </c>
      <c r="P197" s="141">
        <f>O197*H197</f>
        <v>0</v>
      </c>
      <c r="Q197" s="141">
        <v>3.5110000000000002E-2</v>
      </c>
      <c r="R197" s="141">
        <f>Q197*H197</f>
        <v>3.5110000000000002E-2</v>
      </c>
      <c r="S197" s="141">
        <v>0</v>
      </c>
      <c r="T197" s="142">
        <f>S197*H197</f>
        <v>0</v>
      </c>
      <c r="AR197" s="143" t="s">
        <v>253</v>
      </c>
      <c r="AT197" s="143" t="s">
        <v>139</v>
      </c>
      <c r="AU197" s="143" t="s">
        <v>91</v>
      </c>
      <c r="AY197" s="18" t="s">
        <v>136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91</v>
      </c>
      <c r="BK197" s="144">
        <f>ROUND(I197*H197,2)</f>
        <v>0</v>
      </c>
      <c r="BL197" s="18" t="s">
        <v>253</v>
      </c>
      <c r="BM197" s="143" t="s">
        <v>1272</v>
      </c>
    </row>
    <row r="198" spans="2:65" s="1" customFormat="1" ht="11.25">
      <c r="B198" s="33"/>
      <c r="D198" s="145" t="s">
        <v>146</v>
      </c>
      <c r="F198" s="146" t="s">
        <v>1273</v>
      </c>
      <c r="I198" s="147"/>
      <c r="L198" s="33"/>
      <c r="M198" s="148"/>
      <c r="T198" s="54"/>
      <c r="AT198" s="18" t="s">
        <v>146</v>
      </c>
      <c r="AU198" s="18" t="s">
        <v>91</v>
      </c>
    </row>
    <row r="199" spans="2:65" s="1" customFormat="1" ht="19.5">
      <c r="B199" s="33"/>
      <c r="D199" s="150" t="s">
        <v>1274</v>
      </c>
      <c r="F199" s="193" t="s">
        <v>1275</v>
      </c>
      <c r="I199" s="147"/>
      <c r="L199" s="33"/>
      <c r="M199" s="148"/>
      <c r="T199" s="54"/>
      <c r="AT199" s="18" t="s">
        <v>1274</v>
      </c>
      <c r="AU199" s="18" t="s">
        <v>91</v>
      </c>
    </row>
    <row r="200" spans="2:65" s="13" customFormat="1" ht="11.25">
      <c r="B200" s="156"/>
      <c r="D200" s="150" t="s">
        <v>148</v>
      </c>
      <c r="E200" s="157" t="s">
        <v>19</v>
      </c>
      <c r="F200" s="158" t="s">
        <v>80</v>
      </c>
      <c r="H200" s="159">
        <v>1</v>
      </c>
      <c r="I200" s="160"/>
      <c r="L200" s="156"/>
      <c r="M200" s="161"/>
      <c r="T200" s="162"/>
      <c r="AT200" s="157" t="s">
        <v>148</v>
      </c>
      <c r="AU200" s="157" t="s">
        <v>91</v>
      </c>
      <c r="AV200" s="13" t="s">
        <v>91</v>
      </c>
      <c r="AW200" s="13" t="s">
        <v>34</v>
      </c>
      <c r="AX200" s="13" t="s">
        <v>72</v>
      </c>
      <c r="AY200" s="157" t="s">
        <v>136</v>
      </c>
    </row>
    <row r="201" spans="2:65" s="14" customFormat="1" ht="11.25">
      <c r="B201" s="163"/>
      <c r="D201" s="150" t="s">
        <v>148</v>
      </c>
      <c r="E201" s="164" t="s">
        <v>19</v>
      </c>
      <c r="F201" s="165" t="s">
        <v>151</v>
      </c>
      <c r="H201" s="166">
        <v>1</v>
      </c>
      <c r="I201" s="167"/>
      <c r="L201" s="163"/>
      <c r="M201" s="168"/>
      <c r="T201" s="169"/>
      <c r="AT201" s="164" t="s">
        <v>148</v>
      </c>
      <c r="AU201" s="164" t="s">
        <v>91</v>
      </c>
      <c r="AV201" s="14" t="s">
        <v>144</v>
      </c>
      <c r="AW201" s="14" t="s">
        <v>34</v>
      </c>
      <c r="AX201" s="14" t="s">
        <v>80</v>
      </c>
      <c r="AY201" s="164" t="s">
        <v>136</v>
      </c>
    </row>
    <row r="202" spans="2:65" s="1" customFormat="1" ht="24.2" customHeight="1">
      <c r="B202" s="33"/>
      <c r="C202" s="132" t="s">
        <v>364</v>
      </c>
      <c r="D202" s="132" t="s">
        <v>139</v>
      </c>
      <c r="E202" s="133" t="s">
        <v>1276</v>
      </c>
      <c r="F202" s="134" t="s">
        <v>1277</v>
      </c>
      <c r="G202" s="135" t="s">
        <v>356</v>
      </c>
      <c r="H202" s="136">
        <v>1</v>
      </c>
      <c r="I202" s="137"/>
      <c r="J202" s="138">
        <f>ROUND(I202*H202,2)</f>
        <v>0</v>
      </c>
      <c r="K202" s="134" t="s">
        <v>143</v>
      </c>
      <c r="L202" s="33"/>
      <c r="M202" s="139" t="s">
        <v>19</v>
      </c>
      <c r="N202" s="140" t="s">
        <v>44</v>
      </c>
      <c r="P202" s="141">
        <f>O202*H202</f>
        <v>0</v>
      </c>
      <c r="Q202" s="141">
        <v>3.739E-2</v>
      </c>
      <c r="R202" s="141">
        <f>Q202*H202</f>
        <v>3.739E-2</v>
      </c>
      <c r="S202" s="141">
        <v>0</v>
      </c>
      <c r="T202" s="142">
        <f>S202*H202</f>
        <v>0</v>
      </c>
      <c r="AR202" s="143" t="s">
        <v>253</v>
      </c>
      <c r="AT202" s="143" t="s">
        <v>139</v>
      </c>
      <c r="AU202" s="143" t="s">
        <v>91</v>
      </c>
      <c r="AY202" s="18" t="s">
        <v>136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91</v>
      </c>
      <c r="BK202" s="144">
        <f>ROUND(I202*H202,2)</f>
        <v>0</v>
      </c>
      <c r="BL202" s="18" t="s">
        <v>253</v>
      </c>
      <c r="BM202" s="143" t="s">
        <v>1278</v>
      </c>
    </row>
    <row r="203" spans="2:65" s="1" customFormat="1" ht="11.25">
      <c r="B203" s="33"/>
      <c r="D203" s="145" t="s">
        <v>146</v>
      </c>
      <c r="F203" s="146" t="s">
        <v>1279</v>
      </c>
      <c r="I203" s="147"/>
      <c r="L203" s="33"/>
      <c r="M203" s="148"/>
      <c r="T203" s="54"/>
      <c r="AT203" s="18" t="s">
        <v>146</v>
      </c>
      <c r="AU203" s="18" t="s">
        <v>91</v>
      </c>
    </row>
    <row r="204" spans="2:65" s="13" customFormat="1" ht="11.25">
      <c r="B204" s="156"/>
      <c r="D204" s="150" t="s">
        <v>148</v>
      </c>
      <c r="E204" s="157" t="s">
        <v>19</v>
      </c>
      <c r="F204" s="158" t="s">
        <v>80</v>
      </c>
      <c r="H204" s="159">
        <v>1</v>
      </c>
      <c r="I204" s="160"/>
      <c r="L204" s="156"/>
      <c r="M204" s="161"/>
      <c r="T204" s="162"/>
      <c r="AT204" s="157" t="s">
        <v>148</v>
      </c>
      <c r="AU204" s="157" t="s">
        <v>91</v>
      </c>
      <c r="AV204" s="13" t="s">
        <v>91</v>
      </c>
      <c r="AW204" s="13" t="s">
        <v>34</v>
      </c>
      <c r="AX204" s="13" t="s">
        <v>72</v>
      </c>
      <c r="AY204" s="157" t="s">
        <v>136</v>
      </c>
    </row>
    <row r="205" spans="2:65" s="14" customFormat="1" ht="11.25">
      <c r="B205" s="163"/>
      <c r="D205" s="150" t="s">
        <v>148</v>
      </c>
      <c r="E205" s="164" t="s">
        <v>19</v>
      </c>
      <c r="F205" s="165" t="s">
        <v>151</v>
      </c>
      <c r="H205" s="166">
        <v>1</v>
      </c>
      <c r="I205" s="167"/>
      <c r="L205" s="163"/>
      <c r="M205" s="168"/>
      <c r="T205" s="169"/>
      <c r="AT205" s="164" t="s">
        <v>148</v>
      </c>
      <c r="AU205" s="164" t="s">
        <v>91</v>
      </c>
      <c r="AV205" s="14" t="s">
        <v>144</v>
      </c>
      <c r="AW205" s="14" t="s">
        <v>34</v>
      </c>
      <c r="AX205" s="14" t="s">
        <v>80</v>
      </c>
      <c r="AY205" s="164" t="s">
        <v>136</v>
      </c>
    </row>
    <row r="206" spans="2:65" s="1" customFormat="1" ht="16.5" customHeight="1">
      <c r="B206" s="33"/>
      <c r="C206" s="132" t="s">
        <v>369</v>
      </c>
      <c r="D206" s="132" t="s">
        <v>139</v>
      </c>
      <c r="E206" s="133" t="s">
        <v>1280</v>
      </c>
      <c r="F206" s="134" t="s">
        <v>1281</v>
      </c>
      <c r="G206" s="135" t="s">
        <v>356</v>
      </c>
      <c r="H206" s="136">
        <v>6</v>
      </c>
      <c r="I206" s="137"/>
      <c r="J206" s="138">
        <f>ROUND(I206*H206,2)</f>
        <v>0</v>
      </c>
      <c r="K206" s="134" t="s">
        <v>143</v>
      </c>
      <c r="L206" s="33"/>
      <c r="M206" s="139" t="s">
        <v>19</v>
      </c>
      <c r="N206" s="140" t="s">
        <v>44</v>
      </c>
      <c r="P206" s="141">
        <f>O206*H206</f>
        <v>0</v>
      </c>
      <c r="Q206" s="141">
        <v>2.5000000000000001E-4</v>
      </c>
      <c r="R206" s="141">
        <f>Q206*H206</f>
        <v>1.5E-3</v>
      </c>
      <c r="S206" s="141">
        <v>0</v>
      </c>
      <c r="T206" s="142">
        <f>S206*H206</f>
        <v>0</v>
      </c>
      <c r="AR206" s="143" t="s">
        <v>253</v>
      </c>
      <c r="AT206" s="143" t="s">
        <v>139</v>
      </c>
      <c r="AU206" s="143" t="s">
        <v>91</v>
      </c>
      <c r="AY206" s="18" t="s">
        <v>136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91</v>
      </c>
      <c r="BK206" s="144">
        <f>ROUND(I206*H206,2)</f>
        <v>0</v>
      </c>
      <c r="BL206" s="18" t="s">
        <v>253</v>
      </c>
      <c r="BM206" s="143" t="s">
        <v>1282</v>
      </c>
    </row>
    <row r="207" spans="2:65" s="1" customFormat="1" ht="11.25">
      <c r="B207" s="33"/>
      <c r="D207" s="145" t="s">
        <v>146</v>
      </c>
      <c r="F207" s="146" t="s">
        <v>1283</v>
      </c>
      <c r="I207" s="147"/>
      <c r="L207" s="33"/>
      <c r="M207" s="148"/>
      <c r="T207" s="54"/>
      <c r="AT207" s="18" t="s">
        <v>146</v>
      </c>
      <c r="AU207" s="18" t="s">
        <v>91</v>
      </c>
    </row>
    <row r="208" spans="2:65" s="13" customFormat="1" ht="11.25">
      <c r="B208" s="156"/>
      <c r="D208" s="150" t="s">
        <v>148</v>
      </c>
      <c r="E208" s="157" t="s">
        <v>19</v>
      </c>
      <c r="F208" s="158" t="s">
        <v>189</v>
      </c>
      <c r="H208" s="159">
        <v>6</v>
      </c>
      <c r="I208" s="160"/>
      <c r="L208" s="156"/>
      <c r="M208" s="161"/>
      <c r="T208" s="162"/>
      <c r="AT208" s="157" t="s">
        <v>148</v>
      </c>
      <c r="AU208" s="157" t="s">
        <v>91</v>
      </c>
      <c r="AV208" s="13" t="s">
        <v>91</v>
      </c>
      <c r="AW208" s="13" t="s">
        <v>34</v>
      </c>
      <c r="AX208" s="13" t="s">
        <v>72</v>
      </c>
      <c r="AY208" s="157" t="s">
        <v>136</v>
      </c>
    </row>
    <row r="209" spans="2:65" s="14" customFormat="1" ht="11.25">
      <c r="B209" s="163"/>
      <c r="D209" s="150" t="s">
        <v>148</v>
      </c>
      <c r="E209" s="164" t="s">
        <v>19</v>
      </c>
      <c r="F209" s="165" t="s">
        <v>151</v>
      </c>
      <c r="H209" s="166">
        <v>6</v>
      </c>
      <c r="I209" s="167"/>
      <c r="L209" s="163"/>
      <c r="M209" s="168"/>
      <c r="T209" s="169"/>
      <c r="AT209" s="164" t="s">
        <v>148</v>
      </c>
      <c r="AU209" s="164" t="s">
        <v>91</v>
      </c>
      <c r="AV209" s="14" t="s">
        <v>144</v>
      </c>
      <c r="AW209" s="14" t="s">
        <v>34</v>
      </c>
      <c r="AX209" s="14" t="s">
        <v>80</v>
      </c>
      <c r="AY209" s="164" t="s">
        <v>136</v>
      </c>
    </row>
    <row r="210" spans="2:65" s="1" customFormat="1" ht="16.5" customHeight="1">
      <c r="B210" s="33"/>
      <c r="C210" s="132" t="s">
        <v>375</v>
      </c>
      <c r="D210" s="132" t="s">
        <v>139</v>
      </c>
      <c r="E210" s="133" t="s">
        <v>1284</v>
      </c>
      <c r="F210" s="134" t="s">
        <v>1285</v>
      </c>
      <c r="G210" s="135" t="s">
        <v>227</v>
      </c>
      <c r="H210" s="136">
        <v>1</v>
      </c>
      <c r="I210" s="137"/>
      <c r="J210" s="138">
        <f>ROUND(I210*H210,2)</f>
        <v>0</v>
      </c>
      <c r="K210" s="134" t="s">
        <v>143</v>
      </c>
      <c r="L210" s="33"/>
      <c r="M210" s="139" t="s">
        <v>19</v>
      </c>
      <c r="N210" s="140" t="s">
        <v>44</v>
      </c>
      <c r="P210" s="141">
        <f>O210*H210</f>
        <v>0</v>
      </c>
      <c r="Q210" s="141">
        <v>5.9999999999999995E-4</v>
      </c>
      <c r="R210" s="141">
        <f>Q210*H210</f>
        <v>5.9999999999999995E-4</v>
      </c>
      <c r="S210" s="141">
        <v>0</v>
      </c>
      <c r="T210" s="142">
        <f>S210*H210</f>
        <v>0</v>
      </c>
      <c r="AR210" s="143" t="s">
        <v>253</v>
      </c>
      <c r="AT210" s="143" t="s">
        <v>139</v>
      </c>
      <c r="AU210" s="143" t="s">
        <v>91</v>
      </c>
      <c r="AY210" s="18" t="s">
        <v>136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91</v>
      </c>
      <c r="BK210" s="144">
        <f>ROUND(I210*H210,2)</f>
        <v>0</v>
      </c>
      <c r="BL210" s="18" t="s">
        <v>253</v>
      </c>
      <c r="BM210" s="143" t="s">
        <v>1286</v>
      </c>
    </row>
    <row r="211" spans="2:65" s="1" customFormat="1" ht="11.25">
      <c r="B211" s="33"/>
      <c r="D211" s="145" t="s">
        <v>146</v>
      </c>
      <c r="F211" s="146" t="s">
        <v>1287</v>
      </c>
      <c r="I211" s="147"/>
      <c r="L211" s="33"/>
      <c r="M211" s="148"/>
      <c r="T211" s="54"/>
      <c r="AT211" s="18" t="s">
        <v>146</v>
      </c>
      <c r="AU211" s="18" t="s">
        <v>91</v>
      </c>
    </row>
    <row r="212" spans="2:65" s="13" customFormat="1" ht="11.25">
      <c r="B212" s="156"/>
      <c r="D212" s="150" t="s">
        <v>148</v>
      </c>
      <c r="E212" s="157" t="s">
        <v>19</v>
      </c>
      <c r="F212" s="158" t="s">
        <v>80</v>
      </c>
      <c r="H212" s="159">
        <v>1</v>
      </c>
      <c r="I212" s="160"/>
      <c r="L212" s="156"/>
      <c r="M212" s="161"/>
      <c r="T212" s="162"/>
      <c r="AT212" s="157" t="s">
        <v>148</v>
      </c>
      <c r="AU212" s="157" t="s">
        <v>91</v>
      </c>
      <c r="AV212" s="13" t="s">
        <v>91</v>
      </c>
      <c r="AW212" s="13" t="s">
        <v>34</v>
      </c>
      <c r="AX212" s="13" t="s">
        <v>72</v>
      </c>
      <c r="AY212" s="157" t="s">
        <v>136</v>
      </c>
    </row>
    <row r="213" spans="2:65" s="14" customFormat="1" ht="11.25">
      <c r="B213" s="163"/>
      <c r="D213" s="150" t="s">
        <v>148</v>
      </c>
      <c r="E213" s="164" t="s">
        <v>19</v>
      </c>
      <c r="F213" s="165" t="s">
        <v>151</v>
      </c>
      <c r="H213" s="166">
        <v>1</v>
      </c>
      <c r="I213" s="167"/>
      <c r="L213" s="163"/>
      <c r="M213" s="168"/>
      <c r="T213" s="169"/>
      <c r="AT213" s="164" t="s">
        <v>148</v>
      </c>
      <c r="AU213" s="164" t="s">
        <v>91</v>
      </c>
      <c r="AV213" s="14" t="s">
        <v>144</v>
      </c>
      <c r="AW213" s="14" t="s">
        <v>34</v>
      </c>
      <c r="AX213" s="14" t="s">
        <v>80</v>
      </c>
      <c r="AY213" s="164" t="s">
        <v>136</v>
      </c>
    </row>
    <row r="214" spans="2:65" s="1" customFormat="1" ht="16.5" customHeight="1">
      <c r="B214" s="33"/>
      <c r="C214" s="132" t="s">
        <v>380</v>
      </c>
      <c r="D214" s="132" t="s">
        <v>139</v>
      </c>
      <c r="E214" s="133" t="s">
        <v>1288</v>
      </c>
      <c r="F214" s="134" t="s">
        <v>1289</v>
      </c>
      <c r="G214" s="135" t="s">
        <v>227</v>
      </c>
      <c r="H214" s="136">
        <v>1</v>
      </c>
      <c r="I214" s="137"/>
      <c r="J214" s="138">
        <f>ROUND(I214*H214,2)</f>
        <v>0</v>
      </c>
      <c r="K214" s="134" t="s">
        <v>143</v>
      </c>
      <c r="L214" s="33"/>
      <c r="M214" s="139" t="s">
        <v>19</v>
      </c>
      <c r="N214" s="140" t="s">
        <v>44</v>
      </c>
      <c r="P214" s="141">
        <f>O214*H214</f>
        <v>0</v>
      </c>
      <c r="Q214" s="141">
        <v>2.9E-4</v>
      </c>
      <c r="R214" s="141">
        <f>Q214*H214</f>
        <v>2.9E-4</v>
      </c>
      <c r="S214" s="141">
        <v>0</v>
      </c>
      <c r="T214" s="142">
        <f>S214*H214</f>
        <v>0</v>
      </c>
      <c r="AR214" s="143" t="s">
        <v>253</v>
      </c>
      <c r="AT214" s="143" t="s">
        <v>139</v>
      </c>
      <c r="AU214" s="143" t="s">
        <v>91</v>
      </c>
      <c r="AY214" s="18" t="s">
        <v>136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91</v>
      </c>
      <c r="BK214" s="144">
        <f>ROUND(I214*H214,2)</f>
        <v>0</v>
      </c>
      <c r="BL214" s="18" t="s">
        <v>253</v>
      </c>
      <c r="BM214" s="143" t="s">
        <v>1290</v>
      </c>
    </row>
    <row r="215" spans="2:65" s="1" customFormat="1" ht="11.25">
      <c r="B215" s="33"/>
      <c r="D215" s="145" t="s">
        <v>146</v>
      </c>
      <c r="F215" s="146" t="s">
        <v>1291</v>
      </c>
      <c r="I215" s="147"/>
      <c r="L215" s="33"/>
      <c r="M215" s="148"/>
      <c r="T215" s="54"/>
      <c r="AT215" s="18" t="s">
        <v>146</v>
      </c>
      <c r="AU215" s="18" t="s">
        <v>91</v>
      </c>
    </row>
    <row r="216" spans="2:65" s="13" customFormat="1" ht="11.25">
      <c r="B216" s="156"/>
      <c r="D216" s="150" t="s">
        <v>148</v>
      </c>
      <c r="E216" s="157" t="s">
        <v>19</v>
      </c>
      <c r="F216" s="158" t="s">
        <v>80</v>
      </c>
      <c r="H216" s="159">
        <v>1</v>
      </c>
      <c r="I216" s="160"/>
      <c r="L216" s="156"/>
      <c r="M216" s="161"/>
      <c r="T216" s="162"/>
      <c r="AT216" s="157" t="s">
        <v>148</v>
      </c>
      <c r="AU216" s="157" t="s">
        <v>91</v>
      </c>
      <c r="AV216" s="13" t="s">
        <v>91</v>
      </c>
      <c r="AW216" s="13" t="s">
        <v>34</v>
      </c>
      <c r="AX216" s="13" t="s">
        <v>72</v>
      </c>
      <c r="AY216" s="157" t="s">
        <v>136</v>
      </c>
    </row>
    <row r="217" spans="2:65" s="14" customFormat="1" ht="11.25">
      <c r="B217" s="163"/>
      <c r="D217" s="150" t="s">
        <v>148</v>
      </c>
      <c r="E217" s="164" t="s">
        <v>19</v>
      </c>
      <c r="F217" s="165" t="s">
        <v>151</v>
      </c>
      <c r="H217" s="166">
        <v>1</v>
      </c>
      <c r="I217" s="167"/>
      <c r="L217" s="163"/>
      <c r="M217" s="168"/>
      <c r="T217" s="169"/>
      <c r="AT217" s="164" t="s">
        <v>148</v>
      </c>
      <c r="AU217" s="164" t="s">
        <v>91</v>
      </c>
      <c r="AV217" s="14" t="s">
        <v>144</v>
      </c>
      <c r="AW217" s="14" t="s">
        <v>34</v>
      </c>
      <c r="AX217" s="14" t="s">
        <v>80</v>
      </c>
      <c r="AY217" s="164" t="s">
        <v>136</v>
      </c>
    </row>
    <row r="218" spans="2:65" s="1" customFormat="1" ht="16.5" customHeight="1">
      <c r="B218" s="33"/>
      <c r="C218" s="132" t="s">
        <v>387</v>
      </c>
      <c r="D218" s="132" t="s">
        <v>139</v>
      </c>
      <c r="E218" s="133" t="s">
        <v>1292</v>
      </c>
      <c r="F218" s="134" t="s">
        <v>1293</v>
      </c>
      <c r="G218" s="135" t="s">
        <v>356</v>
      </c>
      <c r="H218" s="136">
        <v>1</v>
      </c>
      <c r="I218" s="137"/>
      <c r="J218" s="138">
        <f>ROUND(I218*H218,2)</f>
        <v>0</v>
      </c>
      <c r="K218" s="134" t="s">
        <v>143</v>
      </c>
      <c r="L218" s="33"/>
      <c r="M218" s="139" t="s">
        <v>19</v>
      </c>
      <c r="N218" s="140" t="s">
        <v>44</v>
      </c>
      <c r="P218" s="141">
        <f>O218*H218</f>
        <v>0</v>
      </c>
      <c r="Q218" s="141">
        <v>1.8400000000000001E-3</v>
      </c>
      <c r="R218" s="141">
        <f>Q218*H218</f>
        <v>1.8400000000000001E-3</v>
      </c>
      <c r="S218" s="141">
        <v>0</v>
      </c>
      <c r="T218" s="142">
        <f>S218*H218</f>
        <v>0</v>
      </c>
      <c r="AR218" s="143" t="s">
        <v>253</v>
      </c>
      <c r="AT218" s="143" t="s">
        <v>139</v>
      </c>
      <c r="AU218" s="143" t="s">
        <v>91</v>
      </c>
      <c r="AY218" s="18" t="s">
        <v>136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91</v>
      </c>
      <c r="BK218" s="144">
        <f>ROUND(I218*H218,2)</f>
        <v>0</v>
      </c>
      <c r="BL218" s="18" t="s">
        <v>253</v>
      </c>
      <c r="BM218" s="143" t="s">
        <v>1294</v>
      </c>
    </row>
    <row r="219" spans="2:65" s="1" customFormat="1" ht="11.25">
      <c r="B219" s="33"/>
      <c r="D219" s="145" t="s">
        <v>146</v>
      </c>
      <c r="F219" s="146" t="s">
        <v>1295</v>
      </c>
      <c r="I219" s="147"/>
      <c r="L219" s="33"/>
      <c r="M219" s="148"/>
      <c r="T219" s="54"/>
      <c r="AT219" s="18" t="s">
        <v>146</v>
      </c>
      <c r="AU219" s="18" t="s">
        <v>91</v>
      </c>
    </row>
    <row r="220" spans="2:65" s="13" customFormat="1" ht="11.25">
      <c r="B220" s="156"/>
      <c r="D220" s="150" t="s">
        <v>148</v>
      </c>
      <c r="E220" s="157" t="s">
        <v>19</v>
      </c>
      <c r="F220" s="158" t="s">
        <v>80</v>
      </c>
      <c r="H220" s="159">
        <v>1</v>
      </c>
      <c r="I220" s="160"/>
      <c r="L220" s="156"/>
      <c r="M220" s="161"/>
      <c r="T220" s="162"/>
      <c r="AT220" s="157" t="s">
        <v>148</v>
      </c>
      <c r="AU220" s="157" t="s">
        <v>91</v>
      </c>
      <c r="AV220" s="13" t="s">
        <v>91</v>
      </c>
      <c r="AW220" s="13" t="s">
        <v>34</v>
      </c>
      <c r="AX220" s="13" t="s">
        <v>72</v>
      </c>
      <c r="AY220" s="157" t="s">
        <v>136</v>
      </c>
    </row>
    <row r="221" spans="2:65" s="14" customFormat="1" ht="11.25">
      <c r="B221" s="163"/>
      <c r="D221" s="150" t="s">
        <v>148</v>
      </c>
      <c r="E221" s="164" t="s">
        <v>19</v>
      </c>
      <c r="F221" s="165" t="s">
        <v>151</v>
      </c>
      <c r="H221" s="166">
        <v>1</v>
      </c>
      <c r="I221" s="167"/>
      <c r="L221" s="163"/>
      <c r="M221" s="168"/>
      <c r="T221" s="169"/>
      <c r="AT221" s="164" t="s">
        <v>148</v>
      </c>
      <c r="AU221" s="164" t="s">
        <v>91</v>
      </c>
      <c r="AV221" s="14" t="s">
        <v>144</v>
      </c>
      <c r="AW221" s="14" t="s">
        <v>34</v>
      </c>
      <c r="AX221" s="14" t="s">
        <v>80</v>
      </c>
      <c r="AY221" s="164" t="s">
        <v>136</v>
      </c>
    </row>
    <row r="222" spans="2:65" s="1" customFormat="1" ht="16.5" customHeight="1">
      <c r="B222" s="33"/>
      <c r="C222" s="132" t="s">
        <v>396</v>
      </c>
      <c r="D222" s="132" t="s">
        <v>139</v>
      </c>
      <c r="E222" s="133" t="s">
        <v>1296</v>
      </c>
      <c r="F222" s="134" t="s">
        <v>1297</v>
      </c>
      <c r="G222" s="135" t="s">
        <v>356</v>
      </c>
      <c r="H222" s="136">
        <v>1</v>
      </c>
      <c r="I222" s="137"/>
      <c r="J222" s="138">
        <f>ROUND(I222*H222,2)</f>
        <v>0</v>
      </c>
      <c r="K222" s="134" t="s">
        <v>143</v>
      </c>
      <c r="L222" s="33"/>
      <c r="M222" s="139" t="s">
        <v>19</v>
      </c>
      <c r="N222" s="140" t="s">
        <v>44</v>
      </c>
      <c r="P222" s="141">
        <f>O222*H222</f>
        <v>0</v>
      </c>
      <c r="Q222" s="141">
        <v>2.9399999999999999E-3</v>
      </c>
      <c r="R222" s="141">
        <f>Q222*H222</f>
        <v>2.9399999999999999E-3</v>
      </c>
      <c r="S222" s="141">
        <v>0</v>
      </c>
      <c r="T222" s="142">
        <f>S222*H222</f>
        <v>0</v>
      </c>
      <c r="AR222" s="143" t="s">
        <v>253</v>
      </c>
      <c r="AT222" s="143" t="s">
        <v>139</v>
      </c>
      <c r="AU222" s="143" t="s">
        <v>91</v>
      </c>
      <c r="AY222" s="18" t="s">
        <v>136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8" t="s">
        <v>91</v>
      </c>
      <c r="BK222" s="144">
        <f>ROUND(I222*H222,2)</f>
        <v>0</v>
      </c>
      <c r="BL222" s="18" t="s">
        <v>253</v>
      </c>
      <c r="BM222" s="143" t="s">
        <v>1298</v>
      </c>
    </row>
    <row r="223" spans="2:65" s="1" customFormat="1" ht="11.25">
      <c r="B223" s="33"/>
      <c r="D223" s="145" t="s">
        <v>146</v>
      </c>
      <c r="F223" s="146" t="s">
        <v>1299</v>
      </c>
      <c r="I223" s="147"/>
      <c r="L223" s="33"/>
      <c r="M223" s="148"/>
      <c r="T223" s="54"/>
      <c r="AT223" s="18" t="s">
        <v>146</v>
      </c>
      <c r="AU223" s="18" t="s">
        <v>91</v>
      </c>
    </row>
    <row r="224" spans="2:65" s="13" customFormat="1" ht="11.25">
      <c r="B224" s="156"/>
      <c r="D224" s="150" t="s">
        <v>148</v>
      </c>
      <c r="E224" s="157" t="s">
        <v>19</v>
      </c>
      <c r="F224" s="158" t="s">
        <v>80</v>
      </c>
      <c r="H224" s="159">
        <v>1</v>
      </c>
      <c r="I224" s="160"/>
      <c r="L224" s="156"/>
      <c r="M224" s="161"/>
      <c r="T224" s="162"/>
      <c r="AT224" s="157" t="s">
        <v>148</v>
      </c>
      <c r="AU224" s="157" t="s">
        <v>91</v>
      </c>
      <c r="AV224" s="13" t="s">
        <v>91</v>
      </c>
      <c r="AW224" s="13" t="s">
        <v>34</v>
      </c>
      <c r="AX224" s="13" t="s">
        <v>72</v>
      </c>
      <c r="AY224" s="157" t="s">
        <v>136</v>
      </c>
    </row>
    <row r="225" spans="2:65" s="14" customFormat="1" ht="11.25">
      <c r="B225" s="163"/>
      <c r="D225" s="150" t="s">
        <v>148</v>
      </c>
      <c r="E225" s="164" t="s">
        <v>19</v>
      </c>
      <c r="F225" s="165" t="s">
        <v>151</v>
      </c>
      <c r="H225" s="166">
        <v>1</v>
      </c>
      <c r="I225" s="167"/>
      <c r="L225" s="163"/>
      <c r="M225" s="168"/>
      <c r="T225" s="169"/>
      <c r="AT225" s="164" t="s">
        <v>148</v>
      </c>
      <c r="AU225" s="164" t="s">
        <v>91</v>
      </c>
      <c r="AV225" s="14" t="s">
        <v>144</v>
      </c>
      <c r="AW225" s="14" t="s">
        <v>34</v>
      </c>
      <c r="AX225" s="14" t="s">
        <v>80</v>
      </c>
      <c r="AY225" s="164" t="s">
        <v>136</v>
      </c>
    </row>
    <row r="226" spans="2:65" s="1" customFormat="1" ht="16.5" customHeight="1">
      <c r="B226" s="33"/>
      <c r="C226" s="132" t="s">
        <v>401</v>
      </c>
      <c r="D226" s="132" t="s">
        <v>139</v>
      </c>
      <c r="E226" s="133" t="s">
        <v>1300</v>
      </c>
      <c r="F226" s="134" t="s">
        <v>1301</v>
      </c>
      <c r="G226" s="135" t="s">
        <v>227</v>
      </c>
      <c r="H226" s="136">
        <v>1</v>
      </c>
      <c r="I226" s="137"/>
      <c r="J226" s="138">
        <f>ROUND(I226*H226,2)</f>
        <v>0</v>
      </c>
      <c r="K226" s="134" t="s">
        <v>143</v>
      </c>
      <c r="L226" s="33"/>
      <c r="M226" s="139" t="s">
        <v>19</v>
      </c>
      <c r="N226" s="140" t="s">
        <v>44</v>
      </c>
      <c r="P226" s="141">
        <f>O226*H226</f>
        <v>0</v>
      </c>
      <c r="Q226" s="141">
        <v>1.3999999999999999E-4</v>
      </c>
      <c r="R226" s="141">
        <f>Q226*H226</f>
        <v>1.3999999999999999E-4</v>
      </c>
      <c r="S226" s="141">
        <v>0</v>
      </c>
      <c r="T226" s="142">
        <f>S226*H226</f>
        <v>0</v>
      </c>
      <c r="AR226" s="143" t="s">
        <v>253</v>
      </c>
      <c r="AT226" s="143" t="s">
        <v>139</v>
      </c>
      <c r="AU226" s="143" t="s">
        <v>91</v>
      </c>
      <c r="AY226" s="18" t="s">
        <v>136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91</v>
      </c>
      <c r="BK226" s="144">
        <f>ROUND(I226*H226,2)</f>
        <v>0</v>
      </c>
      <c r="BL226" s="18" t="s">
        <v>253</v>
      </c>
      <c r="BM226" s="143" t="s">
        <v>1302</v>
      </c>
    </row>
    <row r="227" spans="2:65" s="1" customFormat="1" ht="11.25">
      <c r="B227" s="33"/>
      <c r="D227" s="145" t="s">
        <v>146</v>
      </c>
      <c r="F227" s="146" t="s">
        <v>1303</v>
      </c>
      <c r="I227" s="147"/>
      <c r="L227" s="33"/>
      <c r="M227" s="148"/>
      <c r="T227" s="54"/>
      <c r="AT227" s="18" t="s">
        <v>146</v>
      </c>
      <c r="AU227" s="18" t="s">
        <v>91</v>
      </c>
    </row>
    <row r="228" spans="2:65" s="13" customFormat="1" ht="11.25">
      <c r="B228" s="156"/>
      <c r="D228" s="150" t="s">
        <v>148</v>
      </c>
      <c r="E228" s="157" t="s">
        <v>19</v>
      </c>
      <c r="F228" s="158" t="s">
        <v>80</v>
      </c>
      <c r="H228" s="159">
        <v>1</v>
      </c>
      <c r="I228" s="160"/>
      <c r="L228" s="156"/>
      <c r="M228" s="161"/>
      <c r="T228" s="162"/>
      <c r="AT228" s="157" t="s">
        <v>148</v>
      </c>
      <c r="AU228" s="157" t="s">
        <v>91</v>
      </c>
      <c r="AV228" s="13" t="s">
        <v>91</v>
      </c>
      <c r="AW228" s="13" t="s">
        <v>34</v>
      </c>
      <c r="AX228" s="13" t="s">
        <v>72</v>
      </c>
      <c r="AY228" s="157" t="s">
        <v>136</v>
      </c>
    </row>
    <row r="229" spans="2:65" s="14" customFormat="1" ht="11.25">
      <c r="B229" s="163"/>
      <c r="D229" s="150" t="s">
        <v>148</v>
      </c>
      <c r="E229" s="164" t="s">
        <v>19</v>
      </c>
      <c r="F229" s="165" t="s">
        <v>151</v>
      </c>
      <c r="H229" s="166">
        <v>1</v>
      </c>
      <c r="I229" s="167"/>
      <c r="L229" s="163"/>
      <c r="M229" s="168"/>
      <c r="T229" s="169"/>
      <c r="AT229" s="164" t="s">
        <v>148</v>
      </c>
      <c r="AU229" s="164" t="s">
        <v>91</v>
      </c>
      <c r="AV229" s="14" t="s">
        <v>144</v>
      </c>
      <c r="AW229" s="14" t="s">
        <v>34</v>
      </c>
      <c r="AX229" s="14" t="s">
        <v>80</v>
      </c>
      <c r="AY229" s="164" t="s">
        <v>136</v>
      </c>
    </row>
    <row r="230" spans="2:65" s="1" customFormat="1" ht="16.5" customHeight="1">
      <c r="B230" s="33"/>
      <c r="C230" s="132" t="s">
        <v>406</v>
      </c>
      <c r="D230" s="132" t="s">
        <v>139</v>
      </c>
      <c r="E230" s="133" t="s">
        <v>1304</v>
      </c>
      <c r="F230" s="134" t="s">
        <v>1305</v>
      </c>
      <c r="G230" s="135" t="s">
        <v>227</v>
      </c>
      <c r="H230" s="136">
        <v>1</v>
      </c>
      <c r="I230" s="137"/>
      <c r="J230" s="138">
        <f>ROUND(I230*H230,2)</f>
        <v>0</v>
      </c>
      <c r="K230" s="134" t="s">
        <v>143</v>
      </c>
      <c r="L230" s="33"/>
      <c r="M230" s="139" t="s">
        <v>19</v>
      </c>
      <c r="N230" s="140" t="s">
        <v>44</v>
      </c>
      <c r="P230" s="141">
        <f>O230*H230</f>
        <v>0</v>
      </c>
      <c r="Q230" s="141">
        <v>2.4000000000000001E-4</v>
      </c>
      <c r="R230" s="141">
        <f>Q230*H230</f>
        <v>2.4000000000000001E-4</v>
      </c>
      <c r="S230" s="141">
        <v>0</v>
      </c>
      <c r="T230" s="142">
        <f>S230*H230</f>
        <v>0</v>
      </c>
      <c r="AR230" s="143" t="s">
        <v>253</v>
      </c>
      <c r="AT230" s="143" t="s">
        <v>139</v>
      </c>
      <c r="AU230" s="143" t="s">
        <v>91</v>
      </c>
      <c r="AY230" s="18" t="s">
        <v>136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91</v>
      </c>
      <c r="BK230" s="144">
        <f>ROUND(I230*H230,2)</f>
        <v>0</v>
      </c>
      <c r="BL230" s="18" t="s">
        <v>253</v>
      </c>
      <c r="BM230" s="143" t="s">
        <v>1306</v>
      </c>
    </row>
    <row r="231" spans="2:65" s="1" customFormat="1" ht="11.25">
      <c r="B231" s="33"/>
      <c r="D231" s="145" t="s">
        <v>146</v>
      </c>
      <c r="F231" s="146" t="s">
        <v>1307</v>
      </c>
      <c r="I231" s="147"/>
      <c r="L231" s="33"/>
      <c r="M231" s="148"/>
      <c r="T231" s="54"/>
      <c r="AT231" s="18" t="s">
        <v>146</v>
      </c>
      <c r="AU231" s="18" t="s">
        <v>91</v>
      </c>
    </row>
    <row r="232" spans="2:65" s="13" customFormat="1" ht="11.25">
      <c r="B232" s="156"/>
      <c r="D232" s="150" t="s">
        <v>148</v>
      </c>
      <c r="E232" s="157" t="s">
        <v>19</v>
      </c>
      <c r="F232" s="158" t="s">
        <v>80</v>
      </c>
      <c r="H232" s="159">
        <v>1</v>
      </c>
      <c r="I232" s="160"/>
      <c r="L232" s="156"/>
      <c r="M232" s="161"/>
      <c r="T232" s="162"/>
      <c r="AT232" s="157" t="s">
        <v>148</v>
      </c>
      <c r="AU232" s="157" t="s">
        <v>91</v>
      </c>
      <c r="AV232" s="13" t="s">
        <v>91</v>
      </c>
      <c r="AW232" s="13" t="s">
        <v>34</v>
      </c>
      <c r="AX232" s="13" t="s">
        <v>72</v>
      </c>
      <c r="AY232" s="157" t="s">
        <v>136</v>
      </c>
    </row>
    <row r="233" spans="2:65" s="14" customFormat="1" ht="11.25">
      <c r="B233" s="163"/>
      <c r="D233" s="150" t="s">
        <v>148</v>
      </c>
      <c r="E233" s="164" t="s">
        <v>19</v>
      </c>
      <c r="F233" s="165" t="s">
        <v>151</v>
      </c>
      <c r="H233" s="166">
        <v>1</v>
      </c>
      <c r="I233" s="167"/>
      <c r="L233" s="163"/>
      <c r="M233" s="168"/>
      <c r="T233" s="169"/>
      <c r="AT233" s="164" t="s">
        <v>148</v>
      </c>
      <c r="AU233" s="164" t="s">
        <v>91</v>
      </c>
      <c r="AV233" s="14" t="s">
        <v>144</v>
      </c>
      <c r="AW233" s="14" t="s">
        <v>34</v>
      </c>
      <c r="AX233" s="14" t="s">
        <v>80</v>
      </c>
      <c r="AY233" s="164" t="s">
        <v>136</v>
      </c>
    </row>
    <row r="234" spans="2:65" s="1" customFormat="1" ht="24.2" customHeight="1">
      <c r="B234" s="33"/>
      <c r="C234" s="132" t="s">
        <v>413</v>
      </c>
      <c r="D234" s="132" t="s">
        <v>139</v>
      </c>
      <c r="E234" s="133" t="s">
        <v>1308</v>
      </c>
      <c r="F234" s="134" t="s">
        <v>1309</v>
      </c>
      <c r="G234" s="135" t="s">
        <v>227</v>
      </c>
      <c r="H234" s="136">
        <v>1</v>
      </c>
      <c r="I234" s="137"/>
      <c r="J234" s="138">
        <f>ROUND(I234*H234,2)</f>
        <v>0</v>
      </c>
      <c r="K234" s="134" t="s">
        <v>143</v>
      </c>
      <c r="L234" s="33"/>
      <c r="M234" s="139" t="s">
        <v>19</v>
      </c>
      <c r="N234" s="140" t="s">
        <v>44</v>
      </c>
      <c r="P234" s="141">
        <f>O234*H234</f>
        <v>0</v>
      </c>
      <c r="Q234" s="141">
        <v>4.8000000000000001E-4</v>
      </c>
      <c r="R234" s="141">
        <f>Q234*H234</f>
        <v>4.8000000000000001E-4</v>
      </c>
      <c r="S234" s="141">
        <v>0</v>
      </c>
      <c r="T234" s="142">
        <f>S234*H234</f>
        <v>0</v>
      </c>
      <c r="AR234" s="143" t="s">
        <v>253</v>
      </c>
      <c r="AT234" s="143" t="s">
        <v>139</v>
      </c>
      <c r="AU234" s="143" t="s">
        <v>91</v>
      </c>
      <c r="AY234" s="18" t="s">
        <v>136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91</v>
      </c>
      <c r="BK234" s="144">
        <f>ROUND(I234*H234,2)</f>
        <v>0</v>
      </c>
      <c r="BL234" s="18" t="s">
        <v>253</v>
      </c>
      <c r="BM234" s="143" t="s">
        <v>1310</v>
      </c>
    </row>
    <row r="235" spans="2:65" s="1" customFormat="1" ht="11.25">
      <c r="B235" s="33"/>
      <c r="D235" s="145" t="s">
        <v>146</v>
      </c>
      <c r="F235" s="146" t="s">
        <v>1311</v>
      </c>
      <c r="I235" s="147"/>
      <c r="L235" s="33"/>
      <c r="M235" s="148"/>
      <c r="T235" s="54"/>
      <c r="AT235" s="18" t="s">
        <v>146</v>
      </c>
      <c r="AU235" s="18" t="s">
        <v>91</v>
      </c>
    </row>
    <row r="236" spans="2:65" s="13" customFormat="1" ht="11.25">
      <c r="B236" s="156"/>
      <c r="D236" s="150" t="s">
        <v>148</v>
      </c>
      <c r="E236" s="157" t="s">
        <v>19</v>
      </c>
      <c r="F236" s="158" t="s">
        <v>80</v>
      </c>
      <c r="H236" s="159">
        <v>1</v>
      </c>
      <c r="I236" s="160"/>
      <c r="L236" s="156"/>
      <c r="M236" s="161"/>
      <c r="T236" s="162"/>
      <c r="AT236" s="157" t="s">
        <v>148</v>
      </c>
      <c r="AU236" s="157" t="s">
        <v>91</v>
      </c>
      <c r="AV236" s="13" t="s">
        <v>91</v>
      </c>
      <c r="AW236" s="13" t="s">
        <v>34</v>
      </c>
      <c r="AX236" s="13" t="s">
        <v>72</v>
      </c>
      <c r="AY236" s="157" t="s">
        <v>136</v>
      </c>
    </row>
    <row r="237" spans="2:65" s="14" customFormat="1" ht="11.25">
      <c r="B237" s="163"/>
      <c r="D237" s="150" t="s">
        <v>148</v>
      </c>
      <c r="E237" s="164" t="s">
        <v>19</v>
      </c>
      <c r="F237" s="165" t="s">
        <v>151</v>
      </c>
      <c r="H237" s="166">
        <v>1</v>
      </c>
      <c r="I237" s="167"/>
      <c r="L237" s="163"/>
      <c r="M237" s="168"/>
      <c r="T237" s="169"/>
      <c r="AT237" s="164" t="s">
        <v>148</v>
      </c>
      <c r="AU237" s="164" t="s">
        <v>91</v>
      </c>
      <c r="AV237" s="14" t="s">
        <v>144</v>
      </c>
      <c r="AW237" s="14" t="s">
        <v>34</v>
      </c>
      <c r="AX237" s="14" t="s">
        <v>80</v>
      </c>
      <c r="AY237" s="164" t="s">
        <v>136</v>
      </c>
    </row>
    <row r="238" spans="2:65" s="1" customFormat="1" ht="24.2" customHeight="1">
      <c r="B238" s="33"/>
      <c r="C238" s="132" t="s">
        <v>420</v>
      </c>
      <c r="D238" s="132" t="s">
        <v>139</v>
      </c>
      <c r="E238" s="133" t="s">
        <v>1312</v>
      </c>
      <c r="F238" s="134" t="s">
        <v>1313</v>
      </c>
      <c r="G238" s="135" t="s">
        <v>302</v>
      </c>
      <c r="H238" s="136">
        <v>0.13</v>
      </c>
      <c r="I238" s="137"/>
      <c r="J238" s="138">
        <f>ROUND(I238*H238,2)</f>
        <v>0</v>
      </c>
      <c r="K238" s="134" t="s">
        <v>143</v>
      </c>
      <c r="L238" s="33"/>
      <c r="M238" s="139" t="s">
        <v>19</v>
      </c>
      <c r="N238" s="140" t="s">
        <v>44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253</v>
      </c>
      <c r="AT238" s="143" t="s">
        <v>139</v>
      </c>
      <c r="AU238" s="143" t="s">
        <v>91</v>
      </c>
      <c r="AY238" s="18" t="s">
        <v>136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91</v>
      </c>
      <c r="BK238" s="144">
        <f>ROUND(I238*H238,2)</f>
        <v>0</v>
      </c>
      <c r="BL238" s="18" t="s">
        <v>253</v>
      </c>
      <c r="BM238" s="143" t="s">
        <v>1314</v>
      </c>
    </row>
    <row r="239" spans="2:65" s="1" customFormat="1" ht="11.25">
      <c r="B239" s="33"/>
      <c r="D239" s="145" t="s">
        <v>146</v>
      </c>
      <c r="F239" s="146" t="s">
        <v>1315</v>
      </c>
      <c r="I239" s="147"/>
      <c r="L239" s="33"/>
      <c r="M239" s="190"/>
      <c r="N239" s="191"/>
      <c r="O239" s="191"/>
      <c r="P239" s="191"/>
      <c r="Q239" s="191"/>
      <c r="R239" s="191"/>
      <c r="S239" s="191"/>
      <c r="T239" s="192"/>
      <c r="AT239" s="18" t="s">
        <v>146</v>
      </c>
      <c r="AU239" s="18" t="s">
        <v>91</v>
      </c>
    </row>
    <row r="240" spans="2:65" s="1" customFormat="1" ht="6.95" customHeight="1">
      <c r="B240" s="42"/>
      <c r="C240" s="43"/>
      <c r="D240" s="43"/>
      <c r="E240" s="43"/>
      <c r="F240" s="43"/>
      <c r="G240" s="43"/>
      <c r="H240" s="43"/>
      <c r="I240" s="43"/>
      <c r="J240" s="43"/>
      <c r="K240" s="43"/>
      <c r="L240" s="33"/>
    </row>
  </sheetData>
  <sheetProtection algorithmName="SHA-512" hashValue="cZBknbkx86JZdvgHVgvRFK0eBvDwlGJTS+4e2CQY1bSgOoCSq7F+p2oiE2YvOGkhcj4vgm49BrJsLW46xJyagg==" saltValue="SwwrqgH3l28PXn7vDfOdmJ4WvXYCHsjAD5mW3961ba00DhlKSeWeiqXi1eqRmOoS2Fp6lbUDGmpJHxdNmBlPXQ==" spinCount="100000" sheet="1" objects="1" scenarios="1" formatColumns="0" formatRows="0" autoFilter="0"/>
  <autoFilter ref="C88:K239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300-000000000000}"/>
    <hyperlink ref="F128" r:id="rId2" xr:uid="{00000000-0004-0000-0300-000001000000}"/>
    <hyperlink ref="F134" r:id="rId3" xr:uid="{00000000-0004-0000-0300-000002000000}"/>
    <hyperlink ref="F138" r:id="rId4" xr:uid="{00000000-0004-0000-0300-000003000000}"/>
    <hyperlink ref="F145" r:id="rId5" xr:uid="{00000000-0004-0000-0300-000004000000}"/>
    <hyperlink ref="F149" r:id="rId6" xr:uid="{00000000-0004-0000-0300-000005000000}"/>
    <hyperlink ref="F152" r:id="rId7" xr:uid="{00000000-0004-0000-0300-000006000000}"/>
    <hyperlink ref="F156" r:id="rId8" xr:uid="{00000000-0004-0000-0300-000007000000}"/>
    <hyperlink ref="F160" r:id="rId9" xr:uid="{00000000-0004-0000-0300-000008000000}"/>
    <hyperlink ref="F164" r:id="rId10" xr:uid="{00000000-0004-0000-0300-000009000000}"/>
    <hyperlink ref="F172" r:id="rId11" xr:uid="{00000000-0004-0000-0300-00000A000000}"/>
    <hyperlink ref="F180" r:id="rId12" xr:uid="{00000000-0004-0000-0300-00000B000000}"/>
    <hyperlink ref="F183" r:id="rId13" xr:uid="{00000000-0004-0000-0300-00000C000000}"/>
    <hyperlink ref="F187" r:id="rId14" xr:uid="{00000000-0004-0000-0300-00000D000000}"/>
    <hyperlink ref="F194" r:id="rId15" xr:uid="{00000000-0004-0000-0300-00000E000000}"/>
    <hyperlink ref="F198" r:id="rId16" xr:uid="{00000000-0004-0000-0300-00000F000000}"/>
    <hyperlink ref="F203" r:id="rId17" xr:uid="{00000000-0004-0000-0300-000010000000}"/>
    <hyperlink ref="F207" r:id="rId18" xr:uid="{00000000-0004-0000-0300-000011000000}"/>
    <hyperlink ref="F211" r:id="rId19" xr:uid="{00000000-0004-0000-0300-000012000000}"/>
    <hyperlink ref="F215" r:id="rId20" xr:uid="{00000000-0004-0000-0300-000013000000}"/>
    <hyperlink ref="F219" r:id="rId21" xr:uid="{00000000-0004-0000-0300-000014000000}"/>
    <hyperlink ref="F223" r:id="rId22" xr:uid="{00000000-0004-0000-0300-000015000000}"/>
    <hyperlink ref="F227" r:id="rId23" xr:uid="{00000000-0004-0000-0300-000016000000}"/>
    <hyperlink ref="F231" r:id="rId24" xr:uid="{00000000-0004-0000-0300-000017000000}"/>
    <hyperlink ref="F235" r:id="rId25" xr:uid="{00000000-0004-0000-0300-000018000000}"/>
    <hyperlink ref="F239" r:id="rId26" xr:uid="{00000000-0004-0000-03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8"/>
  <sheetViews>
    <sheetView showGridLines="0" topLeftCell="A5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ht="12" customHeight="1">
      <c r="B8" s="21"/>
      <c r="D8" s="28" t="s">
        <v>103</v>
      </c>
      <c r="L8" s="21"/>
    </row>
    <row r="9" spans="2:46" s="1" customFormat="1" ht="16.5" customHeight="1">
      <c r="B9" s="33"/>
      <c r="E9" s="325" t="s">
        <v>1148</v>
      </c>
      <c r="F9" s="327"/>
      <c r="G9" s="327"/>
      <c r="H9" s="327"/>
      <c r="L9" s="33"/>
    </row>
    <row r="10" spans="2:46" s="1" customFormat="1" ht="12" customHeight="1">
      <c r="B10" s="33"/>
      <c r="D10" s="28" t="s">
        <v>1149</v>
      </c>
      <c r="L10" s="33"/>
    </row>
    <row r="11" spans="2:46" s="1" customFormat="1" ht="16.5" customHeight="1">
      <c r="B11" s="33"/>
      <c r="E11" s="284" t="s">
        <v>1316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25. 1. 2026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>Město Petřvald</v>
      </c>
      <c r="I17" s="28" t="s">
        <v>28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28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tr">
        <f>IF('Rekapitulace stavby'!AN16="","",'Rekapitulace stavby'!AN16)</f>
        <v>01740296</v>
      </c>
      <c r="L22" s="33"/>
    </row>
    <row r="23" spans="2:12" s="1" customFormat="1" ht="18" customHeight="1">
      <c r="B23" s="33"/>
      <c r="E23" s="26" t="str">
        <f>IF('Rekapitulace stavby'!E17="","",'Rekapitulace stavby'!E17)</f>
        <v>Ing.Kosub Lukáš, U Cementárny1303/16,Ostrava</v>
      </c>
      <c r="I23" s="28" t="s">
        <v>28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314" t="s">
        <v>19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ROUND(J91,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5" customHeight="1">
      <c r="B35" s="33"/>
      <c r="D35" s="53" t="s">
        <v>42</v>
      </c>
      <c r="E35" s="28" t="s">
        <v>43</v>
      </c>
      <c r="F35" s="84">
        <f>ROUND((SUM(BE91:BE127)),  2)</f>
        <v>0</v>
      </c>
      <c r="I35" s="94">
        <v>0.21</v>
      </c>
      <c r="J35" s="84">
        <f>ROUND(((SUM(BE91:BE127))*I35),  2)</f>
        <v>0</v>
      </c>
      <c r="L35" s="33"/>
    </row>
    <row r="36" spans="2:12" s="1" customFormat="1" ht="14.45" customHeight="1">
      <c r="B36" s="33"/>
      <c r="E36" s="28" t="s">
        <v>44</v>
      </c>
      <c r="F36" s="84">
        <f>ROUND((SUM(BF91:BF127)),  2)</f>
        <v>0</v>
      </c>
      <c r="I36" s="94">
        <v>0.12</v>
      </c>
      <c r="J36" s="84">
        <f>ROUND(((SUM(BF91:BF127))*I36),  2)</f>
        <v>0</v>
      </c>
      <c r="L36" s="33"/>
    </row>
    <row r="37" spans="2:12" s="1" customFormat="1" ht="14.45" hidden="1" customHeight="1">
      <c r="B37" s="33"/>
      <c r="E37" s="28" t="s">
        <v>45</v>
      </c>
      <c r="F37" s="84">
        <f>ROUND((SUM(BG91:BG127)),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46</v>
      </c>
      <c r="F38" s="84">
        <f>ROUND((SUM(BH91:BH127)),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47</v>
      </c>
      <c r="F39" s="84">
        <f>ROUND((SUM(BI91:BI127)),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105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Oprava bytu č.5, Rychvaldská 559, Petřvald</v>
      </c>
      <c r="F50" s="326"/>
      <c r="G50" s="326"/>
      <c r="H50" s="326"/>
      <c r="L50" s="33"/>
    </row>
    <row r="51" spans="2:47" ht="12" customHeight="1">
      <c r="B51" s="21"/>
      <c r="C51" s="28" t="s">
        <v>103</v>
      </c>
      <c r="L51" s="21"/>
    </row>
    <row r="52" spans="2:47" s="1" customFormat="1" ht="16.5" customHeight="1">
      <c r="B52" s="33"/>
      <c r="E52" s="325" t="s">
        <v>1148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1149</v>
      </c>
      <c r="L53" s="33"/>
    </row>
    <row r="54" spans="2:47" s="1" customFormat="1" ht="16.5" customHeight="1">
      <c r="B54" s="33"/>
      <c r="E54" s="284" t="str">
        <f>E11</f>
        <v>032 - Vytápění a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25. 1. 2026</v>
      </c>
      <c r="L56" s="33"/>
    </row>
    <row r="57" spans="2:47" s="1" customFormat="1" ht="6.95" customHeight="1">
      <c r="B57" s="33"/>
      <c r="L57" s="33"/>
    </row>
    <row r="58" spans="2:47" s="1" customFormat="1" ht="40.15" customHeight="1">
      <c r="B58" s="33"/>
      <c r="C58" s="28" t="s">
        <v>25</v>
      </c>
      <c r="F58" s="26" t="str">
        <f>E17</f>
        <v>Město Petřvald</v>
      </c>
      <c r="I58" s="28" t="s">
        <v>31</v>
      </c>
      <c r="J58" s="31" t="str">
        <f>E23</f>
        <v>Ing.Kosub Lukáš, U Cementárny1303/16,Ostrava</v>
      </c>
      <c r="L58" s="33"/>
    </row>
    <row r="59" spans="2:47" s="1" customFormat="1" ht="15.2" customHeight="1">
      <c r="B59" s="33"/>
      <c r="C59" s="28" t="s">
        <v>29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106</v>
      </c>
      <c r="D61" s="95"/>
      <c r="E61" s="95"/>
      <c r="F61" s="95"/>
      <c r="G61" s="95"/>
      <c r="H61" s="95"/>
      <c r="I61" s="95"/>
      <c r="J61" s="102" t="s">
        <v>107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70</v>
      </c>
      <c r="J63" s="64">
        <f>J91</f>
        <v>0</v>
      </c>
      <c r="L63" s="33"/>
      <c r="AU63" s="18" t="s">
        <v>108</v>
      </c>
    </row>
    <row r="64" spans="2:47" s="8" customFormat="1" ht="24.95" customHeight="1">
      <c r="B64" s="104"/>
      <c r="D64" s="105" t="s">
        <v>1317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8" customFormat="1" ht="24.95" customHeight="1">
      <c r="B65" s="104"/>
      <c r="D65" s="105" t="s">
        <v>1318</v>
      </c>
      <c r="E65" s="106"/>
      <c r="F65" s="106"/>
      <c r="G65" s="106"/>
      <c r="H65" s="106"/>
      <c r="I65" s="106"/>
      <c r="J65" s="107">
        <f>J95</f>
        <v>0</v>
      </c>
      <c r="L65" s="104"/>
    </row>
    <row r="66" spans="2:12" s="8" customFormat="1" ht="24.95" customHeight="1">
      <c r="B66" s="104"/>
      <c r="D66" s="105" t="s">
        <v>1319</v>
      </c>
      <c r="E66" s="106"/>
      <c r="F66" s="106"/>
      <c r="G66" s="106"/>
      <c r="H66" s="106"/>
      <c r="I66" s="106"/>
      <c r="J66" s="107">
        <f>J97</f>
        <v>0</v>
      </c>
      <c r="L66" s="104"/>
    </row>
    <row r="67" spans="2:12" s="8" customFormat="1" ht="24.95" customHeight="1">
      <c r="B67" s="104"/>
      <c r="D67" s="105" t="s">
        <v>1320</v>
      </c>
      <c r="E67" s="106"/>
      <c r="F67" s="106"/>
      <c r="G67" s="106"/>
      <c r="H67" s="106"/>
      <c r="I67" s="106"/>
      <c r="J67" s="107">
        <f>J108</f>
        <v>0</v>
      </c>
      <c r="L67" s="104"/>
    </row>
    <row r="68" spans="2:12" s="8" customFormat="1" ht="24.95" customHeight="1">
      <c r="B68" s="104"/>
      <c r="D68" s="105" t="s">
        <v>1321</v>
      </c>
      <c r="E68" s="106"/>
      <c r="F68" s="106"/>
      <c r="G68" s="106"/>
      <c r="H68" s="106"/>
      <c r="I68" s="106"/>
      <c r="J68" s="107">
        <f>J112</f>
        <v>0</v>
      </c>
      <c r="L68" s="104"/>
    </row>
    <row r="69" spans="2:12" s="8" customFormat="1" ht="24.95" customHeight="1">
      <c r="B69" s="104"/>
      <c r="D69" s="105" t="s">
        <v>1322</v>
      </c>
      <c r="E69" s="106"/>
      <c r="F69" s="106"/>
      <c r="G69" s="106"/>
      <c r="H69" s="106"/>
      <c r="I69" s="106"/>
      <c r="J69" s="107">
        <f>J126</f>
        <v>0</v>
      </c>
      <c r="L69" s="104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121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25" t="str">
        <f>E7</f>
        <v>Oprava bytu č.5, Rychvaldská 559, Petřvald</v>
      </c>
      <c r="F79" s="326"/>
      <c r="G79" s="326"/>
      <c r="H79" s="326"/>
      <c r="L79" s="33"/>
    </row>
    <row r="80" spans="2:12" ht="12" customHeight="1">
      <c r="B80" s="21"/>
      <c r="C80" s="28" t="s">
        <v>103</v>
      </c>
      <c r="L80" s="21"/>
    </row>
    <row r="81" spans="2:65" s="1" customFormat="1" ht="16.5" customHeight="1">
      <c r="B81" s="33"/>
      <c r="E81" s="325" t="s">
        <v>1148</v>
      </c>
      <c r="F81" s="327"/>
      <c r="G81" s="327"/>
      <c r="H81" s="327"/>
      <c r="L81" s="33"/>
    </row>
    <row r="82" spans="2:65" s="1" customFormat="1" ht="12" customHeight="1">
      <c r="B82" s="33"/>
      <c r="C82" s="28" t="s">
        <v>1149</v>
      </c>
      <c r="L82" s="33"/>
    </row>
    <row r="83" spans="2:65" s="1" customFormat="1" ht="16.5" customHeight="1">
      <c r="B83" s="33"/>
      <c r="E83" s="284" t="str">
        <f>E11</f>
        <v>032 - Vytápění a vzduchotechnika</v>
      </c>
      <c r="F83" s="327"/>
      <c r="G83" s="327"/>
      <c r="H83" s="327"/>
      <c r="L83" s="33"/>
    </row>
    <row r="84" spans="2:65" s="1" customFormat="1" ht="6.95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F14</f>
        <v xml:space="preserve"> </v>
      </c>
      <c r="I85" s="28" t="s">
        <v>23</v>
      </c>
      <c r="J85" s="50" t="str">
        <f>IF(J14="","",J14)</f>
        <v>25. 1. 2026</v>
      </c>
      <c r="L85" s="33"/>
    </row>
    <row r="86" spans="2:65" s="1" customFormat="1" ht="6.95" customHeight="1">
      <c r="B86" s="33"/>
      <c r="L86" s="33"/>
    </row>
    <row r="87" spans="2:65" s="1" customFormat="1" ht="40.15" customHeight="1">
      <c r="B87" s="33"/>
      <c r="C87" s="28" t="s">
        <v>25</v>
      </c>
      <c r="F87" s="26" t="str">
        <f>E17</f>
        <v>Město Petřvald</v>
      </c>
      <c r="I87" s="28" t="s">
        <v>31</v>
      </c>
      <c r="J87" s="31" t="str">
        <f>E23</f>
        <v>Ing.Kosub Lukáš, U Cementárny1303/16,Ostrava</v>
      </c>
      <c r="L87" s="33"/>
    </row>
    <row r="88" spans="2:65" s="1" customFormat="1" ht="15.2" customHeight="1">
      <c r="B88" s="33"/>
      <c r="C88" s="28" t="s">
        <v>29</v>
      </c>
      <c r="F88" s="26" t="str">
        <f>IF(E20="","",E20)</f>
        <v>Vyplň údaj</v>
      </c>
      <c r="I88" s="28" t="s">
        <v>35</v>
      </c>
      <c r="J88" s="31" t="str">
        <f>E26</f>
        <v xml:space="preserve"> 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12"/>
      <c r="C90" s="113" t="s">
        <v>122</v>
      </c>
      <c r="D90" s="114" t="s">
        <v>57</v>
      </c>
      <c r="E90" s="114" t="s">
        <v>53</v>
      </c>
      <c r="F90" s="114" t="s">
        <v>54</v>
      </c>
      <c r="G90" s="114" t="s">
        <v>123</v>
      </c>
      <c r="H90" s="114" t="s">
        <v>124</v>
      </c>
      <c r="I90" s="114" t="s">
        <v>125</v>
      </c>
      <c r="J90" s="114" t="s">
        <v>107</v>
      </c>
      <c r="K90" s="115" t="s">
        <v>126</v>
      </c>
      <c r="L90" s="112"/>
      <c r="M90" s="57" t="s">
        <v>19</v>
      </c>
      <c r="N90" s="58" t="s">
        <v>42</v>
      </c>
      <c r="O90" s="58" t="s">
        <v>127</v>
      </c>
      <c r="P90" s="58" t="s">
        <v>128</v>
      </c>
      <c r="Q90" s="58" t="s">
        <v>129</v>
      </c>
      <c r="R90" s="58" t="s">
        <v>130</v>
      </c>
      <c r="S90" s="58" t="s">
        <v>131</v>
      </c>
      <c r="T90" s="59" t="s">
        <v>132</v>
      </c>
    </row>
    <row r="91" spans="2:65" s="1" customFormat="1" ht="22.9" customHeight="1">
      <c r="B91" s="33"/>
      <c r="C91" s="62" t="s">
        <v>133</v>
      </c>
      <c r="J91" s="116">
        <f>BK91</f>
        <v>0</v>
      </c>
      <c r="L91" s="33"/>
      <c r="M91" s="60"/>
      <c r="N91" s="51"/>
      <c r="O91" s="51"/>
      <c r="P91" s="117">
        <f>P92+P95+P97+P108+P112+P126</f>
        <v>0</v>
      </c>
      <c r="Q91" s="51"/>
      <c r="R91" s="117">
        <f>R92+R95+R97+R108+R112+R126</f>
        <v>0</v>
      </c>
      <c r="S91" s="51"/>
      <c r="T91" s="118">
        <f>T92+T95+T97+T108+T112+T126</f>
        <v>0</v>
      </c>
      <c r="AT91" s="18" t="s">
        <v>71</v>
      </c>
      <c r="AU91" s="18" t="s">
        <v>108</v>
      </c>
      <c r="BK91" s="119">
        <f>BK92+BK95+BK97+BK108+BK112+BK126</f>
        <v>0</v>
      </c>
    </row>
    <row r="92" spans="2:65" s="11" customFormat="1" ht="25.9" customHeight="1">
      <c r="B92" s="120"/>
      <c r="D92" s="121" t="s">
        <v>71</v>
      </c>
      <c r="E92" s="122" t="s">
        <v>880</v>
      </c>
      <c r="F92" s="122" t="s">
        <v>1323</v>
      </c>
      <c r="I92" s="123"/>
      <c r="J92" s="124">
        <f>BK92</f>
        <v>0</v>
      </c>
      <c r="L92" s="120"/>
      <c r="M92" s="125"/>
      <c r="P92" s="126">
        <f>SUM(P93:P94)</f>
        <v>0</v>
      </c>
      <c r="R92" s="126">
        <f>SUM(R93:R94)</f>
        <v>0</v>
      </c>
      <c r="T92" s="127">
        <f>SUM(T93:T94)</f>
        <v>0</v>
      </c>
      <c r="AR92" s="121" t="s">
        <v>80</v>
      </c>
      <c r="AT92" s="128" t="s">
        <v>71</v>
      </c>
      <c r="AU92" s="128" t="s">
        <v>72</v>
      </c>
      <c r="AY92" s="121" t="s">
        <v>136</v>
      </c>
      <c r="BK92" s="129">
        <f>SUM(BK93:BK94)</f>
        <v>0</v>
      </c>
    </row>
    <row r="93" spans="2:65" s="1" customFormat="1" ht="16.5" customHeight="1">
      <c r="B93" s="33"/>
      <c r="C93" s="132" t="s">
        <v>80</v>
      </c>
      <c r="D93" s="132" t="s">
        <v>139</v>
      </c>
      <c r="E93" s="133" t="s">
        <v>1324</v>
      </c>
      <c r="F93" s="134" t="s">
        <v>1325</v>
      </c>
      <c r="G93" s="135" t="s">
        <v>1326</v>
      </c>
      <c r="H93" s="136">
        <v>5</v>
      </c>
      <c r="I93" s="137"/>
      <c r="J93" s="138">
        <f>ROUND(I93*H93,2)</f>
        <v>0</v>
      </c>
      <c r="K93" s="134" t="s">
        <v>19</v>
      </c>
      <c r="L93" s="33"/>
      <c r="M93" s="139" t="s">
        <v>19</v>
      </c>
      <c r="N93" s="140" t="s">
        <v>44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144</v>
      </c>
      <c r="AT93" s="143" t="s">
        <v>139</v>
      </c>
      <c r="AU93" s="143" t="s">
        <v>80</v>
      </c>
      <c r="AY93" s="18" t="s">
        <v>136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91</v>
      </c>
      <c r="BK93" s="144">
        <f>ROUND(I93*H93,2)</f>
        <v>0</v>
      </c>
      <c r="BL93" s="18" t="s">
        <v>144</v>
      </c>
      <c r="BM93" s="143" t="s">
        <v>91</v>
      </c>
    </row>
    <row r="94" spans="2:65" s="1" customFormat="1" ht="16.5" customHeight="1">
      <c r="B94" s="33"/>
      <c r="C94" s="132" t="s">
        <v>91</v>
      </c>
      <c r="D94" s="132" t="s">
        <v>139</v>
      </c>
      <c r="E94" s="133" t="s">
        <v>1327</v>
      </c>
      <c r="F94" s="134" t="s">
        <v>1328</v>
      </c>
      <c r="G94" s="135" t="s">
        <v>1326</v>
      </c>
      <c r="H94" s="136">
        <v>5</v>
      </c>
      <c r="I94" s="137"/>
      <c r="J94" s="138">
        <f>ROUND(I94*H94,2)</f>
        <v>0</v>
      </c>
      <c r="K94" s="134" t="s">
        <v>19</v>
      </c>
      <c r="L94" s="33"/>
      <c r="M94" s="139" t="s">
        <v>19</v>
      </c>
      <c r="N94" s="140" t="s">
        <v>44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144</v>
      </c>
      <c r="AT94" s="143" t="s">
        <v>139</v>
      </c>
      <c r="AU94" s="143" t="s">
        <v>80</v>
      </c>
      <c r="AY94" s="18" t="s">
        <v>136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91</v>
      </c>
      <c r="BK94" s="144">
        <f>ROUND(I94*H94,2)</f>
        <v>0</v>
      </c>
      <c r="BL94" s="18" t="s">
        <v>144</v>
      </c>
      <c r="BM94" s="143" t="s">
        <v>144</v>
      </c>
    </row>
    <row r="95" spans="2:65" s="11" customFormat="1" ht="25.9" customHeight="1">
      <c r="B95" s="120"/>
      <c r="D95" s="121" t="s">
        <v>71</v>
      </c>
      <c r="E95" s="122" t="s">
        <v>920</v>
      </c>
      <c r="F95" s="122" t="s">
        <v>1329</v>
      </c>
      <c r="I95" s="123"/>
      <c r="J95" s="124">
        <f>BK95</f>
        <v>0</v>
      </c>
      <c r="L95" s="120"/>
      <c r="M95" s="125"/>
      <c r="P95" s="126">
        <f>P96</f>
        <v>0</v>
      </c>
      <c r="R95" s="126">
        <f>R96</f>
        <v>0</v>
      </c>
      <c r="T95" s="127">
        <f>T96</f>
        <v>0</v>
      </c>
      <c r="AR95" s="121" t="s">
        <v>80</v>
      </c>
      <c r="AT95" s="128" t="s">
        <v>71</v>
      </c>
      <c r="AU95" s="128" t="s">
        <v>72</v>
      </c>
      <c r="AY95" s="121" t="s">
        <v>136</v>
      </c>
      <c r="BK95" s="129">
        <f>BK96</f>
        <v>0</v>
      </c>
    </row>
    <row r="96" spans="2:65" s="1" customFormat="1" ht="16.5" customHeight="1">
      <c r="B96" s="33"/>
      <c r="C96" s="132" t="s">
        <v>156</v>
      </c>
      <c r="D96" s="132" t="s">
        <v>139</v>
      </c>
      <c r="E96" s="133" t="s">
        <v>1330</v>
      </c>
      <c r="F96" s="134" t="s">
        <v>1331</v>
      </c>
      <c r="G96" s="135" t="s">
        <v>234</v>
      </c>
      <c r="H96" s="136">
        <v>1</v>
      </c>
      <c r="I96" s="137"/>
      <c r="J96" s="138">
        <f>ROUND(I96*H96,2)</f>
        <v>0</v>
      </c>
      <c r="K96" s="134" t="s">
        <v>19</v>
      </c>
      <c r="L96" s="33"/>
      <c r="M96" s="139" t="s">
        <v>19</v>
      </c>
      <c r="N96" s="140" t="s">
        <v>44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144</v>
      </c>
      <c r="AT96" s="143" t="s">
        <v>139</v>
      </c>
      <c r="AU96" s="143" t="s">
        <v>80</v>
      </c>
      <c r="AY96" s="18" t="s">
        <v>136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91</v>
      </c>
      <c r="BK96" s="144">
        <f>ROUND(I96*H96,2)</f>
        <v>0</v>
      </c>
      <c r="BL96" s="18" t="s">
        <v>144</v>
      </c>
      <c r="BM96" s="143" t="s">
        <v>189</v>
      </c>
    </row>
    <row r="97" spans="2:65" s="11" customFormat="1" ht="25.9" customHeight="1">
      <c r="B97" s="120"/>
      <c r="D97" s="121" t="s">
        <v>71</v>
      </c>
      <c r="E97" s="122" t="s">
        <v>1332</v>
      </c>
      <c r="F97" s="122" t="s">
        <v>1333</v>
      </c>
      <c r="I97" s="123"/>
      <c r="J97" s="124">
        <f>BK97</f>
        <v>0</v>
      </c>
      <c r="L97" s="120"/>
      <c r="M97" s="125"/>
      <c r="P97" s="126">
        <f>SUM(P98:P107)</f>
        <v>0</v>
      </c>
      <c r="R97" s="126">
        <f>SUM(R98:R107)</f>
        <v>0</v>
      </c>
      <c r="T97" s="127">
        <f>SUM(T98:T107)</f>
        <v>0</v>
      </c>
      <c r="AR97" s="121" t="s">
        <v>80</v>
      </c>
      <c r="AT97" s="128" t="s">
        <v>71</v>
      </c>
      <c r="AU97" s="128" t="s">
        <v>72</v>
      </c>
      <c r="AY97" s="121" t="s">
        <v>136</v>
      </c>
      <c r="BK97" s="129">
        <f>SUM(BK98:BK107)</f>
        <v>0</v>
      </c>
    </row>
    <row r="98" spans="2:65" s="1" customFormat="1" ht="21.75" customHeight="1">
      <c r="B98" s="33"/>
      <c r="C98" s="132" t="s">
        <v>144</v>
      </c>
      <c r="D98" s="132" t="s">
        <v>139</v>
      </c>
      <c r="E98" s="133" t="s">
        <v>1334</v>
      </c>
      <c r="F98" s="134" t="s">
        <v>1335</v>
      </c>
      <c r="G98" s="135" t="s">
        <v>234</v>
      </c>
      <c r="H98" s="136">
        <v>1.5</v>
      </c>
      <c r="I98" s="137"/>
      <c r="J98" s="138">
        <f t="shared" ref="J98:J107" si="0">ROUND(I98*H98,2)</f>
        <v>0</v>
      </c>
      <c r="K98" s="134" t="s">
        <v>19</v>
      </c>
      <c r="L98" s="33"/>
      <c r="M98" s="139" t="s">
        <v>19</v>
      </c>
      <c r="N98" s="140" t="s">
        <v>44</v>
      </c>
      <c r="P98" s="141">
        <f t="shared" ref="P98:P107" si="1">O98*H98</f>
        <v>0</v>
      </c>
      <c r="Q98" s="141">
        <v>0</v>
      </c>
      <c r="R98" s="141">
        <f t="shared" ref="R98:R107" si="2">Q98*H98</f>
        <v>0</v>
      </c>
      <c r="S98" s="141">
        <v>0</v>
      </c>
      <c r="T98" s="142">
        <f t="shared" ref="T98:T107" si="3">S98*H98</f>
        <v>0</v>
      </c>
      <c r="AR98" s="143" t="s">
        <v>144</v>
      </c>
      <c r="AT98" s="143" t="s">
        <v>139</v>
      </c>
      <c r="AU98" s="143" t="s">
        <v>80</v>
      </c>
      <c r="AY98" s="18" t="s">
        <v>136</v>
      </c>
      <c r="BE98" s="144">
        <f t="shared" ref="BE98:BE107" si="4">IF(N98="základní",J98,0)</f>
        <v>0</v>
      </c>
      <c r="BF98" s="144">
        <f t="shared" ref="BF98:BF107" si="5">IF(N98="snížená",J98,0)</f>
        <v>0</v>
      </c>
      <c r="BG98" s="144">
        <f t="shared" ref="BG98:BG107" si="6">IF(N98="zákl. přenesená",J98,0)</f>
        <v>0</v>
      </c>
      <c r="BH98" s="144">
        <f t="shared" ref="BH98:BH107" si="7">IF(N98="sníž. přenesená",J98,0)</f>
        <v>0</v>
      </c>
      <c r="BI98" s="144">
        <f t="shared" ref="BI98:BI107" si="8">IF(N98="nulová",J98,0)</f>
        <v>0</v>
      </c>
      <c r="BJ98" s="18" t="s">
        <v>91</v>
      </c>
      <c r="BK98" s="144">
        <f t="shared" ref="BK98:BK107" si="9">ROUND(I98*H98,2)</f>
        <v>0</v>
      </c>
      <c r="BL98" s="18" t="s">
        <v>144</v>
      </c>
      <c r="BM98" s="143" t="s">
        <v>202</v>
      </c>
    </row>
    <row r="99" spans="2:65" s="1" customFormat="1" ht="16.5" customHeight="1">
      <c r="B99" s="33"/>
      <c r="C99" s="132" t="s">
        <v>179</v>
      </c>
      <c r="D99" s="132" t="s">
        <v>139</v>
      </c>
      <c r="E99" s="133" t="s">
        <v>1336</v>
      </c>
      <c r="F99" s="134" t="s">
        <v>1337</v>
      </c>
      <c r="G99" s="135" t="s">
        <v>227</v>
      </c>
      <c r="H99" s="136">
        <v>1</v>
      </c>
      <c r="I99" s="137"/>
      <c r="J99" s="138">
        <f t="shared" si="0"/>
        <v>0</v>
      </c>
      <c r="K99" s="134" t="s">
        <v>19</v>
      </c>
      <c r="L99" s="33"/>
      <c r="M99" s="139" t="s">
        <v>19</v>
      </c>
      <c r="N99" s="140" t="s">
        <v>44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144</v>
      </c>
      <c r="AT99" s="143" t="s">
        <v>139</v>
      </c>
      <c r="AU99" s="143" t="s">
        <v>80</v>
      </c>
      <c r="AY99" s="18" t="s">
        <v>136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91</v>
      </c>
      <c r="BK99" s="144">
        <f t="shared" si="9"/>
        <v>0</v>
      </c>
      <c r="BL99" s="18" t="s">
        <v>144</v>
      </c>
      <c r="BM99" s="143" t="s">
        <v>213</v>
      </c>
    </row>
    <row r="100" spans="2:65" s="1" customFormat="1" ht="16.5" customHeight="1">
      <c r="B100" s="33"/>
      <c r="C100" s="132" t="s">
        <v>189</v>
      </c>
      <c r="D100" s="132" t="s">
        <v>139</v>
      </c>
      <c r="E100" s="133" t="s">
        <v>1338</v>
      </c>
      <c r="F100" s="134" t="s">
        <v>1339</v>
      </c>
      <c r="G100" s="135" t="s">
        <v>227</v>
      </c>
      <c r="H100" s="136">
        <v>3</v>
      </c>
      <c r="I100" s="137"/>
      <c r="J100" s="138">
        <f t="shared" si="0"/>
        <v>0</v>
      </c>
      <c r="K100" s="134" t="s">
        <v>19</v>
      </c>
      <c r="L100" s="33"/>
      <c r="M100" s="139" t="s">
        <v>19</v>
      </c>
      <c r="N100" s="140" t="s">
        <v>44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144</v>
      </c>
      <c r="AT100" s="143" t="s">
        <v>139</v>
      </c>
      <c r="AU100" s="143" t="s">
        <v>80</v>
      </c>
      <c r="AY100" s="18" t="s">
        <v>136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91</v>
      </c>
      <c r="BK100" s="144">
        <f t="shared" si="9"/>
        <v>0</v>
      </c>
      <c r="BL100" s="18" t="s">
        <v>144</v>
      </c>
      <c r="BM100" s="143" t="s">
        <v>8</v>
      </c>
    </row>
    <row r="101" spans="2:65" s="1" customFormat="1" ht="16.5" customHeight="1">
      <c r="B101" s="33"/>
      <c r="C101" s="132" t="s">
        <v>194</v>
      </c>
      <c r="D101" s="132" t="s">
        <v>139</v>
      </c>
      <c r="E101" s="133" t="s">
        <v>1340</v>
      </c>
      <c r="F101" s="134" t="s">
        <v>1341</v>
      </c>
      <c r="G101" s="135" t="s">
        <v>227</v>
      </c>
      <c r="H101" s="136">
        <v>1</v>
      </c>
      <c r="I101" s="137"/>
      <c r="J101" s="138">
        <f t="shared" si="0"/>
        <v>0</v>
      </c>
      <c r="K101" s="134" t="s">
        <v>19</v>
      </c>
      <c r="L101" s="33"/>
      <c r="M101" s="139" t="s">
        <v>19</v>
      </c>
      <c r="N101" s="140" t="s">
        <v>44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144</v>
      </c>
      <c r="AT101" s="143" t="s">
        <v>139</v>
      </c>
      <c r="AU101" s="143" t="s">
        <v>80</v>
      </c>
      <c r="AY101" s="18" t="s">
        <v>136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91</v>
      </c>
      <c r="BK101" s="144">
        <f t="shared" si="9"/>
        <v>0</v>
      </c>
      <c r="BL101" s="18" t="s">
        <v>144</v>
      </c>
      <c r="BM101" s="143" t="s">
        <v>239</v>
      </c>
    </row>
    <row r="102" spans="2:65" s="1" customFormat="1" ht="16.5" customHeight="1">
      <c r="B102" s="33"/>
      <c r="C102" s="132" t="s">
        <v>202</v>
      </c>
      <c r="D102" s="132" t="s">
        <v>139</v>
      </c>
      <c r="E102" s="133" t="s">
        <v>1342</v>
      </c>
      <c r="F102" s="134" t="s">
        <v>1343</v>
      </c>
      <c r="G102" s="135" t="s">
        <v>227</v>
      </c>
      <c r="H102" s="136">
        <v>1</v>
      </c>
      <c r="I102" s="137"/>
      <c r="J102" s="138">
        <f t="shared" si="0"/>
        <v>0</v>
      </c>
      <c r="K102" s="134" t="s">
        <v>19</v>
      </c>
      <c r="L102" s="33"/>
      <c r="M102" s="139" t="s">
        <v>19</v>
      </c>
      <c r="N102" s="140" t="s">
        <v>44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144</v>
      </c>
      <c r="AT102" s="143" t="s">
        <v>139</v>
      </c>
      <c r="AU102" s="143" t="s">
        <v>80</v>
      </c>
      <c r="AY102" s="18" t="s">
        <v>136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91</v>
      </c>
      <c r="BK102" s="144">
        <f t="shared" si="9"/>
        <v>0</v>
      </c>
      <c r="BL102" s="18" t="s">
        <v>144</v>
      </c>
      <c r="BM102" s="143" t="s">
        <v>253</v>
      </c>
    </row>
    <row r="103" spans="2:65" s="1" customFormat="1" ht="16.5" customHeight="1">
      <c r="B103" s="33"/>
      <c r="C103" s="132" t="s">
        <v>137</v>
      </c>
      <c r="D103" s="132" t="s">
        <v>139</v>
      </c>
      <c r="E103" s="133" t="s">
        <v>1344</v>
      </c>
      <c r="F103" s="134" t="s">
        <v>1345</v>
      </c>
      <c r="G103" s="135" t="s">
        <v>227</v>
      </c>
      <c r="H103" s="136">
        <v>1</v>
      </c>
      <c r="I103" s="137"/>
      <c r="J103" s="138">
        <f t="shared" si="0"/>
        <v>0</v>
      </c>
      <c r="K103" s="134" t="s">
        <v>19</v>
      </c>
      <c r="L103" s="33"/>
      <c r="M103" s="139" t="s">
        <v>19</v>
      </c>
      <c r="N103" s="140" t="s">
        <v>44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144</v>
      </c>
      <c r="AT103" s="143" t="s">
        <v>139</v>
      </c>
      <c r="AU103" s="143" t="s">
        <v>80</v>
      </c>
      <c r="AY103" s="18" t="s">
        <v>136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91</v>
      </c>
      <c r="BK103" s="144">
        <f t="shared" si="9"/>
        <v>0</v>
      </c>
      <c r="BL103" s="18" t="s">
        <v>144</v>
      </c>
      <c r="BM103" s="143" t="s">
        <v>291</v>
      </c>
    </row>
    <row r="104" spans="2:65" s="1" customFormat="1" ht="16.5" customHeight="1">
      <c r="B104" s="33"/>
      <c r="C104" s="132" t="s">
        <v>213</v>
      </c>
      <c r="D104" s="132" t="s">
        <v>139</v>
      </c>
      <c r="E104" s="133" t="s">
        <v>1346</v>
      </c>
      <c r="F104" s="134" t="s">
        <v>1347</v>
      </c>
      <c r="G104" s="135" t="s">
        <v>227</v>
      </c>
      <c r="H104" s="136">
        <v>2</v>
      </c>
      <c r="I104" s="137"/>
      <c r="J104" s="138">
        <f t="shared" si="0"/>
        <v>0</v>
      </c>
      <c r="K104" s="134" t="s">
        <v>19</v>
      </c>
      <c r="L104" s="33"/>
      <c r="M104" s="139" t="s">
        <v>19</v>
      </c>
      <c r="N104" s="140" t="s">
        <v>44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144</v>
      </c>
      <c r="AT104" s="143" t="s">
        <v>139</v>
      </c>
      <c r="AU104" s="143" t="s">
        <v>80</v>
      </c>
      <c r="AY104" s="18" t="s">
        <v>136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91</v>
      </c>
      <c r="BK104" s="144">
        <f t="shared" si="9"/>
        <v>0</v>
      </c>
      <c r="BL104" s="18" t="s">
        <v>144</v>
      </c>
      <c r="BM104" s="143" t="s">
        <v>305</v>
      </c>
    </row>
    <row r="105" spans="2:65" s="1" customFormat="1" ht="16.5" customHeight="1">
      <c r="B105" s="33"/>
      <c r="C105" s="132" t="s">
        <v>219</v>
      </c>
      <c r="D105" s="132" t="s">
        <v>139</v>
      </c>
      <c r="E105" s="133" t="s">
        <v>1348</v>
      </c>
      <c r="F105" s="134" t="s">
        <v>1349</v>
      </c>
      <c r="G105" s="135" t="s">
        <v>227</v>
      </c>
      <c r="H105" s="136">
        <v>1</v>
      </c>
      <c r="I105" s="137"/>
      <c r="J105" s="138">
        <f t="shared" si="0"/>
        <v>0</v>
      </c>
      <c r="K105" s="134" t="s">
        <v>19</v>
      </c>
      <c r="L105" s="33"/>
      <c r="M105" s="139" t="s">
        <v>19</v>
      </c>
      <c r="N105" s="140" t="s">
        <v>44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144</v>
      </c>
      <c r="AT105" s="143" t="s">
        <v>139</v>
      </c>
      <c r="AU105" s="143" t="s">
        <v>80</v>
      </c>
      <c r="AY105" s="18" t="s">
        <v>136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91</v>
      </c>
      <c r="BK105" s="144">
        <f t="shared" si="9"/>
        <v>0</v>
      </c>
      <c r="BL105" s="18" t="s">
        <v>144</v>
      </c>
      <c r="BM105" s="143" t="s">
        <v>316</v>
      </c>
    </row>
    <row r="106" spans="2:65" s="1" customFormat="1" ht="16.5" customHeight="1">
      <c r="B106" s="33"/>
      <c r="C106" s="132" t="s">
        <v>8</v>
      </c>
      <c r="D106" s="132" t="s">
        <v>139</v>
      </c>
      <c r="E106" s="133" t="s">
        <v>1350</v>
      </c>
      <c r="F106" s="134" t="s">
        <v>1351</v>
      </c>
      <c r="G106" s="135" t="s">
        <v>234</v>
      </c>
      <c r="H106" s="136">
        <v>1</v>
      </c>
      <c r="I106" s="137"/>
      <c r="J106" s="138">
        <f t="shared" si="0"/>
        <v>0</v>
      </c>
      <c r="K106" s="134" t="s">
        <v>19</v>
      </c>
      <c r="L106" s="33"/>
      <c r="M106" s="139" t="s">
        <v>19</v>
      </c>
      <c r="N106" s="140" t="s">
        <v>44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144</v>
      </c>
      <c r="AT106" s="143" t="s">
        <v>139</v>
      </c>
      <c r="AU106" s="143" t="s">
        <v>80</v>
      </c>
      <c r="AY106" s="18" t="s">
        <v>136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91</v>
      </c>
      <c r="BK106" s="144">
        <f t="shared" si="9"/>
        <v>0</v>
      </c>
      <c r="BL106" s="18" t="s">
        <v>144</v>
      </c>
      <c r="BM106" s="143" t="s">
        <v>332</v>
      </c>
    </row>
    <row r="107" spans="2:65" s="1" customFormat="1" ht="16.5" customHeight="1">
      <c r="B107" s="33"/>
      <c r="C107" s="132" t="s">
        <v>231</v>
      </c>
      <c r="D107" s="132" t="s">
        <v>139</v>
      </c>
      <c r="E107" s="133" t="s">
        <v>1352</v>
      </c>
      <c r="F107" s="134" t="s">
        <v>1353</v>
      </c>
      <c r="G107" s="135" t="s">
        <v>234</v>
      </c>
      <c r="H107" s="136">
        <v>0.5</v>
      </c>
      <c r="I107" s="137"/>
      <c r="J107" s="138">
        <f t="shared" si="0"/>
        <v>0</v>
      </c>
      <c r="K107" s="134" t="s">
        <v>19</v>
      </c>
      <c r="L107" s="33"/>
      <c r="M107" s="139" t="s">
        <v>19</v>
      </c>
      <c r="N107" s="140" t="s">
        <v>44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144</v>
      </c>
      <c r="AT107" s="143" t="s">
        <v>139</v>
      </c>
      <c r="AU107" s="143" t="s">
        <v>80</v>
      </c>
      <c r="AY107" s="18" t="s">
        <v>136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91</v>
      </c>
      <c r="BK107" s="144">
        <f t="shared" si="9"/>
        <v>0</v>
      </c>
      <c r="BL107" s="18" t="s">
        <v>144</v>
      </c>
      <c r="BM107" s="143" t="s">
        <v>346</v>
      </c>
    </row>
    <row r="108" spans="2:65" s="11" customFormat="1" ht="25.9" customHeight="1">
      <c r="B108" s="120"/>
      <c r="D108" s="121" t="s">
        <v>71</v>
      </c>
      <c r="E108" s="122" t="s">
        <v>1354</v>
      </c>
      <c r="F108" s="122" t="s">
        <v>1355</v>
      </c>
      <c r="I108" s="123"/>
      <c r="J108" s="124">
        <f>BK108</f>
        <v>0</v>
      </c>
      <c r="L108" s="120"/>
      <c r="M108" s="125"/>
      <c r="P108" s="126">
        <f>SUM(P109:P111)</f>
        <v>0</v>
      </c>
      <c r="R108" s="126">
        <f>SUM(R109:R111)</f>
        <v>0</v>
      </c>
      <c r="T108" s="127">
        <f>SUM(T109:T111)</f>
        <v>0</v>
      </c>
      <c r="AR108" s="121" t="s">
        <v>91</v>
      </c>
      <c r="AT108" s="128" t="s">
        <v>71</v>
      </c>
      <c r="AU108" s="128" t="s">
        <v>72</v>
      </c>
      <c r="AY108" s="121" t="s">
        <v>136</v>
      </c>
      <c r="BK108" s="129">
        <f>SUM(BK109:BK111)</f>
        <v>0</v>
      </c>
    </row>
    <row r="109" spans="2:65" s="1" customFormat="1" ht="16.5" customHeight="1">
      <c r="B109" s="33"/>
      <c r="C109" s="132" t="s">
        <v>239</v>
      </c>
      <c r="D109" s="132" t="s">
        <v>139</v>
      </c>
      <c r="E109" s="133" t="s">
        <v>1356</v>
      </c>
      <c r="F109" s="134" t="s">
        <v>1357</v>
      </c>
      <c r="G109" s="135" t="s">
        <v>227</v>
      </c>
      <c r="H109" s="136">
        <v>8</v>
      </c>
      <c r="I109" s="137"/>
      <c r="J109" s="138">
        <f>ROUND(I109*H109,2)</f>
        <v>0</v>
      </c>
      <c r="K109" s="134" t="s">
        <v>19</v>
      </c>
      <c r="L109" s="33"/>
      <c r="M109" s="139" t="s">
        <v>19</v>
      </c>
      <c r="N109" s="140" t="s">
        <v>44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253</v>
      </c>
      <c r="AT109" s="143" t="s">
        <v>139</v>
      </c>
      <c r="AU109" s="143" t="s">
        <v>80</v>
      </c>
      <c r="AY109" s="18" t="s">
        <v>136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91</v>
      </c>
      <c r="BK109" s="144">
        <f>ROUND(I109*H109,2)</f>
        <v>0</v>
      </c>
      <c r="BL109" s="18" t="s">
        <v>253</v>
      </c>
      <c r="BM109" s="143" t="s">
        <v>359</v>
      </c>
    </row>
    <row r="110" spans="2:65" s="1" customFormat="1" ht="16.5" customHeight="1">
      <c r="B110" s="33"/>
      <c r="C110" s="132" t="s">
        <v>246</v>
      </c>
      <c r="D110" s="132" t="s">
        <v>139</v>
      </c>
      <c r="E110" s="133" t="s">
        <v>1358</v>
      </c>
      <c r="F110" s="134" t="s">
        <v>1359</v>
      </c>
      <c r="G110" s="135" t="s">
        <v>227</v>
      </c>
      <c r="H110" s="136">
        <v>4</v>
      </c>
      <c r="I110" s="137"/>
      <c r="J110" s="138">
        <f>ROUND(I110*H110,2)</f>
        <v>0</v>
      </c>
      <c r="K110" s="134" t="s">
        <v>19</v>
      </c>
      <c r="L110" s="33"/>
      <c r="M110" s="139" t="s">
        <v>19</v>
      </c>
      <c r="N110" s="140" t="s">
        <v>44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253</v>
      </c>
      <c r="AT110" s="143" t="s">
        <v>139</v>
      </c>
      <c r="AU110" s="143" t="s">
        <v>80</v>
      </c>
      <c r="AY110" s="18" t="s">
        <v>136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91</v>
      </c>
      <c r="BK110" s="144">
        <f>ROUND(I110*H110,2)</f>
        <v>0</v>
      </c>
      <c r="BL110" s="18" t="s">
        <v>253</v>
      </c>
      <c r="BM110" s="143" t="s">
        <v>369</v>
      </c>
    </row>
    <row r="111" spans="2:65" s="1" customFormat="1" ht="16.5" customHeight="1">
      <c r="B111" s="33"/>
      <c r="C111" s="132" t="s">
        <v>253</v>
      </c>
      <c r="D111" s="132" t="s">
        <v>139</v>
      </c>
      <c r="E111" s="133" t="s">
        <v>1360</v>
      </c>
      <c r="F111" s="134" t="s">
        <v>1361</v>
      </c>
      <c r="G111" s="135" t="s">
        <v>227</v>
      </c>
      <c r="H111" s="136">
        <v>8</v>
      </c>
      <c r="I111" s="137"/>
      <c r="J111" s="138">
        <f>ROUND(I111*H111,2)</f>
        <v>0</v>
      </c>
      <c r="K111" s="134" t="s">
        <v>19</v>
      </c>
      <c r="L111" s="33"/>
      <c r="M111" s="139" t="s">
        <v>19</v>
      </c>
      <c r="N111" s="140" t="s">
        <v>44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253</v>
      </c>
      <c r="AT111" s="143" t="s">
        <v>139</v>
      </c>
      <c r="AU111" s="143" t="s">
        <v>80</v>
      </c>
      <c r="AY111" s="18" t="s">
        <v>136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91</v>
      </c>
      <c r="BK111" s="144">
        <f>ROUND(I111*H111,2)</f>
        <v>0</v>
      </c>
      <c r="BL111" s="18" t="s">
        <v>253</v>
      </c>
      <c r="BM111" s="143" t="s">
        <v>380</v>
      </c>
    </row>
    <row r="112" spans="2:65" s="11" customFormat="1" ht="25.9" customHeight="1">
      <c r="B112" s="120"/>
      <c r="D112" s="121" t="s">
        <v>71</v>
      </c>
      <c r="E112" s="122" t="s">
        <v>1362</v>
      </c>
      <c r="F112" s="122" t="s">
        <v>1363</v>
      </c>
      <c r="I112" s="123"/>
      <c r="J112" s="124">
        <f>BK112</f>
        <v>0</v>
      </c>
      <c r="L112" s="120"/>
      <c r="M112" s="125"/>
      <c r="P112" s="126">
        <f>SUM(P113:P125)</f>
        <v>0</v>
      </c>
      <c r="R112" s="126">
        <f>SUM(R113:R125)</f>
        <v>0</v>
      </c>
      <c r="T112" s="127">
        <f>SUM(T113:T125)</f>
        <v>0</v>
      </c>
      <c r="AR112" s="121" t="s">
        <v>91</v>
      </c>
      <c r="AT112" s="128" t="s">
        <v>71</v>
      </c>
      <c r="AU112" s="128" t="s">
        <v>72</v>
      </c>
      <c r="AY112" s="121" t="s">
        <v>136</v>
      </c>
      <c r="BK112" s="129">
        <f>SUM(BK113:BK125)</f>
        <v>0</v>
      </c>
    </row>
    <row r="113" spans="2:65" s="1" customFormat="1" ht="16.5" customHeight="1">
      <c r="B113" s="33"/>
      <c r="C113" s="132" t="s">
        <v>259</v>
      </c>
      <c r="D113" s="132" t="s">
        <v>139</v>
      </c>
      <c r="E113" s="133" t="s">
        <v>1364</v>
      </c>
      <c r="F113" s="134" t="s">
        <v>1365</v>
      </c>
      <c r="G113" s="135" t="s">
        <v>227</v>
      </c>
      <c r="H113" s="136">
        <v>4</v>
      </c>
      <c r="I113" s="137"/>
      <c r="J113" s="138">
        <f t="shared" ref="J113:J125" si="10">ROUND(I113*H113,2)</f>
        <v>0</v>
      </c>
      <c r="K113" s="134" t="s">
        <v>19</v>
      </c>
      <c r="L113" s="33"/>
      <c r="M113" s="139" t="s">
        <v>19</v>
      </c>
      <c r="N113" s="140" t="s">
        <v>44</v>
      </c>
      <c r="P113" s="141">
        <f t="shared" ref="P113:P125" si="11">O113*H113</f>
        <v>0</v>
      </c>
      <c r="Q113" s="141">
        <v>0</v>
      </c>
      <c r="R113" s="141">
        <f t="shared" ref="R113:R125" si="12">Q113*H113</f>
        <v>0</v>
      </c>
      <c r="S113" s="141">
        <v>0</v>
      </c>
      <c r="T113" s="142">
        <f t="shared" ref="T113:T125" si="13">S113*H113</f>
        <v>0</v>
      </c>
      <c r="AR113" s="143" t="s">
        <v>253</v>
      </c>
      <c r="AT113" s="143" t="s">
        <v>139</v>
      </c>
      <c r="AU113" s="143" t="s">
        <v>80</v>
      </c>
      <c r="AY113" s="18" t="s">
        <v>136</v>
      </c>
      <c r="BE113" s="144">
        <f t="shared" ref="BE113:BE125" si="14">IF(N113="základní",J113,0)</f>
        <v>0</v>
      </c>
      <c r="BF113" s="144">
        <f t="shared" ref="BF113:BF125" si="15">IF(N113="snížená",J113,0)</f>
        <v>0</v>
      </c>
      <c r="BG113" s="144">
        <f t="shared" ref="BG113:BG125" si="16">IF(N113="zákl. přenesená",J113,0)</f>
        <v>0</v>
      </c>
      <c r="BH113" s="144">
        <f t="shared" ref="BH113:BH125" si="17">IF(N113="sníž. přenesená",J113,0)</f>
        <v>0</v>
      </c>
      <c r="BI113" s="144">
        <f t="shared" ref="BI113:BI125" si="18">IF(N113="nulová",J113,0)</f>
        <v>0</v>
      </c>
      <c r="BJ113" s="18" t="s">
        <v>91</v>
      </c>
      <c r="BK113" s="144">
        <f t="shared" ref="BK113:BK125" si="19">ROUND(I113*H113,2)</f>
        <v>0</v>
      </c>
      <c r="BL113" s="18" t="s">
        <v>253</v>
      </c>
      <c r="BM113" s="143" t="s">
        <v>396</v>
      </c>
    </row>
    <row r="114" spans="2:65" s="1" customFormat="1" ht="16.5" customHeight="1">
      <c r="B114" s="33"/>
      <c r="C114" s="132" t="s">
        <v>267</v>
      </c>
      <c r="D114" s="132" t="s">
        <v>139</v>
      </c>
      <c r="E114" s="133" t="s">
        <v>1366</v>
      </c>
      <c r="F114" s="134" t="s">
        <v>1367</v>
      </c>
      <c r="G114" s="135" t="s">
        <v>142</v>
      </c>
      <c r="H114" s="136">
        <v>1.9079999999999999</v>
      </c>
      <c r="I114" s="137"/>
      <c r="J114" s="138">
        <f t="shared" si="10"/>
        <v>0</v>
      </c>
      <c r="K114" s="134" t="s">
        <v>19</v>
      </c>
      <c r="L114" s="33"/>
      <c r="M114" s="139" t="s">
        <v>19</v>
      </c>
      <c r="N114" s="140" t="s">
        <v>44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253</v>
      </c>
      <c r="AT114" s="143" t="s">
        <v>139</v>
      </c>
      <c r="AU114" s="143" t="s">
        <v>80</v>
      </c>
      <c r="AY114" s="18" t="s">
        <v>136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91</v>
      </c>
      <c r="BK114" s="144">
        <f t="shared" si="19"/>
        <v>0</v>
      </c>
      <c r="BL114" s="18" t="s">
        <v>253</v>
      </c>
      <c r="BM114" s="143" t="s">
        <v>406</v>
      </c>
    </row>
    <row r="115" spans="2:65" s="1" customFormat="1" ht="16.5" customHeight="1">
      <c r="B115" s="33"/>
      <c r="C115" s="132" t="s">
        <v>276</v>
      </c>
      <c r="D115" s="132" t="s">
        <v>139</v>
      </c>
      <c r="E115" s="133" t="s">
        <v>1368</v>
      </c>
      <c r="F115" s="134" t="s">
        <v>1369</v>
      </c>
      <c r="G115" s="135" t="s">
        <v>227</v>
      </c>
      <c r="H115" s="136">
        <v>1</v>
      </c>
      <c r="I115" s="137"/>
      <c r="J115" s="138">
        <f t="shared" si="10"/>
        <v>0</v>
      </c>
      <c r="K115" s="134" t="s">
        <v>19</v>
      </c>
      <c r="L115" s="33"/>
      <c r="M115" s="139" t="s">
        <v>19</v>
      </c>
      <c r="N115" s="140" t="s">
        <v>44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253</v>
      </c>
      <c r="AT115" s="143" t="s">
        <v>139</v>
      </c>
      <c r="AU115" s="143" t="s">
        <v>80</v>
      </c>
      <c r="AY115" s="18" t="s">
        <v>136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91</v>
      </c>
      <c r="BK115" s="144">
        <f t="shared" si="19"/>
        <v>0</v>
      </c>
      <c r="BL115" s="18" t="s">
        <v>253</v>
      </c>
      <c r="BM115" s="143" t="s">
        <v>420</v>
      </c>
    </row>
    <row r="116" spans="2:65" s="1" customFormat="1" ht="16.5" customHeight="1">
      <c r="B116" s="33"/>
      <c r="C116" s="132" t="s">
        <v>291</v>
      </c>
      <c r="D116" s="132" t="s">
        <v>139</v>
      </c>
      <c r="E116" s="133" t="s">
        <v>1370</v>
      </c>
      <c r="F116" s="134" t="s">
        <v>1371</v>
      </c>
      <c r="G116" s="135" t="s">
        <v>227</v>
      </c>
      <c r="H116" s="136">
        <v>1</v>
      </c>
      <c r="I116" s="137"/>
      <c r="J116" s="138">
        <f t="shared" si="10"/>
        <v>0</v>
      </c>
      <c r="K116" s="134" t="s">
        <v>19</v>
      </c>
      <c r="L116" s="33"/>
      <c r="M116" s="139" t="s">
        <v>19</v>
      </c>
      <c r="N116" s="140" t="s">
        <v>44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253</v>
      </c>
      <c r="AT116" s="143" t="s">
        <v>139</v>
      </c>
      <c r="AU116" s="143" t="s">
        <v>80</v>
      </c>
      <c r="AY116" s="18" t="s">
        <v>136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91</v>
      </c>
      <c r="BK116" s="144">
        <f t="shared" si="19"/>
        <v>0</v>
      </c>
      <c r="BL116" s="18" t="s">
        <v>253</v>
      </c>
      <c r="BM116" s="143" t="s">
        <v>651</v>
      </c>
    </row>
    <row r="117" spans="2:65" s="1" customFormat="1" ht="16.5" customHeight="1">
      <c r="B117" s="33"/>
      <c r="C117" s="132" t="s">
        <v>7</v>
      </c>
      <c r="D117" s="132" t="s">
        <v>139</v>
      </c>
      <c r="E117" s="133" t="s">
        <v>1372</v>
      </c>
      <c r="F117" s="134" t="s">
        <v>1373</v>
      </c>
      <c r="G117" s="135" t="s">
        <v>227</v>
      </c>
      <c r="H117" s="136">
        <v>2</v>
      </c>
      <c r="I117" s="137"/>
      <c r="J117" s="138">
        <f t="shared" si="10"/>
        <v>0</v>
      </c>
      <c r="K117" s="134" t="s">
        <v>19</v>
      </c>
      <c r="L117" s="33"/>
      <c r="M117" s="139" t="s">
        <v>19</v>
      </c>
      <c r="N117" s="140" t="s">
        <v>44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253</v>
      </c>
      <c r="AT117" s="143" t="s">
        <v>139</v>
      </c>
      <c r="AU117" s="143" t="s">
        <v>80</v>
      </c>
      <c r="AY117" s="18" t="s">
        <v>136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91</v>
      </c>
      <c r="BK117" s="144">
        <f t="shared" si="19"/>
        <v>0</v>
      </c>
      <c r="BL117" s="18" t="s">
        <v>253</v>
      </c>
      <c r="BM117" s="143" t="s">
        <v>661</v>
      </c>
    </row>
    <row r="118" spans="2:65" s="1" customFormat="1" ht="16.5" customHeight="1">
      <c r="B118" s="33"/>
      <c r="C118" s="132" t="s">
        <v>305</v>
      </c>
      <c r="D118" s="132" t="s">
        <v>139</v>
      </c>
      <c r="E118" s="133" t="s">
        <v>1374</v>
      </c>
      <c r="F118" s="134" t="s">
        <v>1375</v>
      </c>
      <c r="G118" s="135" t="s">
        <v>142</v>
      </c>
      <c r="H118" s="136">
        <v>2.76</v>
      </c>
      <c r="I118" s="137"/>
      <c r="J118" s="138">
        <f t="shared" si="10"/>
        <v>0</v>
      </c>
      <c r="K118" s="134" t="s">
        <v>19</v>
      </c>
      <c r="L118" s="33"/>
      <c r="M118" s="139" t="s">
        <v>19</v>
      </c>
      <c r="N118" s="140" t="s">
        <v>44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253</v>
      </c>
      <c r="AT118" s="143" t="s">
        <v>139</v>
      </c>
      <c r="AU118" s="143" t="s">
        <v>80</v>
      </c>
      <c r="AY118" s="18" t="s">
        <v>136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91</v>
      </c>
      <c r="BK118" s="144">
        <f t="shared" si="19"/>
        <v>0</v>
      </c>
      <c r="BL118" s="18" t="s">
        <v>253</v>
      </c>
      <c r="BM118" s="143" t="s">
        <v>671</v>
      </c>
    </row>
    <row r="119" spans="2:65" s="1" customFormat="1" ht="16.5" customHeight="1">
      <c r="B119" s="33"/>
      <c r="C119" s="132" t="s">
        <v>310</v>
      </c>
      <c r="D119" s="132" t="s">
        <v>139</v>
      </c>
      <c r="E119" s="133" t="s">
        <v>1376</v>
      </c>
      <c r="F119" s="134" t="s">
        <v>1377</v>
      </c>
      <c r="G119" s="135" t="s">
        <v>227</v>
      </c>
      <c r="H119" s="136">
        <v>4</v>
      </c>
      <c r="I119" s="137"/>
      <c r="J119" s="138">
        <f t="shared" si="10"/>
        <v>0</v>
      </c>
      <c r="K119" s="134" t="s">
        <v>19</v>
      </c>
      <c r="L119" s="33"/>
      <c r="M119" s="139" t="s">
        <v>19</v>
      </c>
      <c r="N119" s="140" t="s">
        <v>44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253</v>
      </c>
      <c r="AT119" s="143" t="s">
        <v>139</v>
      </c>
      <c r="AU119" s="143" t="s">
        <v>80</v>
      </c>
      <c r="AY119" s="18" t="s">
        <v>136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91</v>
      </c>
      <c r="BK119" s="144">
        <f t="shared" si="19"/>
        <v>0</v>
      </c>
      <c r="BL119" s="18" t="s">
        <v>253</v>
      </c>
      <c r="BM119" s="143" t="s">
        <v>682</v>
      </c>
    </row>
    <row r="120" spans="2:65" s="1" customFormat="1" ht="16.5" customHeight="1">
      <c r="B120" s="33"/>
      <c r="C120" s="132" t="s">
        <v>316</v>
      </c>
      <c r="D120" s="132" t="s">
        <v>139</v>
      </c>
      <c r="E120" s="133" t="s">
        <v>1378</v>
      </c>
      <c r="F120" s="134" t="s">
        <v>1379</v>
      </c>
      <c r="G120" s="135" t="s">
        <v>227</v>
      </c>
      <c r="H120" s="136">
        <v>16</v>
      </c>
      <c r="I120" s="137"/>
      <c r="J120" s="138">
        <f t="shared" si="10"/>
        <v>0</v>
      </c>
      <c r="K120" s="134" t="s">
        <v>19</v>
      </c>
      <c r="L120" s="33"/>
      <c r="M120" s="139" t="s">
        <v>19</v>
      </c>
      <c r="N120" s="140" t="s">
        <v>44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253</v>
      </c>
      <c r="AT120" s="143" t="s">
        <v>139</v>
      </c>
      <c r="AU120" s="143" t="s">
        <v>80</v>
      </c>
      <c r="AY120" s="18" t="s">
        <v>136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91</v>
      </c>
      <c r="BK120" s="144">
        <f t="shared" si="19"/>
        <v>0</v>
      </c>
      <c r="BL120" s="18" t="s">
        <v>253</v>
      </c>
      <c r="BM120" s="143" t="s">
        <v>691</v>
      </c>
    </row>
    <row r="121" spans="2:65" s="1" customFormat="1" ht="16.5" customHeight="1">
      <c r="B121" s="33"/>
      <c r="C121" s="132" t="s">
        <v>323</v>
      </c>
      <c r="D121" s="132" t="s">
        <v>139</v>
      </c>
      <c r="E121" s="133" t="s">
        <v>1380</v>
      </c>
      <c r="F121" s="134" t="s">
        <v>1381</v>
      </c>
      <c r="G121" s="135" t="s">
        <v>142</v>
      </c>
      <c r="H121" s="136">
        <v>1.9079999999999999</v>
      </c>
      <c r="I121" s="137"/>
      <c r="J121" s="138">
        <f t="shared" si="10"/>
        <v>0</v>
      </c>
      <c r="K121" s="134" t="s">
        <v>19</v>
      </c>
      <c r="L121" s="33"/>
      <c r="M121" s="139" t="s">
        <v>19</v>
      </c>
      <c r="N121" s="140" t="s">
        <v>44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253</v>
      </c>
      <c r="AT121" s="143" t="s">
        <v>139</v>
      </c>
      <c r="AU121" s="143" t="s">
        <v>80</v>
      </c>
      <c r="AY121" s="18" t="s">
        <v>136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91</v>
      </c>
      <c r="BK121" s="144">
        <f t="shared" si="19"/>
        <v>0</v>
      </c>
      <c r="BL121" s="18" t="s">
        <v>253</v>
      </c>
      <c r="BM121" s="143" t="s">
        <v>701</v>
      </c>
    </row>
    <row r="122" spans="2:65" s="1" customFormat="1" ht="16.5" customHeight="1">
      <c r="B122" s="33"/>
      <c r="C122" s="132" t="s">
        <v>332</v>
      </c>
      <c r="D122" s="132" t="s">
        <v>139</v>
      </c>
      <c r="E122" s="133" t="s">
        <v>1382</v>
      </c>
      <c r="F122" s="134" t="s">
        <v>1383</v>
      </c>
      <c r="G122" s="135" t="s">
        <v>302</v>
      </c>
      <c r="H122" s="136">
        <v>0.29699999999999999</v>
      </c>
      <c r="I122" s="137"/>
      <c r="J122" s="138">
        <f t="shared" si="10"/>
        <v>0</v>
      </c>
      <c r="K122" s="134" t="s">
        <v>19</v>
      </c>
      <c r="L122" s="33"/>
      <c r="M122" s="139" t="s">
        <v>19</v>
      </c>
      <c r="N122" s="140" t="s">
        <v>44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253</v>
      </c>
      <c r="AT122" s="143" t="s">
        <v>139</v>
      </c>
      <c r="AU122" s="143" t="s">
        <v>80</v>
      </c>
      <c r="AY122" s="18" t="s">
        <v>136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91</v>
      </c>
      <c r="BK122" s="144">
        <f t="shared" si="19"/>
        <v>0</v>
      </c>
      <c r="BL122" s="18" t="s">
        <v>253</v>
      </c>
      <c r="BM122" s="143" t="s">
        <v>710</v>
      </c>
    </row>
    <row r="123" spans="2:65" s="1" customFormat="1" ht="24.2" customHeight="1">
      <c r="B123" s="33"/>
      <c r="C123" s="132" t="s">
        <v>341</v>
      </c>
      <c r="D123" s="132" t="s">
        <v>139</v>
      </c>
      <c r="E123" s="133" t="s">
        <v>1384</v>
      </c>
      <c r="F123" s="134" t="s">
        <v>1385</v>
      </c>
      <c r="G123" s="135" t="s">
        <v>227</v>
      </c>
      <c r="H123" s="136">
        <v>1</v>
      </c>
      <c r="I123" s="137"/>
      <c r="J123" s="138">
        <f t="shared" si="10"/>
        <v>0</v>
      </c>
      <c r="K123" s="134" t="s">
        <v>19</v>
      </c>
      <c r="L123" s="33"/>
      <c r="M123" s="139" t="s">
        <v>19</v>
      </c>
      <c r="N123" s="140" t="s">
        <v>44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253</v>
      </c>
      <c r="AT123" s="143" t="s">
        <v>139</v>
      </c>
      <c r="AU123" s="143" t="s">
        <v>80</v>
      </c>
      <c r="AY123" s="18" t="s">
        <v>136</v>
      </c>
      <c r="BE123" s="144">
        <f t="shared" si="14"/>
        <v>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91</v>
      </c>
      <c r="BK123" s="144">
        <f t="shared" si="19"/>
        <v>0</v>
      </c>
      <c r="BL123" s="18" t="s">
        <v>253</v>
      </c>
      <c r="BM123" s="143" t="s">
        <v>724</v>
      </c>
    </row>
    <row r="124" spans="2:65" s="1" customFormat="1" ht="16.5" customHeight="1">
      <c r="B124" s="33"/>
      <c r="C124" s="132" t="s">
        <v>346</v>
      </c>
      <c r="D124" s="132" t="s">
        <v>139</v>
      </c>
      <c r="E124" s="133" t="s">
        <v>1386</v>
      </c>
      <c r="F124" s="134" t="s">
        <v>1387</v>
      </c>
      <c r="G124" s="135" t="s">
        <v>1388</v>
      </c>
      <c r="H124" s="136">
        <v>1</v>
      </c>
      <c r="I124" s="137"/>
      <c r="J124" s="138">
        <f t="shared" si="10"/>
        <v>0</v>
      </c>
      <c r="K124" s="134" t="s">
        <v>19</v>
      </c>
      <c r="L124" s="33"/>
      <c r="M124" s="139" t="s">
        <v>19</v>
      </c>
      <c r="N124" s="140" t="s">
        <v>44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253</v>
      </c>
      <c r="AT124" s="143" t="s">
        <v>139</v>
      </c>
      <c r="AU124" s="143" t="s">
        <v>80</v>
      </c>
      <c r="AY124" s="18" t="s">
        <v>136</v>
      </c>
      <c r="BE124" s="144">
        <f t="shared" si="14"/>
        <v>0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91</v>
      </c>
      <c r="BK124" s="144">
        <f t="shared" si="19"/>
        <v>0</v>
      </c>
      <c r="BL124" s="18" t="s">
        <v>253</v>
      </c>
      <c r="BM124" s="143" t="s">
        <v>734</v>
      </c>
    </row>
    <row r="125" spans="2:65" s="1" customFormat="1" ht="16.5" customHeight="1">
      <c r="B125" s="33"/>
      <c r="C125" s="132" t="s">
        <v>353</v>
      </c>
      <c r="D125" s="132" t="s">
        <v>139</v>
      </c>
      <c r="E125" s="133" t="s">
        <v>1389</v>
      </c>
      <c r="F125" s="134" t="s">
        <v>1390</v>
      </c>
      <c r="G125" s="135" t="s">
        <v>1391</v>
      </c>
      <c r="H125" s="194"/>
      <c r="I125" s="137"/>
      <c r="J125" s="138">
        <f t="shared" si="10"/>
        <v>0</v>
      </c>
      <c r="K125" s="134" t="s">
        <v>19</v>
      </c>
      <c r="L125" s="33"/>
      <c r="M125" s="139" t="s">
        <v>19</v>
      </c>
      <c r="N125" s="140" t="s">
        <v>44</v>
      </c>
      <c r="P125" s="141">
        <f t="shared" si="11"/>
        <v>0</v>
      </c>
      <c r="Q125" s="141">
        <v>0</v>
      </c>
      <c r="R125" s="141">
        <f t="shared" si="12"/>
        <v>0</v>
      </c>
      <c r="S125" s="141">
        <v>0</v>
      </c>
      <c r="T125" s="142">
        <f t="shared" si="13"/>
        <v>0</v>
      </c>
      <c r="AR125" s="143" t="s">
        <v>253</v>
      </c>
      <c r="AT125" s="143" t="s">
        <v>139</v>
      </c>
      <c r="AU125" s="143" t="s">
        <v>80</v>
      </c>
      <c r="AY125" s="18" t="s">
        <v>136</v>
      </c>
      <c r="BE125" s="144">
        <f t="shared" si="14"/>
        <v>0</v>
      </c>
      <c r="BF125" s="144">
        <f t="shared" si="15"/>
        <v>0</v>
      </c>
      <c r="BG125" s="144">
        <f t="shared" si="16"/>
        <v>0</v>
      </c>
      <c r="BH125" s="144">
        <f t="shared" si="17"/>
        <v>0</v>
      </c>
      <c r="BI125" s="144">
        <f t="shared" si="18"/>
        <v>0</v>
      </c>
      <c r="BJ125" s="18" t="s">
        <v>91</v>
      </c>
      <c r="BK125" s="144">
        <f t="shared" si="19"/>
        <v>0</v>
      </c>
      <c r="BL125" s="18" t="s">
        <v>253</v>
      </c>
      <c r="BM125" s="143" t="s">
        <v>744</v>
      </c>
    </row>
    <row r="126" spans="2:65" s="11" customFormat="1" ht="25.9" customHeight="1">
      <c r="B126" s="120"/>
      <c r="D126" s="121" t="s">
        <v>71</v>
      </c>
      <c r="E126" s="122" t="s">
        <v>1102</v>
      </c>
      <c r="F126" s="122" t="s">
        <v>1392</v>
      </c>
      <c r="I126" s="123"/>
      <c r="J126" s="124">
        <f>BK126</f>
        <v>0</v>
      </c>
      <c r="L126" s="120"/>
      <c r="M126" s="125"/>
      <c r="P126" s="126">
        <f>P127</f>
        <v>0</v>
      </c>
      <c r="R126" s="126">
        <f>R127</f>
        <v>0</v>
      </c>
      <c r="T126" s="127">
        <f>T127</f>
        <v>0</v>
      </c>
      <c r="AR126" s="121" t="s">
        <v>91</v>
      </c>
      <c r="AT126" s="128" t="s">
        <v>71</v>
      </c>
      <c r="AU126" s="128" t="s">
        <v>72</v>
      </c>
      <c r="AY126" s="121" t="s">
        <v>136</v>
      </c>
      <c r="BK126" s="129">
        <f>BK127</f>
        <v>0</v>
      </c>
    </row>
    <row r="127" spans="2:65" s="1" customFormat="1" ht="16.5" customHeight="1">
      <c r="B127" s="33"/>
      <c r="C127" s="132" t="s">
        <v>359</v>
      </c>
      <c r="D127" s="132" t="s">
        <v>139</v>
      </c>
      <c r="E127" s="133" t="s">
        <v>1393</v>
      </c>
      <c r="F127" s="134" t="s">
        <v>1394</v>
      </c>
      <c r="G127" s="135" t="s">
        <v>234</v>
      </c>
      <c r="H127" s="136">
        <v>17.399999999999999</v>
      </c>
      <c r="I127" s="137"/>
      <c r="J127" s="138">
        <f>ROUND(I127*H127,2)</f>
        <v>0</v>
      </c>
      <c r="K127" s="134" t="s">
        <v>19</v>
      </c>
      <c r="L127" s="33"/>
      <c r="M127" s="195" t="s">
        <v>19</v>
      </c>
      <c r="N127" s="196" t="s">
        <v>44</v>
      </c>
      <c r="O127" s="19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AR127" s="143" t="s">
        <v>253</v>
      </c>
      <c r="AT127" s="143" t="s">
        <v>139</v>
      </c>
      <c r="AU127" s="143" t="s">
        <v>80</v>
      </c>
      <c r="AY127" s="18" t="s">
        <v>136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91</v>
      </c>
      <c r="BK127" s="144">
        <f>ROUND(I127*H127,2)</f>
        <v>0</v>
      </c>
      <c r="BL127" s="18" t="s">
        <v>253</v>
      </c>
      <c r="BM127" s="143" t="s">
        <v>753</v>
      </c>
    </row>
    <row r="128" spans="2:65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3"/>
    </row>
  </sheetData>
  <sheetProtection algorithmName="SHA-512" hashValue="mRl1KU0/yx0rvn6fVk+TxPRAI5KpctlsWTdkHcN578vwH6H/gfo7lpnVHmHKo7lU98RI/TY29RdhNecKI0wM0Q==" saltValue="1aj5HheqO4TQjDuZ2M3AQJyfGwdVoc7E/nwm3oPSDNR13HNju7Mwl7rKMmzfqgytZNjieAyMdpw06aJ3Ltl3Ng==" spinCount="100000" sheet="1" objects="1" scenarios="1" formatColumns="0" formatRows="0" autoFilter="0"/>
  <autoFilter ref="C90:K127" xr:uid="{00000000-0009-0000-0000-000004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37"/>
  <sheetViews>
    <sheetView showGridLines="0" topLeftCell="A7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ht="12" customHeight="1">
      <c r="B8" s="21"/>
      <c r="D8" s="28" t="s">
        <v>103</v>
      </c>
      <c r="L8" s="21"/>
    </row>
    <row r="9" spans="2:46" s="1" customFormat="1" ht="16.5" customHeight="1">
      <c r="B9" s="33"/>
      <c r="E9" s="325" t="s">
        <v>1148</v>
      </c>
      <c r="F9" s="327"/>
      <c r="G9" s="327"/>
      <c r="H9" s="327"/>
      <c r="L9" s="33"/>
    </row>
    <row r="10" spans="2:46" s="1" customFormat="1" ht="12" customHeight="1">
      <c r="B10" s="33"/>
      <c r="D10" s="28" t="s">
        <v>1149</v>
      </c>
      <c r="L10" s="33"/>
    </row>
    <row r="11" spans="2:46" s="1" customFormat="1" ht="16.5" customHeight="1">
      <c r="B11" s="33"/>
      <c r="E11" s="284" t="s">
        <v>1395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25. 1. 2026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>Město Petřvald</v>
      </c>
      <c r="I17" s="28" t="s">
        <v>28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28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tr">
        <f>IF('Rekapitulace stavby'!AN16="","",'Rekapitulace stavby'!AN16)</f>
        <v>01740296</v>
      </c>
      <c r="L22" s="33"/>
    </row>
    <row r="23" spans="2:12" s="1" customFormat="1" ht="18" customHeight="1">
      <c r="B23" s="33"/>
      <c r="E23" s="26" t="str">
        <f>IF('Rekapitulace stavby'!E17="","",'Rekapitulace stavby'!E17)</f>
        <v>Ing.Kosub Lukáš, U Cementárny1303/16,Ostrava</v>
      </c>
      <c r="I23" s="28" t="s">
        <v>28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28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36</v>
      </c>
      <c r="L28" s="33"/>
    </row>
    <row r="29" spans="2:12" s="7" customFormat="1" ht="16.5" customHeight="1">
      <c r="B29" s="92"/>
      <c r="E29" s="314" t="s">
        <v>19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38</v>
      </c>
      <c r="J32" s="64">
        <f>ROUND(J98,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40</v>
      </c>
      <c r="I34" s="36" t="s">
        <v>39</v>
      </c>
      <c r="J34" s="36" t="s">
        <v>41</v>
      </c>
      <c r="L34" s="33"/>
    </row>
    <row r="35" spans="2:12" s="1" customFormat="1" ht="14.45" customHeight="1">
      <c r="B35" s="33"/>
      <c r="D35" s="53" t="s">
        <v>42</v>
      </c>
      <c r="E35" s="28" t="s">
        <v>43</v>
      </c>
      <c r="F35" s="84">
        <f>ROUND((SUM(BE98:BE236)),  2)</f>
        <v>0</v>
      </c>
      <c r="I35" s="94">
        <v>0.21</v>
      </c>
      <c r="J35" s="84">
        <f>ROUND(((SUM(BE98:BE236))*I35),  2)</f>
        <v>0</v>
      </c>
      <c r="L35" s="33"/>
    </row>
    <row r="36" spans="2:12" s="1" customFormat="1" ht="14.45" customHeight="1">
      <c r="B36" s="33"/>
      <c r="E36" s="28" t="s">
        <v>44</v>
      </c>
      <c r="F36" s="84">
        <f>ROUND((SUM(BF98:BF236)),  2)</f>
        <v>0</v>
      </c>
      <c r="I36" s="94">
        <v>0.12</v>
      </c>
      <c r="J36" s="84">
        <f>ROUND(((SUM(BF98:BF236))*I36),  2)</f>
        <v>0</v>
      </c>
      <c r="L36" s="33"/>
    </row>
    <row r="37" spans="2:12" s="1" customFormat="1" ht="14.45" hidden="1" customHeight="1">
      <c r="B37" s="33"/>
      <c r="E37" s="28" t="s">
        <v>45</v>
      </c>
      <c r="F37" s="84">
        <f>ROUND((SUM(BG98:BG236)),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46</v>
      </c>
      <c r="F38" s="84">
        <f>ROUND((SUM(BH98:BH236)),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47</v>
      </c>
      <c r="F39" s="84">
        <f>ROUND((SUM(BI98:BI236)),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48</v>
      </c>
      <c r="E41" s="55"/>
      <c r="F41" s="55"/>
      <c r="G41" s="97" t="s">
        <v>49</v>
      </c>
      <c r="H41" s="98" t="s">
        <v>50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105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Oprava bytu č.5, Rychvaldská 559, Petřvald</v>
      </c>
      <c r="F50" s="326"/>
      <c r="G50" s="326"/>
      <c r="H50" s="326"/>
      <c r="L50" s="33"/>
    </row>
    <row r="51" spans="2:47" ht="12" customHeight="1">
      <c r="B51" s="21"/>
      <c r="C51" s="28" t="s">
        <v>103</v>
      </c>
      <c r="L51" s="21"/>
    </row>
    <row r="52" spans="2:47" s="1" customFormat="1" ht="16.5" customHeight="1">
      <c r="B52" s="33"/>
      <c r="E52" s="325" t="s">
        <v>1148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1149</v>
      </c>
      <c r="L53" s="33"/>
    </row>
    <row r="54" spans="2:47" s="1" customFormat="1" ht="16.5" customHeight="1">
      <c r="B54" s="33"/>
      <c r="E54" s="284" t="str">
        <f>E11</f>
        <v>033 -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25. 1. 2026</v>
      </c>
      <c r="L56" s="33"/>
    </row>
    <row r="57" spans="2:47" s="1" customFormat="1" ht="6.95" customHeight="1">
      <c r="B57" s="33"/>
      <c r="L57" s="33"/>
    </row>
    <row r="58" spans="2:47" s="1" customFormat="1" ht="40.15" customHeight="1">
      <c r="B58" s="33"/>
      <c r="C58" s="28" t="s">
        <v>25</v>
      </c>
      <c r="F58" s="26" t="str">
        <f>E17</f>
        <v>Město Petřvald</v>
      </c>
      <c r="I58" s="28" t="s">
        <v>31</v>
      </c>
      <c r="J58" s="31" t="str">
        <f>E23</f>
        <v>Ing.Kosub Lukáš, U Cementárny1303/16,Ostrava</v>
      </c>
      <c r="L58" s="33"/>
    </row>
    <row r="59" spans="2:47" s="1" customFormat="1" ht="15.2" customHeight="1">
      <c r="B59" s="33"/>
      <c r="C59" s="28" t="s">
        <v>29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106</v>
      </c>
      <c r="D61" s="95"/>
      <c r="E61" s="95"/>
      <c r="F61" s="95"/>
      <c r="G61" s="95"/>
      <c r="H61" s="95"/>
      <c r="I61" s="95"/>
      <c r="J61" s="102" t="s">
        <v>107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70</v>
      </c>
      <c r="J63" s="64">
        <f>J98</f>
        <v>0</v>
      </c>
      <c r="L63" s="33"/>
      <c r="AU63" s="18" t="s">
        <v>108</v>
      </c>
    </row>
    <row r="64" spans="2:47" s="8" customFormat="1" ht="24.95" customHeight="1">
      <c r="B64" s="104"/>
      <c r="D64" s="105" t="s">
        <v>113</v>
      </c>
      <c r="E64" s="106"/>
      <c r="F64" s="106"/>
      <c r="G64" s="106"/>
      <c r="H64" s="106"/>
      <c r="I64" s="106"/>
      <c r="J64" s="107">
        <f>J99</f>
        <v>0</v>
      </c>
      <c r="L64" s="104"/>
    </row>
    <row r="65" spans="2:12" s="9" customFormat="1" ht="19.899999999999999" customHeight="1">
      <c r="B65" s="108"/>
      <c r="D65" s="109" t="s">
        <v>1396</v>
      </c>
      <c r="E65" s="110"/>
      <c r="F65" s="110"/>
      <c r="G65" s="110"/>
      <c r="H65" s="110"/>
      <c r="I65" s="110"/>
      <c r="J65" s="111">
        <f>J100</f>
        <v>0</v>
      </c>
      <c r="L65" s="108"/>
    </row>
    <row r="66" spans="2:12" s="9" customFormat="1" ht="19.899999999999999" customHeight="1">
      <c r="B66" s="108"/>
      <c r="D66" s="109" t="s">
        <v>1397</v>
      </c>
      <c r="E66" s="110"/>
      <c r="F66" s="110"/>
      <c r="G66" s="110"/>
      <c r="H66" s="110"/>
      <c r="I66" s="110"/>
      <c r="J66" s="111">
        <f>J104</f>
        <v>0</v>
      </c>
      <c r="L66" s="108"/>
    </row>
    <row r="67" spans="2:12" s="9" customFormat="1" ht="19.899999999999999" customHeight="1">
      <c r="B67" s="108"/>
      <c r="D67" s="109" t="s">
        <v>1398</v>
      </c>
      <c r="E67" s="110"/>
      <c r="F67" s="110"/>
      <c r="G67" s="110"/>
      <c r="H67" s="110"/>
      <c r="I67" s="110"/>
      <c r="J67" s="111">
        <f>J178</f>
        <v>0</v>
      </c>
      <c r="L67" s="108"/>
    </row>
    <row r="68" spans="2:12" s="9" customFormat="1" ht="19.899999999999999" customHeight="1">
      <c r="B68" s="108"/>
      <c r="D68" s="109" t="s">
        <v>1399</v>
      </c>
      <c r="E68" s="110"/>
      <c r="F68" s="110"/>
      <c r="G68" s="110"/>
      <c r="H68" s="110"/>
      <c r="I68" s="110"/>
      <c r="J68" s="111">
        <f>J182</f>
        <v>0</v>
      </c>
      <c r="L68" s="108"/>
    </row>
    <row r="69" spans="2:12" s="8" customFormat="1" ht="24.95" customHeight="1">
      <c r="B69" s="104"/>
      <c r="D69" s="105" t="s">
        <v>1400</v>
      </c>
      <c r="E69" s="106"/>
      <c r="F69" s="106"/>
      <c r="G69" s="106"/>
      <c r="H69" s="106"/>
      <c r="I69" s="106"/>
      <c r="J69" s="107">
        <f>J187</f>
        <v>0</v>
      </c>
      <c r="L69" s="104"/>
    </row>
    <row r="70" spans="2:12" s="9" customFormat="1" ht="19.899999999999999" customHeight="1">
      <c r="B70" s="108"/>
      <c r="D70" s="109" t="s">
        <v>1401</v>
      </c>
      <c r="E70" s="110"/>
      <c r="F70" s="110"/>
      <c r="G70" s="110"/>
      <c r="H70" s="110"/>
      <c r="I70" s="110"/>
      <c r="J70" s="111">
        <f>J188</f>
        <v>0</v>
      </c>
      <c r="L70" s="108"/>
    </row>
    <row r="71" spans="2:12" s="9" customFormat="1" ht="19.899999999999999" customHeight="1">
      <c r="B71" s="108"/>
      <c r="D71" s="109" t="s">
        <v>1402</v>
      </c>
      <c r="E71" s="110"/>
      <c r="F71" s="110"/>
      <c r="G71" s="110"/>
      <c r="H71" s="110"/>
      <c r="I71" s="110"/>
      <c r="J71" s="111">
        <f>J199</f>
        <v>0</v>
      </c>
      <c r="L71" s="108"/>
    </row>
    <row r="72" spans="2:12" s="9" customFormat="1" ht="19.899999999999999" customHeight="1">
      <c r="B72" s="108"/>
      <c r="D72" s="109" t="s">
        <v>1403</v>
      </c>
      <c r="E72" s="110"/>
      <c r="F72" s="110"/>
      <c r="G72" s="110"/>
      <c r="H72" s="110"/>
      <c r="I72" s="110"/>
      <c r="J72" s="111">
        <f>J212</f>
        <v>0</v>
      </c>
      <c r="L72" s="108"/>
    </row>
    <row r="73" spans="2:12" s="8" customFormat="1" ht="24.95" customHeight="1">
      <c r="B73" s="104"/>
      <c r="D73" s="105" t="s">
        <v>1404</v>
      </c>
      <c r="E73" s="106"/>
      <c r="F73" s="106"/>
      <c r="G73" s="106"/>
      <c r="H73" s="106"/>
      <c r="I73" s="106"/>
      <c r="J73" s="107">
        <f>J226</f>
        <v>0</v>
      </c>
      <c r="L73" s="104"/>
    </row>
    <row r="74" spans="2:12" s="8" customFormat="1" ht="24.95" customHeight="1">
      <c r="B74" s="104"/>
      <c r="D74" s="105" t="s">
        <v>1405</v>
      </c>
      <c r="E74" s="106"/>
      <c r="F74" s="106"/>
      <c r="G74" s="106"/>
      <c r="H74" s="106"/>
      <c r="I74" s="106"/>
      <c r="J74" s="107">
        <f>J230</f>
        <v>0</v>
      </c>
      <c r="L74" s="104"/>
    </row>
    <row r="75" spans="2:12" s="9" customFormat="1" ht="19.899999999999999" customHeight="1">
      <c r="B75" s="108"/>
      <c r="D75" s="109" t="s">
        <v>1406</v>
      </c>
      <c r="E75" s="110"/>
      <c r="F75" s="110"/>
      <c r="G75" s="110"/>
      <c r="H75" s="110"/>
      <c r="I75" s="110"/>
      <c r="J75" s="111">
        <f>J231</f>
        <v>0</v>
      </c>
      <c r="L75" s="108"/>
    </row>
    <row r="76" spans="2:12" s="9" customFormat="1" ht="19.899999999999999" customHeight="1">
      <c r="B76" s="108"/>
      <c r="D76" s="109" t="s">
        <v>1407</v>
      </c>
      <c r="E76" s="110"/>
      <c r="F76" s="110"/>
      <c r="G76" s="110"/>
      <c r="H76" s="110"/>
      <c r="I76" s="110"/>
      <c r="J76" s="111">
        <f>J234</f>
        <v>0</v>
      </c>
      <c r="L76" s="108"/>
    </row>
    <row r="77" spans="2:12" s="1" customFormat="1" ht="21.75" customHeight="1">
      <c r="B77" s="33"/>
      <c r="L77" s="33"/>
    </row>
    <row r="78" spans="2:12" s="1" customFormat="1" ht="6.95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3"/>
    </row>
    <row r="82" spans="2:12" s="1" customFormat="1" ht="6.95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33"/>
    </row>
    <row r="83" spans="2:12" s="1" customFormat="1" ht="24.95" customHeight="1">
      <c r="B83" s="33"/>
      <c r="C83" s="22" t="s">
        <v>121</v>
      </c>
      <c r="L83" s="33"/>
    </row>
    <row r="84" spans="2:12" s="1" customFormat="1" ht="6.95" customHeight="1">
      <c r="B84" s="33"/>
      <c r="L84" s="33"/>
    </row>
    <row r="85" spans="2:12" s="1" customFormat="1" ht="12" customHeight="1">
      <c r="B85" s="33"/>
      <c r="C85" s="28" t="s">
        <v>16</v>
      </c>
      <c r="L85" s="33"/>
    </row>
    <row r="86" spans="2:12" s="1" customFormat="1" ht="16.5" customHeight="1">
      <c r="B86" s="33"/>
      <c r="E86" s="325" t="str">
        <f>E7</f>
        <v>Oprava bytu č.5, Rychvaldská 559, Petřvald</v>
      </c>
      <c r="F86" s="326"/>
      <c r="G86" s="326"/>
      <c r="H86" s="326"/>
      <c r="L86" s="33"/>
    </row>
    <row r="87" spans="2:12" ht="12" customHeight="1">
      <c r="B87" s="21"/>
      <c r="C87" s="28" t="s">
        <v>103</v>
      </c>
      <c r="L87" s="21"/>
    </row>
    <row r="88" spans="2:12" s="1" customFormat="1" ht="16.5" customHeight="1">
      <c r="B88" s="33"/>
      <c r="E88" s="325" t="s">
        <v>1148</v>
      </c>
      <c r="F88" s="327"/>
      <c r="G88" s="327"/>
      <c r="H88" s="327"/>
      <c r="L88" s="33"/>
    </row>
    <row r="89" spans="2:12" s="1" customFormat="1" ht="12" customHeight="1">
      <c r="B89" s="33"/>
      <c r="C89" s="28" t="s">
        <v>1149</v>
      </c>
      <c r="L89" s="33"/>
    </row>
    <row r="90" spans="2:12" s="1" customFormat="1" ht="16.5" customHeight="1">
      <c r="B90" s="33"/>
      <c r="E90" s="284" t="str">
        <f>E11</f>
        <v>033 - Elektroinstalace</v>
      </c>
      <c r="F90" s="327"/>
      <c r="G90" s="327"/>
      <c r="H90" s="327"/>
      <c r="L90" s="33"/>
    </row>
    <row r="91" spans="2:12" s="1" customFormat="1" ht="6.95" customHeight="1">
      <c r="B91" s="33"/>
      <c r="L91" s="33"/>
    </row>
    <row r="92" spans="2:12" s="1" customFormat="1" ht="12" customHeight="1">
      <c r="B92" s="33"/>
      <c r="C92" s="28" t="s">
        <v>21</v>
      </c>
      <c r="F92" s="26" t="str">
        <f>F14</f>
        <v xml:space="preserve"> </v>
      </c>
      <c r="I92" s="28" t="s">
        <v>23</v>
      </c>
      <c r="J92" s="50" t="str">
        <f>IF(J14="","",J14)</f>
        <v>25. 1. 2026</v>
      </c>
      <c r="L92" s="33"/>
    </row>
    <row r="93" spans="2:12" s="1" customFormat="1" ht="6.95" customHeight="1">
      <c r="B93" s="33"/>
      <c r="L93" s="33"/>
    </row>
    <row r="94" spans="2:12" s="1" customFormat="1" ht="40.15" customHeight="1">
      <c r="B94" s="33"/>
      <c r="C94" s="28" t="s">
        <v>25</v>
      </c>
      <c r="F94" s="26" t="str">
        <f>E17</f>
        <v>Město Petřvald</v>
      </c>
      <c r="I94" s="28" t="s">
        <v>31</v>
      </c>
      <c r="J94" s="31" t="str">
        <f>E23</f>
        <v>Ing.Kosub Lukáš, U Cementárny1303/16,Ostrava</v>
      </c>
      <c r="L94" s="33"/>
    </row>
    <row r="95" spans="2:12" s="1" customFormat="1" ht="15.2" customHeight="1">
      <c r="B95" s="33"/>
      <c r="C95" s="28" t="s">
        <v>29</v>
      </c>
      <c r="F95" s="26" t="str">
        <f>IF(E20="","",E20)</f>
        <v>Vyplň údaj</v>
      </c>
      <c r="I95" s="28" t="s">
        <v>35</v>
      </c>
      <c r="J95" s="31" t="str">
        <f>E26</f>
        <v xml:space="preserve"> 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122</v>
      </c>
      <c r="D97" s="114" t="s">
        <v>57</v>
      </c>
      <c r="E97" s="114" t="s">
        <v>53</v>
      </c>
      <c r="F97" s="114" t="s">
        <v>54</v>
      </c>
      <c r="G97" s="114" t="s">
        <v>123</v>
      </c>
      <c r="H97" s="114" t="s">
        <v>124</v>
      </c>
      <c r="I97" s="114" t="s">
        <v>125</v>
      </c>
      <c r="J97" s="114" t="s">
        <v>107</v>
      </c>
      <c r="K97" s="115" t="s">
        <v>126</v>
      </c>
      <c r="L97" s="112"/>
      <c r="M97" s="57" t="s">
        <v>19</v>
      </c>
      <c r="N97" s="58" t="s">
        <v>42</v>
      </c>
      <c r="O97" s="58" t="s">
        <v>127</v>
      </c>
      <c r="P97" s="58" t="s">
        <v>128</v>
      </c>
      <c r="Q97" s="58" t="s">
        <v>129</v>
      </c>
      <c r="R97" s="58" t="s">
        <v>130</v>
      </c>
      <c r="S97" s="58" t="s">
        <v>131</v>
      </c>
      <c r="T97" s="59" t="s">
        <v>132</v>
      </c>
    </row>
    <row r="98" spans="2:65" s="1" customFormat="1" ht="22.9" customHeight="1">
      <c r="B98" s="33"/>
      <c r="C98" s="62" t="s">
        <v>133</v>
      </c>
      <c r="J98" s="116">
        <f>BK98</f>
        <v>0</v>
      </c>
      <c r="L98" s="33"/>
      <c r="M98" s="60"/>
      <c r="N98" s="51"/>
      <c r="O98" s="51"/>
      <c r="P98" s="117">
        <f>P99+P187+P226+P230</f>
        <v>0</v>
      </c>
      <c r="Q98" s="51"/>
      <c r="R98" s="117">
        <f>R99+R187+R226+R230</f>
        <v>0</v>
      </c>
      <c r="S98" s="51"/>
      <c r="T98" s="118">
        <f>T99+T187+T226+T230</f>
        <v>0</v>
      </c>
      <c r="AT98" s="18" t="s">
        <v>71</v>
      </c>
      <c r="AU98" s="18" t="s">
        <v>108</v>
      </c>
      <c r="BK98" s="119">
        <f>BK99+BK187+BK226+BK230</f>
        <v>0</v>
      </c>
    </row>
    <row r="99" spans="2:65" s="11" customFormat="1" ht="25.9" customHeight="1">
      <c r="B99" s="120"/>
      <c r="D99" s="121" t="s">
        <v>71</v>
      </c>
      <c r="E99" s="122" t="s">
        <v>328</v>
      </c>
      <c r="F99" s="122" t="s">
        <v>329</v>
      </c>
      <c r="I99" s="123"/>
      <c r="J99" s="124">
        <f>BK99</f>
        <v>0</v>
      </c>
      <c r="L99" s="120"/>
      <c r="M99" s="125"/>
      <c r="P99" s="126">
        <f>P100+P104+P178+P182</f>
        <v>0</v>
      </c>
      <c r="R99" s="126">
        <f>R100+R104+R178+R182</f>
        <v>0</v>
      </c>
      <c r="T99" s="127">
        <f>T100+T104+T178+T182</f>
        <v>0</v>
      </c>
      <c r="AR99" s="121" t="s">
        <v>91</v>
      </c>
      <c r="AT99" s="128" t="s">
        <v>71</v>
      </c>
      <c r="AU99" s="128" t="s">
        <v>72</v>
      </c>
      <c r="AY99" s="121" t="s">
        <v>136</v>
      </c>
      <c r="BK99" s="129">
        <f>BK100+BK104+BK178+BK182</f>
        <v>0</v>
      </c>
    </row>
    <row r="100" spans="2:65" s="11" customFormat="1" ht="22.9" customHeight="1">
      <c r="B100" s="120"/>
      <c r="D100" s="121" t="s">
        <v>71</v>
      </c>
      <c r="E100" s="130" t="s">
        <v>1362</v>
      </c>
      <c r="F100" s="130" t="s">
        <v>1408</v>
      </c>
      <c r="I100" s="123"/>
      <c r="J100" s="131">
        <f>BK100</f>
        <v>0</v>
      </c>
      <c r="L100" s="120"/>
      <c r="M100" s="125"/>
      <c r="P100" s="126">
        <f>SUM(P101:P103)</f>
        <v>0</v>
      </c>
      <c r="R100" s="126">
        <f>SUM(R101:R103)</f>
        <v>0</v>
      </c>
      <c r="T100" s="127">
        <f>SUM(T101:T103)</f>
        <v>0</v>
      </c>
      <c r="AR100" s="121" t="s">
        <v>91</v>
      </c>
      <c r="AT100" s="128" t="s">
        <v>71</v>
      </c>
      <c r="AU100" s="128" t="s">
        <v>80</v>
      </c>
      <c r="AY100" s="121" t="s">
        <v>136</v>
      </c>
      <c r="BK100" s="129">
        <f>SUM(BK101:BK103)</f>
        <v>0</v>
      </c>
    </row>
    <row r="101" spans="2:65" s="1" customFormat="1" ht="21.75" customHeight="1">
      <c r="B101" s="33"/>
      <c r="C101" s="132" t="s">
        <v>80</v>
      </c>
      <c r="D101" s="132" t="s">
        <v>139</v>
      </c>
      <c r="E101" s="133" t="s">
        <v>1409</v>
      </c>
      <c r="F101" s="134" t="s">
        <v>1410</v>
      </c>
      <c r="G101" s="135" t="s">
        <v>356</v>
      </c>
      <c r="H101" s="136">
        <v>1</v>
      </c>
      <c r="I101" s="137"/>
      <c r="J101" s="138">
        <f>ROUND(I101*H101,2)</f>
        <v>0</v>
      </c>
      <c r="K101" s="134" t="s">
        <v>143</v>
      </c>
      <c r="L101" s="33"/>
      <c r="M101" s="139" t="s">
        <v>19</v>
      </c>
      <c r="N101" s="140" t="s">
        <v>44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253</v>
      </c>
      <c r="AT101" s="143" t="s">
        <v>139</v>
      </c>
      <c r="AU101" s="143" t="s">
        <v>91</v>
      </c>
      <c r="AY101" s="18" t="s">
        <v>136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91</v>
      </c>
      <c r="BK101" s="144">
        <f>ROUND(I101*H101,2)</f>
        <v>0</v>
      </c>
      <c r="BL101" s="18" t="s">
        <v>253</v>
      </c>
      <c r="BM101" s="143" t="s">
        <v>91</v>
      </c>
    </row>
    <row r="102" spans="2:65" s="1" customFormat="1" ht="11.25">
      <c r="B102" s="33"/>
      <c r="D102" s="145" t="s">
        <v>146</v>
      </c>
      <c r="F102" s="146" t="s">
        <v>1411</v>
      </c>
      <c r="I102" s="147"/>
      <c r="L102" s="33"/>
      <c r="M102" s="148"/>
      <c r="T102" s="54"/>
      <c r="AT102" s="18" t="s">
        <v>146</v>
      </c>
      <c r="AU102" s="18" t="s">
        <v>91</v>
      </c>
    </row>
    <row r="103" spans="2:65" s="1" customFormat="1" ht="16.5" customHeight="1">
      <c r="B103" s="33"/>
      <c r="C103" s="180" t="s">
        <v>91</v>
      </c>
      <c r="D103" s="180" t="s">
        <v>502</v>
      </c>
      <c r="E103" s="181" t="s">
        <v>1412</v>
      </c>
      <c r="F103" s="182" t="s">
        <v>1413</v>
      </c>
      <c r="G103" s="183" t="s">
        <v>227</v>
      </c>
      <c r="H103" s="184">
        <v>1</v>
      </c>
      <c r="I103" s="185"/>
      <c r="J103" s="186">
        <f>ROUND(I103*H103,2)</f>
        <v>0</v>
      </c>
      <c r="K103" s="182" t="s">
        <v>143</v>
      </c>
      <c r="L103" s="187"/>
      <c r="M103" s="188" t="s">
        <v>19</v>
      </c>
      <c r="N103" s="189" t="s">
        <v>44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369</v>
      </c>
      <c r="AT103" s="143" t="s">
        <v>502</v>
      </c>
      <c r="AU103" s="143" t="s">
        <v>91</v>
      </c>
      <c r="AY103" s="18" t="s">
        <v>136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91</v>
      </c>
      <c r="BK103" s="144">
        <f>ROUND(I103*H103,2)</f>
        <v>0</v>
      </c>
      <c r="BL103" s="18" t="s">
        <v>253</v>
      </c>
      <c r="BM103" s="143" t="s">
        <v>144</v>
      </c>
    </row>
    <row r="104" spans="2:65" s="11" customFormat="1" ht="22.9" customHeight="1">
      <c r="B104" s="120"/>
      <c r="D104" s="121" t="s">
        <v>71</v>
      </c>
      <c r="E104" s="130" t="s">
        <v>1414</v>
      </c>
      <c r="F104" s="130" t="s">
        <v>1415</v>
      </c>
      <c r="I104" s="123"/>
      <c r="J104" s="131">
        <f>BK104</f>
        <v>0</v>
      </c>
      <c r="L104" s="120"/>
      <c r="M104" s="125"/>
      <c r="P104" s="126">
        <f>SUM(P105:P177)</f>
        <v>0</v>
      </c>
      <c r="R104" s="126">
        <f>SUM(R105:R177)</f>
        <v>0</v>
      </c>
      <c r="T104" s="127">
        <f>SUM(T105:T177)</f>
        <v>0</v>
      </c>
      <c r="AR104" s="121" t="s">
        <v>91</v>
      </c>
      <c r="AT104" s="128" t="s">
        <v>71</v>
      </c>
      <c r="AU104" s="128" t="s">
        <v>80</v>
      </c>
      <c r="AY104" s="121" t="s">
        <v>136</v>
      </c>
      <c r="BK104" s="129">
        <f>SUM(BK105:BK177)</f>
        <v>0</v>
      </c>
    </row>
    <row r="105" spans="2:65" s="1" customFormat="1" ht="24.2" customHeight="1">
      <c r="B105" s="33"/>
      <c r="C105" s="132" t="s">
        <v>156</v>
      </c>
      <c r="D105" s="132" t="s">
        <v>139</v>
      </c>
      <c r="E105" s="133" t="s">
        <v>1416</v>
      </c>
      <c r="F105" s="134" t="s">
        <v>1417</v>
      </c>
      <c r="G105" s="135" t="s">
        <v>234</v>
      </c>
      <c r="H105" s="136">
        <v>50</v>
      </c>
      <c r="I105" s="137"/>
      <c r="J105" s="138">
        <f>ROUND(I105*H105,2)</f>
        <v>0</v>
      </c>
      <c r="K105" s="134" t="s">
        <v>143</v>
      </c>
      <c r="L105" s="33"/>
      <c r="M105" s="139" t="s">
        <v>19</v>
      </c>
      <c r="N105" s="140" t="s">
        <v>44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253</v>
      </c>
      <c r="AT105" s="143" t="s">
        <v>139</v>
      </c>
      <c r="AU105" s="143" t="s">
        <v>91</v>
      </c>
      <c r="AY105" s="18" t="s">
        <v>136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91</v>
      </c>
      <c r="BK105" s="144">
        <f>ROUND(I105*H105,2)</f>
        <v>0</v>
      </c>
      <c r="BL105" s="18" t="s">
        <v>253</v>
      </c>
      <c r="BM105" s="143" t="s">
        <v>189</v>
      </c>
    </row>
    <row r="106" spans="2:65" s="1" customFormat="1" ht="11.25">
      <c r="B106" s="33"/>
      <c r="D106" s="145" t="s">
        <v>146</v>
      </c>
      <c r="F106" s="146" t="s">
        <v>1418</v>
      </c>
      <c r="I106" s="147"/>
      <c r="L106" s="33"/>
      <c r="M106" s="148"/>
      <c r="T106" s="54"/>
      <c r="AT106" s="18" t="s">
        <v>146</v>
      </c>
      <c r="AU106" s="18" t="s">
        <v>91</v>
      </c>
    </row>
    <row r="107" spans="2:65" s="1" customFormat="1" ht="16.5" customHeight="1">
      <c r="B107" s="33"/>
      <c r="C107" s="180" t="s">
        <v>144</v>
      </c>
      <c r="D107" s="180" t="s">
        <v>502</v>
      </c>
      <c r="E107" s="181" t="s">
        <v>1419</v>
      </c>
      <c r="F107" s="182" t="s">
        <v>1420</v>
      </c>
      <c r="G107" s="183" t="s">
        <v>234</v>
      </c>
      <c r="H107" s="184">
        <v>52.5</v>
      </c>
      <c r="I107" s="185"/>
      <c r="J107" s="186">
        <f>ROUND(I107*H107,2)</f>
        <v>0</v>
      </c>
      <c r="K107" s="182" t="s">
        <v>1421</v>
      </c>
      <c r="L107" s="187"/>
      <c r="M107" s="188" t="s">
        <v>19</v>
      </c>
      <c r="N107" s="189" t="s">
        <v>44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369</v>
      </c>
      <c r="AT107" s="143" t="s">
        <v>502</v>
      </c>
      <c r="AU107" s="143" t="s">
        <v>91</v>
      </c>
      <c r="AY107" s="18" t="s">
        <v>136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91</v>
      </c>
      <c r="BK107" s="144">
        <f>ROUND(I107*H107,2)</f>
        <v>0</v>
      </c>
      <c r="BL107" s="18" t="s">
        <v>253</v>
      </c>
      <c r="BM107" s="143" t="s">
        <v>202</v>
      </c>
    </row>
    <row r="108" spans="2:65" s="1" customFormat="1" ht="24.2" customHeight="1">
      <c r="B108" s="33"/>
      <c r="C108" s="132" t="s">
        <v>179</v>
      </c>
      <c r="D108" s="132" t="s">
        <v>139</v>
      </c>
      <c r="E108" s="133" t="s">
        <v>1422</v>
      </c>
      <c r="F108" s="134" t="s">
        <v>1423</v>
      </c>
      <c r="G108" s="135" t="s">
        <v>234</v>
      </c>
      <c r="H108" s="136">
        <v>30</v>
      </c>
      <c r="I108" s="137"/>
      <c r="J108" s="138">
        <f>ROUND(I108*H108,2)</f>
        <v>0</v>
      </c>
      <c r="K108" s="134" t="s">
        <v>143</v>
      </c>
      <c r="L108" s="33"/>
      <c r="M108" s="139" t="s">
        <v>19</v>
      </c>
      <c r="N108" s="140" t="s">
        <v>44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253</v>
      </c>
      <c r="AT108" s="143" t="s">
        <v>139</v>
      </c>
      <c r="AU108" s="143" t="s">
        <v>91</v>
      </c>
      <c r="AY108" s="18" t="s">
        <v>136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91</v>
      </c>
      <c r="BK108" s="144">
        <f>ROUND(I108*H108,2)</f>
        <v>0</v>
      </c>
      <c r="BL108" s="18" t="s">
        <v>253</v>
      </c>
      <c r="BM108" s="143" t="s">
        <v>213</v>
      </c>
    </row>
    <row r="109" spans="2:65" s="1" customFormat="1" ht="11.25">
      <c r="B109" s="33"/>
      <c r="D109" s="145" t="s">
        <v>146</v>
      </c>
      <c r="F109" s="146" t="s">
        <v>1424</v>
      </c>
      <c r="I109" s="147"/>
      <c r="L109" s="33"/>
      <c r="M109" s="148"/>
      <c r="T109" s="54"/>
      <c r="AT109" s="18" t="s">
        <v>146</v>
      </c>
      <c r="AU109" s="18" t="s">
        <v>91</v>
      </c>
    </row>
    <row r="110" spans="2:65" s="1" customFormat="1" ht="16.5" customHeight="1">
      <c r="B110" s="33"/>
      <c r="C110" s="180" t="s">
        <v>189</v>
      </c>
      <c r="D110" s="180" t="s">
        <v>502</v>
      </c>
      <c r="E110" s="181" t="s">
        <v>1425</v>
      </c>
      <c r="F110" s="182" t="s">
        <v>1426</v>
      </c>
      <c r="G110" s="183" t="s">
        <v>234</v>
      </c>
      <c r="H110" s="184">
        <v>10</v>
      </c>
      <c r="I110" s="185"/>
      <c r="J110" s="186">
        <f>ROUND(I110*H110,2)</f>
        <v>0</v>
      </c>
      <c r="K110" s="182" t="s">
        <v>143</v>
      </c>
      <c r="L110" s="187"/>
      <c r="M110" s="188" t="s">
        <v>19</v>
      </c>
      <c r="N110" s="189" t="s">
        <v>44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369</v>
      </c>
      <c r="AT110" s="143" t="s">
        <v>502</v>
      </c>
      <c r="AU110" s="143" t="s">
        <v>91</v>
      </c>
      <c r="AY110" s="18" t="s">
        <v>136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91</v>
      </c>
      <c r="BK110" s="144">
        <f>ROUND(I110*H110,2)</f>
        <v>0</v>
      </c>
      <c r="BL110" s="18" t="s">
        <v>253</v>
      </c>
      <c r="BM110" s="143" t="s">
        <v>8</v>
      </c>
    </row>
    <row r="111" spans="2:65" s="1" customFormat="1" ht="19.5">
      <c r="B111" s="33"/>
      <c r="D111" s="150" t="s">
        <v>1274</v>
      </c>
      <c r="F111" s="193" t="s">
        <v>1427</v>
      </c>
      <c r="I111" s="147"/>
      <c r="L111" s="33"/>
      <c r="M111" s="148"/>
      <c r="T111" s="54"/>
      <c r="AT111" s="18" t="s">
        <v>1274</v>
      </c>
      <c r="AU111" s="18" t="s">
        <v>91</v>
      </c>
    </row>
    <row r="112" spans="2:65" s="1" customFormat="1" ht="24.2" customHeight="1">
      <c r="B112" s="33"/>
      <c r="C112" s="180" t="s">
        <v>194</v>
      </c>
      <c r="D112" s="180" t="s">
        <v>502</v>
      </c>
      <c r="E112" s="181" t="s">
        <v>1428</v>
      </c>
      <c r="F112" s="182" t="s">
        <v>1429</v>
      </c>
      <c r="G112" s="183" t="s">
        <v>234</v>
      </c>
      <c r="H112" s="184">
        <v>20</v>
      </c>
      <c r="I112" s="185"/>
      <c r="J112" s="186">
        <f>ROUND(I112*H112,2)</f>
        <v>0</v>
      </c>
      <c r="K112" s="182" t="s">
        <v>143</v>
      </c>
      <c r="L112" s="187"/>
      <c r="M112" s="188" t="s">
        <v>19</v>
      </c>
      <c r="N112" s="189" t="s">
        <v>44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369</v>
      </c>
      <c r="AT112" s="143" t="s">
        <v>502</v>
      </c>
      <c r="AU112" s="143" t="s">
        <v>91</v>
      </c>
      <c r="AY112" s="18" t="s">
        <v>136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91</v>
      </c>
      <c r="BK112" s="144">
        <f>ROUND(I112*H112,2)</f>
        <v>0</v>
      </c>
      <c r="BL112" s="18" t="s">
        <v>253</v>
      </c>
      <c r="BM112" s="143" t="s">
        <v>239</v>
      </c>
    </row>
    <row r="113" spans="2:65" s="1" customFormat="1" ht="24.2" customHeight="1">
      <c r="B113" s="33"/>
      <c r="C113" s="132" t="s">
        <v>202</v>
      </c>
      <c r="D113" s="132" t="s">
        <v>139</v>
      </c>
      <c r="E113" s="133" t="s">
        <v>1430</v>
      </c>
      <c r="F113" s="134" t="s">
        <v>1431</v>
      </c>
      <c r="G113" s="135" t="s">
        <v>234</v>
      </c>
      <c r="H113" s="136">
        <v>250</v>
      </c>
      <c r="I113" s="137"/>
      <c r="J113" s="138">
        <f>ROUND(I113*H113,2)</f>
        <v>0</v>
      </c>
      <c r="K113" s="134" t="s">
        <v>143</v>
      </c>
      <c r="L113" s="33"/>
      <c r="M113" s="139" t="s">
        <v>19</v>
      </c>
      <c r="N113" s="140" t="s">
        <v>44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253</v>
      </c>
      <c r="AT113" s="143" t="s">
        <v>139</v>
      </c>
      <c r="AU113" s="143" t="s">
        <v>91</v>
      </c>
      <c r="AY113" s="18" t="s">
        <v>136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91</v>
      </c>
      <c r="BK113" s="144">
        <f>ROUND(I113*H113,2)</f>
        <v>0</v>
      </c>
      <c r="BL113" s="18" t="s">
        <v>253</v>
      </c>
      <c r="BM113" s="143" t="s">
        <v>253</v>
      </c>
    </row>
    <row r="114" spans="2:65" s="1" customFormat="1" ht="11.25">
      <c r="B114" s="33"/>
      <c r="D114" s="145" t="s">
        <v>146</v>
      </c>
      <c r="F114" s="146" t="s">
        <v>1432</v>
      </c>
      <c r="I114" s="147"/>
      <c r="L114" s="33"/>
      <c r="M114" s="148"/>
      <c r="T114" s="54"/>
      <c r="AT114" s="18" t="s">
        <v>146</v>
      </c>
      <c r="AU114" s="18" t="s">
        <v>91</v>
      </c>
    </row>
    <row r="115" spans="2:65" s="1" customFormat="1" ht="16.5" customHeight="1">
      <c r="B115" s="33"/>
      <c r="C115" s="180" t="s">
        <v>137</v>
      </c>
      <c r="D115" s="180" t="s">
        <v>502</v>
      </c>
      <c r="E115" s="181" t="s">
        <v>1433</v>
      </c>
      <c r="F115" s="182" t="s">
        <v>1434</v>
      </c>
      <c r="G115" s="183" t="s">
        <v>234</v>
      </c>
      <c r="H115" s="184">
        <v>299.99799999999999</v>
      </c>
      <c r="I115" s="185"/>
      <c r="J115" s="186">
        <f>ROUND(I115*H115,2)</f>
        <v>0</v>
      </c>
      <c r="K115" s="182" t="s">
        <v>143</v>
      </c>
      <c r="L115" s="187"/>
      <c r="M115" s="188" t="s">
        <v>19</v>
      </c>
      <c r="N115" s="189" t="s">
        <v>44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369</v>
      </c>
      <c r="AT115" s="143" t="s">
        <v>502</v>
      </c>
      <c r="AU115" s="143" t="s">
        <v>91</v>
      </c>
      <c r="AY115" s="18" t="s">
        <v>136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91</v>
      </c>
      <c r="BK115" s="144">
        <f>ROUND(I115*H115,2)</f>
        <v>0</v>
      </c>
      <c r="BL115" s="18" t="s">
        <v>253</v>
      </c>
      <c r="BM115" s="143" t="s">
        <v>267</v>
      </c>
    </row>
    <row r="116" spans="2:65" s="1" customFormat="1" ht="19.5">
      <c r="B116" s="33"/>
      <c r="D116" s="150" t="s">
        <v>1274</v>
      </c>
      <c r="F116" s="193" t="s">
        <v>1435</v>
      </c>
      <c r="I116" s="147"/>
      <c r="L116" s="33"/>
      <c r="M116" s="148"/>
      <c r="T116" s="54"/>
      <c r="AT116" s="18" t="s">
        <v>1274</v>
      </c>
      <c r="AU116" s="18" t="s">
        <v>91</v>
      </c>
    </row>
    <row r="117" spans="2:65" s="1" customFormat="1" ht="24.2" customHeight="1">
      <c r="B117" s="33"/>
      <c r="C117" s="132" t="s">
        <v>213</v>
      </c>
      <c r="D117" s="132" t="s">
        <v>139</v>
      </c>
      <c r="E117" s="133" t="s">
        <v>1436</v>
      </c>
      <c r="F117" s="134" t="s">
        <v>1437</v>
      </c>
      <c r="G117" s="135" t="s">
        <v>234</v>
      </c>
      <c r="H117" s="136">
        <v>250</v>
      </c>
      <c r="I117" s="137"/>
      <c r="J117" s="138">
        <f>ROUND(I117*H117,2)</f>
        <v>0</v>
      </c>
      <c r="K117" s="134" t="s">
        <v>143</v>
      </c>
      <c r="L117" s="33"/>
      <c r="M117" s="139" t="s">
        <v>19</v>
      </c>
      <c r="N117" s="140" t="s">
        <v>44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253</v>
      </c>
      <c r="AT117" s="143" t="s">
        <v>139</v>
      </c>
      <c r="AU117" s="143" t="s">
        <v>91</v>
      </c>
      <c r="AY117" s="18" t="s">
        <v>136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91</v>
      </c>
      <c r="BK117" s="144">
        <f>ROUND(I117*H117,2)</f>
        <v>0</v>
      </c>
      <c r="BL117" s="18" t="s">
        <v>253</v>
      </c>
      <c r="BM117" s="143" t="s">
        <v>291</v>
      </c>
    </row>
    <row r="118" spans="2:65" s="1" customFormat="1" ht="11.25">
      <c r="B118" s="33"/>
      <c r="D118" s="145" t="s">
        <v>146</v>
      </c>
      <c r="F118" s="146" t="s">
        <v>1438</v>
      </c>
      <c r="I118" s="147"/>
      <c r="L118" s="33"/>
      <c r="M118" s="148"/>
      <c r="T118" s="54"/>
      <c r="AT118" s="18" t="s">
        <v>146</v>
      </c>
      <c r="AU118" s="18" t="s">
        <v>91</v>
      </c>
    </row>
    <row r="119" spans="2:65" s="1" customFormat="1" ht="16.5" customHeight="1">
      <c r="B119" s="33"/>
      <c r="C119" s="180" t="s">
        <v>219</v>
      </c>
      <c r="D119" s="180" t="s">
        <v>502</v>
      </c>
      <c r="E119" s="181" t="s">
        <v>1439</v>
      </c>
      <c r="F119" s="182" t="s">
        <v>1440</v>
      </c>
      <c r="G119" s="183" t="s">
        <v>234</v>
      </c>
      <c r="H119" s="184">
        <v>300</v>
      </c>
      <c r="I119" s="185"/>
      <c r="J119" s="186">
        <f>ROUND(I119*H119,2)</f>
        <v>0</v>
      </c>
      <c r="K119" s="182" t="s">
        <v>143</v>
      </c>
      <c r="L119" s="187"/>
      <c r="M119" s="188" t="s">
        <v>19</v>
      </c>
      <c r="N119" s="189" t="s">
        <v>44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369</v>
      </c>
      <c r="AT119" s="143" t="s">
        <v>502</v>
      </c>
      <c r="AU119" s="143" t="s">
        <v>91</v>
      </c>
      <c r="AY119" s="18" t="s">
        <v>136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91</v>
      </c>
      <c r="BK119" s="144">
        <f>ROUND(I119*H119,2)</f>
        <v>0</v>
      </c>
      <c r="BL119" s="18" t="s">
        <v>253</v>
      </c>
      <c r="BM119" s="143" t="s">
        <v>305</v>
      </c>
    </row>
    <row r="120" spans="2:65" s="1" customFormat="1" ht="19.5">
      <c r="B120" s="33"/>
      <c r="D120" s="150" t="s">
        <v>1274</v>
      </c>
      <c r="F120" s="193" t="s">
        <v>1441</v>
      </c>
      <c r="I120" s="147"/>
      <c r="L120" s="33"/>
      <c r="M120" s="148"/>
      <c r="T120" s="54"/>
      <c r="AT120" s="18" t="s">
        <v>1274</v>
      </c>
      <c r="AU120" s="18" t="s">
        <v>91</v>
      </c>
    </row>
    <row r="121" spans="2:65" s="1" customFormat="1" ht="24.2" customHeight="1">
      <c r="B121" s="33"/>
      <c r="C121" s="132" t="s">
        <v>8</v>
      </c>
      <c r="D121" s="132" t="s">
        <v>139</v>
      </c>
      <c r="E121" s="133" t="s">
        <v>1442</v>
      </c>
      <c r="F121" s="134" t="s">
        <v>1443</v>
      </c>
      <c r="G121" s="135" t="s">
        <v>234</v>
      </c>
      <c r="H121" s="136">
        <v>18.332999999999998</v>
      </c>
      <c r="I121" s="137"/>
      <c r="J121" s="138">
        <f>ROUND(I121*H121,2)</f>
        <v>0</v>
      </c>
      <c r="K121" s="134" t="s">
        <v>143</v>
      </c>
      <c r="L121" s="33"/>
      <c r="M121" s="139" t="s">
        <v>19</v>
      </c>
      <c r="N121" s="140" t="s">
        <v>44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253</v>
      </c>
      <c r="AT121" s="143" t="s">
        <v>139</v>
      </c>
      <c r="AU121" s="143" t="s">
        <v>91</v>
      </c>
      <c r="AY121" s="18" t="s">
        <v>136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91</v>
      </c>
      <c r="BK121" s="144">
        <f>ROUND(I121*H121,2)</f>
        <v>0</v>
      </c>
      <c r="BL121" s="18" t="s">
        <v>253</v>
      </c>
      <c r="BM121" s="143" t="s">
        <v>316</v>
      </c>
    </row>
    <row r="122" spans="2:65" s="1" customFormat="1" ht="11.25">
      <c r="B122" s="33"/>
      <c r="D122" s="145" t="s">
        <v>146</v>
      </c>
      <c r="F122" s="146" t="s">
        <v>1444</v>
      </c>
      <c r="I122" s="147"/>
      <c r="L122" s="33"/>
      <c r="M122" s="148"/>
      <c r="T122" s="54"/>
      <c r="AT122" s="18" t="s">
        <v>146</v>
      </c>
      <c r="AU122" s="18" t="s">
        <v>91</v>
      </c>
    </row>
    <row r="123" spans="2:65" s="1" customFormat="1" ht="16.5" customHeight="1">
      <c r="B123" s="33"/>
      <c r="C123" s="180" t="s">
        <v>231</v>
      </c>
      <c r="D123" s="180" t="s">
        <v>502</v>
      </c>
      <c r="E123" s="181" t="s">
        <v>1445</v>
      </c>
      <c r="F123" s="182" t="s">
        <v>1446</v>
      </c>
      <c r="G123" s="183" t="s">
        <v>234</v>
      </c>
      <c r="H123" s="184">
        <v>10</v>
      </c>
      <c r="I123" s="185"/>
      <c r="J123" s="186">
        <f>ROUND(I123*H123,2)</f>
        <v>0</v>
      </c>
      <c r="K123" s="182" t="s">
        <v>143</v>
      </c>
      <c r="L123" s="187"/>
      <c r="M123" s="188" t="s">
        <v>19</v>
      </c>
      <c r="N123" s="189" t="s">
        <v>44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369</v>
      </c>
      <c r="AT123" s="143" t="s">
        <v>502</v>
      </c>
      <c r="AU123" s="143" t="s">
        <v>91</v>
      </c>
      <c r="AY123" s="18" t="s">
        <v>136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91</v>
      </c>
      <c r="BK123" s="144">
        <f>ROUND(I123*H123,2)</f>
        <v>0</v>
      </c>
      <c r="BL123" s="18" t="s">
        <v>253</v>
      </c>
      <c r="BM123" s="143" t="s">
        <v>332</v>
      </c>
    </row>
    <row r="124" spans="2:65" s="1" customFormat="1" ht="19.5">
      <c r="B124" s="33"/>
      <c r="D124" s="150" t="s">
        <v>1274</v>
      </c>
      <c r="F124" s="193" t="s">
        <v>1447</v>
      </c>
      <c r="I124" s="147"/>
      <c r="L124" s="33"/>
      <c r="M124" s="148"/>
      <c r="T124" s="54"/>
      <c r="AT124" s="18" t="s">
        <v>1274</v>
      </c>
      <c r="AU124" s="18" t="s">
        <v>91</v>
      </c>
    </row>
    <row r="125" spans="2:65" s="1" customFormat="1" ht="16.5" customHeight="1">
      <c r="B125" s="33"/>
      <c r="C125" s="180" t="s">
        <v>239</v>
      </c>
      <c r="D125" s="180" t="s">
        <v>502</v>
      </c>
      <c r="E125" s="181" t="s">
        <v>1448</v>
      </c>
      <c r="F125" s="182" t="s">
        <v>1449</v>
      </c>
      <c r="G125" s="183" t="s">
        <v>234</v>
      </c>
      <c r="H125" s="184">
        <v>10</v>
      </c>
      <c r="I125" s="185"/>
      <c r="J125" s="186">
        <f>ROUND(I125*H125,2)</f>
        <v>0</v>
      </c>
      <c r="K125" s="182" t="s">
        <v>143</v>
      </c>
      <c r="L125" s="187"/>
      <c r="M125" s="188" t="s">
        <v>19</v>
      </c>
      <c r="N125" s="189" t="s">
        <v>44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369</v>
      </c>
      <c r="AT125" s="143" t="s">
        <v>502</v>
      </c>
      <c r="AU125" s="143" t="s">
        <v>91</v>
      </c>
      <c r="AY125" s="18" t="s">
        <v>136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91</v>
      </c>
      <c r="BK125" s="144">
        <f>ROUND(I125*H125,2)</f>
        <v>0</v>
      </c>
      <c r="BL125" s="18" t="s">
        <v>253</v>
      </c>
      <c r="BM125" s="143" t="s">
        <v>346</v>
      </c>
    </row>
    <row r="126" spans="2:65" s="1" customFormat="1" ht="24.2" customHeight="1">
      <c r="B126" s="33"/>
      <c r="C126" s="132" t="s">
        <v>246</v>
      </c>
      <c r="D126" s="132" t="s">
        <v>139</v>
      </c>
      <c r="E126" s="133" t="s">
        <v>1450</v>
      </c>
      <c r="F126" s="134" t="s">
        <v>1451</v>
      </c>
      <c r="G126" s="135" t="s">
        <v>234</v>
      </c>
      <c r="H126" s="136">
        <v>20</v>
      </c>
      <c r="I126" s="137"/>
      <c r="J126" s="138">
        <f>ROUND(I126*H126,2)</f>
        <v>0</v>
      </c>
      <c r="K126" s="134" t="s">
        <v>143</v>
      </c>
      <c r="L126" s="33"/>
      <c r="M126" s="139" t="s">
        <v>19</v>
      </c>
      <c r="N126" s="140" t="s">
        <v>44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253</v>
      </c>
      <c r="AT126" s="143" t="s">
        <v>139</v>
      </c>
      <c r="AU126" s="143" t="s">
        <v>91</v>
      </c>
      <c r="AY126" s="18" t="s">
        <v>136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91</v>
      </c>
      <c r="BK126" s="144">
        <f>ROUND(I126*H126,2)</f>
        <v>0</v>
      </c>
      <c r="BL126" s="18" t="s">
        <v>253</v>
      </c>
      <c r="BM126" s="143" t="s">
        <v>359</v>
      </c>
    </row>
    <row r="127" spans="2:65" s="1" customFormat="1" ht="11.25">
      <c r="B127" s="33"/>
      <c r="D127" s="145" t="s">
        <v>146</v>
      </c>
      <c r="F127" s="146" t="s">
        <v>1452</v>
      </c>
      <c r="I127" s="147"/>
      <c r="L127" s="33"/>
      <c r="M127" s="148"/>
      <c r="T127" s="54"/>
      <c r="AT127" s="18" t="s">
        <v>146</v>
      </c>
      <c r="AU127" s="18" t="s">
        <v>91</v>
      </c>
    </row>
    <row r="128" spans="2:65" s="1" customFormat="1" ht="24.2" customHeight="1">
      <c r="B128" s="33"/>
      <c r="C128" s="180" t="s">
        <v>253</v>
      </c>
      <c r="D128" s="180" t="s">
        <v>502</v>
      </c>
      <c r="E128" s="181" t="s">
        <v>1453</v>
      </c>
      <c r="F128" s="182" t="s">
        <v>1454</v>
      </c>
      <c r="G128" s="183" t="s">
        <v>234</v>
      </c>
      <c r="H128" s="184">
        <v>24.001000000000001</v>
      </c>
      <c r="I128" s="185"/>
      <c r="J128" s="186">
        <f>ROUND(I128*H128,2)</f>
        <v>0</v>
      </c>
      <c r="K128" s="182" t="s">
        <v>143</v>
      </c>
      <c r="L128" s="187"/>
      <c r="M128" s="188" t="s">
        <v>19</v>
      </c>
      <c r="N128" s="189" t="s">
        <v>44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369</v>
      </c>
      <c r="AT128" s="143" t="s">
        <v>502</v>
      </c>
      <c r="AU128" s="143" t="s">
        <v>91</v>
      </c>
      <c r="AY128" s="18" t="s">
        <v>136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91</v>
      </c>
      <c r="BK128" s="144">
        <f>ROUND(I128*H128,2)</f>
        <v>0</v>
      </c>
      <c r="BL128" s="18" t="s">
        <v>253</v>
      </c>
      <c r="BM128" s="143" t="s">
        <v>369</v>
      </c>
    </row>
    <row r="129" spans="2:65" s="1" customFormat="1" ht="19.5">
      <c r="B129" s="33"/>
      <c r="D129" s="150" t="s">
        <v>1274</v>
      </c>
      <c r="F129" s="193" t="s">
        <v>1455</v>
      </c>
      <c r="I129" s="147"/>
      <c r="L129" s="33"/>
      <c r="M129" s="148"/>
      <c r="T129" s="54"/>
      <c r="AT129" s="18" t="s">
        <v>1274</v>
      </c>
      <c r="AU129" s="18" t="s">
        <v>91</v>
      </c>
    </row>
    <row r="130" spans="2:65" s="1" customFormat="1" ht="24.2" customHeight="1">
      <c r="B130" s="33"/>
      <c r="C130" s="132" t="s">
        <v>259</v>
      </c>
      <c r="D130" s="132" t="s">
        <v>139</v>
      </c>
      <c r="E130" s="133" t="s">
        <v>1456</v>
      </c>
      <c r="F130" s="134" t="s">
        <v>1457</v>
      </c>
      <c r="G130" s="135" t="s">
        <v>227</v>
      </c>
      <c r="H130" s="136">
        <v>1</v>
      </c>
      <c r="I130" s="137"/>
      <c r="J130" s="138">
        <f>ROUND(I130*H130,2)</f>
        <v>0</v>
      </c>
      <c r="K130" s="134" t="s">
        <v>143</v>
      </c>
      <c r="L130" s="33"/>
      <c r="M130" s="139" t="s">
        <v>19</v>
      </c>
      <c r="N130" s="140" t="s">
        <v>44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253</v>
      </c>
      <c r="AT130" s="143" t="s">
        <v>139</v>
      </c>
      <c r="AU130" s="143" t="s">
        <v>91</v>
      </c>
      <c r="AY130" s="18" t="s">
        <v>136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91</v>
      </c>
      <c r="BK130" s="144">
        <f>ROUND(I130*H130,2)</f>
        <v>0</v>
      </c>
      <c r="BL130" s="18" t="s">
        <v>253</v>
      </c>
      <c r="BM130" s="143" t="s">
        <v>380</v>
      </c>
    </row>
    <row r="131" spans="2:65" s="1" customFormat="1" ht="11.25">
      <c r="B131" s="33"/>
      <c r="D131" s="145" t="s">
        <v>146</v>
      </c>
      <c r="F131" s="146" t="s">
        <v>1458</v>
      </c>
      <c r="I131" s="147"/>
      <c r="L131" s="33"/>
      <c r="M131" s="148"/>
      <c r="T131" s="54"/>
      <c r="AT131" s="18" t="s">
        <v>146</v>
      </c>
      <c r="AU131" s="18" t="s">
        <v>91</v>
      </c>
    </row>
    <row r="132" spans="2:65" s="1" customFormat="1" ht="16.5" customHeight="1">
      <c r="B132" s="33"/>
      <c r="C132" s="180" t="s">
        <v>267</v>
      </c>
      <c r="D132" s="180" t="s">
        <v>502</v>
      </c>
      <c r="E132" s="181" t="s">
        <v>1459</v>
      </c>
      <c r="F132" s="182" t="s">
        <v>1460</v>
      </c>
      <c r="G132" s="183" t="s">
        <v>227</v>
      </c>
      <c r="H132" s="184">
        <v>1</v>
      </c>
      <c r="I132" s="185"/>
      <c r="J132" s="186">
        <f>ROUND(I132*H132,2)</f>
        <v>0</v>
      </c>
      <c r="K132" s="182" t="s">
        <v>143</v>
      </c>
      <c r="L132" s="187"/>
      <c r="M132" s="188" t="s">
        <v>19</v>
      </c>
      <c r="N132" s="189" t="s">
        <v>44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369</v>
      </c>
      <c r="AT132" s="143" t="s">
        <v>502</v>
      </c>
      <c r="AU132" s="143" t="s">
        <v>91</v>
      </c>
      <c r="AY132" s="18" t="s">
        <v>136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91</v>
      </c>
      <c r="BK132" s="144">
        <f>ROUND(I132*H132,2)</f>
        <v>0</v>
      </c>
      <c r="BL132" s="18" t="s">
        <v>253</v>
      </c>
      <c r="BM132" s="143" t="s">
        <v>396</v>
      </c>
    </row>
    <row r="133" spans="2:65" s="1" customFormat="1" ht="24.2" customHeight="1">
      <c r="B133" s="33"/>
      <c r="C133" s="132" t="s">
        <v>276</v>
      </c>
      <c r="D133" s="132" t="s">
        <v>139</v>
      </c>
      <c r="E133" s="133" t="s">
        <v>1461</v>
      </c>
      <c r="F133" s="134" t="s">
        <v>1462</v>
      </c>
      <c r="G133" s="135" t="s">
        <v>227</v>
      </c>
      <c r="H133" s="136">
        <v>3</v>
      </c>
      <c r="I133" s="137"/>
      <c r="J133" s="138">
        <f>ROUND(I133*H133,2)</f>
        <v>0</v>
      </c>
      <c r="K133" s="134" t="s">
        <v>143</v>
      </c>
      <c r="L133" s="33"/>
      <c r="M133" s="139" t="s">
        <v>19</v>
      </c>
      <c r="N133" s="140" t="s">
        <v>44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253</v>
      </c>
      <c r="AT133" s="143" t="s">
        <v>139</v>
      </c>
      <c r="AU133" s="143" t="s">
        <v>91</v>
      </c>
      <c r="AY133" s="18" t="s">
        <v>136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91</v>
      </c>
      <c r="BK133" s="144">
        <f>ROUND(I133*H133,2)</f>
        <v>0</v>
      </c>
      <c r="BL133" s="18" t="s">
        <v>253</v>
      </c>
      <c r="BM133" s="143" t="s">
        <v>406</v>
      </c>
    </row>
    <row r="134" spans="2:65" s="1" customFormat="1" ht="11.25">
      <c r="B134" s="33"/>
      <c r="D134" s="145" t="s">
        <v>146</v>
      </c>
      <c r="F134" s="146" t="s">
        <v>1463</v>
      </c>
      <c r="I134" s="147"/>
      <c r="L134" s="33"/>
      <c r="M134" s="148"/>
      <c r="T134" s="54"/>
      <c r="AT134" s="18" t="s">
        <v>146</v>
      </c>
      <c r="AU134" s="18" t="s">
        <v>91</v>
      </c>
    </row>
    <row r="135" spans="2:65" s="1" customFormat="1" ht="16.5" customHeight="1">
      <c r="B135" s="33"/>
      <c r="C135" s="180" t="s">
        <v>291</v>
      </c>
      <c r="D135" s="180" t="s">
        <v>502</v>
      </c>
      <c r="E135" s="181" t="s">
        <v>1464</v>
      </c>
      <c r="F135" s="182" t="s">
        <v>1465</v>
      </c>
      <c r="G135" s="183" t="s">
        <v>227</v>
      </c>
      <c r="H135" s="184">
        <v>3</v>
      </c>
      <c r="I135" s="185"/>
      <c r="J135" s="186">
        <f>ROUND(I135*H135,2)</f>
        <v>0</v>
      </c>
      <c r="K135" s="182" t="s">
        <v>143</v>
      </c>
      <c r="L135" s="187"/>
      <c r="M135" s="188" t="s">
        <v>19</v>
      </c>
      <c r="N135" s="189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369</v>
      </c>
      <c r="AT135" s="143" t="s">
        <v>502</v>
      </c>
      <c r="AU135" s="143" t="s">
        <v>91</v>
      </c>
      <c r="AY135" s="18" t="s">
        <v>136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91</v>
      </c>
      <c r="BK135" s="144">
        <f>ROUND(I135*H135,2)</f>
        <v>0</v>
      </c>
      <c r="BL135" s="18" t="s">
        <v>253</v>
      </c>
      <c r="BM135" s="143" t="s">
        <v>420</v>
      </c>
    </row>
    <row r="136" spans="2:65" s="1" customFormat="1" ht="24.2" customHeight="1">
      <c r="B136" s="33"/>
      <c r="C136" s="132" t="s">
        <v>7</v>
      </c>
      <c r="D136" s="132" t="s">
        <v>139</v>
      </c>
      <c r="E136" s="133" t="s">
        <v>1466</v>
      </c>
      <c r="F136" s="134" t="s">
        <v>1467</v>
      </c>
      <c r="G136" s="135" t="s">
        <v>227</v>
      </c>
      <c r="H136" s="136">
        <v>2</v>
      </c>
      <c r="I136" s="137"/>
      <c r="J136" s="138">
        <f>ROUND(I136*H136,2)</f>
        <v>0</v>
      </c>
      <c r="K136" s="134" t="s">
        <v>143</v>
      </c>
      <c r="L136" s="33"/>
      <c r="M136" s="139" t="s">
        <v>19</v>
      </c>
      <c r="N136" s="140" t="s">
        <v>44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253</v>
      </c>
      <c r="AT136" s="143" t="s">
        <v>139</v>
      </c>
      <c r="AU136" s="143" t="s">
        <v>91</v>
      </c>
      <c r="AY136" s="18" t="s">
        <v>136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91</v>
      </c>
      <c r="BK136" s="144">
        <f>ROUND(I136*H136,2)</f>
        <v>0</v>
      </c>
      <c r="BL136" s="18" t="s">
        <v>253</v>
      </c>
      <c r="BM136" s="143" t="s">
        <v>651</v>
      </c>
    </row>
    <row r="137" spans="2:65" s="1" customFormat="1" ht="11.25">
      <c r="B137" s="33"/>
      <c r="D137" s="145" t="s">
        <v>146</v>
      </c>
      <c r="F137" s="146" t="s">
        <v>1468</v>
      </c>
      <c r="I137" s="147"/>
      <c r="L137" s="33"/>
      <c r="M137" s="148"/>
      <c r="T137" s="54"/>
      <c r="AT137" s="18" t="s">
        <v>146</v>
      </c>
      <c r="AU137" s="18" t="s">
        <v>91</v>
      </c>
    </row>
    <row r="138" spans="2:65" s="1" customFormat="1" ht="16.5" customHeight="1">
      <c r="B138" s="33"/>
      <c r="C138" s="180" t="s">
        <v>305</v>
      </c>
      <c r="D138" s="180" t="s">
        <v>502</v>
      </c>
      <c r="E138" s="181" t="s">
        <v>1469</v>
      </c>
      <c r="F138" s="182" t="s">
        <v>1470</v>
      </c>
      <c r="G138" s="183" t="s">
        <v>227</v>
      </c>
      <c r="H138" s="184">
        <v>2</v>
      </c>
      <c r="I138" s="185"/>
      <c r="J138" s="186">
        <f>ROUND(I138*H138,2)</f>
        <v>0</v>
      </c>
      <c r="K138" s="182" t="s">
        <v>143</v>
      </c>
      <c r="L138" s="187"/>
      <c r="M138" s="188" t="s">
        <v>19</v>
      </c>
      <c r="N138" s="189" t="s">
        <v>44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369</v>
      </c>
      <c r="AT138" s="143" t="s">
        <v>502</v>
      </c>
      <c r="AU138" s="143" t="s">
        <v>91</v>
      </c>
      <c r="AY138" s="18" t="s">
        <v>136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91</v>
      </c>
      <c r="BK138" s="144">
        <f>ROUND(I138*H138,2)</f>
        <v>0</v>
      </c>
      <c r="BL138" s="18" t="s">
        <v>253</v>
      </c>
      <c r="BM138" s="143" t="s">
        <v>661</v>
      </c>
    </row>
    <row r="139" spans="2:65" s="1" customFormat="1" ht="24.2" customHeight="1">
      <c r="B139" s="33"/>
      <c r="C139" s="132" t="s">
        <v>310</v>
      </c>
      <c r="D139" s="132" t="s">
        <v>139</v>
      </c>
      <c r="E139" s="133" t="s">
        <v>1471</v>
      </c>
      <c r="F139" s="134" t="s">
        <v>1472</v>
      </c>
      <c r="G139" s="135" t="s">
        <v>227</v>
      </c>
      <c r="H139" s="136">
        <v>2</v>
      </c>
      <c r="I139" s="137"/>
      <c r="J139" s="138">
        <f>ROUND(I139*H139,2)</f>
        <v>0</v>
      </c>
      <c r="K139" s="134" t="s">
        <v>143</v>
      </c>
      <c r="L139" s="33"/>
      <c r="M139" s="139" t="s">
        <v>19</v>
      </c>
      <c r="N139" s="140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253</v>
      </c>
      <c r="AT139" s="143" t="s">
        <v>139</v>
      </c>
      <c r="AU139" s="143" t="s">
        <v>91</v>
      </c>
      <c r="AY139" s="18" t="s">
        <v>136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91</v>
      </c>
      <c r="BK139" s="144">
        <f>ROUND(I139*H139,2)</f>
        <v>0</v>
      </c>
      <c r="BL139" s="18" t="s">
        <v>253</v>
      </c>
      <c r="BM139" s="143" t="s">
        <v>671</v>
      </c>
    </row>
    <row r="140" spans="2:65" s="1" customFormat="1" ht="11.25">
      <c r="B140" s="33"/>
      <c r="D140" s="145" t="s">
        <v>146</v>
      </c>
      <c r="F140" s="146" t="s">
        <v>1473</v>
      </c>
      <c r="I140" s="147"/>
      <c r="L140" s="33"/>
      <c r="M140" s="148"/>
      <c r="T140" s="54"/>
      <c r="AT140" s="18" t="s">
        <v>146</v>
      </c>
      <c r="AU140" s="18" t="s">
        <v>91</v>
      </c>
    </row>
    <row r="141" spans="2:65" s="1" customFormat="1" ht="16.5" customHeight="1">
      <c r="B141" s="33"/>
      <c r="C141" s="180" t="s">
        <v>316</v>
      </c>
      <c r="D141" s="180" t="s">
        <v>502</v>
      </c>
      <c r="E141" s="181" t="s">
        <v>1474</v>
      </c>
      <c r="F141" s="182" t="s">
        <v>1475</v>
      </c>
      <c r="G141" s="183" t="s">
        <v>227</v>
      </c>
      <c r="H141" s="184">
        <v>2</v>
      </c>
      <c r="I141" s="185"/>
      <c r="J141" s="186">
        <f>ROUND(I141*H141,2)</f>
        <v>0</v>
      </c>
      <c r="K141" s="182" t="s">
        <v>143</v>
      </c>
      <c r="L141" s="187"/>
      <c r="M141" s="188" t="s">
        <v>19</v>
      </c>
      <c r="N141" s="189" t="s">
        <v>44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369</v>
      </c>
      <c r="AT141" s="143" t="s">
        <v>502</v>
      </c>
      <c r="AU141" s="143" t="s">
        <v>91</v>
      </c>
      <c r="AY141" s="18" t="s">
        <v>136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91</v>
      </c>
      <c r="BK141" s="144">
        <f>ROUND(I141*H141,2)</f>
        <v>0</v>
      </c>
      <c r="BL141" s="18" t="s">
        <v>253</v>
      </c>
      <c r="BM141" s="143" t="s">
        <v>682</v>
      </c>
    </row>
    <row r="142" spans="2:65" s="1" customFormat="1" ht="16.5" customHeight="1">
      <c r="B142" s="33"/>
      <c r="C142" s="132" t="s">
        <v>323</v>
      </c>
      <c r="D142" s="132" t="s">
        <v>139</v>
      </c>
      <c r="E142" s="133" t="s">
        <v>1476</v>
      </c>
      <c r="F142" s="134" t="s">
        <v>1477</v>
      </c>
      <c r="G142" s="135" t="s">
        <v>227</v>
      </c>
      <c r="H142" s="136">
        <v>1</v>
      </c>
      <c r="I142" s="137"/>
      <c r="J142" s="138">
        <f>ROUND(I142*H142,2)</f>
        <v>0</v>
      </c>
      <c r="K142" s="134" t="s">
        <v>143</v>
      </c>
      <c r="L142" s="33"/>
      <c r="M142" s="139" t="s">
        <v>19</v>
      </c>
      <c r="N142" s="140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253</v>
      </c>
      <c r="AT142" s="143" t="s">
        <v>139</v>
      </c>
      <c r="AU142" s="143" t="s">
        <v>91</v>
      </c>
      <c r="AY142" s="18" t="s">
        <v>136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91</v>
      </c>
      <c r="BK142" s="144">
        <f>ROUND(I142*H142,2)</f>
        <v>0</v>
      </c>
      <c r="BL142" s="18" t="s">
        <v>253</v>
      </c>
      <c r="BM142" s="143" t="s">
        <v>691</v>
      </c>
    </row>
    <row r="143" spans="2:65" s="1" customFormat="1" ht="11.25">
      <c r="B143" s="33"/>
      <c r="D143" s="145" t="s">
        <v>146</v>
      </c>
      <c r="F143" s="146" t="s">
        <v>1478</v>
      </c>
      <c r="I143" s="147"/>
      <c r="L143" s="33"/>
      <c r="M143" s="148"/>
      <c r="T143" s="54"/>
      <c r="AT143" s="18" t="s">
        <v>146</v>
      </c>
      <c r="AU143" s="18" t="s">
        <v>91</v>
      </c>
    </row>
    <row r="144" spans="2:65" s="1" customFormat="1" ht="21.75" customHeight="1">
      <c r="B144" s="33"/>
      <c r="C144" s="180" t="s">
        <v>332</v>
      </c>
      <c r="D144" s="180" t="s">
        <v>502</v>
      </c>
      <c r="E144" s="181" t="s">
        <v>1479</v>
      </c>
      <c r="F144" s="182" t="s">
        <v>1480</v>
      </c>
      <c r="G144" s="183" t="s">
        <v>227</v>
      </c>
      <c r="H144" s="184">
        <v>1</v>
      </c>
      <c r="I144" s="185"/>
      <c r="J144" s="186">
        <f>ROUND(I144*H144,2)</f>
        <v>0</v>
      </c>
      <c r="K144" s="182" t="s">
        <v>143</v>
      </c>
      <c r="L144" s="187"/>
      <c r="M144" s="188" t="s">
        <v>19</v>
      </c>
      <c r="N144" s="189" t="s">
        <v>44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369</v>
      </c>
      <c r="AT144" s="143" t="s">
        <v>502</v>
      </c>
      <c r="AU144" s="143" t="s">
        <v>91</v>
      </c>
      <c r="AY144" s="18" t="s">
        <v>136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91</v>
      </c>
      <c r="BK144" s="144">
        <f>ROUND(I144*H144,2)</f>
        <v>0</v>
      </c>
      <c r="BL144" s="18" t="s">
        <v>253</v>
      </c>
      <c r="BM144" s="143" t="s">
        <v>701</v>
      </c>
    </row>
    <row r="145" spans="2:65" s="1" customFormat="1" ht="24.2" customHeight="1">
      <c r="B145" s="33"/>
      <c r="C145" s="132" t="s">
        <v>341</v>
      </c>
      <c r="D145" s="132" t="s">
        <v>139</v>
      </c>
      <c r="E145" s="133" t="s">
        <v>1481</v>
      </c>
      <c r="F145" s="134" t="s">
        <v>1482</v>
      </c>
      <c r="G145" s="135" t="s">
        <v>227</v>
      </c>
      <c r="H145" s="136">
        <v>4</v>
      </c>
      <c r="I145" s="137"/>
      <c r="J145" s="138">
        <f>ROUND(I145*H145,2)</f>
        <v>0</v>
      </c>
      <c r="K145" s="134" t="s">
        <v>143</v>
      </c>
      <c r="L145" s="33"/>
      <c r="M145" s="139" t="s">
        <v>19</v>
      </c>
      <c r="N145" s="140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253</v>
      </c>
      <c r="AT145" s="143" t="s">
        <v>139</v>
      </c>
      <c r="AU145" s="143" t="s">
        <v>91</v>
      </c>
      <c r="AY145" s="18" t="s">
        <v>136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91</v>
      </c>
      <c r="BK145" s="144">
        <f>ROUND(I145*H145,2)</f>
        <v>0</v>
      </c>
      <c r="BL145" s="18" t="s">
        <v>253</v>
      </c>
      <c r="BM145" s="143" t="s">
        <v>710</v>
      </c>
    </row>
    <row r="146" spans="2:65" s="1" customFormat="1" ht="11.25">
      <c r="B146" s="33"/>
      <c r="D146" s="145" t="s">
        <v>146</v>
      </c>
      <c r="F146" s="146" t="s">
        <v>1483</v>
      </c>
      <c r="I146" s="147"/>
      <c r="L146" s="33"/>
      <c r="M146" s="148"/>
      <c r="T146" s="54"/>
      <c r="AT146" s="18" t="s">
        <v>146</v>
      </c>
      <c r="AU146" s="18" t="s">
        <v>91</v>
      </c>
    </row>
    <row r="147" spans="2:65" s="1" customFormat="1" ht="24.2" customHeight="1">
      <c r="B147" s="33"/>
      <c r="C147" s="132" t="s">
        <v>346</v>
      </c>
      <c r="D147" s="132" t="s">
        <v>139</v>
      </c>
      <c r="E147" s="133" t="s">
        <v>1484</v>
      </c>
      <c r="F147" s="134" t="s">
        <v>1485</v>
      </c>
      <c r="G147" s="135" t="s">
        <v>227</v>
      </c>
      <c r="H147" s="136">
        <v>3</v>
      </c>
      <c r="I147" s="137"/>
      <c r="J147" s="138">
        <f>ROUND(I147*H147,2)</f>
        <v>0</v>
      </c>
      <c r="K147" s="134" t="s">
        <v>143</v>
      </c>
      <c r="L147" s="33"/>
      <c r="M147" s="139" t="s">
        <v>19</v>
      </c>
      <c r="N147" s="140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253</v>
      </c>
      <c r="AT147" s="143" t="s">
        <v>139</v>
      </c>
      <c r="AU147" s="143" t="s">
        <v>91</v>
      </c>
      <c r="AY147" s="18" t="s">
        <v>136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91</v>
      </c>
      <c r="BK147" s="144">
        <f>ROUND(I147*H147,2)</f>
        <v>0</v>
      </c>
      <c r="BL147" s="18" t="s">
        <v>253</v>
      </c>
      <c r="BM147" s="143" t="s">
        <v>724</v>
      </c>
    </row>
    <row r="148" spans="2:65" s="1" customFormat="1" ht="11.25">
      <c r="B148" s="33"/>
      <c r="D148" s="145" t="s">
        <v>146</v>
      </c>
      <c r="F148" s="146" t="s">
        <v>1486</v>
      </c>
      <c r="I148" s="147"/>
      <c r="L148" s="33"/>
      <c r="M148" s="148"/>
      <c r="T148" s="54"/>
      <c r="AT148" s="18" t="s">
        <v>146</v>
      </c>
      <c r="AU148" s="18" t="s">
        <v>91</v>
      </c>
    </row>
    <row r="149" spans="2:65" s="1" customFormat="1" ht="24.2" customHeight="1">
      <c r="B149" s="33"/>
      <c r="C149" s="132" t="s">
        <v>353</v>
      </c>
      <c r="D149" s="132" t="s">
        <v>139</v>
      </c>
      <c r="E149" s="133" t="s">
        <v>1487</v>
      </c>
      <c r="F149" s="134" t="s">
        <v>1488</v>
      </c>
      <c r="G149" s="135" t="s">
        <v>227</v>
      </c>
      <c r="H149" s="136">
        <v>37</v>
      </c>
      <c r="I149" s="137"/>
      <c r="J149" s="138">
        <f>ROUND(I149*H149,2)</f>
        <v>0</v>
      </c>
      <c r="K149" s="134" t="s">
        <v>143</v>
      </c>
      <c r="L149" s="33"/>
      <c r="M149" s="139" t="s">
        <v>19</v>
      </c>
      <c r="N149" s="140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253</v>
      </c>
      <c r="AT149" s="143" t="s">
        <v>139</v>
      </c>
      <c r="AU149" s="143" t="s">
        <v>91</v>
      </c>
      <c r="AY149" s="18" t="s">
        <v>136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91</v>
      </c>
      <c r="BK149" s="144">
        <f>ROUND(I149*H149,2)</f>
        <v>0</v>
      </c>
      <c r="BL149" s="18" t="s">
        <v>253</v>
      </c>
      <c r="BM149" s="143" t="s">
        <v>734</v>
      </c>
    </row>
    <row r="150" spans="2:65" s="1" customFormat="1" ht="11.25">
      <c r="B150" s="33"/>
      <c r="D150" s="145" t="s">
        <v>146</v>
      </c>
      <c r="F150" s="146" t="s">
        <v>1489</v>
      </c>
      <c r="I150" s="147"/>
      <c r="L150" s="33"/>
      <c r="M150" s="148"/>
      <c r="T150" s="54"/>
      <c r="AT150" s="18" t="s">
        <v>146</v>
      </c>
      <c r="AU150" s="18" t="s">
        <v>91</v>
      </c>
    </row>
    <row r="151" spans="2:65" s="1" customFormat="1" ht="16.5" customHeight="1">
      <c r="B151" s="33"/>
      <c r="C151" s="180" t="s">
        <v>359</v>
      </c>
      <c r="D151" s="180" t="s">
        <v>502</v>
      </c>
      <c r="E151" s="181" t="s">
        <v>1490</v>
      </c>
      <c r="F151" s="182" t="s">
        <v>1491</v>
      </c>
      <c r="G151" s="183" t="s">
        <v>227</v>
      </c>
      <c r="H151" s="184">
        <v>2</v>
      </c>
      <c r="I151" s="185"/>
      <c r="J151" s="186">
        <f t="shared" ref="J151:J158" si="0">ROUND(I151*H151,2)</f>
        <v>0</v>
      </c>
      <c r="K151" s="182" t="s">
        <v>143</v>
      </c>
      <c r="L151" s="187"/>
      <c r="M151" s="188" t="s">
        <v>19</v>
      </c>
      <c r="N151" s="189" t="s">
        <v>44</v>
      </c>
      <c r="P151" s="141">
        <f t="shared" ref="P151:P158" si="1">O151*H151</f>
        <v>0</v>
      </c>
      <c r="Q151" s="141">
        <v>0</v>
      </c>
      <c r="R151" s="141">
        <f t="shared" ref="R151:R158" si="2">Q151*H151</f>
        <v>0</v>
      </c>
      <c r="S151" s="141">
        <v>0</v>
      </c>
      <c r="T151" s="142">
        <f t="shared" ref="T151:T158" si="3">S151*H151</f>
        <v>0</v>
      </c>
      <c r="AR151" s="143" t="s">
        <v>369</v>
      </c>
      <c r="AT151" s="143" t="s">
        <v>502</v>
      </c>
      <c r="AU151" s="143" t="s">
        <v>91</v>
      </c>
      <c r="AY151" s="18" t="s">
        <v>136</v>
      </c>
      <c r="BE151" s="144">
        <f t="shared" ref="BE151:BE158" si="4">IF(N151="základní",J151,0)</f>
        <v>0</v>
      </c>
      <c r="BF151" s="144">
        <f t="shared" ref="BF151:BF158" si="5">IF(N151="snížená",J151,0)</f>
        <v>0</v>
      </c>
      <c r="BG151" s="144">
        <f t="shared" ref="BG151:BG158" si="6">IF(N151="zákl. přenesená",J151,0)</f>
        <v>0</v>
      </c>
      <c r="BH151" s="144">
        <f t="shared" ref="BH151:BH158" si="7">IF(N151="sníž. přenesená",J151,0)</f>
        <v>0</v>
      </c>
      <c r="BI151" s="144">
        <f t="shared" ref="BI151:BI158" si="8">IF(N151="nulová",J151,0)</f>
        <v>0</v>
      </c>
      <c r="BJ151" s="18" t="s">
        <v>91</v>
      </c>
      <c r="BK151" s="144">
        <f t="shared" ref="BK151:BK158" si="9">ROUND(I151*H151,2)</f>
        <v>0</v>
      </c>
      <c r="BL151" s="18" t="s">
        <v>253</v>
      </c>
      <c r="BM151" s="143" t="s">
        <v>744</v>
      </c>
    </row>
    <row r="152" spans="2:65" s="1" customFormat="1" ht="16.5" customHeight="1">
      <c r="B152" s="33"/>
      <c r="C152" s="180" t="s">
        <v>364</v>
      </c>
      <c r="D152" s="180" t="s">
        <v>502</v>
      </c>
      <c r="E152" s="181" t="s">
        <v>1492</v>
      </c>
      <c r="F152" s="182" t="s">
        <v>1493</v>
      </c>
      <c r="G152" s="183" t="s">
        <v>227</v>
      </c>
      <c r="H152" s="184">
        <v>1</v>
      </c>
      <c r="I152" s="185"/>
      <c r="J152" s="186">
        <f t="shared" si="0"/>
        <v>0</v>
      </c>
      <c r="K152" s="182" t="s">
        <v>143</v>
      </c>
      <c r="L152" s="187"/>
      <c r="M152" s="188" t="s">
        <v>19</v>
      </c>
      <c r="N152" s="189" t="s">
        <v>44</v>
      </c>
      <c r="P152" s="141">
        <f t="shared" si="1"/>
        <v>0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369</v>
      </c>
      <c r="AT152" s="143" t="s">
        <v>502</v>
      </c>
      <c r="AU152" s="143" t="s">
        <v>91</v>
      </c>
      <c r="AY152" s="18" t="s">
        <v>136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8" t="s">
        <v>91</v>
      </c>
      <c r="BK152" s="144">
        <f t="shared" si="9"/>
        <v>0</v>
      </c>
      <c r="BL152" s="18" t="s">
        <v>253</v>
      </c>
      <c r="BM152" s="143" t="s">
        <v>753</v>
      </c>
    </row>
    <row r="153" spans="2:65" s="1" customFormat="1" ht="16.5" customHeight="1">
      <c r="B153" s="33"/>
      <c r="C153" s="180" t="s">
        <v>369</v>
      </c>
      <c r="D153" s="180" t="s">
        <v>502</v>
      </c>
      <c r="E153" s="181" t="s">
        <v>1494</v>
      </c>
      <c r="F153" s="182" t="s">
        <v>1495</v>
      </c>
      <c r="G153" s="183" t="s">
        <v>227</v>
      </c>
      <c r="H153" s="184">
        <v>33</v>
      </c>
      <c r="I153" s="185"/>
      <c r="J153" s="186">
        <f t="shared" si="0"/>
        <v>0</v>
      </c>
      <c r="K153" s="182" t="s">
        <v>143</v>
      </c>
      <c r="L153" s="187"/>
      <c r="M153" s="188" t="s">
        <v>19</v>
      </c>
      <c r="N153" s="189" t="s">
        <v>44</v>
      </c>
      <c r="P153" s="141">
        <f t="shared" si="1"/>
        <v>0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369</v>
      </c>
      <c r="AT153" s="143" t="s">
        <v>502</v>
      </c>
      <c r="AU153" s="143" t="s">
        <v>91</v>
      </c>
      <c r="AY153" s="18" t="s">
        <v>136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8" t="s">
        <v>91</v>
      </c>
      <c r="BK153" s="144">
        <f t="shared" si="9"/>
        <v>0</v>
      </c>
      <c r="BL153" s="18" t="s">
        <v>253</v>
      </c>
      <c r="BM153" s="143" t="s">
        <v>763</v>
      </c>
    </row>
    <row r="154" spans="2:65" s="1" customFormat="1" ht="16.5" customHeight="1">
      <c r="B154" s="33"/>
      <c r="C154" s="180" t="s">
        <v>375</v>
      </c>
      <c r="D154" s="180" t="s">
        <v>502</v>
      </c>
      <c r="E154" s="181" t="s">
        <v>1496</v>
      </c>
      <c r="F154" s="182" t="s">
        <v>1497</v>
      </c>
      <c r="G154" s="183" t="s">
        <v>227</v>
      </c>
      <c r="H154" s="184">
        <v>1</v>
      </c>
      <c r="I154" s="185"/>
      <c r="J154" s="186">
        <f t="shared" si="0"/>
        <v>0</v>
      </c>
      <c r="K154" s="182" t="s">
        <v>143</v>
      </c>
      <c r="L154" s="187"/>
      <c r="M154" s="188" t="s">
        <v>19</v>
      </c>
      <c r="N154" s="189" t="s">
        <v>44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369</v>
      </c>
      <c r="AT154" s="143" t="s">
        <v>502</v>
      </c>
      <c r="AU154" s="143" t="s">
        <v>91</v>
      </c>
      <c r="AY154" s="18" t="s">
        <v>136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8" t="s">
        <v>91</v>
      </c>
      <c r="BK154" s="144">
        <f t="shared" si="9"/>
        <v>0</v>
      </c>
      <c r="BL154" s="18" t="s">
        <v>253</v>
      </c>
      <c r="BM154" s="143" t="s">
        <v>773</v>
      </c>
    </row>
    <row r="155" spans="2:65" s="1" customFormat="1" ht="16.5" customHeight="1">
      <c r="B155" s="33"/>
      <c r="C155" s="180" t="s">
        <v>380</v>
      </c>
      <c r="D155" s="180" t="s">
        <v>502</v>
      </c>
      <c r="E155" s="181" t="s">
        <v>1498</v>
      </c>
      <c r="F155" s="182" t="s">
        <v>1499</v>
      </c>
      <c r="G155" s="183" t="s">
        <v>227</v>
      </c>
      <c r="H155" s="184">
        <v>10</v>
      </c>
      <c r="I155" s="185"/>
      <c r="J155" s="186">
        <f t="shared" si="0"/>
        <v>0</v>
      </c>
      <c r="K155" s="182" t="s">
        <v>143</v>
      </c>
      <c r="L155" s="187"/>
      <c r="M155" s="188" t="s">
        <v>19</v>
      </c>
      <c r="N155" s="189" t="s">
        <v>44</v>
      </c>
      <c r="P155" s="141">
        <f t="shared" si="1"/>
        <v>0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AR155" s="143" t="s">
        <v>369</v>
      </c>
      <c r="AT155" s="143" t="s">
        <v>502</v>
      </c>
      <c r="AU155" s="143" t="s">
        <v>91</v>
      </c>
      <c r="AY155" s="18" t="s">
        <v>136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8" t="s">
        <v>91</v>
      </c>
      <c r="BK155" s="144">
        <f t="shared" si="9"/>
        <v>0</v>
      </c>
      <c r="BL155" s="18" t="s">
        <v>253</v>
      </c>
      <c r="BM155" s="143" t="s">
        <v>782</v>
      </c>
    </row>
    <row r="156" spans="2:65" s="1" customFormat="1" ht="16.5" customHeight="1">
      <c r="B156" s="33"/>
      <c r="C156" s="180" t="s">
        <v>387</v>
      </c>
      <c r="D156" s="180" t="s">
        <v>502</v>
      </c>
      <c r="E156" s="181" t="s">
        <v>1500</v>
      </c>
      <c r="F156" s="182" t="s">
        <v>1501</v>
      </c>
      <c r="G156" s="183" t="s">
        <v>227</v>
      </c>
      <c r="H156" s="184">
        <v>11</v>
      </c>
      <c r="I156" s="185"/>
      <c r="J156" s="186">
        <f t="shared" si="0"/>
        <v>0</v>
      </c>
      <c r="K156" s="182" t="s">
        <v>143</v>
      </c>
      <c r="L156" s="187"/>
      <c r="M156" s="188" t="s">
        <v>19</v>
      </c>
      <c r="N156" s="189" t="s">
        <v>44</v>
      </c>
      <c r="P156" s="141">
        <f t="shared" si="1"/>
        <v>0</v>
      </c>
      <c r="Q156" s="141">
        <v>0</v>
      </c>
      <c r="R156" s="141">
        <f t="shared" si="2"/>
        <v>0</v>
      </c>
      <c r="S156" s="141">
        <v>0</v>
      </c>
      <c r="T156" s="142">
        <f t="shared" si="3"/>
        <v>0</v>
      </c>
      <c r="AR156" s="143" t="s">
        <v>369</v>
      </c>
      <c r="AT156" s="143" t="s">
        <v>502</v>
      </c>
      <c r="AU156" s="143" t="s">
        <v>91</v>
      </c>
      <c r="AY156" s="18" t="s">
        <v>136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8" t="s">
        <v>91</v>
      </c>
      <c r="BK156" s="144">
        <f t="shared" si="9"/>
        <v>0</v>
      </c>
      <c r="BL156" s="18" t="s">
        <v>253</v>
      </c>
      <c r="BM156" s="143" t="s">
        <v>791</v>
      </c>
    </row>
    <row r="157" spans="2:65" s="1" customFormat="1" ht="16.5" customHeight="1">
      <c r="B157" s="33"/>
      <c r="C157" s="180" t="s">
        <v>396</v>
      </c>
      <c r="D157" s="180" t="s">
        <v>502</v>
      </c>
      <c r="E157" s="181" t="s">
        <v>1502</v>
      </c>
      <c r="F157" s="182" t="s">
        <v>1503</v>
      </c>
      <c r="G157" s="183" t="s">
        <v>227</v>
      </c>
      <c r="H157" s="184">
        <v>2</v>
      </c>
      <c r="I157" s="185"/>
      <c r="J157" s="186">
        <f t="shared" si="0"/>
        <v>0</v>
      </c>
      <c r="K157" s="182" t="s">
        <v>143</v>
      </c>
      <c r="L157" s="187"/>
      <c r="M157" s="188" t="s">
        <v>19</v>
      </c>
      <c r="N157" s="189" t="s">
        <v>44</v>
      </c>
      <c r="P157" s="141">
        <f t="shared" si="1"/>
        <v>0</v>
      </c>
      <c r="Q157" s="141">
        <v>0</v>
      </c>
      <c r="R157" s="141">
        <f t="shared" si="2"/>
        <v>0</v>
      </c>
      <c r="S157" s="141">
        <v>0</v>
      </c>
      <c r="T157" s="142">
        <f t="shared" si="3"/>
        <v>0</v>
      </c>
      <c r="AR157" s="143" t="s">
        <v>369</v>
      </c>
      <c r="AT157" s="143" t="s">
        <v>502</v>
      </c>
      <c r="AU157" s="143" t="s">
        <v>91</v>
      </c>
      <c r="AY157" s="18" t="s">
        <v>136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44">
        <f t="shared" si="8"/>
        <v>0</v>
      </c>
      <c r="BJ157" s="18" t="s">
        <v>91</v>
      </c>
      <c r="BK157" s="144">
        <f t="shared" si="9"/>
        <v>0</v>
      </c>
      <c r="BL157" s="18" t="s">
        <v>253</v>
      </c>
      <c r="BM157" s="143" t="s">
        <v>797</v>
      </c>
    </row>
    <row r="158" spans="2:65" s="1" customFormat="1" ht="24.2" customHeight="1">
      <c r="B158" s="33"/>
      <c r="C158" s="132" t="s">
        <v>401</v>
      </c>
      <c r="D158" s="132" t="s">
        <v>139</v>
      </c>
      <c r="E158" s="133" t="s">
        <v>1504</v>
      </c>
      <c r="F158" s="134" t="s">
        <v>1505</v>
      </c>
      <c r="G158" s="135" t="s">
        <v>227</v>
      </c>
      <c r="H158" s="136">
        <v>12</v>
      </c>
      <c r="I158" s="137"/>
      <c r="J158" s="138">
        <f t="shared" si="0"/>
        <v>0</v>
      </c>
      <c r="K158" s="134" t="s">
        <v>143</v>
      </c>
      <c r="L158" s="33"/>
      <c r="M158" s="139" t="s">
        <v>19</v>
      </c>
      <c r="N158" s="140" t="s">
        <v>44</v>
      </c>
      <c r="P158" s="141">
        <f t="shared" si="1"/>
        <v>0</v>
      </c>
      <c r="Q158" s="141">
        <v>0</v>
      </c>
      <c r="R158" s="141">
        <f t="shared" si="2"/>
        <v>0</v>
      </c>
      <c r="S158" s="141">
        <v>0</v>
      </c>
      <c r="T158" s="142">
        <f t="shared" si="3"/>
        <v>0</v>
      </c>
      <c r="AR158" s="143" t="s">
        <v>253</v>
      </c>
      <c r="AT158" s="143" t="s">
        <v>139</v>
      </c>
      <c r="AU158" s="143" t="s">
        <v>91</v>
      </c>
      <c r="AY158" s="18" t="s">
        <v>136</v>
      </c>
      <c r="BE158" s="144">
        <f t="shared" si="4"/>
        <v>0</v>
      </c>
      <c r="BF158" s="144">
        <f t="shared" si="5"/>
        <v>0</v>
      </c>
      <c r="BG158" s="144">
        <f t="shared" si="6"/>
        <v>0</v>
      </c>
      <c r="BH158" s="144">
        <f t="shared" si="7"/>
        <v>0</v>
      </c>
      <c r="BI158" s="144">
        <f t="shared" si="8"/>
        <v>0</v>
      </c>
      <c r="BJ158" s="18" t="s">
        <v>91</v>
      </c>
      <c r="BK158" s="144">
        <f t="shared" si="9"/>
        <v>0</v>
      </c>
      <c r="BL158" s="18" t="s">
        <v>253</v>
      </c>
      <c r="BM158" s="143" t="s">
        <v>806</v>
      </c>
    </row>
    <row r="159" spans="2:65" s="1" customFormat="1" ht="11.25">
      <c r="B159" s="33"/>
      <c r="D159" s="145" t="s">
        <v>146</v>
      </c>
      <c r="F159" s="146" t="s">
        <v>1506</v>
      </c>
      <c r="I159" s="147"/>
      <c r="L159" s="33"/>
      <c r="M159" s="148"/>
      <c r="T159" s="54"/>
      <c r="AT159" s="18" t="s">
        <v>146</v>
      </c>
      <c r="AU159" s="18" t="s">
        <v>91</v>
      </c>
    </row>
    <row r="160" spans="2:65" s="1" customFormat="1" ht="16.5" customHeight="1">
      <c r="B160" s="33"/>
      <c r="C160" s="132" t="s">
        <v>406</v>
      </c>
      <c r="D160" s="132" t="s">
        <v>139</v>
      </c>
      <c r="E160" s="133" t="s">
        <v>1507</v>
      </c>
      <c r="F160" s="134" t="s">
        <v>1508</v>
      </c>
      <c r="G160" s="135" t="s">
        <v>227</v>
      </c>
      <c r="H160" s="136">
        <v>1</v>
      </c>
      <c r="I160" s="137"/>
      <c r="J160" s="138">
        <f>ROUND(I160*H160,2)</f>
        <v>0</v>
      </c>
      <c r="K160" s="134" t="s">
        <v>143</v>
      </c>
      <c r="L160" s="33"/>
      <c r="M160" s="139" t="s">
        <v>19</v>
      </c>
      <c r="N160" s="140" t="s">
        <v>44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253</v>
      </c>
      <c r="AT160" s="143" t="s">
        <v>139</v>
      </c>
      <c r="AU160" s="143" t="s">
        <v>91</v>
      </c>
      <c r="AY160" s="18" t="s">
        <v>136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91</v>
      </c>
      <c r="BK160" s="144">
        <f>ROUND(I160*H160,2)</f>
        <v>0</v>
      </c>
      <c r="BL160" s="18" t="s">
        <v>253</v>
      </c>
      <c r="BM160" s="143" t="s">
        <v>815</v>
      </c>
    </row>
    <row r="161" spans="2:65" s="1" customFormat="1" ht="11.25">
      <c r="B161" s="33"/>
      <c r="D161" s="145" t="s">
        <v>146</v>
      </c>
      <c r="F161" s="146" t="s">
        <v>1509</v>
      </c>
      <c r="I161" s="147"/>
      <c r="L161" s="33"/>
      <c r="M161" s="148"/>
      <c r="T161" s="54"/>
      <c r="AT161" s="18" t="s">
        <v>146</v>
      </c>
      <c r="AU161" s="18" t="s">
        <v>91</v>
      </c>
    </row>
    <row r="162" spans="2:65" s="1" customFormat="1" ht="16.5" customHeight="1">
      <c r="B162" s="33"/>
      <c r="C162" s="180" t="s">
        <v>413</v>
      </c>
      <c r="D162" s="180" t="s">
        <v>502</v>
      </c>
      <c r="E162" s="181" t="s">
        <v>1510</v>
      </c>
      <c r="F162" s="182" t="s">
        <v>1511</v>
      </c>
      <c r="G162" s="183" t="s">
        <v>227</v>
      </c>
      <c r="H162" s="184">
        <v>1</v>
      </c>
      <c r="I162" s="185"/>
      <c r="J162" s="186">
        <f>ROUND(I162*H162,2)</f>
        <v>0</v>
      </c>
      <c r="K162" s="182" t="s">
        <v>143</v>
      </c>
      <c r="L162" s="187"/>
      <c r="M162" s="188" t="s">
        <v>19</v>
      </c>
      <c r="N162" s="189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369</v>
      </c>
      <c r="AT162" s="143" t="s">
        <v>502</v>
      </c>
      <c r="AU162" s="143" t="s">
        <v>91</v>
      </c>
      <c r="AY162" s="18" t="s">
        <v>136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91</v>
      </c>
      <c r="BK162" s="144">
        <f>ROUND(I162*H162,2)</f>
        <v>0</v>
      </c>
      <c r="BL162" s="18" t="s">
        <v>253</v>
      </c>
      <c r="BM162" s="143" t="s">
        <v>824</v>
      </c>
    </row>
    <row r="163" spans="2:65" s="1" customFormat="1" ht="16.5" customHeight="1">
      <c r="B163" s="33"/>
      <c r="C163" s="132" t="s">
        <v>420</v>
      </c>
      <c r="D163" s="132" t="s">
        <v>139</v>
      </c>
      <c r="E163" s="133" t="s">
        <v>1512</v>
      </c>
      <c r="F163" s="134" t="s">
        <v>1513</v>
      </c>
      <c r="G163" s="135" t="s">
        <v>227</v>
      </c>
      <c r="H163" s="136">
        <v>1</v>
      </c>
      <c r="I163" s="137"/>
      <c r="J163" s="138">
        <f>ROUND(I163*H163,2)</f>
        <v>0</v>
      </c>
      <c r="K163" s="134" t="s">
        <v>143</v>
      </c>
      <c r="L163" s="33"/>
      <c r="M163" s="139" t="s">
        <v>19</v>
      </c>
      <c r="N163" s="140" t="s">
        <v>44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253</v>
      </c>
      <c r="AT163" s="143" t="s">
        <v>139</v>
      </c>
      <c r="AU163" s="143" t="s">
        <v>91</v>
      </c>
      <c r="AY163" s="18" t="s">
        <v>136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91</v>
      </c>
      <c r="BK163" s="144">
        <f>ROUND(I163*H163,2)</f>
        <v>0</v>
      </c>
      <c r="BL163" s="18" t="s">
        <v>253</v>
      </c>
      <c r="BM163" s="143" t="s">
        <v>833</v>
      </c>
    </row>
    <row r="164" spans="2:65" s="1" customFormat="1" ht="11.25">
      <c r="B164" s="33"/>
      <c r="D164" s="145" t="s">
        <v>146</v>
      </c>
      <c r="F164" s="146" t="s">
        <v>1514</v>
      </c>
      <c r="I164" s="147"/>
      <c r="L164" s="33"/>
      <c r="M164" s="148"/>
      <c r="T164" s="54"/>
      <c r="AT164" s="18" t="s">
        <v>146</v>
      </c>
      <c r="AU164" s="18" t="s">
        <v>91</v>
      </c>
    </row>
    <row r="165" spans="2:65" s="1" customFormat="1" ht="24.2" customHeight="1">
      <c r="B165" s="33"/>
      <c r="C165" s="132" t="s">
        <v>425</v>
      </c>
      <c r="D165" s="132" t="s">
        <v>139</v>
      </c>
      <c r="E165" s="133" t="s">
        <v>1515</v>
      </c>
      <c r="F165" s="134" t="s">
        <v>1516</v>
      </c>
      <c r="G165" s="135" t="s">
        <v>227</v>
      </c>
      <c r="H165" s="136">
        <v>6</v>
      </c>
      <c r="I165" s="137"/>
      <c r="J165" s="138">
        <f>ROUND(I165*H165,2)</f>
        <v>0</v>
      </c>
      <c r="K165" s="134" t="s">
        <v>143</v>
      </c>
      <c r="L165" s="33"/>
      <c r="M165" s="139" t="s">
        <v>19</v>
      </c>
      <c r="N165" s="140" t="s">
        <v>44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253</v>
      </c>
      <c r="AT165" s="143" t="s">
        <v>139</v>
      </c>
      <c r="AU165" s="143" t="s">
        <v>91</v>
      </c>
      <c r="AY165" s="18" t="s">
        <v>136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91</v>
      </c>
      <c r="BK165" s="144">
        <f>ROUND(I165*H165,2)</f>
        <v>0</v>
      </c>
      <c r="BL165" s="18" t="s">
        <v>253</v>
      </c>
      <c r="BM165" s="143" t="s">
        <v>842</v>
      </c>
    </row>
    <row r="166" spans="2:65" s="1" customFormat="1" ht="11.25">
      <c r="B166" s="33"/>
      <c r="D166" s="145" t="s">
        <v>146</v>
      </c>
      <c r="F166" s="146" t="s">
        <v>1517</v>
      </c>
      <c r="I166" s="147"/>
      <c r="L166" s="33"/>
      <c r="M166" s="148"/>
      <c r="T166" s="54"/>
      <c r="AT166" s="18" t="s">
        <v>146</v>
      </c>
      <c r="AU166" s="18" t="s">
        <v>91</v>
      </c>
    </row>
    <row r="167" spans="2:65" s="1" customFormat="1" ht="16.5" customHeight="1">
      <c r="B167" s="33"/>
      <c r="C167" s="180" t="s">
        <v>651</v>
      </c>
      <c r="D167" s="180" t="s">
        <v>502</v>
      </c>
      <c r="E167" s="181" t="s">
        <v>1518</v>
      </c>
      <c r="F167" s="182" t="s">
        <v>1519</v>
      </c>
      <c r="G167" s="183" t="s">
        <v>227</v>
      </c>
      <c r="H167" s="184">
        <v>6</v>
      </c>
      <c r="I167" s="185"/>
      <c r="J167" s="186">
        <f>ROUND(I167*H167,2)</f>
        <v>0</v>
      </c>
      <c r="K167" s="182" t="s">
        <v>143</v>
      </c>
      <c r="L167" s="187"/>
      <c r="M167" s="188" t="s">
        <v>19</v>
      </c>
      <c r="N167" s="189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369</v>
      </c>
      <c r="AT167" s="143" t="s">
        <v>502</v>
      </c>
      <c r="AU167" s="143" t="s">
        <v>91</v>
      </c>
      <c r="AY167" s="18" t="s">
        <v>136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91</v>
      </c>
      <c r="BK167" s="144">
        <f>ROUND(I167*H167,2)</f>
        <v>0</v>
      </c>
      <c r="BL167" s="18" t="s">
        <v>253</v>
      </c>
      <c r="BM167" s="143" t="s">
        <v>851</v>
      </c>
    </row>
    <row r="168" spans="2:65" s="1" customFormat="1" ht="16.5" customHeight="1">
      <c r="B168" s="33"/>
      <c r="C168" s="180" t="s">
        <v>656</v>
      </c>
      <c r="D168" s="180" t="s">
        <v>502</v>
      </c>
      <c r="E168" s="181" t="s">
        <v>1520</v>
      </c>
      <c r="F168" s="182" t="s">
        <v>1521</v>
      </c>
      <c r="G168" s="183" t="s">
        <v>227</v>
      </c>
      <c r="H168" s="184">
        <v>6</v>
      </c>
      <c r="I168" s="185"/>
      <c r="J168" s="186">
        <f>ROUND(I168*H168,2)</f>
        <v>0</v>
      </c>
      <c r="K168" s="182" t="s">
        <v>143</v>
      </c>
      <c r="L168" s="187"/>
      <c r="M168" s="188" t="s">
        <v>19</v>
      </c>
      <c r="N168" s="189" t="s">
        <v>44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369</v>
      </c>
      <c r="AT168" s="143" t="s">
        <v>502</v>
      </c>
      <c r="AU168" s="143" t="s">
        <v>91</v>
      </c>
      <c r="AY168" s="18" t="s">
        <v>136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91</v>
      </c>
      <c r="BK168" s="144">
        <f>ROUND(I168*H168,2)</f>
        <v>0</v>
      </c>
      <c r="BL168" s="18" t="s">
        <v>253</v>
      </c>
      <c r="BM168" s="143" t="s">
        <v>860</v>
      </c>
    </row>
    <row r="169" spans="2:65" s="1" customFormat="1" ht="24.2" customHeight="1">
      <c r="B169" s="33"/>
      <c r="C169" s="132" t="s">
        <v>661</v>
      </c>
      <c r="D169" s="132" t="s">
        <v>139</v>
      </c>
      <c r="E169" s="133" t="s">
        <v>1522</v>
      </c>
      <c r="F169" s="134" t="s">
        <v>1523</v>
      </c>
      <c r="G169" s="135" t="s">
        <v>227</v>
      </c>
      <c r="H169" s="136">
        <v>7</v>
      </c>
      <c r="I169" s="137"/>
      <c r="J169" s="138">
        <f>ROUND(I169*H169,2)</f>
        <v>0</v>
      </c>
      <c r="K169" s="134" t="s">
        <v>143</v>
      </c>
      <c r="L169" s="33"/>
      <c r="M169" s="139" t="s">
        <v>19</v>
      </c>
      <c r="N169" s="140" t="s">
        <v>44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253</v>
      </c>
      <c r="AT169" s="143" t="s">
        <v>139</v>
      </c>
      <c r="AU169" s="143" t="s">
        <v>91</v>
      </c>
      <c r="AY169" s="18" t="s">
        <v>136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91</v>
      </c>
      <c r="BK169" s="144">
        <f>ROUND(I169*H169,2)</f>
        <v>0</v>
      </c>
      <c r="BL169" s="18" t="s">
        <v>253</v>
      </c>
      <c r="BM169" s="143" t="s">
        <v>869</v>
      </c>
    </row>
    <row r="170" spans="2:65" s="1" customFormat="1" ht="11.25">
      <c r="B170" s="33"/>
      <c r="D170" s="145" t="s">
        <v>146</v>
      </c>
      <c r="F170" s="146" t="s">
        <v>1524</v>
      </c>
      <c r="I170" s="147"/>
      <c r="L170" s="33"/>
      <c r="M170" s="148"/>
      <c r="T170" s="54"/>
      <c r="AT170" s="18" t="s">
        <v>146</v>
      </c>
      <c r="AU170" s="18" t="s">
        <v>91</v>
      </c>
    </row>
    <row r="171" spans="2:65" s="1" customFormat="1" ht="24.2" customHeight="1">
      <c r="B171" s="33"/>
      <c r="C171" s="132" t="s">
        <v>666</v>
      </c>
      <c r="D171" s="132" t="s">
        <v>139</v>
      </c>
      <c r="E171" s="133" t="s">
        <v>1525</v>
      </c>
      <c r="F171" s="134" t="s">
        <v>1526</v>
      </c>
      <c r="G171" s="135" t="s">
        <v>227</v>
      </c>
      <c r="H171" s="136">
        <v>4</v>
      </c>
      <c r="I171" s="137"/>
      <c r="J171" s="138">
        <f>ROUND(I171*H171,2)</f>
        <v>0</v>
      </c>
      <c r="K171" s="134" t="s">
        <v>143</v>
      </c>
      <c r="L171" s="33"/>
      <c r="M171" s="139" t="s">
        <v>19</v>
      </c>
      <c r="N171" s="140" t="s">
        <v>44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253</v>
      </c>
      <c r="AT171" s="143" t="s">
        <v>139</v>
      </c>
      <c r="AU171" s="143" t="s">
        <v>91</v>
      </c>
      <c r="AY171" s="18" t="s">
        <v>136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91</v>
      </c>
      <c r="BK171" s="144">
        <f>ROUND(I171*H171,2)</f>
        <v>0</v>
      </c>
      <c r="BL171" s="18" t="s">
        <v>253</v>
      </c>
      <c r="BM171" s="143" t="s">
        <v>880</v>
      </c>
    </row>
    <row r="172" spans="2:65" s="1" customFormat="1" ht="11.25">
      <c r="B172" s="33"/>
      <c r="D172" s="145" t="s">
        <v>146</v>
      </c>
      <c r="F172" s="146" t="s">
        <v>1527</v>
      </c>
      <c r="I172" s="147"/>
      <c r="L172" s="33"/>
      <c r="M172" s="148"/>
      <c r="T172" s="54"/>
      <c r="AT172" s="18" t="s">
        <v>146</v>
      </c>
      <c r="AU172" s="18" t="s">
        <v>91</v>
      </c>
    </row>
    <row r="173" spans="2:65" s="1" customFormat="1" ht="16.5" customHeight="1">
      <c r="B173" s="33"/>
      <c r="C173" s="180" t="s">
        <v>671</v>
      </c>
      <c r="D173" s="180" t="s">
        <v>502</v>
      </c>
      <c r="E173" s="181" t="s">
        <v>1528</v>
      </c>
      <c r="F173" s="182" t="s">
        <v>1529</v>
      </c>
      <c r="G173" s="183" t="s">
        <v>227</v>
      </c>
      <c r="H173" s="184">
        <v>4</v>
      </c>
      <c r="I173" s="185"/>
      <c r="J173" s="186">
        <f>ROUND(I173*H173,2)</f>
        <v>0</v>
      </c>
      <c r="K173" s="182" t="s">
        <v>143</v>
      </c>
      <c r="L173" s="187"/>
      <c r="M173" s="188" t="s">
        <v>19</v>
      </c>
      <c r="N173" s="189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369</v>
      </c>
      <c r="AT173" s="143" t="s">
        <v>502</v>
      </c>
      <c r="AU173" s="143" t="s">
        <v>91</v>
      </c>
      <c r="AY173" s="18" t="s">
        <v>136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91</v>
      </c>
      <c r="BK173" s="144">
        <f>ROUND(I173*H173,2)</f>
        <v>0</v>
      </c>
      <c r="BL173" s="18" t="s">
        <v>253</v>
      </c>
      <c r="BM173" s="143" t="s">
        <v>897</v>
      </c>
    </row>
    <row r="174" spans="2:65" s="1" customFormat="1" ht="24.2" customHeight="1">
      <c r="B174" s="33"/>
      <c r="C174" s="132" t="s">
        <v>676</v>
      </c>
      <c r="D174" s="132" t="s">
        <v>139</v>
      </c>
      <c r="E174" s="133" t="s">
        <v>1530</v>
      </c>
      <c r="F174" s="134" t="s">
        <v>1531</v>
      </c>
      <c r="G174" s="135" t="s">
        <v>227</v>
      </c>
      <c r="H174" s="136">
        <v>1</v>
      </c>
      <c r="I174" s="137"/>
      <c r="J174" s="138">
        <f>ROUND(I174*H174,2)</f>
        <v>0</v>
      </c>
      <c r="K174" s="134" t="s">
        <v>143</v>
      </c>
      <c r="L174" s="33"/>
      <c r="M174" s="139" t="s">
        <v>19</v>
      </c>
      <c r="N174" s="140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253</v>
      </c>
      <c r="AT174" s="143" t="s">
        <v>139</v>
      </c>
      <c r="AU174" s="143" t="s">
        <v>91</v>
      </c>
      <c r="AY174" s="18" t="s">
        <v>136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91</v>
      </c>
      <c r="BK174" s="144">
        <f>ROUND(I174*H174,2)</f>
        <v>0</v>
      </c>
      <c r="BL174" s="18" t="s">
        <v>253</v>
      </c>
      <c r="BM174" s="143" t="s">
        <v>910</v>
      </c>
    </row>
    <row r="175" spans="2:65" s="1" customFormat="1" ht="11.25">
      <c r="B175" s="33"/>
      <c r="D175" s="145" t="s">
        <v>146</v>
      </c>
      <c r="F175" s="146" t="s">
        <v>1532</v>
      </c>
      <c r="I175" s="147"/>
      <c r="L175" s="33"/>
      <c r="M175" s="148"/>
      <c r="T175" s="54"/>
      <c r="AT175" s="18" t="s">
        <v>146</v>
      </c>
      <c r="AU175" s="18" t="s">
        <v>91</v>
      </c>
    </row>
    <row r="176" spans="2:65" s="1" customFormat="1" ht="16.5" customHeight="1">
      <c r="B176" s="33"/>
      <c r="C176" s="132" t="s">
        <v>682</v>
      </c>
      <c r="D176" s="132" t="s">
        <v>139</v>
      </c>
      <c r="E176" s="133" t="s">
        <v>1533</v>
      </c>
      <c r="F176" s="134" t="s">
        <v>1534</v>
      </c>
      <c r="G176" s="135" t="s">
        <v>227</v>
      </c>
      <c r="H176" s="136">
        <v>17</v>
      </c>
      <c r="I176" s="137"/>
      <c r="J176" s="138">
        <f>ROUND(I176*H176,2)</f>
        <v>0</v>
      </c>
      <c r="K176" s="134" t="s">
        <v>143</v>
      </c>
      <c r="L176" s="33"/>
      <c r="M176" s="139" t="s">
        <v>19</v>
      </c>
      <c r="N176" s="140" t="s">
        <v>44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253</v>
      </c>
      <c r="AT176" s="143" t="s">
        <v>139</v>
      </c>
      <c r="AU176" s="143" t="s">
        <v>91</v>
      </c>
      <c r="AY176" s="18" t="s">
        <v>136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91</v>
      </c>
      <c r="BK176" s="144">
        <f>ROUND(I176*H176,2)</f>
        <v>0</v>
      </c>
      <c r="BL176" s="18" t="s">
        <v>253</v>
      </c>
      <c r="BM176" s="143" t="s">
        <v>920</v>
      </c>
    </row>
    <row r="177" spans="2:65" s="1" customFormat="1" ht="11.25">
      <c r="B177" s="33"/>
      <c r="D177" s="145" t="s">
        <v>146</v>
      </c>
      <c r="F177" s="146" t="s">
        <v>1535</v>
      </c>
      <c r="I177" s="147"/>
      <c r="L177" s="33"/>
      <c r="M177" s="148"/>
      <c r="T177" s="54"/>
      <c r="AT177" s="18" t="s">
        <v>146</v>
      </c>
      <c r="AU177" s="18" t="s">
        <v>91</v>
      </c>
    </row>
    <row r="178" spans="2:65" s="11" customFormat="1" ht="22.9" customHeight="1">
      <c r="B178" s="120"/>
      <c r="D178" s="121" t="s">
        <v>71</v>
      </c>
      <c r="E178" s="130" t="s">
        <v>1536</v>
      </c>
      <c r="F178" s="130" t="s">
        <v>1537</v>
      </c>
      <c r="I178" s="123"/>
      <c r="J178" s="131">
        <f>BK178</f>
        <v>0</v>
      </c>
      <c r="L178" s="120"/>
      <c r="M178" s="125"/>
      <c r="P178" s="126">
        <f>SUM(P179:P181)</f>
        <v>0</v>
      </c>
      <c r="R178" s="126">
        <f>SUM(R179:R181)</f>
        <v>0</v>
      </c>
      <c r="T178" s="127">
        <f>SUM(T179:T181)</f>
        <v>0</v>
      </c>
      <c r="AR178" s="121" t="s">
        <v>91</v>
      </c>
      <c r="AT178" s="128" t="s">
        <v>71</v>
      </c>
      <c r="AU178" s="128" t="s">
        <v>80</v>
      </c>
      <c r="AY178" s="121" t="s">
        <v>136</v>
      </c>
      <c r="BK178" s="129">
        <f>SUM(BK179:BK181)</f>
        <v>0</v>
      </c>
    </row>
    <row r="179" spans="2:65" s="1" customFormat="1" ht="16.5" customHeight="1">
      <c r="B179" s="33"/>
      <c r="C179" s="132" t="s">
        <v>686</v>
      </c>
      <c r="D179" s="132" t="s">
        <v>139</v>
      </c>
      <c r="E179" s="133" t="s">
        <v>1538</v>
      </c>
      <c r="F179" s="134" t="s">
        <v>1539</v>
      </c>
      <c r="G179" s="135" t="s">
        <v>227</v>
      </c>
      <c r="H179" s="136">
        <v>1</v>
      </c>
      <c r="I179" s="137"/>
      <c r="J179" s="138">
        <f>ROUND(I179*H179,2)</f>
        <v>0</v>
      </c>
      <c r="K179" s="134" t="s">
        <v>143</v>
      </c>
      <c r="L179" s="33"/>
      <c r="M179" s="139" t="s">
        <v>19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253</v>
      </c>
      <c r="AT179" s="143" t="s">
        <v>139</v>
      </c>
      <c r="AU179" s="143" t="s">
        <v>91</v>
      </c>
      <c r="AY179" s="18" t="s">
        <v>136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91</v>
      </c>
      <c r="BK179" s="144">
        <f>ROUND(I179*H179,2)</f>
        <v>0</v>
      </c>
      <c r="BL179" s="18" t="s">
        <v>253</v>
      </c>
      <c r="BM179" s="143" t="s">
        <v>931</v>
      </c>
    </row>
    <row r="180" spans="2:65" s="1" customFormat="1" ht="11.25">
      <c r="B180" s="33"/>
      <c r="D180" s="145" t="s">
        <v>146</v>
      </c>
      <c r="F180" s="146" t="s">
        <v>1540</v>
      </c>
      <c r="I180" s="147"/>
      <c r="L180" s="33"/>
      <c r="M180" s="148"/>
      <c r="T180" s="54"/>
      <c r="AT180" s="18" t="s">
        <v>146</v>
      </c>
      <c r="AU180" s="18" t="s">
        <v>91</v>
      </c>
    </row>
    <row r="181" spans="2:65" s="1" customFormat="1" ht="16.5" customHeight="1">
      <c r="B181" s="33"/>
      <c r="C181" s="180" t="s">
        <v>691</v>
      </c>
      <c r="D181" s="180" t="s">
        <v>502</v>
      </c>
      <c r="E181" s="181" t="s">
        <v>1541</v>
      </c>
      <c r="F181" s="182" t="s">
        <v>1542</v>
      </c>
      <c r="G181" s="183" t="s">
        <v>227</v>
      </c>
      <c r="H181" s="184">
        <v>1</v>
      </c>
      <c r="I181" s="185"/>
      <c r="J181" s="186">
        <f>ROUND(I181*H181,2)</f>
        <v>0</v>
      </c>
      <c r="K181" s="182" t="s">
        <v>143</v>
      </c>
      <c r="L181" s="187"/>
      <c r="M181" s="188" t="s">
        <v>19</v>
      </c>
      <c r="N181" s="189" t="s">
        <v>44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369</v>
      </c>
      <c r="AT181" s="143" t="s">
        <v>502</v>
      </c>
      <c r="AU181" s="143" t="s">
        <v>91</v>
      </c>
      <c r="AY181" s="18" t="s">
        <v>136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91</v>
      </c>
      <c r="BK181" s="144">
        <f>ROUND(I181*H181,2)</f>
        <v>0</v>
      </c>
      <c r="BL181" s="18" t="s">
        <v>253</v>
      </c>
      <c r="BM181" s="143" t="s">
        <v>943</v>
      </c>
    </row>
    <row r="182" spans="2:65" s="11" customFormat="1" ht="22.9" customHeight="1">
      <c r="B182" s="120"/>
      <c r="D182" s="121" t="s">
        <v>71</v>
      </c>
      <c r="E182" s="130" t="s">
        <v>1543</v>
      </c>
      <c r="F182" s="130" t="s">
        <v>1544</v>
      </c>
      <c r="I182" s="123"/>
      <c r="J182" s="131">
        <f>BK182</f>
        <v>0</v>
      </c>
      <c r="L182" s="120"/>
      <c r="M182" s="125"/>
      <c r="P182" s="126">
        <f>SUM(P183:P186)</f>
        <v>0</v>
      </c>
      <c r="R182" s="126">
        <f>SUM(R183:R186)</f>
        <v>0</v>
      </c>
      <c r="T182" s="127">
        <f>SUM(T183:T186)</f>
        <v>0</v>
      </c>
      <c r="AR182" s="121" t="s">
        <v>91</v>
      </c>
      <c r="AT182" s="128" t="s">
        <v>71</v>
      </c>
      <c r="AU182" s="128" t="s">
        <v>80</v>
      </c>
      <c r="AY182" s="121" t="s">
        <v>136</v>
      </c>
      <c r="BK182" s="129">
        <f>SUM(BK183:BK186)</f>
        <v>0</v>
      </c>
    </row>
    <row r="183" spans="2:65" s="1" customFormat="1" ht="24.2" customHeight="1">
      <c r="B183" s="33"/>
      <c r="C183" s="132" t="s">
        <v>695</v>
      </c>
      <c r="D183" s="132" t="s">
        <v>139</v>
      </c>
      <c r="E183" s="133" t="s">
        <v>1545</v>
      </c>
      <c r="F183" s="134" t="s">
        <v>1546</v>
      </c>
      <c r="G183" s="135" t="s">
        <v>227</v>
      </c>
      <c r="H183" s="136">
        <v>50</v>
      </c>
      <c r="I183" s="137"/>
      <c r="J183" s="138">
        <f>ROUND(I183*H183,2)</f>
        <v>0</v>
      </c>
      <c r="K183" s="134" t="s">
        <v>143</v>
      </c>
      <c r="L183" s="33"/>
      <c r="M183" s="139" t="s">
        <v>19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253</v>
      </c>
      <c r="AT183" s="143" t="s">
        <v>139</v>
      </c>
      <c r="AU183" s="143" t="s">
        <v>91</v>
      </c>
      <c r="AY183" s="18" t="s">
        <v>136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91</v>
      </c>
      <c r="BK183" s="144">
        <f>ROUND(I183*H183,2)</f>
        <v>0</v>
      </c>
      <c r="BL183" s="18" t="s">
        <v>253</v>
      </c>
      <c r="BM183" s="143" t="s">
        <v>953</v>
      </c>
    </row>
    <row r="184" spans="2:65" s="1" customFormat="1" ht="11.25">
      <c r="B184" s="33"/>
      <c r="D184" s="145" t="s">
        <v>146</v>
      </c>
      <c r="F184" s="146" t="s">
        <v>1547</v>
      </c>
      <c r="I184" s="147"/>
      <c r="L184" s="33"/>
      <c r="M184" s="148"/>
      <c r="T184" s="54"/>
      <c r="AT184" s="18" t="s">
        <v>146</v>
      </c>
      <c r="AU184" s="18" t="s">
        <v>91</v>
      </c>
    </row>
    <row r="185" spans="2:65" s="1" customFormat="1" ht="16.5" customHeight="1">
      <c r="B185" s="33"/>
      <c r="C185" s="180" t="s">
        <v>701</v>
      </c>
      <c r="D185" s="180" t="s">
        <v>502</v>
      </c>
      <c r="E185" s="181" t="s">
        <v>1548</v>
      </c>
      <c r="F185" s="182" t="s">
        <v>1549</v>
      </c>
      <c r="G185" s="183" t="s">
        <v>227</v>
      </c>
      <c r="H185" s="184">
        <v>4</v>
      </c>
      <c r="I185" s="185"/>
      <c r="J185" s="186">
        <f>ROUND(I185*H185,2)</f>
        <v>0</v>
      </c>
      <c r="K185" s="182" t="s">
        <v>143</v>
      </c>
      <c r="L185" s="187"/>
      <c r="M185" s="188" t="s">
        <v>19</v>
      </c>
      <c r="N185" s="189" t="s">
        <v>44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369</v>
      </c>
      <c r="AT185" s="143" t="s">
        <v>502</v>
      </c>
      <c r="AU185" s="143" t="s">
        <v>91</v>
      </c>
      <c r="AY185" s="18" t="s">
        <v>136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91</v>
      </c>
      <c r="BK185" s="144">
        <f>ROUND(I185*H185,2)</f>
        <v>0</v>
      </c>
      <c r="BL185" s="18" t="s">
        <v>253</v>
      </c>
      <c r="BM185" s="143" t="s">
        <v>964</v>
      </c>
    </row>
    <row r="186" spans="2:65" s="1" customFormat="1" ht="16.5" customHeight="1">
      <c r="B186" s="33"/>
      <c r="C186" s="180" t="s">
        <v>705</v>
      </c>
      <c r="D186" s="180" t="s">
        <v>502</v>
      </c>
      <c r="E186" s="181" t="s">
        <v>1550</v>
      </c>
      <c r="F186" s="182" t="s">
        <v>1551</v>
      </c>
      <c r="G186" s="183" t="s">
        <v>227</v>
      </c>
      <c r="H186" s="184">
        <v>46</v>
      </c>
      <c r="I186" s="185"/>
      <c r="J186" s="186">
        <f>ROUND(I186*H186,2)</f>
        <v>0</v>
      </c>
      <c r="K186" s="182" t="s">
        <v>143</v>
      </c>
      <c r="L186" s="187"/>
      <c r="M186" s="188" t="s">
        <v>19</v>
      </c>
      <c r="N186" s="189" t="s">
        <v>44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369</v>
      </c>
      <c r="AT186" s="143" t="s">
        <v>502</v>
      </c>
      <c r="AU186" s="143" t="s">
        <v>91</v>
      </c>
      <c r="AY186" s="18" t="s">
        <v>136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91</v>
      </c>
      <c r="BK186" s="144">
        <f>ROUND(I186*H186,2)</f>
        <v>0</v>
      </c>
      <c r="BL186" s="18" t="s">
        <v>253</v>
      </c>
      <c r="BM186" s="143" t="s">
        <v>976</v>
      </c>
    </row>
    <row r="187" spans="2:65" s="11" customFormat="1" ht="25.9" customHeight="1">
      <c r="B187" s="120"/>
      <c r="D187" s="121" t="s">
        <v>71</v>
      </c>
      <c r="E187" s="122" t="s">
        <v>502</v>
      </c>
      <c r="F187" s="122" t="s">
        <v>1552</v>
      </c>
      <c r="I187" s="123"/>
      <c r="J187" s="124">
        <f>BK187</f>
        <v>0</v>
      </c>
      <c r="L187" s="120"/>
      <c r="M187" s="125"/>
      <c r="P187" s="126">
        <f>P188+P199+P212</f>
        <v>0</v>
      </c>
      <c r="R187" s="126">
        <f>R188+R199+R212</f>
        <v>0</v>
      </c>
      <c r="T187" s="127">
        <f>T188+T199+T212</f>
        <v>0</v>
      </c>
      <c r="AR187" s="121" t="s">
        <v>156</v>
      </c>
      <c r="AT187" s="128" t="s">
        <v>71</v>
      </c>
      <c r="AU187" s="128" t="s">
        <v>72</v>
      </c>
      <c r="AY187" s="121" t="s">
        <v>136</v>
      </c>
      <c r="BK187" s="129">
        <f>BK188+BK199+BK212</f>
        <v>0</v>
      </c>
    </row>
    <row r="188" spans="2:65" s="11" customFormat="1" ht="22.9" customHeight="1">
      <c r="B188" s="120"/>
      <c r="D188" s="121" t="s">
        <v>71</v>
      </c>
      <c r="E188" s="130" t="s">
        <v>1553</v>
      </c>
      <c r="F188" s="130" t="s">
        <v>1554</v>
      </c>
      <c r="I188" s="123"/>
      <c r="J188" s="131">
        <f>BK188</f>
        <v>0</v>
      </c>
      <c r="L188" s="120"/>
      <c r="M188" s="125"/>
      <c r="P188" s="126">
        <f>SUM(P189:P198)</f>
        <v>0</v>
      </c>
      <c r="R188" s="126">
        <f>SUM(R189:R198)</f>
        <v>0</v>
      </c>
      <c r="T188" s="127">
        <f>SUM(T189:T198)</f>
        <v>0</v>
      </c>
      <c r="AR188" s="121" t="s">
        <v>156</v>
      </c>
      <c r="AT188" s="128" t="s">
        <v>71</v>
      </c>
      <c r="AU188" s="128" t="s">
        <v>80</v>
      </c>
      <c r="AY188" s="121" t="s">
        <v>136</v>
      </c>
      <c r="BK188" s="129">
        <f>SUM(BK189:BK198)</f>
        <v>0</v>
      </c>
    </row>
    <row r="189" spans="2:65" s="1" customFormat="1" ht="21.75" customHeight="1">
      <c r="B189" s="33"/>
      <c r="C189" s="132" t="s">
        <v>710</v>
      </c>
      <c r="D189" s="132" t="s">
        <v>139</v>
      </c>
      <c r="E189" s="133" t="s">
        <v>1555</v>
      </c>
      <c r="F189" s="134" t="s">
        <v>1556</v>
      </c>
      <c r="G189" s="135" t="s">
        <v>227</v>
      </c>
      <c r="H189" s="136">
        <v>100</v>
      </c>
      <c r="I189" s="137"/>
      <c r="J189" s="138">
        <f>ROUND(I189*H189,2)</f>
        <v>0</v>
      </c>
      <c r="K189" s="134" t="s">
        <v>143</v>
      </c>
      <c r="L189" s="33"/>
      <c r="M189" s="139" t="s">
        <v>19</v>
      </c>
      <c r="N189" s="140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763</v>
      </c>
      <c r="AT189" s="143" t="s">
        <v>139</v>
      </c>
      <c r="AU189" s="143" t="s">
        <v>91</v>
      </c>
      <c r="AY189" s="18" t="s">
        <v>136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91</v>
      </c>
      <c r="BK189" s="144">
        <f>ROUND(I189*H189,2)</f>
        <v>0</v>
      </c>
      <c r="BL189" s="18" t="s">
        <v>763</v>
      </c>
      <c r="BM189" s="143" t="s">
        <v>1009</v>
      </c>
    </row>
    <row r="190" spans="2:65" s="1" customFormat="1" ht="11.25">
      <c r="B190" s="33"/>
      <c r="D190" s="145" t="s">
        <v>146</v>
      </c>
      <c r="F190" s="146" t="s">
        <v>1557</v>
      </c>
      <c r="I190" s="147"/>
      <c r="L190" s="33"/>
      <c r="M190" s="148"/>
      <c r="T190" s="54"/>
      <c r="AT190" s="18" t="s">
        <v>146</v>
      </c>
      <c r="AU190" s="18" t="s">
        <v>91</v>
      </c>
    </row>
    <row r="191" spans="2:65" s="1" customFormat="1" ht="21.75" customHeight="1">
      <c r="B191" s="33"/>
      <c r="C191" s="132" t="s">
        <v>719</v>
      </c>
      <c r="D191" s="132" t="s">
        <v>139</v>
      </c>
      <c r="E191" s="133" t="s">
        <v>1558</v>
      </c>
      <c r="F191" s="134" t="s">
        <v>1559</v>
      </c>
      <c r="G191" s="135" t="s">
        <v>227</v>
      </c>
      <c r="H191" s="136">
        <v>10</v>
      </c>
      <c r="I191" s="137"/>
      <c r="J191" s="138">
        <f>ROUND(I191*H191,2)</f>
        <v>0</v>
      </c>
      <c r="K191" s="134" t="s">
        <v>143</v>
      </c>
      <c r="L191" s="33"/>
      <c r="M191" s="139" t="s">
        <v>19</v>
      </c>
      <c r="N191" s="140" t="s">
        <v>44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763</v>
      </c>
      <c r="AT191" s="143" t="s">
        <v>139</v>
      </c>
      <c r="AU191" s="143" t="s">
        <v>91</v>
      </c>
      <c r="AY191" s="18" t="s">
        <v>136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91</v>
      </c>
      <c r="BK191" s="144">
        <f>ROUND(I191*H191,2)</f>
        <v>0</v>
      </c>
      <c r="BL191" s="18" t="s">
        <v>763</v>
      </c>
      <c r="BM191" s="143" t="s">
        <v>1022</v>
      </c>
    </row>
    <row r="192" spans="2:65" s="1" customFormat="1" ht="11.25">
      <c r="B192" s="33"/>
      <c r="D192" s="145" t="s">
        <v>146</v>
      </c>
      <c r="F192" s="146" t="s">
        <v>1560</v>
      </c>
      <c r="I192" s="147"/>
      <c r="L192" s="33"/>
      <c r="M192" s="148"/>
      <c r="T192" s="54"/>
      <c r="AT192" s="18" t="s">
        <v>146</v>
      </c>
      <c r="AU192" s="18" t="s">
        <v>91</v>
      </c>
    </row>
    <row r="193" spans="2:65" s="1" customFormat="1" ht="16.5" customHeight="1">
      <c r="B193" s="33"/>
      <c r="C193" s="132" t="s">
        <v>724</v>
      </c>
      <c r="D193" s="132" t="s">
        <v>139</v>
      </c>
      <c r="E193" s="133" t="s">
        <v>1561</v>
      </c>
      <c r="F193" s="134" t="s">
        <v>1562</v>
      </c>
      <c r="G193" s="135" t="s">
        <v>227</v>
      </c>
      <c r="H193" s="136">
        <v>20</v>
      </c>
      <c r="I193" s="137"/>
      <c r="J193" s="138">
        <f>ROUND(I193*H193,2)</f>
        <v>0</v>
      </c>
      <c r="K193" s="134" t="s">
        <v>143</v>
      </c>
      <c r="L193" s="33"/>
      <c r="M193" s="139" t="s">
        <v>19</v>
      </c>
      <c r="N193" s="140" t="s">
        <v>44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763</v>
      </c>
      <c r="AT193" s="143" t="s">
        <v>139</v>
      </c>
      <c r="AU193" s="143" t="s">
        <v>91</v>
      </c>
      <c r="AY193" s="18" t="s">
        <v>136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91</v>
      </c>
      <c r="BK193" s="144">
        <f>ROUND(I193*H193,2)</f>
        <v>0</v>
      </c>
      <c r="BL193" s="18" t="s">
        <v>763</v>
      </c>
      <c r="BM193" s="143" t="s">
        <v>1037</v>
      </c>
    </row>
    <row r="194" spans="2:65" s="1" customFormat="1" ht="11.25">
      <c r="B194" s="33"/>
      <c r="D194" s="145" t="s">
        <v>146</v>
      </c>
      <c r="F194" s="146" t="s">
        <v>1563</v>
      </c>
      <c r="I194" s="147"/>
      <c r="L194" s="33"/>
      <c r="M194" s="148"/>
      <c r="T194" s="54"/>
      <c r="AT194" s="18" t="s">
        <v>146</v>
      </c>
      <c r="AU194" s="18" t="s">
        <v>91</v>
      </c>
    </row>
    <row r="195" spans="2:65" s="1" customFormat="1" ht="16.5" customHeight="1">
      <c r="B195" s="33"/>
      <c r="C195" s="180" t="s">
        <v>730</v>
      </c>
      <c r="D195" s="180" t="s">
        <v>502</v>
      </c>
      <c r="E195" s="181" t="s">
        <v>1564</v>
      </c>
      <c r="F195" s="182" t="s">
        <v>1565</v>
      </c>
      <c r="G195" s="183" t="s">
        <v>227</v>
      </c>
      <c r="H195" s="184">
        <v>20</v>
      </c>
      <c r="I195" s="185"/>
      <c r="J195" s="186">
        <f>ROUND(I195*H195,2)</f>
        <v>0</v>
      </c>
      <c r="K195" s="182" t="s">
        <v>143</v>
      </c>
      <c r="L195" s="187"/>
      <c r="M195" s="188" t="s">
        <v>19</v>
      </c>
      <c r="N195" s="189" t="s">
        <v>44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1566</v>
      </c>
      <c r="AT195" s="143" t="s">
        <v>502</v>
      </c>
      <c r="AU195" s="143" t="s">
        <v>91</v>
      </c>
      <c r="AY195" s="18" t="s">
        <v>136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91</v>
      </c>
      <c r="BK195" s="144">
        <f>ROUND(I195*H195,2)</f>
        <v>0</v>
      </c>
      <c r="BL195" s="18" t="s">
        <v>763</v>
      </c>
      <c r="BM195" s="143" t="s">
        <v>1048</v>
      </c>
    </row>
    <row r="196" spans="2:65" s="1" customFormat="1" ht="21.75" customHeight="1">
      <c r="B196" s="33"/>
      <c r="C196" s="132" t="s">
        <v>734</v>
      </c>
      <c r="D196" s="132" t="s">
        <v>139</v>
      </c>
      <c r="E196" s="133" t="s">
        <v>1567</v>
      </c>
      <c r="F196" s="134" t="s">
        <v>1568</v>
      </c>
      <c r="G196" s="135" t="s">
        <v>227</v>
      </c>
      <c r="H196" s="136">
        <v>1</v>
      </c>
      <c r="I196" s="137"/>
      <c r="J196" s="138">
        <f>ROUND(I196*H196,2)</f>
        <v>0</v>
      </c>
      <c r="K196" s="134" t="s">
        <v>143</v>
      </c>
      <c r="L196" s="33"/>
      <c r="M196" s="139" t="s">
        <v>19</v>
      </c>
      <c r="N196" s="140" t="s">
        <v>44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763</v>
      </c>
      <c r="AT196" s="143" t="s">
        <v>139</v>
      </c>
      <c r="AU196" s="143" t="s">
        <v>91</v>
      </c>
      <c r="AY196" s="18" t="s">
        <v>136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91</v>
      </c>
      <c r="BK196" s="144">
        <f>ROUND(I196*H196,2)</f>
        <v>0</v>
      </c>
      <c r="BL196" s="18" t="s">
        <v>763</v>
      </c>
      <c r="BM196" s="143" t="s">
        <v>1061</v>
      </c>
    </row>
    <row r="197" spans="2:65" s="1" customFormat="1" ht="11.25">
      <c r="B197" s="33"/>
      <c r="D197" s="145" t="s">
        <v>146</v>
      </c>
      <c r="F197" s="146" t="s">
        <v>1569</v>
      </c>
      <c r="I197" s="147"/>
      <c r="L197" s="33"/>
      <c r="M197" s="148"/>
      <c r="T197" s="54"/>
      <c r="AT197" s="18" t="s">
        <v>146</v>
      </c>
      <c r="AU197" s="18" t="s">
        <v>91</v>
      </c>
    </row>
    <row r="198" spans="2:65" s="1" customFormat="1" ht="16.5" customHeight="1">
      <c r="B198" s="33"/>
      <c r="C198" s="180" t="s">
        <v>739</v>
      </c>
      <c r="D198" s="180" t="s">
        <v>502</v>
      </c>
      <c r="E198" s="181" t="s">
        <v>1570</v>
      </c>
      <c r="F198" s="182" t="s">
        <v>1571</v>
      </c>
      <c r="G198" s="183" t="s">
        <v>227</v>
      </c>
      <c r="H198" s="184">
        <v>1</v>
      </c>
      <c r="I198" s="185"/>
      <c r="J198" s="186">
        <f>ROUND(I198*H198,2)</f>
        <v>0</v>
      </c>
      <c r="K198" s="182" t="s">
        <v>19</v>
      </c>
      <c r="L198" s="187"/>
      <c r="M198" s="188" t="s">
        <v>19</v>
      </c>
      <c r="N198" s="189" t="s">
        <v>44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1566</v>
      </c>
      <c r="AT198" s="143" t="s">
        <v>502</v>
      </c>
      <c r="AU198" s="143" t="s">
        <v>91</v>
      </c>
      <c r="AY198" s="18" t="s">
        <v>136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91</v>
      </c>
      <c r="BK198" s="144">
        <f>ROUND(I198*H198,2)</f>
        <v>0</v>
      </c>
      <c r="BL198" s="18" t="s">
        <v>763</v>
      </c>
      <c r="BM198" s="143" t="s">
        <v>1073</v>
      </c>
    </row>
    <row r="199" spans="2:65" s="11" customFormat="1" ht="22.9" customHeight="1">
      <c r="B199" s="120"/>
      <c r="D199" s="121" t="s">
        <v>71</v>
      </c>
      <c r="E199" s="130" t="s">
        <v>1572</v>
      </c>
      <c r="F199" s="130" t="s">
        <v>1573</v>
      </c>
      <c r="I199" s="123"/>
      <c r="J199" s="131">
        <f>BK199</f>
        <v>0</v>
      </c>
      <c r="L199" s="120"/>
      <c r="M199" s="125"/>
      <c r="P199" s="126">
        <f>SUM(P200:P211)</f>
        <v>0</v>
      </c>
      <c r="R199" s="126">
        <f>SUM(R200:R211)</f>
        <v>0</v>
      </c>
      <c r="T199" s="127">
        <f>SUM(T200:T211)</f>
        <v>0</v>
      </c>
      <c r="AR199" s="121" t="s">
        <v>156</v>
      </c>
      <c r="AT199" s="128" t="s">
        <v>71</v>
      </c>
      <c r="AU199" s="128" t="s">
        <v>80</v>
      </c>
      <c r="AY199" s="121" t="s">
        <v>136</v>
      </c>
      <c r="BK199" s="129">
        <f>SUM(BK200:BK211)</f>
        <v>0</v>
      </c>
    </row>
    <row r="200" spans="2:65" s="1" customFormat="1" ht="37.9" customHeight="1">
      <c r="B200" s="33"/>
      <c r="C200" s="132" t="s">
        <v>744</v>
      </c>
      <c r="D200" s="132" t="s">
        <v>139</v>
      </c>
      <c r="E200" s="133" t="s">
        <v>1574</v>
      </c>
      <c r="F200" s="134" t="s">
        <v>1575</v>
      </c>
      <c r="G200" s="135" t="s">
        <v>234</v>
      </c>
      <c r="H200" s="136">
        <v>40</v>
      </c>
      <c r="I200" s="137"/>
      <c r="J200" s="138">
        <f>ROUND(I200*H200,2)</f>
        <v>0</v>
      </c>
      <c r="K200" s="134" t="s">
        <v>143</v>
      </c>
      <c r="L200" s="33"/>
      <c r="M200" s="139" t="s">
        <v>19</v>
      </c>
      <c r="N200" s="140" t="s">
        <v>44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763</v>
      </c>
      <c r="AT200" s="143" t="s">
        <v>139</v>
      </c>
      <c r="AU200" s="143" t="s">
        <v>91</v>
      </c>
      <c r="AY200" s="18" t="s">
        <v>136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91</v>
      </c>
      <c r="BK200" s="144">
        <f>ROUND(I200*H200,2)</f>
        <v>0</v>
      </c>
      <c r="BL200" s="18" t="s">
        <v>763</v>
      </c>
      <c r="BM200" s="143" t="s">
        <v>1085</v>
      </c>
    </row>
    <row r="201" spans="2:65" s="1" customFormat="1" ht="11.25">
      <c r="B201" s="33"/>
      <c r="D201" s="145" t="s">
        <v>146</v>
      </c>
      <c r="F201" s="146" t="s">
        <v>1576</v>
      </c>
      <c r="I201" s="147"/>
      <c r="L201" s="33"/>
      <c r="M201" s="148"/>
      <c r="T201" s="54"/>
      <c r="AT201" s="18" t="s">
        <v>146</v>
      </c>
      <c r="AU201" s="18" t="s">
        <v>91</v>
      </c>
    </row>
    <row r="202" spans="2:65" s="1" customFormat="1" ht="24.2" customHeight="1">
      <c r="B202" s="33"/>
      <c r="C202" s="180" t="s">
        <v>749</v>
      </c>
      <c r="D202" s="180" t="s">
        <v>502</v>
      </c>
      <c r="E202" s="181" t="s">
        <v>1577</v>
      </c>
      <c r="F202" s="182" t="s">
        <v>1578</v>
      </c>
      <c r="G202" s="183" t="s">
        <v>234</v>
      </c>
      <c r="H202" s="184">
        <v>40</v>
      </c>
      <c r="I202" s="185"/>
      <c r="J202" s="186">
        <f>ROUND(I202*H202,2)</f>
        <v>0</v>
      </c>
      <c r="K202" s="182" t="s">
        <v>143</v>
      </c>
      <c r="L202" s="187"/>
      <c r="M202" s="188" t="s">
        <v>19</v>
      </c>
      <c r="N202" s="189" t="s">
        <v>44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1566</v>
      </c>
      <c r="AT202" s="143" t="s">
        <v>502</v>
      </c>
      <c r="AU202" s="143" t="s">
        <v>91</v>
      </c>
      <c r="AY202" s="18" t="s">
        <v>136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91</v>
      </c>
      <c r="BK202" s="144">
        <f>ROUND(I202*H202,2)</f>
        <v>0</v>
      </c>
      <c r="BL202" s="18" t="s">
        <v>763</v>
      </c>
      <c r="BM202" s="143" t="s">
        <v>1094</v>
      </c>
    </row>
    <row r="203" spans="2:65" s="1" customFormat="1" ht="16.5" customHeight="1">
      <c r="B203" s="33"/>
      <c r="C203" s="180" t="s">
        <v>753</v>
      </c>
      <c r="D203" s="180" t="s">
        <v>502</v>
      </c>
      <c r="E203" s="181" t="s">
        <v>1579</v>
      </c>
      <c r="F203" s="182" t="s">
        <v>1580</v>
      </c>
      <c r="G203" s="183" t="s">
        <v>234</v>
      </c>
      <c r="H203" s="184">
        <v>5</v>
      </c>
      <c r="I203" s="185"/>
      <c r="J203" s="186">
        <f>ROUND(I203*H203,2)</f>
        <v>0</v>
      </c>
      <c r="K203" s="182" t="s">
        <v>143</v>
      </c>
      <c r="L203" s="187"/>
      <c r="M203" s="188" t="s">
        <v>19</v>
      </c>
      <c r="N203" s="189" t="s">
        <v>44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1566</v>
      </c>
      <c r="AT203" s="143" t="s">
        <v>502</v>
      </c>
      <c r="AU203" s="143" t="s">
        <v>91</v>
      </c>
      <c r="AY203" s="18" t="s">
        <v>136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91</v>
      </c>
      <c r="BK203" s="144">
        <f>ROUND(I203*H203,2)</f>
        <v>0</v>
      </c>
      <c r="BL203" s="18" t="s">
        <v>763</v>
      </c>
      <c r="BM203" s="143" t="s">
        <v>1104</v>
      </c>
    </row>
    <row r="204" spans="2:65" s="1" customFormat="1" ht="37.9" customHeight="1">
      <c r="B204" s="33"/>
      <c r="C204" s="132" t="s">
        <v>759</v>
      </c>
      <c r="D204" s="132" t="s">
        <v>139</v>
      </c>
      <c r="E204" s="133" t="s">
        <v>1581</v>
      </c>
      <c r="F204" s="134" t="s">
        <v>1582</v>
      </c>
      <c r="G204" s="135" t="s">
        <v>227</v>
      </c>
      <c r="H204" s="136">
        <v>6</v>
      </c>
      <c r="I204" s="137"/>
      <c r="J204" s="138">
        <f>ROUND(I204*H204,2)</f>
        <v>0</v>
      </c>
      <c r="K204" s="134" t="s">
        <v>143</v>
      </c>
      <c r="L204" s="33"/>
      <c r="M204" s="139" t="s">
        <v>19</v>
      </c>
      <c r="N204" s="140" t="s">
        <v>44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763</v>
      </c>
      <c r="AT204" s="143" t="s">
        <v>139</v>
      </c>
      <c r="AU204" s="143" t="s">
        <v>91</v>
      </c>
      <c r="AY204" s="18" t="s">
        <v>136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91</v>
      </c>
      <c r="BK204" s="144">
        <f>ROUND(I204*H204,2)</f>
        <v>0</v>
      </c>
      <c r="BL204" s="18" t="s">
        <v>763</v>
      </c>
      <c r="BM204" s="143" t="s">
        <v>1115</v>
      </c>
    </row>
    <row r="205" spans="2:65" s="1" customFormat="1" ht="11.25">
      <c r="B205" s="33"/>
      <c r="D205" s="145" t="s">
        <v>146</v>
      </c>
      <c r="F205" s="146" t="s">
        <v>1583</v>
      </c>
      <c r="I205" s="147"/>
      <c r="L205" s="33"/>
      <c r="M205" s="148"/>
      <c r="T205" s="54"/>
      <c r="AT205" s="18" t="s">
        <v>146</v>
      </c>
      <c r="AU205" s="18" t="s">
        <v>91</v>
      </c>
    </row>
    <row r="206" spans="2:65" s="1" customFormat="1" ht="16.5" customHeight="1">
      <c r="B206" s="33"/>
      <c r="C206" s="132" t="s">
        <v>763</v>
      </c>
      <c r="D206" s="132" t="s">
        <v>139</v>
      </c>
      <c r="E206" s="133" t="s">
        <v>1584</v>
      </c>
      <c r="F206" s="134" t="s">
        <v>1585</v>
      </c>
      <c r="G206" s="135" t="s">
        <v>227</v>
      </c>
      <c r="H206" s="136">
        <v>1</v>
      </c>
      <c r="I206" s="137"/>
      <c r="J206" s="138">
        <f>ROUND(I206*H206,2)</f>
        <v>0</v>
      </c>
      <c r="K206" s="134" t="s">
        <v>143</v>
      </c>
      <c r="L206" s="33"/>
      <c r="M206" s="139" t="s">
        <v>19</v>
      </c>
      <c r="N206" s="140" t="s">
        <v>44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763</v>
      </c>
      <c r="AT206" s="143" t="s">
        <v>139</v>
      </c>
      <c r="AU206" s="143" t="s">
        <v>91</v>
      </c>
      <c r="AY206" s="18" t="s">
        <v>136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91</v>
      </c>
      <c r="BK206" s="144">
        <f>ROUND(I206*H206,2)</f>
        <v>0</v>
      </c>
      <c r="BL206" s="18" t="s">
        <v>763</v>
      </c>
      <c r="BM206" s="143" t="s">
        <v>1132</v>
      </c>
    </row>
    <row r="207" spans="2:65" s="1" customFormat="1" ht="11.25">
      <c r="B207" s="33"/>
      <c r="D207" s="145" t="s">
        <v>146</v>
      </c>
      <c r="F207" s="146" t="s">
        <v>1586</v>
      </c>
      <c r="I207" s="147"/>
      <c r="L207" s="33"/>
      <c r="M207" s="148"/>
      <c r="T207" s="54"/>
      <c r="AT207" s="18" t="s">
        <v>146</v>
      </c>
      <c r="AU207" s="18" t="s">
        <v>91</v>
      </c>
    </row>
    <row r="208" spans="2:65" s="1" customFormat="1" ht="16.5" customHeight="1">
      <c r="B208" s="33"/>
      <c r="C208" s="180" t="s">
        <v>769</v>
      </c>
      <c r="D208" s="180" t="s">
        <v>502</v>
      </c>
      <c r="E208" s="181" t="s">
        <v>1587</v>
      </c>
      <c r="F208" s="182" t="s">
        <v>1588</v>
      </c>
      <c r="G208" s="183" t="s">
        <v>227</v>
      </c>
      <c r="H208" s="184">
        <v>1</v>
      </c>
      <c r="I208" s="185"/>
      <c r="J208" s="186">
        <f>ROUND(I208*H208,2)</f>
        <v>0</v>
      </c>
      <c r="K208" s="182" t="s">
        <v>143</v>
      </c>
      <c r="L208" s="187"/>
      <c r="M208" s="188" t="s">
        <v>19</v>
      </c>
      <c r="N208" s="189" t="s">
        <v>44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1566</v>
      </c>
      <c r="AT208" s="143" t="s">
        <v>502</v>
      </c>
      <c r="AU208" s="143" t="s">
        <v>91</v>
      </c>
      <c r="AY208" s="18" t="s">
        <v>136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91</v>
      </c>
      <c r="BK208" s="144">
        <f>ROUND(I208*H208,2)</f>
        <v>0</v>
      </c>
      <c r="BL208" s="18" t="s">
        <v>763</v>
      </c>
      <c r="BM208" s="143" t="s">
        <v>1143</v>
      </c>
    </row>
    <row r="209" spans="2:65" s="1" customFormat="1" ht="16.5" customHeight="1">
      <c r="B209" s="33"/>
      <c r="C209" s="132" t="s">
        <v>773</v>
      </c>
      <c r="D209" s="132" t="s">
        <v>139</v>
      </c>
      <c r="E209" s="133" t="s">
        <v>1589</v>
      </c>
      <c r="F209" s="134" t="s">
        <v>1590</v>
      </c>
      <c r="G209" s="135" t="s">
        <v>227</v>
      </c>
      <c r="H209" s="136">
        <v>1</v>
      </c>
      <c r="I209" s="137"/>
      <c r="J209" s="138">
        <f>ROUND(I209*H209,2)</f>
        <v>0</v>
      </c>
      <c r="K209" s="134" t="s">
        <v>143</v>
      </c>
      <c r="L209" s="33"/>
      <c r="M209" s="139" t="s">
        <v>19</v>
      </c>
      <c r="N209" s="140" t="s">
        <v>44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763</v>
      </c>
      <c r="AT209" s="143" t="s">
        <v>139</v>
      </c>
      <c r="AU209" s="143" t="s">
        <v>91</v>
      </c>
      <c r="AY209" s="18" t="s">
        <v>136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91</v>
      </c>
      <c r="BK209" s="144">
        <f>ROUND(I209*H209,2)</f>
        <v>0</v>
      </c>
      <c r="BL209" s="18" t="s">
        <v>763</v>
      </c>
      <c r="BM209" s="143" t="s">
        <v>1591</v>
      </c>
    </row>
    <row r="210" spans="2:65" s="1" customFormat="1" ht="11.25">
      <c r="B210" s="33"/>
      <c r="D210" s="145" t="s">
        <v>146</v>
      </c>
      <c r="F210" s="146" t="s">
        <v>1592</v>
      </c>
      <c r="I210" s="147"/>
      <c r="L210" s="33"/>
      <c r="M210" s="148"/>
      <c r="T210" s="54"/>
      <c r="AT210" s="18" t="s">
        <v>146</v>
      </c>
      <c r="AU210" s="18" t="s">
        <v>91</v>
      </c>
    </row>
    <row r="211" spans="2:65" s="1" customFormat="1" ht="16.5" customHeight="1">
      <c r="B211" s="33"/>
      <c r="C211" s="180" t="s">
        <v>778</v>
      </c>
      <c r="D211" s="180" t="s">
        <v>502</v>
      </c>
      <c r="E211" s="181" t="s">
        <v>1593</v>
      </c>
      <c r="F211" s="182" t="s">
        <v>1594</v>
      </c>
      <c r="G211" s="183" t="s">
        <v>227</v>
      </c>
      <c r="H211" s="184">
        <v>1</v>
      </c>
      <c r="I211" s="185"/>
      <c r="J211" s="186">
        <f>ROUND(I211*H211,2)</f>
        <v>0</v>
      </c>
      <c r="K211" s="182" t="s">
        <v>143</v>
      </c>
      <c r="L211" s="187"/>
      <c r="M211" s="188" t="s">
        <v>19</v>
      </c>
      <c r="N211" s="189" t="s">
        <v>44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1566</v>
      </c>
      <c r="AT211" s="143" t="s">
        <v>502</v>
      </c>
      <c r="AU211" s="143" t="s">
        <v>91</v>
      </c>
      <c r="AY211" s="18" t="s">
        <v>136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91</v>
      </c>
      <c r="BK211" s="144">
        <f>ROUND(I211*H211,2)</f>
        <v>0</v>
      </c>
      <c r="BL211" s="18" t="s">
        <v>763</v>
      </c>
      <c r="BM211" s="143" t="s">
        <v>1595</v>
      </c>
    </row>
    <row r="212" spans="2:65" s="11" customFormat="1" ht="22.9" customHeight="1">
      <c r="B212" s="120"/>
      <c r="D212" s="121" t="s">
        <v>71</v>
      </c>
      <c r="E212" s="130" t="s">
        <v>1596</v>
      </c>
      <c r="F212" s="130" t="s">
        <v>1597</v>
      </c>
      <c r="I212" s="123"/>
      <c r="J212" s="131">
        <f>BK212</f>
        <v>0</v>
      </c>
      <c r="L212" s="120"/>
      <c r="M212" s="125"/>
      <c r="P212" s="126">
        <f>SUM(P213:P225)</f>
        <v>0</v>
      </c>
      <c r="R212" s="126">
        <f>SUM(R213:R225)</f>
        <v>0</v>
      </c>
      <c r="T212" s="127">
        <f>SUM(T213:T225)</f>
        <v>0</v>
      </c>
      <c r="AR212" s="121" t="s">
        <v>156</v>
      </c>
      <c r="AT212" s="128" t="s">
        <v>71</v>
      </c>
      <c r="AU212" s="128" t="s">
        <v>80</v>
      </c>
      <c r="AY212" s="121" t="s">
        <v>136</v>
      </c>
      <c r="BK212" s="129">
        <f>SUM(BK213:BK225)</f>
        <v>0</v>
      </c>
    </row>
    <row r="213" spans="2:65" s="1" customFormat="1" ht="16.5" customHeight="1">
      <c r="B213" s="33"/>
      <c r="C213" s="132" t="s">
        <v>782</v>
      </c>
      <c r="D213" s="132" t="s">
        <v>139</v>
      </c>
      <c r="E213" s="133" t="s">
        <v>1598</v>
      </c>
      <c r="F213" s="134" t="s">
        <v>1599</v>
      </c>
      <c r="G213" s="135" t="s">
        <v>227</v>
      </c>
      <c r="H213" s="136">
        <v>50</v>
      </c>
      <c r="I213" s="137"/>
      <c r="J213" s="138">
        <f>ROUND(I213*H213,2)</f>
        <v>0</v>
      </c>
      <c r="K213" s="134" t="s">
        <v>143</v>
      </c>
      <c r="L213" s="33"/>
      <c r="M213" s="139" t="s">
        <v>19</v>
      </c>
      <c r="N213" s="140" t="s">
        <v>44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763</v>
      </c>
      <c r="AT213" s="143" t="s">
        <v>139</v>
      </c>
      <c r="AU213" s="143" t="s">
        <v>91</v>
      </c>
      <c r="AY213" s="18" t="s">
        <v>136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91</v>
      </c>
      <c r="BK213" s="144">
        <f>ROUND(I213*H213,2)</f>
        <v>0</v>
      </c>
      <c r="BL213" s="18" t="s">
        <v>763</v>
      </c>
      <c r="BM213" s="143" t="s">
        <v>1600</v>
      </c>
    </row>
    <row r="214" spans="2:65" s="1" customFormat="1" ht="11.25">
      <c r="B214" s="33"/>
      <c r="D214" s="145" t="s">
        <v>146</v>
      </c>
      <c r="F214" s="146" t="s">
        <v>1601</v>
      </c>
      <c r="I214" s="147"/>
      <c r="L214" s="33"/>
      <c r="M214" s="148"/>
      <c r="T214" s="54"/>
      <c r="AT214" s="18" t="s">
        <v>146</v>
      </c>
      <c r="AU214" s="18" t="s">
        <v>91</v>
      </c>
    </row>
    <row r="215" spans="2:65" s="1" customFormat="1" ht="16.5" customHeight="1">
      <c r="B215" s="33"/>
      <c r="C215" s="132" t="s">
        <v>786</v>
      </c>
      <c r="D215" s="132" t="s">
        <v>139</v>
      </c>
      <c r="E215" s="133" t="s">
        <v>1602</v>
      </c>
      <c r="F215" s="134" t="s">
        <v>1603</v>
      </c>
      <c r="G215" s="135" t="s">
        <v>234</v>
      </c>
      <c r="H215" s="136">
        <v>200</v>
      </c>
      <c r="I215" s="137"/>
      <c r="J215" s="138">
        <f>ROUND(I215*H215,2)</f>
        <v>0</v>
      </c>
      <c r="K215" s="134" t="s">
        <v>143</v>
      </c>
      <c r="L215" s="33"/>
      <c r="M215" s="139" t="s">
        <v>19</v>
      </c>
      <c r="N215" s="140" t="s">
        <v>44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763</v>
      </c>
      <c r="AT215" s="143" t="s">
        <v>139</v>
      </c>
      <c r="AU215" s="143" t="s">
        <v>91</v>
      </c>
      <c r="AY215" s="18" t="s">
        <v>136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91</v>
      </c>
      <c r="BK215" s="144">
        <f>ROUND(I215*H215,2)</f>
        <v>0</v>
      </c>
      <c r="BL215" s="18" t="s">
        <v>763</v>
      </c>
      <c r="BM215" s="143" t="s">
        <v>1604</v>
      </c>
    </row>
    <row r="216" spans="2:65" s="1" customFormat="1" ht="11.25">
      <c r="B216" s="33"/>
      <c r="D216" s="145" t="s">
        <v>146</v>
      </c>
      <c r="F216" s="146" t="s">
        <v>1605</v>
      </c>
      <c r="I216" s="147"/>
      <c r="L216" s="33"/>
      <c r="M216" s="148"/>
      <c r="T216" s="54"/>
      <c r="AT216" s="18" t="s">
        <v>146</v>
      </c>
      <c r="AU216" s="18" t="s">
        <v>91</v>
      </c>
    </row>
    <row r="217" spans="2:65" s="1" customFormat="1" ht="21.75" customHeight="1">
      <c r="B217" s="33"/>
      <c r="C217" s="132" t="s">
        <v>791</v>
      </c>
      <c r="D217" s="132" t="s">
        <v>139</v>
      </c>
      <c r="E217" s="133" t="s">
        <v>1606</v>
      </c>
      <c r="F217" s="134" t="s">
        <v>1607</v>
      </c>
      <c r="G217" s="135" t="s">
        <v>302</v>
      </c>
      <c r="H217" s="136">
        <v>0.629</v>
      </c>
      <c r="I217" s="137"/>
      <c r="J217" s="138">
        <f>ROUND(I217*H217,2)</f>
        <v>0</v>
      </c>
      <c r="K217" s="134" t="s">
        <v>143</v>
      </c>
      <c r="L217" s="33"/>
      <c r="M217" s="139" t="s">
        <v>19</v>
      </c>
      <c r="N217" s="140" t="s">
        <v>44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763</v>
      </c>
      <c r="AT217" s="143" t="s">
        <v>139</v>
      </c>
      <c r="AU217" s="143" t="s">
        <v>91</v>
      </c>
      <c r="AY217" s="18" t="s">
        <v>136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91</v>
      </c>
      <c r="BK217" s="144">
        <f>ROUND(I217*H217,2)</f>
        <v>0</v>
      </c>
      <c r="BL217" s="18" t="s">
        <v>763</v>
      </c>
      <c r="BM217" s="143" t="s">
        <v>1608</v>
      </c>
    </row>
    <row r="218" spans="2:65" s="1" customFormat="1" ht="11.25">
      <c r="B218" s="33"/>
      <c r="D218" s="145" t="s">
        <v>146</v>
      </c>
      <c r="F218" s="146" t="s">
        <v>1609</v>
      </c>
      <c r="I218" s="147"/>
      <c r="L218" s="33"/>
      <c r="M218" s="148"/>
      <c r="T218" s="54"/>
      <c r="AT218" s="18" t="s">
        <v>146</v>
      </c>
      <c r="AU218" s="18" t="s">
        <v>91</v>
      </c>
    </row>
    <row r="219" spans="2:65" s="1" customFormat="1" ht="24.2" customHeight="1">
      <c r="B219" s="33"/>
      <c r="C219" s="132" t="s">
        <v>795</v>
      </c>
      <c r="D219" s="132" t="s">
        <v>139</v>
      </c>
      <c r="E219" s="133" t="s">
        <v>1610</v>
      </c>
      <c r="F219" s="134" t="s">
        <v>1611</v>
      </c>
      <c r="G219" s="135" t="s">
        <v>302</v>
      </c>
      <c r="H219" s="136">
        <v>17</v>
      </c>
      <c r="I219" s="137"/>
      <c r="J219" s="138">
        <f>ROUND(I219*H219,2)</f>
        <v>0</v>
      </c>
      <c r="K219" s="134" t="s">
        <v>143</v>
      </c>
      <c r="L219" s="33"/>
      <c r="M219" s="139" t="s">
        <v>19</v>
      </c>
      <c r="N219" s="140" t="s">
        <v>44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763</v>
      </c>
      <c r="AT219" s="143" t="s">
        <v>139</v>
      </c>
      <c r="AU219" s="143" t="s">
        <v>91</v>
      </c>
      <c r="AY219" s="18" t="s">
        <v>136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91</v>
      </c>
      <c r="BK219" s="144">
        <f>ROUND(I219*H219,2)</f>
        <v>0</v>
      </c>
      <c r="BL219" s="18" t="s">
        <v>763</v>
      </c>
      <c r="BM219" s="143" t="s">
        <v>1612</v>
      </c>
    </row>
    <row r="220" spans="2:65" s="1" customFormat="1" ht="11.25">
      <c r="B220" s="33"/>
      <c r="D220" s="145" t="s">
        <v>146</v>
      </c>
      <c r="F220" s="146" t="s">
        <v>1613</v>
      </c>
      <c r="I220" s="147"/>
      <c r="L220" s="33"/>
      <c r="M220" s="148"/>
      <c r="T220" s="54"/>
      <c r="AT220" s="18" t="s">
        <v>146</v>
      </c>
      <c r="AU220" s="18" t="s">
        <v>91</v>
      </c>
    </row>
    <row r="221" spans="2:65" s="1" customFormat="1" ht="16.5" customHeight="1">
      <c r="B221" s="33"/>
      <c r="C221" s="132" t="s">
        <v>797</v>
      </c>
      <c r="D221" s="132" t="s">
        <v>139</v>
      </c>
      <c r="E221" s="133" t="s">
        <v>1614</v>
      </c>
      <c r="F221" s="134" t="s">
        <v>1615</v>
      </c>
      <c r="G221" s="135" t="s">
        <v>302</v>
      </c>
      <c r="H221" s="136">
        <v>0.629</v>
      </c>
      <c r="I221" s="137"/>
      <c r="J221" s="138">
        <f>ROUND(I221*H221,2)</f>
        <v>0</v>
      </c>
      <c r="K221" s="134" t="s">
        <v>143</v>
      </c>
      <c r="L221" s="33"/>
      <c r="M221" s="139" t="s">
        <v>19</v>
      </c>
      <c r="N221" s="140" t="s">
        <v>44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763</v>
      </c>
      <c r="AT221" s="143" t="s">
        <v>139</v>
      </c>
      <c r="AU221" s="143" t="s">
        <v>91</v>
      </c>
      <c r="AY221" s="18" t="s">
        <v>136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91</v>
      </c>
      <c r="BK221" s="144">
        <f>ROUND(I221*H221,2)</f>
        <v>0</v>
      </c>
      <c r="BL221" s="18" t="s">
        <v>763</v>
      </c>
      <c r="BM221" s="143" t="s">
        <v>1616</v>
      </c>
    </row>
    <row r="222" spans="2:65" s="1" customFormat="1" ht="11.25">
      <c r="B222" s="33"/>
      <c r="D222" s="145" t="s">
        <v>146</v>
      </c>
      <c r="F222" s="146" t="s">
        <v>1617</v>
      </c>
      <c r="I222" s="147"/>
      <c r="L222" s="33"/>
      <c r="M222" s="148"/>
      <c r="T222" s="54"/>
      <c r="AT222" s="18" t="s">
        <v>146</v>
      </c>
      <c r="AU222" s="18" t="s">
        <v>91</v>
      </c>
    </row>
    <row r="223" spans="2:65" s="1" customFormat="1" ht="24.2" customHeight="1">
      <c r="B223" s="33"/>
      <c r="C223" s="132" t="s">
        <v>801</v>
      </c>
      <c r="D223" s="132" t="s">
        <v>139</v>
      </c>
      <c r="E223" s="133" t="s">
        <v>1618</v>
      </c>
      <c r="F223" s="134" t="s">
        <v>1619</v>
      </c>
      <c r="G223" s="135" t="s">
        <v>302</v>
      </c>
      <c r="H223" s="136">
        <v>0.629</v>
      </c>
      <c r="I223" s="137"/>
      <c r="J223" s="138">
        <f>ROUND(I223*H223,2)</f>
        <v>0</v>
      </c>
      <c r="K223" s="134" t="s">
        <v>143</v>
      </c>
      <c r="L223" s="33"/>
      <c r="M223" s="139" t="s">
        <v>19</v>
      </c>
      <c r="N223" s="140" t="s">
        <v>44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763</v>
      </c>
      <c r="AT223" s="143" t="s">
        <v>139</v>
      </c>
      <c r="AU223" s="143" t="s">
        <v>91</v>
      </c>
      <c r="AY223" s="18" t="s">
        <v>136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91</v>
      </c>
      <c r="BK223" s="144">
        <f>ROUND(I223*H223,2)</f>
        <v>0</v>
      </c>
      <c r="BL223" s="18" t="s">
        <v>763</v>
      </c>
      <c r="BM223" s="143" t="s">
        <v>1620</v>
      </c>
    </row>
    <row r="224" spans="2:65" s="1" customFormat="1" ht="11.25">
      <c r="B224" s="33"/>
      <c r="D224" s="145" t="s">
        <v>146</v>
      </c>
      <c r="F224" s="146" t="s">
        <v>1621</v>
      </c>
      <c r="I224" s="147"/>
      <c r="L224" s="33"/>
      <c r="M224" s="148"/>
      <c r="T224" s="54"/>
      <c r="AT224" s="18" t="s">
        <v>146</v>
      </c>
      <c r="AU224" s="18" t="s">
        <v>91</v>
      </c>
    </row>
    <row r="225" spans="2:65" s="1" customFormat="1" ht="16.5" customHeight="1">
      <c r="B225" s="33"/>
      <c r="C225" s="132" t="s">
        <v>806</v>
      </c>
      <c r="D225" s="132" t="s">
        <v>139</v>
      </c>
      <c r="E225" s="133" t="s">
        <v>1622</v>
      </c>
      <c r="F225" s="134" t="s">
        <v>1623</v>
      </c>
      <c r="G225" s="135" t="s">
        <v>142</v>
      </c>
      <c r="H225" s="136">
        <v>5.2</v>
      </c>
      <c r="I225" s="137"/>
      <c r="J225" s="138">
        <f>ROUND(I225*H225,2)</f>
        <v>0</v>
      </c>
      <c r="K225" s="134" t="s">
        <v>19</v>
      </c>
      <c r="L225" s="33"/>
      <c r="M225" s="139" t="s">
        <v>19</v>
      </c>
      <c r="N225" s="140" t="s">
        <v>44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763</v>
      </c>
      <c r="AT225" s="143" t="s">
        <v>139</v>
      </c>
      <c r="AU225" s="143" t="s">
        <v>91</v>
      </c>
      <c r="AY225" s="18" t="s">
        <v>136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91</v>
      </c>
      <c r="BK225" s="144">
        <f>ROUND(I225*H225,2)</f>
        <v>0</v>
      </c>
      <c r="BL225" s="18" t="s">
        <v>763</v>
      </c>
      <c r="BM225" s="143" t="s">
        <v>1624</v>
      </c>
    </row>
    <row r="226" spans="2:65" s="11" customFormat="1" ht="25.9" customHeight="1">
      <c r="B226" s="120"/>
      <c r="D226" s="121" t="s">
        <v>71</v>
      </c>
      <c r="E226" s="122" t="s">
        <v>1625</v>
      </c>
      <c r="F226" s="122" t="s">
        <v>1626</v>
      </c>
      <c r="I226" s="123"/>
      <c r="J226" s="124">
        <f>BK226</f>
        <v>0</v>
      </c>
      <c r="L226" s="120"/>
      <c r="M226" s="125"/>
      <c r="P226" s="126">
        <f>SUM(P227:P229)</f>
        <v>0</v>
      </c>
      <c r="R226" s="126">
        <f>SUM(R227:R229)</f>
        <v>0</v>
      </c>
      <c r="T226" s="127">
        <f>SUM(T227:T229)</f>
        <v>0</v>
      </c>
      <c r="AR226" s="121" t="s">
        <v>144</v>
      </c>
      <c r="AT226" s="128" t="s">
        <v>71</v>
      </c>
      <c r="AU226" s="128" t="s">
        <v>72</v>
      </c>
      <c r="AY226" s="121" t="s">
        <v>136</v>
      </c>
      <c r="BK226" s="129">
        <f>SUM(BK227:BK229)</f>
        <v>0</v>
      </c>
    </row>
    <row r="227" spans="2:65" s="1" customFormat="1" ht="16.5" customHeight="1">
      <c r="B227" s="33"/>
      <c r="C227" s="132" t="s">
        <v>810</v>
      </c>
      <c r="D227" s="132" t="s">
        <v>139</v>
      </c>
      <c r="E227" s="133" t="s">
        <v>1627</v>
      </c>
      <c r="F227" s="134" t="s">
        <v>1628</v>
      </c>
      <c r="G227" s="135" t="s">
        <v>1629</v>
      </c>
      <c r="H227" s="136">
        <v>20</v>
      </c>
      <c r="I227" s="137"/>
      <c r="J227" s="138">
        <f>ROUND(I227*H227,2)</f>
        <v>0</v>
      </c>
      <c r="K227" s="134" t="s">
        <v>143</v>
      </c>
      <c r="L227" s="33"/>
      <c r="M227" s="139" t="s">
        <v>19</v>
      </c>
      <c r="N227" s="140" t="s">
        <v>44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1630</v>
      </c>
      <c r="AT227" s="143" t="s">
        <v>139</v>
      </c>
      <c r="AU227" s="143" t="s">
        <v>80</v>
      </c>
      <c r="AY227" s="18" t="s">
        <v>136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91</v>
      </c>
      <c r="BK227" s="144">
        <f>ROUND(I227*H227,2)</f>
        <v>0</v>
      </c>
      <c r="BL227" s="18" t="s">
        <v>1630</v>
      </c>
      <c r="BM227" s="143" t="s">
        <v>1631</v>
      </c>
    </row>
    <row r="228" spans="2:65" s="1" customFormat="1" ht="11.25">
      <c r="B228" s="33"/>
      <c r="D228" s="145" t="s">
        <v>146</v>
      </c>
      <c r="F228" s="146" t="s">
        <v>1632</v>
      </c>
      <c r="I228" s="147"/>
      <c r="L228" s="33"/>
      <c r="M228" s="148"/>
      <c r="T228" s="54"/>
      <c r="AT228" s="18" t="s">
        <v>146</v>
      </c>
      <c r="AU228" s="18" t="s">
        <v>80</v>
      </c>
    </row>
    <row r="229" spans="2:65" s="1" customFormat="1" ht="19.5">
      <c r="B229" s="33"/>
      <c r="D229" s="150" t="s">
        <v>1274</v>
      </c>
      <c r="F229" s="193" t="s">
        <v>1633</v>
      </c>
      <c r="I229" s="147"/>
      <c r="L229" s="33"/>
      <c r="M229" s="148"/>
      <c r="T229" s="54"/>
      <c r="AT229" s="18" t="s">
        <v>1274</v>
      </c>
      <c r="AU229" s="18" t="s">
        <v>80</v>
      </c>
    </row>
    <row r="230" spans="2:65" s="11" customFormat="1" ht="25.9" customHeight="1">
      <c r="B230" s="120"/>
      <c r="D230" s="121" t="s">
        <v>71</v>
      </c>
      <c r="E230" s="122" t="s">
        <v>1634</v>
      </c>
      <c r="F230" s="122" t="s">
        <v>1635</v>
      </c>
      <c r="I230" s="123"/>
      <c r="J230" s="124">
        <f>BK230</f>
        <v>0</v>
      </c>
      <c r="L230" s="120"/>
      <c r="M230" s="125"/>
      <c r="P230" s="126">
        <f>P231+P234</f>
        <v>0</v>
      </c>
      <c r="R230" s="126">
        <f>R231+R234</f>
        <v>0</v>
      </c>
      <c r="T230" s="127">
        <f>T231+T234</f>
        <v>0</v>
      </c>
      <c r="AR230" s="121" t="s">
        <v>179</v>
      </c>
      <c r="AT230" s="128" t="s">
        <v>71</v>
      </c>
      <c r="AU230" s="128" t="s">
        <v>72</v>
      </c>
      <c r="AY230" s="121" t="s">
        <v>136</v>
      </c>
      <c r="BK230" s="129">
        <f>BK231+BK234</f>
        <v>0</v>
      </c>
    </row>
    <row r="231" spans="2:65" s="11" customFormat="1" ht="22.9" customHeight="1">
      <c r="B231" s="120"/>
      <c r="D231" s="121" t="s">
        <v>71</v>
      </c>
      <c r="E231" s="130" t="s">
        <v>1636</v>
      </c>
      <c r="F231" s="130" t="s">
        <v>1637</v>
      </c>
      <c r="I231" s="123"/>
      <c r="J231" s="131">
        <f>BK231</f>
        <v>0</v>
      </c>
      <c r="L231" s="120"/>
      <c r="M231" s="125"/>
      <c r="P231" s="126">
        <f>SUM(P232:P233)</f>
        <v>0</v>
      </c>
      <c r="R231" s="126">
        <f>SUM(R232:R233)</f>
        <v>0</v>
      </c>
      <c r="T231" s="127">
        <f>SUM(T232:T233)</f>
        <v>0</v>
      </c>
      <c r="AR231" s="121" t="s">
        <v>179</v>
      </c>
      <c r="AT231" s="128" t="s">
        <v>71</v>
      </c>
      <c r="AU231" s="128" t="s">
        <v>80</v>
      </c>
      <c r="AY231" s="121" t="s">
        <v>136</v>
      </c>
      <c r="BK231" s="129">
        <f>SUM(BK232:BK233)</f>
        <v>0</v>
      </c>
    </row>
    <row r="232" spans="2:65" s="1" customFormat="1" ht="16.5" customHeight="1">
      <c r="B232" s="33"/>
      <c r="C232" s="132" t="s">
        <v>815</v>
      </c>
      <c r="D232" s="132" t="s">
        <v>139</v>
      </c>
      <c r="E232" s="133" t="s">
        <v>1638</v>
      </c>
      <c r="F232" s="134" t="s">
        <v>1639</v>
      </c>
      <c r="G232" s="135" t="s">
        <v>1640</v>
      </c>
      <c r="H232" s="136">
        <v>1</v>
      </c>
      <c r="I232" s="137"/>
      <c r="J232" s="138">
        <f>ROUND(I232*H232,2)</f>
        <v>0</v>
      </c>
      <c r="K232" s="134" t="s">
        <v>143</v>
      </c>
      <c r="L232" s="33"/>
      <c r="M232" s="139" t="s">
        <v>19</v>
      </c>
      <c r="N232" s="140" t="s">
        <v>44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144</v>
      </c>
      <c r="AT232" s="143" t="s">
        <v>139</v>
      </c>
      <c r="AU232" s="143" t="s">
        <v>91</v>
      </c>
      <c r="AY232" s="18" t="s">
        <v>136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91</v>
      </c>
      <c r="BK232" s="144">
        <f>ROUND(I232*H232,2)</f>
        <v>0</v>
      </c>
      <c r="BL232" s="18" t="s">
        <v>144</v>
      </c>
      <c r="BM232" s="143" t="s">
        <v>1641</v>
      </c>
    </row>
    <row r="233" spans="2:65" s="1" customFormat="1" ht="11.25">
      <c r="B233" s="33"/>
      <c r="D233" s="145" t="s">
        <v>146</v>
      </c>
      <c r="F233" s="146" t="s">
        <v>1642</v>
      </c>
      <c r="I233" s="147"/>
      <c r="L233" s="33"/>
      <c r="M233" s="148"/>
      <c r="T233" s="54"/>
      <c r="AT233" s="18" t="s">
        <v>146</v>
      </c>
      <c r="AU233" s="18" t="s">
        <v>91</v>
      </c>
    </row>
    <row r="234" spans="2:65" s="11" customFormat="1" ht="22.9" customHeight="1">
      <c r="B234" s="120"/>
      <c r="D234" s="121" t="s">
        <v>71</v>
      </c>
      <c r="E234" s="130" t="s">
        <v>1643</v>
      </c>
      <c r="F234" s="130" t="s">
        <v>100</v>
      </c>
      <c r="I234" s="123"/>
      <c r="J234" s="131">
        <f>BK234</f>
        <v>0</v>
      </c>
      <c r="L234" s="120"/>
      <c r="M234" s="125"/>
      <c r="P234" s="126">
        <f>SUM(P235:P236)</f>
        <v>0</v>
      </c>
      <c r="R234" s="126">
        <f>SUM(R235:R236)</f>
        <v>0</v>
      </c>
      <c r="T234" s="127">
        <f>SUM(T235:T236)</f>
        <v>0</v>
      </c>
      <c r="AR234" s="121" t="s">
        <v>179</v>
      </c>
      <c r="AT234" s="128" t="s">
        <v>71</v>
      </c>
      <c r="AU234" s="128" t="s">
        <v>80</v>
      </c>
      <c r="AY234" s="121" t="s">
        <v>136</v>
      </c>
      <c r="BK234" s="129">
        <f>SUM(BK235:BK236)</f>
        <v>0</v>
      </c>
    </row>
    <row r="235" spans="2:65" s="1" customFormat="1" ht="16.5" customHeight="1">
      <c r="B235" s="33"/>
      <c r="C235" s="132" t="s">
        <v>819</v>
      </c>
      <c r="D235" s="132" t="s">
        <v>139</v>
      </c>
      <c r="E235" s="133" t="s">
        <v>1644</v>
      </c>
      <c r="F235" s="134" t="s">
        <v>1645</v>
      </c>
      <c r="G235" s="135" t="s">
        <v>1640</v>
      </c>
      <c r="H235" s="136">
        <v>1</v>
      </c>
      <c r="I235" s="137"/>
      <c r="J235" s="138">
        <f>ROUND(I235*H235,2)</f>
        <v>0</v>
      </c>
      <c r="K235" s="134" t="s">
        <v>143</v>
      </c>
      <c r="L235" s="33"/>
      <c r="M235" s="139" t="s">
        <v>19</v>
      </c>
      <c r="N235" s="140" t="s">
        <v>44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144</v>
      </c>
      <c r="AT235" s="143" t="s">
        <v>139</v>
      </c>
      <c r="AU235" s="143" t="s">
        <v>91</v>
      </c>
      <c r="AY235" s="18" t="s">
        <v>136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91</v>
      </c>
      <c r="BK235" s="144">
        <f>ROUND(I235*H235,2)</f>
        <v>0</v>
      </c>
      <c r="BL235" s="18" t="s">
        <v>144</v>
      </c>
      <c r="BM235" s="143" t="s">
        <v>1646</v>
      </c>
    </row>
    <row r="236" spans="2:65" s="1" customFormat="1" ht="11.25">
      <c r="B236" s="33"/>
      <c r="D236" s="145" t="s">
        <v>146</v>
      </c>
      <c r="F236" s="146" t="s">
        <v>1647</v>
      </c>
      <c r="I236" s="147"/>
      <c r="L236" s="33"/>
      <c r="M236" s="190"/>
      <c r="N236" s="191"/>
      <c r="O236" s="191"/>
      <c r="P236" s="191"/>
      <c r="Q236" s="191"/>
      <c r="R236" s="191"/>
      <c r="S236" s="191"/>
      <c r="T236" s="192"/>
      <c r="AT236" s="18" t="s">
        <v>146</v>
      </c>
      <c r="AU236" s="18" t="s">
        <v>91</v>
      </c>
    </row>
    <row r="237" spans="2:65" s="1" customFormat="1" ht="6.95" customHeight="1">
      <c r="B237" s="42"/>
      <c r="C237" s="43"/>
      <c r="D237" s="43"/>
      <c r="E237" s="43"/>
      <c r="F237" s="43"/>
      <c r="G237" s="43"/>
      <c r="H237" s="43"/>
      <c r="I237" s="43"/>
      <c r="J237" s="43"/>
      <c r="K237" s="43"/>
      <c r="L237" s="33"/>
    </row>
  </sheetData>
  <sheetProtection algorithmName="SHA-512" hashValue="0wCqtk5/BZ/c1DmHOFsF4IDhVO3fOywX48+8kYvrvbC0YrYFol/IYJStX4t/JksivVaEM/q4fwmtW+EHBq5qXg==" saltValue="WcAMhDr9SiQ2eOdPwhfiN1HFyzARCF2Hc8VNlqDdMQx+WVghe+MoK+QU+DK/ohVAzvJPhycPhFLbZXpm4CbqxA==" spinCount="100000" sheet="1" objects="1" scenarios="1" formatColumns="0" formatRows="0" autoFilter="0"/>
  <autoFilter ref="C97:K236" xr:uid="{00000000-0009-0000-0000-000005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500-000000000000}"/>
    <hyperlink ref="F106" r:id="rId2" xr:uid="{00000000-0004-0000-0500-000001000000}"/>
    <hyperlink ref="F109" r:id="rId3" xr:uid="{00000000-0004-0000-0500-000002000000}"/>
    <hyperlink ref="F114" r:id="rId4" xr:uid="{00000000-0004-0000-0500-000003000000}"/>
    <hyperlink ref="F118" r:id="rId5" xr:uid="{00000000-0004-0000-0500-000004000000}"/>
    <hyperlink ref="F122" r:id="rId6" xr:uid="{00000000-0004-0000-0500-000005000000}"/>
    <hyperlink ref="F127" r:id="rId7" xr:uid="{00000000-0004-0000-0500-000006000000}"/>
    <hyperlink ref="F131" r:id="rId8" xr:uid="{00000000-0004-0000-0500-000007000000}"/>
    <hyperlink ref="F134" r:id="rId9" xr:uid="{00000000-0004-0000-0500-000008000000}"/>
    <hyperlink ref="F137" r:id="rId10" xr:uid="{00000000-0004-0000-0500-000009000000}"/>
    <hyperlink ref="F140" r:id="rId11" xr:uid="{00000000-0004-0000-0500-00000A000000}"/>
    <hyperlink ref="F143" r:id="rId12" xr:uid="{00000000-0004-0000-0500-00000B000000}"/>
    <hyperlink ref="F146" r:id="rId13" xr:uid="{00000000-0004-0000-0500-00000C000000}"/>
    <hyperlink ref="F148" r:id="rId14" xr:uid="{00000000-0004-0000-0500-00000D000000}"/>
    <hyperlink ref="F150" r:id="rId15" xr:uid="{00000000-0004-0000-0500-00000E000000}"/>
    <hyperlink ref="F159" r:id="rId16" xr:uid="{00000000-0004-0000-0500-00000F000000}"/>
    <hyperlink ref="F161" r:id="rId17" xr:uid="{00000000-0004-0000-0500-000010000000}"/>
    <hyperlink ref="F164" r:id="rId18" xr:uid="{00000000-0004-0000-0500-000011000000}"/>
    <hyperlink ref="F166" r:id="rId19" xr:uid="{00000000-0004-0000-0500-000012000000}"/>
    <hyperlink ref="F170" r:id="rId20" xr:uid="{00000000-0004-0000-0500-000013000000}"/>
    <hyperlink ref="F172" r:id="rId21" xr:uid="{00000000-0004-0000-0500-000014000000}"/>
    <hyperlink ref="F175" r:id="rId22" xr:uid="{00000000-0004-0000-0500-000015000000}"/>
    <hyperlink ref="F177" r:id="rId23" xr:uid="{00000000-0004-0000-0500-000016000000}"/>
    <hyperlink ref="F180" r:id="rId24" xr:uid="{00000000-0004-0000-0500-000017000000}"/>
    <hyperlink ref="F184" r:id="rId25" xr:uid="{00000000-0004-0000-0500-000018000000}"/>
    <hyperlink ref="F190" r:id="rId26" xr:uid="{00000000-0004-0000-0500-000019000000}"/>
    <hyperlink ref="F192" r:id="rId27" xr:uid="{00000000-0004-0000-0500-00001A000000}"/>
    <hyperlink ref="F194" r:id="rId28" xr:uid="{00000000-0004-0000-0500-00001B000000}"/>
    <hyperlink ref="F197" r:id="rId29" xr:uid="{00000000-0004-0000-0500-00001C000000}"/>
    <hyperlink ref="F201" r:id="rId30" xr:uid="{00000000-0004-0000-0500-00001D000000}"/>
    <hyperlink ref="F205" r:id="rId31" xr:uid="{00000000-0004-0000-0500-00001E000000}"/>
    <hyperlink ref="F207" r:id="rId32" xr:uid="{00000000-0004-0000-0500-00001F000000}"/>
    <hyperlink ref="F210" r:id="rId33" xr:uid="{00000000-0004-0000-0500-000020000000}"/>
    <hyperlink ref="F214" r:id="rId34" xr:uid="{00000000-0004-0000-0500-000021000000}"/>
    <hyperlink ref="F216" r:id="rId35" xr:uid="{00000000-0004-0000-0500-000022000000}"/>
    <hyperlink ref="F218" r:id="rId36" xr:uid="{00000000-0004-0000-0500-000023000000}"/>
    <hyperlink ref="F220" r:id="rId37" xr:uid="{00000000-0004-0000-0500-000024000000}"/>
    <hyperlink ref="F222" r:id="rId38" xr:uid="{00000000-0004-0000-0500-000025000000}"/>
    <hyperlink ref="F224" r:id="rId39" xr:uid="{00000000-0004-0000-0500-000026000000}"/>
    <hyperlink ref="F228" r:id="rId40" xr:uid="{00000000-0004-0000-0500-000027000000}"/>
    <hyperlink ref="F233" r:id="rId41" xr:uid="{00000000-0004-0000-0500-000028000000}"/>
    <hyperlink ref="F236" r:id="rId42" xr:uid="{00000000-0004-0000-0500-00002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5" customHeight="1">
      <c r="B4" s="21"/>
      <c r="D4" s="22" t="s">
        <v>102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Oprava bytu č.5, Rychvaldská 559, Petřvald</v>
      </c>
      <c r="F7" s="326"/>
      <c r="G7" s="326"/>
      <c r="H7" s="326"/>
      <c r="L7" s="21"/>
    </row>
    <row r="8" spans="2:46" s="1" customFormat="1" ht="12" customHeight="1">
      <c r="B8" s="33"/>
      <c r="D8" s="28" t="s">
        <v>103</v>
      </c>
      <c r="L8" s="33"/>
    </row>
    <row r="9" spans="2:46" s="1" customFormat="1" ht="16.5" customHeight="1">
      <c r="B9" s="33"/>
      <c r="E9" s="284" t="s">
        <v>1648</v>
      </c>
      <c r="F9" s="327"/>
      <c r="G9" s="327"/>
      <c r="H9" s="32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25. 1. 2026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8" t="str">
        <f>'Rekapitulace stavby'!E14</f>
        <v>Vyplň údaj</v>
      </c>
      <c r="F18" s="309"/>
      <c r="G18" s="309"/>
      <c r="H18" s="309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35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92"/>
      <c r="E27" s="314" t="s">
        <v>19</v>
      </c>
      <c r="F27" s="314"/>
      <c r="G27" s="314"/>
      <c r="H27" s="314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38</v>
      </c>
      <c r="J30" s="64">
        <f>ROUND(J80,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4">
        <f>ROUND((SUM(BE80:BE84)),  2)</f>
        <v>0</v>
      </c>
      <c r="I33" s="94">
        <v>0.21</v>
      </c>
      <c r="J33" s="84">
        <f>ROUND(((SUM(BE80:BE84))*I33),  2)</f>
        <v>0</v>
      </c>
      <c r="L33" s="33"/>
    </row>
    <row r="34" spans="2:12" s="1" customFormat="1" ht="14.45" customHeight="1">
      <c r="B34" s="33"/>
      <c r="E34" s="28" t="s">
        <v>44</v>
      </c>
      <c r="F34" s="84">
        <f>ROUND((SUM(BF80:BF84)),  2)</f>
        <v>0</v>
      </c>
      <c r="I34" s="94">
        <v>0.12</v>
      </c>
      <c r="J34" s="84">
        <f>ROUND(((SUM(BF80:BF84))*I34),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4">
        <f>ROUND((SUM(BG80:BG84)),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4">
        <f>ROUND((SUM(BH80:BH84)),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ROUND((SUM(BI80:BI84)),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48</v>
      </c>
      <c r="E39" s="55"/>
      <c r="F39" s="55"/>
      <c r="G39" s="97" t="s">
        <v>49</v>
      </c>
      <c r="H39" s="98" t="s">
        <v>50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105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5" t="str">
        <f>E7</f>
        <v>Oprava bytu č.5, Rychvaldská 559, Petřvald</v>
      </c>
      <c r="F48" s="326"/>
      <c r="G48" s="326"/>
      <c r="H48" s="326"/>
      <c r="L48" s="33"/>
    </row>
    <row r="49" spans="2:47" s="1" customFormat="1" ht="12" customHeight="1">
      <c r="B49" s="33"/>
      <c r="C49" s="28" t="s">
        <v>103</v>
      </c>
      <c r="L49" s="33"/>
    </row>
    <row r="50" spans="2:47" s="1" customFormat="1" ht="16.5" customHeight="1">
      <c r="B50" s="33"/>
      <c r="E50" s="284" t="str">
        <f>E9</f>
        <v>04 - Ostatní náklady</v>
      </c>
      <c r="F50" s="327"/>
      <c r="G50" s="327"/>
      <c r="H50" s="32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25. 1. 2026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Petřvald</v>
      </c>
      <c r="I54" s="28" t="s">
        <v>31</v>
      </c>
      <c r="J54" s="31" t="str">
        <f>E21</f>
        <v>Ing.Kosub Lukáš, U Cementárny1303/16,Ostrava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35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106</v>
      </c>
      <c r="D57" s="95"/>
      <c r="E57" s="95"/>
      <c r="F57" s="95"/>
      <c r="G57" s="95"/>
      <c r="H57" s="95"/>
      <c r="I57" s="95"/>
      <c r="J57" s="102" t="s">
        <v>107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70</v>
      </c>
      <c r="J59" s="64">
        <f>J80</f>
        <v>0</v>
      </c>
      <c r="L59" s="33"/>
      <c r="AU59" s="18" t="s">
        <v>108</v>
      </c>
    </row>
    <row r="60" spans="2:47" s="8" customFormat="1" ht="24.95" customHeight="1">
      <c r="B60" s="104"/>
      <c r="D60" s="105" t="s">
        <v>1405</v>
      </c>
      <c r="E60" s="106"/>
      <c r="F60" s="106"/>
      <c r="G60" s="106"/>
      <c r="H60" s="106"/>
      <c r="I60" s="106"/>
      <c r="J60" s="107">
        <f>J81</f>
        <v>0</v>
      </c>
      <c r="L60" s="104"/>
    </row>
    <row r="61" spans="2:47" s="1" customFormat="1" ht="21.75" customHeight="1">
      <c r="B61" s="33"/>
      <c r="L61" s="33"/>
    </row>
    <row r="62" spans="2:47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5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5" customHeight="1">
      <c r="B67" s="33"/>
      <c r="C67" s="22" t="s">
        <v>121</v>
      </c>
      <c r="L67" s="33"/>
    </row>
    <row r="68" spans="2:63" s="1" customFormat="1" ht="6.95" customHeight="1">
      <c r="B68" s="33"/>
      <c r="L68" s="33"/>
    </row>
    <row r="69" spans="2:63" s="1" customFormat="1" ht="12" customHeight="1">
      <c r="B69" s="33"/>
      <c r="C69" s="28" t="s">
        <v>16</v>
      </c>
      <c r="L69" s="33"/>
    </row>
    <row r="70" spans="2:63" s="1" customFormat="1" ht="16.5" customHeight="1">
      <c r="B70" s="33"/>
      <c r="E70" s="325" t="str">
        <f>E7</f>
        <v>Oprava bytu č.5, Rychvaldská 559, Petřvald</v>
      </c>
      <c r="F70" s="326"/>
      <c r="G70" s="326"/>
      <c r="H70" s="326"/>
      <c r="L70" s="33"/>
    </row>
    <row r="71" spans="2:63" s="1" customFormat="1" ht="12" customHeight="1">
      <c r="B71" s="33"/>
      <c r="C71" s="28" t="s">
        <v>103</v>
      </c>
      <c r="L71" s="33"/>
    </row>
    <row r="72" spans="2:63" s="1" customFormat="1" ht="16.5" customHeight="1">
      <c r="B72" s="33"/>
      <c r="E72" s="284" t="str">
        <f>E9</f>
        <v>04 - Ostatní náklady</v>
      </c>
      <c r="F72" s="327"/>
      <c r="G72" s="327"/>
      <c r="H72" s="327"/>
      <c r="L72" s="33"/>
    </row>
    <row r="73" spans="2:63" s="1" customFormat="1" ht="6.95" customHeight="1">
      <c r="B73" s="33"/>
      <c r="L73" s="33"/>
    </row>
    <row r="74" spans="2:63" s="1" customFormat="1" ht="12" customHeight="1">
      <c r="B74" s="33"/>
      <c r="C74" s="28" t="s">
        <v>21</v>
      </c>
      <c r="F74" s="26" t="str">
        <f>F12</f>
        <v xml:space="preserve"> </v>
      </c>
      <c r="I74" s="28" t="s">
        <v>23</v>
      </c>
      <c r="J74" s="50" t="str">
        <f>IF(J12="","",J12)</f>
        <v>25. 1. 2026</v>
      </c>
      <c r="L74" s="33"/>
    </row>
    <row r="75" spans="2:63" s="1" customFormat="1" ht="6.95" customHeight="1">
      <c r="B75" s="33"/>
      <c r="L75" s="33"/>
    </row>
    <row r="76" spans="2:63" s="1" customFormat="1" ht="40.15" customHeight="1">
      <c r="B76" s="33"/>
      <c r="C76" s="28" t="s">
        <v>25</v>
      </c>
      <c r="F76" s="26" t="str">
        <f>E15</f>
        <v>Město Petřvald</v>
      </c>
      <c r="I76" s="28" t="s">
        <v>31</v>
      </c>
      <c r="J76" s="31" t="str">
        <f>E21</f>
        <v>Ing.Kosub Lukáš, U Cementárny1303/16,Ostrava</v>
      </c>
      <c r="L76" s="33"/>
    </row>
    <row r="77" spans="2:63" s="1" customFormat="1" ht="15.2" customHeight="1">
      <c r="B77" s="33"/>
      <c r="C77" s="28" t="s">
        <v>29</v>
      </c>
      <c r="F77" s="26" t="str">
        <f>IF(E18="","",E18)</f>
        <v>Vyplň údaj</v>
      </c>
      <c r="I77" s="28" t="s">
        <v>35</v>
      </c>
      <c r="J77" s="31" t="str">
        <f>E24</f>
        <v xml:space="preserve"> 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12"/>
      <c r="C79" s="113" t="s">
        <v>122</v>
      </c>
      <c r="D79" s="114" t="s">
        <v>57</v>
      </c>
      <c r="E79" s="114" t="s">
        <v>53</v>
      </c>
      <c r="F79" s="114" t="s">
        <v>54</v>
      </c>
      <c r="G79" s="114" t="s">
        <v>123</v>
      </c>
      <c r="H79" s="114" t="s">
        <v>124</v>
      </c>
      <c r="I79" s="114" t="s">
        <v>125</v>
      </c>
      <c r="J79" s="114" t="s">
        <v>107</v>
      </c>
      <c r="K79" s="115" t="s">
        <v>126</v>
      </c>
      <c r="L79" s="112"/>
      <c r="M79" s="57" t="s">
        <v>19</v>
      </c>
      <c r="N79" s="58" t="s">
        <v>42</v>
      </c>
      <c r="O79" s="58" t="s">
        <v>127</v>
      </c>
      <c r="P79" s="58" t="s">
        <v>128</v>
      </c>
      <c r="Q79" s="58" t="s">
        <v>129</v>
      </c>
      <c r="R79" s="58" t="s">
        <v>130</v>
      </c>
      <c r="S79" s="58" t="s">
        <v>131</v>
      </c>
      <c r="T79" s="59" t="s">
        <v>132</v>
      </c>
    </row>
    <row r="80" spans="2:63" s="1" customFormat="1" ht="22.9" customHeight="1">
      <c r="B80" s="33"/>
      <c r="C80" s="62" t="s">
        <v>133</v>
      </c>
      <c r="J80" s="116">
        <f>BK80</f>
        <v>0</v>
      </c>
      <c r="L80" s="33"/>
      <c r="M80" s="60"/>
      <c r="N80" s="51"/>
      <c r="O80" s="51"/>
      <c r="P80" s="117">
        <f>P81</f>
        <v>0</v>
      </c>
      <c r="Q80" s="51"/>
      <c r="R80" s="117">
        <f>R81</f>
        <v>0</v>
      </c>
      <c r="S80" s="51"/>
      <c r="T80" s="118">
        <f>T81</f>
        <v>0</v>
      </c>
      <c r="AT80" s="18" t="s">
        <v>71</v>
      </c>
      <c r="AU80" s="18" t="s">
        <v>108</v>
      </c>
      <c r="BK80" s="119">
        <f>BK81</f>
        <v>0</v>
      </c>
    </row>
    <row r="81" spans="2:65" s="11" customFormat="1" ht="25.9" customHeight="1">
      <c r="B81" s="120"/>
      <c r="D81" s="121" t="s">
        <v>71</v>
      </c>
      <c r="E81" s="122" t="s">
        <v>1634</v>
      </c>
      <c r="F81" s="122" t="s">
        <v>1635</v>
      </c>
      <c r="I81" s="123"/>
      <c r="J81" s="124">
        <f>BK81</f>
        <v>0</v>
      </c>
      <c r="L81" s="120"/>
      <c r="M81" s="125"/>
      <c r="P81" s="126">
        <f>SUM(P82:P84)</f>
        <v>0</v>
      </c>
      <c r="R81" s="126">
        <f>SUM(R82:R84)</f>
        <v>0</v>
      </c>
      <c r="T81" s="127">
        <f>SUM(T82:T84)</f>
        <v>0</v>
      </c>
      <c r="AR81" s="121" t="s">
        <v>179</v>
      </c>
      <c r="AT81" s="128" t="s">
        <v>71</v>
      </c>
      <c r="AU81" s="128" t="s">
        <v>72</v>
      </c>
      <c r="AY81" s="121" t="s">
        <v>136</v>
      </c>
      <c r="BK81" s="129">
        <f>SUM(BK82:BK84)</f>
        <v>0</v>
      </c>
    </row>
    <row r="82" spans="2:65" s="1" customFormat="1" ht="16.5" customHeight="1">
      <c r="B82" s="33"/>
      <c r="C82" s="132" t="s">
        <v>80</v>
      </c>
      <c r="D82" s="132" t="s">
        <v>139</v>
      </c>
      <c r="E82" s="133" t="s">
        <v>1649</v>
      </c>
      <c r="F82" s="134" t="s">
        <v>1650</v>
      </c>
      <c r="G82" s="135" t="s">
        <v>1388</v>
      </c>
      <c r="H82" s="136">
        <v>1</v>
      </c>
      <c r="I82" s="137"/>
      <c r="J82" s="138">
        <f>ROUND(I82*H82,2)</f>
        <v>0</v>
      </c>
      <c r="K82" s="134" t="s">
        <v>19</v>
      </c>
      <c r="L82" s="33"/>
      <c r="M82" s="139" t="s">
        <v>19</v>
      </c>
      <c r="N82" s="140" t="s">
        <v>44</v>
      </c>
      <c r="P82" s="141">
        <f>O82*H82</f>
        <v>0</v>
      </c>
      <c r="Q82" s="141">
        <v>0</v>
      </c>
      <c r="R82" s="141">
        <f>Q82*H82</f>
        <v>0</v>
      </c>
      <c r="S82" s="141">
        <v>0</v>
      </c>
      <c r="T82" s="142">
        <f>S82*H82</f>
        <v>0</v>
      </c>
      <c r="AR82" s="143" t="s">
        <v>144</v>
      </c>
      <c r="AT82" s="143" t="s">
        <v>139</v>
      </c>
      <c r="AU82" s="143" t="s">
        <v>80</v>
      </c>
      <c r="AY82" s="18" t="s">
        <v>136</v>
      </c>
      <c r="BE82" s="144">
        <f>IF(N82="základní",J82,0)</f>
        <v>0</v>
      </c>
      <c r="BF82" s="144">
        <f>IF(N82="snížená",J82,0)</f>
        <v>0</v>
      </c>
      <c r="BG82" s="144">
        <f>IF(N82="zákl. přenesená",J82,0)</f>
        <v>0</v>
      </c>
      <c r="BH82" s="144">
        <f>IF(N82="sníž. přenesená",J82,0)</f>
        <v>0</v>
      </c>
      <c r="BI82" s="144">
        <f>IF(N82="nulová",J82,0)</f>
        <v>0</v>
      </c>
      <c r="BJ82" s="18" t="s">
        <v>91</v>
      </c>
      <c r="BK82" s="144">
        <f>ROUND(I82*H82,2)</f>
        <v>0</v>
      </c>
      <c r="BL82" s="18" t="s">
        <v>144</v>
      </c>
      <c r="BM82" s="143" t="s">
        <v>1651</v>
      </c>
    </row>
    <row r="83" spans="2:65" s="1" customFormat="1" ht="16.5" customHeight="1">
      <c r="B83" s="33"/>
      <c r="C83" s="132" t="s">
        <v>91</v>
      </c>
      <c r="D83" s="132" t="s">
        <v>139</v>
      </c>
      <c r="E83" s="133" t="s">
        <v>1652</v>
      </c>
      <c r="F83" s="134" t="s">
        <v>1653</v>
      </c>
      <c r="G83" s="135" t="s">
        <v>1388</v>
      </c>
      <c r="H83" s="136">
        <v>1</v>
      </c>
      <c r="I83" s="137"/>
      <c r="J83" s="138">
        <f>ROUND(I83*H83,2)</f>
        <v>0</v>
      </c>
      <c r="K83" s="134" t="s">
        <v>19</v>
      </c>
      <c r="L83" s="33"/>
      <c r="M83" s="139" t="s">
        <v>19</v>
      </c>
      <c r="N83" s="140" t="s">
        <v>44</v>
      </c>
      <c r="P83" s="141">
        <f>O83*H83</f>
        <v>0</v>
      </c>
      <c r="Q83" s="141">
        <v>0</v>
      </c>
      <c r="R83" s="141">
        <f>Q83*H83</f>
        <v>0</v>
      </c>
      <c r="S83" s="141">
        <v>0</v>
      </c>
      <c r="T83" s="142">
        <f>S83*H83</f>
        <v>0</v>
      </c>
      <c r="AR83" s="143" t="s">
        <v>144</v>
      </c>
      <c r="AT83" s="143" t="s">
        <v>139</v>
      </c>
      <c r="AU83" s="143" t="s">
        <v>80</v>
      </c>
      <c r="AY83" s="18" t="s">
        <v>136</v>
      </c>
      <c r="BE83" s="144">
        <f>IF(N83="základní",J83,0)</f>
        <v>0</v>
      </c>
      <c r="BF83" s="144">
        <f>IF(N83="snížená",J83,0)</f>
        <v>0</v>
      </c>
      <c r="BG83" s="144">
        <f>IF(N83="zákl. přenesená",J83,0)</f>
        <v>0</v>
      </c>
      <c r="BH83" s="144">
        <f>IF(N83="sníž. přenesená",J83,0)</f>
        <v>0</v>
      </c>
      <c r="BI83" s="144">
        <f>IF(N83="nulová",J83,0)</f>
        <v>0</v>
      </c>
      <c r="BJ83" s="18" t="s">
        <v>91</v>
      </c>
      <c r="BK83" s="144">
        <f>ROUND(I83*H83,2)</f>
        <v>0</v>
      </c>
      <c r="BL83" s="18" t="s">
        <v>144</v>
      </c>
      <c r="BM83" s="143" t="s">
        <v>1654</v>
      </c>
    </row>
    <row r="84" spans="2:65" s="1" customFormat="1" ht="16.5" customHeight="1">
      <c r="B84" s="33"/>
      <c r="C84" s="132" t="s">
        <v>156</v>
      </c>
      <c r="D84" s="132" t="s">
        <v>139</v>
      </c>
      <c r="E84" s="133" t="s">
        <v>1655</v>
      </c>
      <c r="F84" s="134" t="s">
        <v>1656</v>
      </c>
      <c r="G84" s="135" t="s">
        <v>1388</v>
      </c>
      <c r="H84" s="136">
        <v>1</v>
      </c>
      <c r="I84" s="137"/>
      <c r="J84" s="138">
        <f>ROUND(I84*H84,2)</f>
        <v>0</v>
      </c>
      <c r="K84" s="134" t="s">
        <v>19</v>
      </c>
      <c r="L84" s="33"/>
      <c r="M84" s="195" t="s">
        <v>19</v>
      </c>
      <c r="N84" s="196" t="s">
        <v>44</v>
      </c>
      <c r="O84" s="191"/>
      <c r="P84" s="197">
        <f>O84*H84</f>
        <v>0</v>
      </c>
      <c r="Q84" s="197">
        <v>0</v>
      </c>
      <c r="R84" s="197">
        <f>Q84*H84</f>
        <v>0</v>
      </c>
      <c r="S84" s="197">
        <v>0</v>
      </c>
      <c r="T84" s="198">
        <f>S84*H84</f>
        <v>0</v>
      </c>
      <c r="AR84" s="143" t="s">
        <v>144</v>
      </c>
      <c r="AT84" s="143" t="s">
        <v>139</v>
      </c>
      <c r="AU84" s="143" t="s">
        <v>80</v>
      </c>
      <c r="AY84" s="18" t="s">
        <v>136</v>
      </c>
      <c r="BE84" s="144">
        <f>IF(N84="základní",J84,0)</f>
        <v>0</v>
      </c>
      <c r="BF84" s="144">
        <f>IF(N84="snížená",J84,0)</f>
        <v>0</v>
      </c>
      <c r="BG84" s="144">
        <f>IF(N84="zákl. přenesená",J84,0)</f>
        <v>0</v>
      </c>
      <c r="BH84" s="144">
        <f>IF(N84="sníž. přenesená",J84,0)</f>
        <v>0</v>
      </c>
      <c r="BI84" s="144">
        <f>IF(N84="nulová",J84,0)</f>
        <v>0</v>
      </c>
      <c r="BJ84" s="18" t="s">
        <v>91</v>
      </c>
      <c r="BK84" s="144">
        <f>ROUND(I84*H84,2)</f>
        <v>0</v>
      </c>
      <c r="BL84" s="18" t="s">
        <v>144</v>
      </c>
      <c r="BM84" s="143" t="s">
        <v>1657</v>
      </c>
    </row>
    <row r="85" spans="2:65" s="1" customFormat="1" ht="6.95" customHeight="1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33"/>
    </row>
  </sheetData>
  <sheetProtection algorithmName="SHA-512" hashValue="ZmHQpAtNBTNMbC5Hsexq0uz1laIP72FuOOksS5XW72SpPqORdm7LlB5g1Jdtxr3IwoOGwt88HJSZ9lRoTL2z3A==" saltValue="tRzFEnRc1eoH6t2m4rUzc/27sD286itpyVdnefj6oMl4KiBi9ENJPPY6Uj1UH9vpkjL/cq//BZRxjOdHzLxOnQ==" spinCount="100000" sheet="1" objects="1" scenarios="1" formatColumns="0" formatRows="0" autoFilter="0"/>
  <autoFilter ref="C79:K84" xr:uid="{00000000-0009-0000-0000-000006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9" customWidth="1"/>
    <col min="2" max="2" width="1.6640625" style="199" customWidth="1"/>
    <col min="3" max="4" width="5" style="199" customWidth="1"/>
    <col min="5" max="5" width="11.6640625" style="199" customWidth="1"/>
    <col min="6" max="6" width="9.1640625" style="199" customWidth="1"/>
    <col min="7" max="7" width="5" style="199" customWidth="1"/>
    <col min="8" max="8" width="77.83203125" style="199" customWidth="1"/>
    <col min="9" max="10" width="20" style="199" customWidth="1"/>
    <col min="11" max="11" width="1.6640625" style="199" customWidth="1"/>
  </cols>
  <sheetData>
    <row r="1" spans="2:11" customFormat="1" ht="37.5" customHeight="1"/>
    <row r="2" spans="2:11" customFormat="1" ht="7.5" customHeight="1">
      <c r="B2" s="200"/>
      <c r="C2" s="201"/>
      <c r="D2" s="201"/>
      <c r="E2" s="201"/>
      <c r="F2" s="201"/>
      <c r="G2" s="201"/>
      <c r="H2" s="201"/>
      <c r="I2" s="201"/>
      <c r="J2" s="201"/>
      <c r="K2" s="202"/>
    </row>
    <row r="3" spans="2:11" s="16" customFormat="1" ht="45" customHeight="1">
      <c r="B3" s="203"/>
      <c r="C3" s="331" t="s">
        <v>1658</v>
      </c>
      <c r="D3" s="331"/>
      <c r="E3" s="331"/>
      <c r="F3" s="331"/>
      <c r="G3" s="331"/>
      <c r="H3" s="331"/>
      <c r="I3" s="331"/>
      <c r="J3" s="331"/>
      <c r="K3" s="204"/>
    </row>
    <row r="4" spans="2:11" customFormat="1" ht="25.5" customHeight="1">
      <c r="B4" s="205"/>
      <c r="C4" s="330" t="s">
        <v>1659</v>
      </c>
      <c r="D4" s="330"/>
      <c r="E4" s="330"/>
      <c r="F4" s="330"/>
      <c r="G4" s="330"/>
      <c r="H4" s="330"/>
      <c r="I4" s="330"/>
      <c r="J4" s="330"/>
      <c r="K4" s="206"/>
    </row>
    <row r="5" spans="2:11" customFormat="1" ht="5.25" customHeight="1">
      <c r="B5" s="205"/>
      <c r="C5" s="207"/>
      <c r="D5" s="207"/>
      <c r="E5" s="207"/>
      <c r="F5" s="207"/>
      <c r="G5" s="207"/>
      <c r="H5" s="207"/>
      <c r="I5" s="207"/>
      <c r="J5" s="207"/>
      <c r="K5" s="206"/>
    </row>
    <row r="6" spans="2:11" customFormat="1" ht="15" customHeight="1">
      <c r="B6" s="205"/>
      <c r="C6" s="329" t="s">
        <v>1660</v>
      </c>
      <c r="D6" s="329"/>
      <c r="E6" s="329"/>
      <c r="F6" s="329"/>
      <c r="G6" s="329"/>
      <c r="H6" s="329"/>
      <c r="I6" s="329"/>
      <c r="J6" s="329"/>
      <c r="K6" s="206"/>
    </row>
    <row r="7" spans="2:11" customFormat="1" ht="15" customHeight="1">
      <c r="B7" s="209"/>
      <c r="C7" s="329" t="s">
        <v>1661</v>
      </c>
      <c r="D7" s="329"/>
      <c r="E7" s="329"/>
      <c r="F7" s="329"/>
      <c r="G7" s="329"/>
      <c r="H7" s="329"/>
      <c r="I7" s="329"/>
      <c r="J7" s="329"/>
      <c r="K7" s="206"/>
    </row>
    <row r="8" spans="2:11" customFormat="1" ht="12.75" customHeight="1">
      <c r="B8" s="209"/>
      <c r="C8" s="208"/>
      <c r="D8" s="208"/>
      <c r="E8" s="208"/>
      <c r="F8" s="208"/>
      <c r="G8" s="208"/>
      <c r="H8" s="208"/>
      <c r="I8" s="208"/>
      <c r="J8" s="208"/>
      <c r="K8" s="206"/>
    </row>
    <row r="9" spans="2:11" customFormat="1" ht="15" customHeight="1">
      <c r="B9" s="209"/>
      <c r="C9" s="329" t="s">
        <v>1662</v>
      </c>
      <c r="D9" s="329"/>
      <c r="E9" s="329"/>
      <c r="F9" s="329"/>
      <c r="G9" s="329"/>
      <c r="H9" s="329"/>
      <c r="I9" s="329"/>
      <c r="J9" s="329"/>
      <c r="K9" s="206"/>
    </row>
    <row r="10" spans="2:11" customFormat="1" ht="15" customHeight="1">
      <c r="B10" s="209"/>
      <c r="C10" s="208"/>
      <c r="D10" s="329" t="s">
        <v>1663</v>
      </c>
      <c r="E10" s="329"/>
      <c r="F10" s="329"/>
      <c r="G10" s="329"/>
      <c r="H10" s="329"/>
      <c r="I10" s="329"/>
      <c r="J10" s="329"/>
      <c r="K10" s="206"/>
    </row>
    <row r="11" spans="2:11" customFormat="1" ht="15" customHeight="1">
      <c r="B11" s="209"/>
      <c r="C11" s="210"/>
      <c r="D11" s="329" t="s">
        <v>1664</v>
      </c>
      <c r="E11" s="329"/>
      <c r="F11" s="329"/>
      <c r="G11" s="329"/>
      <c r="H11" s="329"/>
      <c r="I11" s="329"/>
      <c r="J11" s="329"/>
      <c r="K11" s="206"/>
    </row>
    <row r="12" spans="2:11" customFormat="1" ht="15" customHeight="1">
      <c r="B12" s="209"/>
      <c r="C12" s="210"/>
      <c r="D12" s="208"/>
      <c r="E12" s="208"/>
      <c r="F12" s="208"/>
      <c r="G12" s="208"/>
      <c r="H12" s="208"/>
      <c r="I12" s="208"/>
      <c r="J12" s="208"/>
      <c r="K12" s="206"/>
    </row>
    <row r="13" spans="2:11" customFormat="1" ht="15" customHeight="1">
      <c r="B13" s="209"/>
      <c r="C13" s="210"/>
      <c r="D13" s="211" t="s">
        <v>1665</v>
      </c>
      <c r="E13" s="208"/>
      <c r="F13" s="208"/>
      <c r="G13" s="208"/>
      <c r="H13" s="208"/>
      <c r="I13" s="208"/>
      <c r="J13" s="208"/>
      <c r="K13" s="206"/>
    </row>
    <row r="14" spans="2:11" customFormat="1" ht="12.7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06"/>
    </row>
    <row r="15" spans="2:11" customFormat="1" ht="15" customHeight="1">
      <c r="B15" s="209"/>
      <c r="C15" s="210"/>
      <c r="D15" s="329" t="s">
        <v>1666</v>
      </c>
      <c r="E15" s="329"/>
      <c r="F15" s="329"/>
      <c r="G15" s="329"/>
      <c r="H15" s="329"/>
      <c r="I15" s="329"/>
      <c r="J15" s="329"/>
      <c r="K15" s="206"/>
    </row>
    <row r="16" spans="2:11" customFormat="1" ht="15" customHeight="1">
      <c r="B16" s="209"/>
      <c r="C16" s="210"/>
      <c r="D16" s="329" t="s">
        <v>1667</v>
      </c>
      <c r="E16" s="329"/>
      <c r="F16" s="329"/>
      <c r="G16" s="329"/>
      <c r="H16" s="329"/>
      <c r="I16" s="329"/>
      <c r="J16" s="329"/>
      <c r="K16" s="206"/>
    </row>
    <row r="17" spans="2:11" customFormat="1" ht="15" customHeight="1">
      <c r="B17" s="209"/>
      <c r="C17" s="210"/>
      <c r="D17" s="329" t="s">
        <v>1668</v>
      </c>
      <c r="E17" s="329"/>
      <c r="F17" s="329"/>
      <c r="G17" s="329"/>
      <c r="H17" s="329"/>
      <c r="I17" s="329"/>
      <c r="J17" s="329"/>
      <c r="K17" s="206"/>
    </row>
    <row r="18" spans="2:11" customFormat="1" ht="15" customHeight="1">
      <c r="B18" s="209"/>
      <c r="C18" s="210"/>
      <c r="D18" s="210"/>
      <c r="E18" s="212" t="s">
        <v>79</v>
      </c>
      <c r="F18" s="329" t="s">
        <v>1669</v>
      </c>
      <c r="G18" s="329"/>
      <c r="H18" s="329"/>
      <c r="I18" s="329"/>
      <c r="J18" s="329"/>
      <c r="K18" s="206"/>
    </row>
    <row r="19" spans="2:11" customFormat="1" ht="15" customHeight="1">
      <c r="B19" s="209"/>
      <c r="C19" s="210"/>
      <c r="D19" s="210"/>
      <c r="E19" s="212" t="s">
        <v>1670</v>
      </c>
      <c r="F19" s="329" t="s">
        <v>1671</v>
      </c>
      <c r="G19" s="329"/>
      <c r="H19" s="329"/>
      <c r="I19" s="329"/>
      <c r="J19" s="329"/>
      <c r="K19" s="206"/>
    </row>
    <row r="20" spans="2:11" customFormat="1" ht="15" customHeight="1">
      <c r="B20" s="209"/>
      <c r="C20" s="210"/>
      <c r="D20" s="210"/>
      <c r="E20" s="212" t="s">
        <v>1672</v>
      </c>
      <c r="F20" s="329" t="s">
        <v>1673</v>
      </c>
      <c r="G20" s="329"/>
      <c r="H20" s="329"/>
      <c r="I20" s="329"/>
      <c r="J20" s="329"/>
      <c r="K20" s="206"/>
    </row>
    <row r="21" spans="2:11" customFormat="1" ht="15" customHeight="1">
      <c r="B21" s="209"/>
      <c r="C21" s="210"/>
      <c r="D21" s="210"/>
      <c r="E21" s="212" t="s">
        <v>1674</v>
      </c>
      <c r="F21" s="329" t="s">
        <v>1675</v>
      </c>
      <c r="G21" s="329"/>
      <c r="H21" s="329"/>
      <c r="I21" s="329"/>
      <c r="J21" s="329"/>
      <c r="K21" s="206"/>
    </row>
    <row r="22" spans="2:11" customFormat="1" ht="15" customHeight="1">
      <c r="B22" s="209"/>
      <c r="C22" s="210"/>
      <c r="D22" s="210"/>
      <c r="E22" s="212" t="s">
        <v>1676</v>
      </c>
      <c r="F22" s="329" t="s">
        <v>1677</v>
      </c>
      <c r="G22" s="329"/>
      <c r="H22" s="329"/>
      <c r="I22" s="329"/>
      <c r="J22" s="329"/>
      <c r="K22" s="206"/>
    </row>
    <row r="23" spans="2:11" customFormat="1" ht="15" customHeight="1">
      <c r="B23" s="209"/>
      <c r="C23" s="210"/>
      <c r="D23" s="210"/>
      <c r="E23" s="212" t="s">
        <v>90</v>
      </c>
      <c r="F23" s="329" t="s">
        <v>1678</v>
      </c>
      <c r="G23" s="329"/>
      <c r="H23" s="329"/>
      <c r="I23" s="329"/>
      <c r="J23" s="329"/>
      <c r="K23" s="206"/>
    </row>
    <row r="24" spans="2:11" customFormat="1" ht="12.75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06"/>
    </row>
    <row r="25" spans="2:11" customFormat="1" ht="15" customHeight="1">
      <c r="B25" s="209"/>
      <c r="C25" s="329" t="s">
        <v>1679</v>
      </c>
      <c r="D25" s="329"/>
      <c r="E25" s="329"/>
      <c r="F25" s="329"/>
      <c r="G25" s="329"/>
      <c r="H25" s="329"/>
      <c r="I25" s="329"/>
      <c r="J25" s="329"/>
      <c r="K25" s="206"/>
    </row>
    <row r="26" spans="2:11" customFormat="1" ht="15" customHeight="1">
      <c r="B26" s="209"/>
      <c r="C26" s="329" t="s">
        <v>1680</v>
      </c>
      <c r="D26" s="329"/>
      <c r="E26" s="329"/>
      <c r="F26" s="329"/>
      <c r="G26" s="329"/>
      <c r="H26" s="329"/>
      <c r="I26" s="329"/>
      <c r="J26" s="329"/>
      <c r="K26" s="206"/>
    </row>
    <row r="27" spans="2:11" customFormat="1" ht="15" customHeight="1">
      <c r="B27" s="209"/>
      <c r="C27" s="208"/>
      <c r="D27" s="329" t="s">
        <v>1681</v>
      </c>
      <c r="E27" s="329"/>
      <c r="F27" s="329"/>
      <c r="G27" s="329"/>
      <c r="H27" s="329"/>
      <c r="I27" s="329"/>
      <c r="J27" s="329"/>
      <c r="K27" s="206"/>
    </row>
    <row r="28" spans="2:11" customFormat="1" ht="15" customHeight="1">
      <c r="B28" s="209"/>
      <c r="C28" s="210"/>
      <c r="D28" s="329" t="s">
        <v>1682</v>
      </c>
      <c r="E28" s="329"/>
      <c r="F28" s="329"/>
      <c r="G28" s="329"/>
      <c r="H28" s="329"/>
      <c r="I28" s="329"/>
      <c r="J28" s="329"/>
      <c r="K28" s="206"/>
    </row>
    <row r="29" spans="2:11" customFormat="1" ht="12.75" customHeight="1">
      <c r="B29" s="209"/>
      <c r="C29" s="210"/>
      <c r="D29" s="210"/>
      <c r="E29" s="210"/>
      <c r="F29" s="210"/>
      <c r="G29" s="210"/>
      <c r="H29" s="210"/>
      <c r="I29" s="210"/>
      <c r="J29" s="210"/>
      <c r="K29" s="206"/>
    </row>
    <row r="30" spans="2:11" customFormat="1" ht="15" customHeight="1">
      <c r="B30" s="209"/>
      <c r="C30" s="210"/>
      <c r="D30" s="329" t="s">
        <v>1683</v>
      </c>
      <c r="E30" s="329"/>
      <c r="F30" s="329"/>
      <c r="G30" s="329"/>
      <c r="H30" s="329"/>
      <c r="I30" s="329"/>
      <c r="J30" s="329"/>
      <c r="K30" s="206"/>
    </row>
    <row r="31" spans="2:11" customFormat="1" ht="15" customHeight="1">
      <c r="B31" s="209"/>
      <c r="C31" s="210"/>
      <c r="D31" s="329" t="s">
        <v>1684</v>
      </c>
      <c r="E31" s="329"/>
      <c r="F31" s="329"/>
      <c r="G31" s="329"/>
      <c r="H31" s="329"/>
      <c r="I31" s="329"/>
      <c r="J31" s="329"/>
      <c r="K31" s="206"/>
    </row>
    <row r="32" spans="2:11" customFormat="1" ht="12.75" customHeight="1">
      <c r="B32" s="209"/>
      <c r="C32" s="210"/>
      <c r="D32" s="210"/>
      <c r="E32" s="210"/>
      <c r="F32" s="210"/>
      <c r="G32" s="210"/>
      <c r="H32" s="210"/>
      <c r="I32" s="210"/>
      <c r="J32" s="210"/>
      <c r="K32" s="206"/>
    </row>
    <row r="33" spans="2:11" customFormat="1" ht="15" customHeight="1">
      <c r="B33" s="209"/>
      <c r="C33" s="210"/>
      <c r="D33" s="329" t="s">
        <v>1685</v>
      </c>
      <c r="E33" s="329"/>
      <c r="F33" s="329"/>
      <c r="G33" s="329"/>
      <c r="H33" s="329"/>
      <c r="I33" s="329"/>
      <c r="J33" s="329"/>
      <c r="K33" s="206"/>
    </row>
    <row r="34" spans="2:11" customFormat="1" ht="15" customHeight="1">
      <c r="B34" s="209"/>
      <c r="C34" s="210"/>
      <c r="D34" s="329" t="s">
        <v>1686</v>
      </c>
      <c r="E34" s="329"/>
      <c r="F34" s="329"/>
      <c r="G34" s="329"/>
      <c r="H34" s="329"/>
      <c r="I34" s="329"/>
      <c r="J34" s="329"/>
      <c r="K34" s="206"/>
    </row>
    <row r="35" spans="2:11" customFormat="1" ht="15" customHeight="1">
      <c r="B35" s="209"/>
      <c r="C35" s="210"/>
      <c r="D35" s="329" t="s">
        <v>1687</v>
      </c>
      <c r="E35" s="329"/>
      <c r="F35" s="329"/>
      <c r="G35" s="329"/>
      <c r="H35" s="329"/>
      <c r="I35" s="329"/>
      <c r="J35" s="329"/>
      <c r="K35" s="206"/>
    </row>
    <row r="36" spans="2:11" customFormat="1" ht="15" customHeight="1">
      <c r="B36" s="209"/>
      <c r="C36" s="210"/>
      <c r="D36" s="208"/>
      <c r="E36" s="211" t="s">
        <v>122</v>
      </c>
      <c r="F36" s="208"/>
      <c r="G36" s="329" t="s">
        <v>1688</v>
      </c>
      <c r="H36" s="329"/>
      <c r="I36" s="329"/>
      <c r="J36" s="329"/>
      <c r="K36" s="206"/>
    </row>
    <row r="37" spans="2:11" customFormat="1" ht="30.75" customHeight="1">
      <c r="B37" s="209"/>
      <c r="C37" s="210"/>
      <c r="D37" s="208"/>
      <c r="E37" s="211" t="s">
        <v>1689</v>
      </c>
      <c r="F37" s="208"/>
      <c r="G37" s="329" t="s">
        <v>1690</v>
      </c>
      <c r="H37" s="329"/>
      <c r="I37" s="329"/>
      <c r="J37" s="329"/>
      <c r="K37" s="206"/>
    </row>
    <row r="38" spans="2:11" customFormat="1" ht="15" customHeight="1">
      <c r="B38" s="209"/>
      <c r="C38" s="210"/>
      <c r="D38" s="208"/>
      <c r="E38" s="211" t="s">
        <v>53</v>
      </c>
      <c r="F38" s="208"/>
      <c r="G38" s="329" t="s">
        <v>1691</v>
      </c>
      <c r="H38" s="329"/>
      <c r="I38" s="329"/>
      <c r="J38" s="329"/>
      <c r="K38" s="206"/>
    </row>
    <row r="39" spans="2:11" customFormat="1" ht="15" customHeight="1">
      <c r="B39" s="209"/>
      <c r="C39" s="210"/>
      <c r="D39" s="208"/>
      <c r="E39" s="211" t="s">
        <v>54</v>
      </c>
      <c r="F39" s="208"/>
      <c r="G39" s="329" t="s">
        <v>1692</v>
      </c>
      <c r="H39" s="329"/>
      <c r="I39" s="329"/>
      <c r="J39" s="329"/>
      <c r="K39" s="206"/>
    </row>
    <row r="40" spans="2:11" customFormat="1" ht="15" customHeight="1">
      <c r="B40" s="209"/>
      <c r="C40" s="210"/>
      <c r="D40" s="208"/>
      <c r="E40" s="211" t="s">
        <v>123</v>
      </c>
      <c r="F40" s="208"/>
      <c r="G40" s="329" t="s">
        <v>1693</v>
      </c>
      <c r="H40" s="329"/>
      <c r="I40" s="329"/>
      <c r="J40" s="329"/>
      <c r="K40" s="206"/>
    </row>
    <row r="41" spans="2:11" customFormat="1" ht="15" customHeight="1">
      <c r="B41" s="209"/>
      <c r="C41" s="210"/>
      <c r="D41" s="208"/>
      <c r="E41" s="211" t="s">
        <v>124</v>
      </c>
      <c r="F41" s="208"/>
      <c r="G41" s="329" t="s">
        <v>1694</v>
      </c>
      <c r="H41" s="329"/>
      <c r="I41" s="329"/>
      <c r="J41" s="329"/>
      <c r="K41" s="206"/>
    </row>
    <row r="42" spans="2:11" customFormat="1" ht="15" customHeight="1">
      <c r="B42" s="209"/>
      <c r="C42" s="210"/>
      <c r="D42" s="208"/>
      <c r="E42" s="211" t="s">
        <v>1695</v>
      </c>
      <c r="F42" s="208"/>
      <c r="G42" s="329" t="s">
        <v>1696</v>
      </c>
      <c r="H42" s="329"/>
      <c r="I42" s="329"/>
      <c r="J42" s="329"/>
      <c r="K42" s="206"/>
    </row>
    <row r="43" spans="2:11" customFormat="1" ht="15" customHeight="1">
      <c r="B43" s="209"/>
      <c r="C43" s="210"/>
      <c r="D43" s="208"/>
      <c r="E43" s="211"/>
      <c r="F43" s="208"/>
      <c r="G43" s="329" t="s">
        <v>1697</v>
      </c>
      <c r="H43" s="329"/>
      <c r="I43" s="329"/>
      <c r="J43" s="329"/>
      <c r="K43" s="206"/>
    </row>
    <row r="44" spans="2:11" customFormat="1" ht="15" customHeight="1">
      <c r="B44" s="209"/>
      <c r="C44" s="210"/>
      <c r="D44" s="208"/>
      <c r="E44" s="211" t="s">
        <v>1698</v>
      </c>
      <c r="F44" s="208"/>
      <c r="G44" s="329" t="s">
        <v>1699</v>
      </c>
      <c r="H44" s="329"/>
      <c r="I44" s="329"/>
      <c r="J44" s="329"/>
      <c r="K44" s="206"/>
    </row>
    <row r="45" spans="2:11" customFormat="1" ht="15" customHeight="1">
      <c r="B45" s="209"/>
      <c r="C45" s="210"/>
      <c r="D45" s="208"/>
      <c r="E45" s="211" t="s">
        <v>126</v>
      </c>
      <c r="F45" s="208"/>
      <c r="G45" s="329" t="s">
        <v>1700</v>
      </c>
      <c r="H45" s="329"/>
      <c r="I45" s="329"/>
      <c r="J45" s="329"/>
      <c r="K45" s="206"/>
    </row>
    <row r="46" spans="2:11" customFormat="1" ht="12.75" customHeight="1">
      <c r="B46" s="209"/>
      <c r="C46" s="210"/>
      <c r="D46" s="208"/>
      <c r="E46" s="208"/>
      <c r="F46" s="208"/>
      <c r="G46" s="208"/>
      <c r="H46" s="208"/>
      <c r="I46" s="208"/>
      <c r="J46" s="208"/>
      <c r="K46" s="206"/>
    </row>
    <row r="47" spans="2:11" customFormat="1" ht="15" customHeight="1">
      <c r="B47" s="209"/>
      <c r="C47" s="210"/>
      <c r="D47" s="329" t="s">
        <v>1701</v>
      </c>
      <c r="E47" s="329"/>
      <c r="F47" s="329"/>
      <c r="G47" s="329"/>
      <c r="H47" s="329"/>
      <c r="I47" s="329"/>
      <c r="J47" s="329"/>
      <c r="K47" s="206"/>
    </row>
    <row r="48" spans="2:11" customFormat="1" ht="15" customHeight="1">
      <c r="B48" s="209"/>
      <c r="C48" s="210"/>
      <c r="D48" s="210"/>
      <c r="E48" s="329" t="s">
        <v>1702</v>
      </c>
      <c r="F48" s="329"/>
      <c r="G48" s="329"/>
      <c r="H48" s="329"/>
      <c r="I48" s="329"/>
      <c r="J48" s="329"/>
      <c r="K48" s="206"/>
    </row>
    <row r="49" spans="2:11" customFormat="1" ht="15" customHeight="1">
      <c r="B49" s="209"/>
      <c r="C49" s="210"/>
      <c r="D49" s="210"/>
      <c r="E49" s="329" t="s">
        <v>1703</v>
      </c>
      <c r="F49" s="329"/>
      <c r="G49" s="329"/>
      <c r="H49" s="329"/>
      <c r="I49" s="329"/>
      <c r="J49" s="329"/>
      <c r="K49" s="206"/>
    </row>
    <row r="50" spans="2:11" customFormat="1" ht="15" customHeight="1">
      <c r="B50" s="209"/>
      <c r="C50" s="210"/>
      <c r="D50" s="210"/>
      <c r="E50" s="329" t="s">
        <v>1704</v>
      </c>
      <c r="F50" s="329"/>
      <c r="G50" s="329"/>
      <c r="H50" s="329"/>
      <c r="I50" s="329"/>
      <c r="J50" s="329"/>
      <c r="K50" s="206"/>
    </row>
    <row r="51" spans="2:11" customFormat="1" ht="15" customHeight="1">
      <c r="B51" s="209"/>
      <c r="C51" s="210"/>
      <c r="D51" s="329" t="s">
        <v>1705</v>
      </c>
      <c r="E51" s="329"/>
      <c r="F51" s="329"/>
      <c r="G51" s="329"/>
      <c r="H51" s="329"/>
      <c r="I51" s="329"/>
      <c r="J51" s="329"/>
      <c r="K51" s="206"/>
    </row>
    <row r="52" spans="2:11" customFormat="1" ht="25.5" customHeight="1">
      <c r="B52" s="205"/>
      <c r="C52" s="330" t="s">
        <v>1706</v>
      </c>
      <c r="D52" s="330"/>
      <c r="E52" s="330"/>
      <c r="F52" s="330"/>
      <c r="G52" s="330"/>
      <c r="H52" s="330"/>
      <c r="I52" s="330"/>
      <c r="J52" s="330"/>
      <c r="K52" s="206"/>
    </row>
    <row r="53" spans="2:11" customFormat="1" ht="5.25" customHeight="1">
      <c r="B53" s="205"/>
      <c r="C53" s="207"/>
      <c r="D53" s="207"/>
      <c r="E53" s="207"/>
      <c r="F53" s="207"/>
      <c r="G53" s="207"/>
      <c r="H53" s="207"/>
      <c r="I53" s="207"/>
      <c r="J53" s="207"/>
      <c r="K53" s="206"/>
    </row>
    <row r="54" spans="2:11" customFormat="1" ht="15" customHeight="1">
      <c r="B54" s="205"/>
      <c r="C54" s="329" t="s">
        <v>1707</v>
      </c>
      <c r="D54" s="329"/>
      <c r="E54" s="329"/>
      <c r="F54" s="329"/>
      <c r="G54" s="329"/>
      <c r="H54" s="329"/>
      <c r="I54" s="329"/>
      <c r="J54" s="329"/>
      <c r="K54" s="206"/>
    </row>
    <row r="55" spans="2:11" customFormat="1" ht="15" customHeight="1">
      <c r="B55" s="205"/>
      <c r="C55" s="329" t="s">
        <v>1708</v>
      </c>
      <c r="D55" s="329"/>
      <c r="E55" s="329"/>
      <c r="F55" s="329"/>
      <c r="G55" s="329"/>
      <c r="H55" s="329"/>
      <c r="I55" s="329"/>
      <c r="J55" s="329"/>
      <c r="K55" s="206"/>
    </row>
    <row r="56" spans="2:11" customFormat="1" ht="12.75" customHeight="1">
      <c r="B56" s="205"/>
      <c r="C56" s="208"/>
      <c r="D56" s="208"/>
      <c r="E56" s="208"/>
      <c r="F56" s="208"/>
      <c r="G56" s="208"/>
      <c r="H56" s="208"/>
      <c r="I56" s="208"/>
      <c r="J56" s="208"/>
      <c r="K56" s="206"/>
    </row>
    <row r="57" spans="2:11" customFormat="1" ht="15" customHeight="1">
      <c r="B57" s="205"/>
      <c r="C57" s="329" t="s">
        <v>1709</v>
      </c>
      <c r="D57" s="329"/>
      <c r="E57" s="329"/>
      <c r="F57" s="329"/>
      <c r="G57" s="329"/>
      <c r="H57" s="329"/>
      <c r="I57" s="329"/>
      <c r="J57" s="329"/>
      <c r="K57" s="206"/>
    </row>
    <row r="58" spans="2:11" customFormat="1" ht="15" customHeight="1">
      <c r="B58" s="205"/>
      <c r="C58" s="210"/>
      <c r="D58" s="329" t="s">
        <v>1710</v>
      </c>
      <c r="E58" s="329"/>
      <c r="F58" s="329"/>
      <c r="G58" s="329"/>
      <c r="H58" s="329"/>
      <c r="I58" s="329"/>
      <c r="J58" s="329"/>
      <c r="K58" s="206"/>
    </row>
    <row r="59" spans="2:11" customFormat="1" ht="15" customHeight="1">
      <c r="B59" s="205"/>
      <c r="C59" s="210"/>
      <c r="D59" s="329" t="s">
        <v>1711</v>
      </c>
      <c r="E59" s="329"/>
      <c r="F59" s="329"/>
      <c r="G59" s="329"/>
      <c r="H59" s="329"/>
      <c r="I59" s="329"/>
      <c r="J59" s="329"/>
      <c r="K59" s="206"/>
    </row>
    <row r="60" spans="2:11" customFormat="1" ht="15" customHeight="1">
      <c r="B60" s="205"/>
      <c r="C60" s="210"/>
      <c r="D60" s="329" t="s">
        <v>1712</v>
      </c>
      <c r="E60" s="329"/>
      <c r="F60" s="329"/>
      <c r="G60" s="329"/>
      <c r="H60" s="329"/>
      <c r="I60" s="329"/>
      <c r="J60" s="329"/>
      <c r="K60" s="206"/>
    </row>
    <row r="61" spans="2:11" customFormat="1" ht="15" customHeight="1">
      <c r="B61" s="205"/>
      <c r="C61" s="210"/>
      <c r="D61" s="329" t="s">
        <v>1713</v>
      </c>
      <c r="E61" s="329"/>
      <c r="F61" s="329"/>
      <c r="G61" s="329"/>
      <c r="H61" s="329"/>
      <c r="I61" s="329"/>
      <c r="J61" s="329"/>
      <c r="K61" s="206"/>
    </row>
    <row r="62" spans="2:11" customFormat="1" ht="15" customHeight="1">
      <c r="B62" s="205"/>
      <c r="C62" s="210"/>
      <c r="D62" s="332" t="s">
        <v>1714</v>
      </c>
      <c r="E62" s="332"/>
      <c r="F62" s="332"/>
      <c r="G62" s="332"/>
      <c r="H62" s="332"/>
      <c r="I62" s="332"/>
      <c r="J62" s="332"/>
      <c r="K62" s="206"/>
    </row>
    <row r="63" spans="2:11" customFormat="1" ht="15" customHeight="1">
      <c r="B63" s="205"/>
      <c r="C63" s="210"/>
      <c r="D63" s="329" t="s">
        <v>1715</v>
      </c>
      <c r="E63" s="329"/>
      <c r="F63" s="329"/>
      <c r="G63" s="329"/>
      <c r="H63" s="329"/>
      <c r="I63" s="329"/>
      <c r="J63" s="329"/>
      <c r="K63" s="206"/>
    </row>
    <row r="64" spans="2:11" customFormat="1" ht="12.75" customHeight="1">
      <c r="B64" s="205"/>
      <c r="C64" s="210"/>
      <c r="D64" s="210"/>
      <c r="E64" s="213"/>
      <c r="F64" s="210"/>
      <c r="G64" s="210"/>
      <c r="H64" s="210"/>
      <c r="I64" s="210"/>
      <c r="J64" s="210"/>
      <c r="K64" s="206"/>
    </row>
    <row r="65" spans="2:11" customFormat="1" ht="15" customHeight="1">
      <c r="B65" s="205"/>
      <c r="C65" s="210"/>
      <c r="D65" s="329" t="s">
        <v>1716</v>
      </c>
      <c r="E65" s="329"/>
      <c r="F65" s="329"/>
      <c r="G65" s="329"/>
      <c r="H65" s="329"/>
      <c r="I65" s="329"/>
      <c r="J65" s="329"/>
      <c r="K65" s="206"/>
    </row>
    <row r="66" spans="2:11" customFormat="1" ht="15" customHeight="1">
      <c r="B66" s="205"/>
      <c r="C66" s="210"/>
      <c r="D66" s="332" t="s">
        <v>1717</v>
      </c>
      <c r="E66" s="332"/>
      <c r="F66" s="332"/>
      <c r="G66" s="332"/>
      <c r="H66" s="332"/>
      <c r="I66" s="332"/>
      <c r="J66" s="332"/>
      <c r="K66" s="206"/>
    </row>
    <row r="67" spans="2:11" customFormat="1" ht="15" customHeight="1">
      <c r="B67" s="205"/>
      <c r="C67" s="210"/>
      <c r="D67" s="329" t="s">
        <v>1718</v>
      </c>
      <c r="E67" s="329"/>
      <c r="F67" s="329"/>
      <c r="G67" s="329"/>
      <c r="H67" s="329"/>
      <c r="I67" s="329"/>
      <c r="J67" s="329"/>
      <c r="K67" s="206"/>
    </row>
    <row r="68" spans="2:11" customFormat="1" ht="15" customHeight="1">
      <c r="B68" s="205"/>
      <c r="C68" s="210"/>
      <c r="D68" s="329" t="s">
        <v>1719</v>
      </c>
      <c r="E68" s="329"/>
      <c r="F68" s="329"/>
      <c r="G68" s="329"/>
      <c r="H68" s="329"/>
      <c r="I68" s="329"/>
      <c r="J68" s="329"/>
      <c r="K68" s="206"/>
    </row>
    <row r="69" spans="2:11" customFormat="1" ht="15" customHeight="1">
      <c r="B69" s="205"/>
      <c r="C69" s="210"/>
      <c r="D69" s="329" t="s">
        <v>1720</v>
      </c>
      <c r="E69" s="329"/>
      <c r="F69" s="329"/>
      <c r="G69" s="329"/>
      <c r="H69" s="329"/>
      <c r="I69" s="329"/>
      <c r="J69" s="329"/>
      <c r="K69" s="206"/>
    </row>
    <row r="70" spans="2:11" customFormat="1" ht="15" customHeight="1">
      <c r="B70" s="205"/>
      <c r="C70" s="210"/>
      <c r="D70" s="329" t="s">
        <v>1721</v>
      </c>
      <c r="E70" s="329"/>
      <c r="F70" s="329"/>
      <c r="G70" s="329"/>
      <c r="H70" s="329"/>
      <c r="I70" s="329"/>
      <c r="J70" s="329"/>
      <c r="K70" s="206"/>
    </row>
    <row r="71" spans="2:11" customFormat="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pans="2:11" customFormat="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8"/>
    </row>
    <row r="73" spans="2:11" customFormat="1" ht="18.75" customHeight="1">
      <c r="B73" s="218"/>
      <c r="C73" s="218"/>
      <c r="D73" s="218"/>
      <c r="E73" s="218"/>
      <c r="F73" s="218"/>
      <c r="G73" s="218"/>
      <c r="H73" s="218"/>
      <c r="I73" s="218"/>
      <c r="J73" s="218"/>
      <c r="K73" s="218"/>
    </row>
    <row r="74" spans="2:11" customFormat="1" ht="7.5" customHeight="1">
      <c r="B74" s="219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2:11" customFormat="1" ht="45" customHeight="1">
      <c r="B75" s="222"/>
      <c r="C75" s="333" t="s">
        <v>1722</v>
      </c>
      <c r="D75" s="333"/>
      <c r="E75" s="333"/>
      <c r="F75" s="333"/>
      <c r="G75" s="333"/>
      <c r="H75" s="333"/>
      <c r="I75" s="333"/>
      <c r="J75" s="333"/>
      <c r="K75" s="223"/>
    </row>
    <row r="76" spans="2:11" customFormat="1" ht="17.25" customHeight="1">
      <c r="B76" s="222"/>
      <c r="C76" s="224" t="s">
        <v>1723</v>
      </c>
      <c r="D76" s="224"/>
      <c r="E76" s="224"/>
      <c r="F76" s="224" t="s">
        <v>1724</v>
      </c>
      <c r="G76" s="225"/>
      <c r="H76" s="224" t="s">
        <v>54</v>
      </c>
      <c r="I76" s="224" t="s">
        <v>57</v>
      </c>
      <c r="J76" s="224" t="s">
        <v>1725</v>
      </c>
      <c r="K76" s="223"/>
    </row>
    <row r="77" spans="2:11" customFormat="1" ht="17.25" customHeight="1">
      <c r="B77" s="222"/>
      <c r="C77" s="226" t="s">
        <v>1726</v>
      </c>
      <c r="D77" s="226"/>
      <c r="E77" s="226"/>
      <c r="F77" s="227" t="s">
        <v>1727</v>
      </c>
      <c r="G77" s="228"/>
      <c r="H77" s="226"/>
      <c r="I77" s="226"/>
      <c r="J77" s="226" t="s">
        <v>1728</v>
      </c>
      <c r="K77" s="223"/>
    </row>
    <row r="78" spans="2:11" customFormat="1" ht="5.25" customHeight="1">
      <c r="B78" s="222"/>
      <c r="C78" s="229"/>
      <c r="D78" s="229"/>
      <c r="E78" s="229"/>
      <c r="F78" s="229"/>
      <c r="G78" s="230"/>
      <c r="H78" s="229"/>
      <c r="I78" s="229"/>
      <c r="J78" s="229"/>
      <c r="K78" s="223"/>
    </row>
    <row r="79" spans="2:11" customFormat="1" ht="15" customHeight="1">
      <c r="B79" s="222"/>
      <c r="C79" s="211" t="s">
        <v>53</v>
      </c>
      <c r="D79" s="231"/>
      <c r="E79" s="231"/>
      <c r="F79" s="232" t="s">
        <v>1729</v>
      </c>
      <c r="G79" s="233"/>
      <c r="H79" s="211" t="s">
        <v>1730</v>
      </c>
      <c r="I79" s="211" t="s">
        <v>1731</v>
      </c>
      <c r="J79" s="211">
        <v>20</v>
      </c>
      <c r="K79" s="223"/>
    </row>
    <row r="80" spans="2:11" customFormat="1" ht="15" customHeight="1">
      <c r="B80" s="222"/>
      <c r="C80" s="211" t="s">
        <v>1732</v>
      </c>
      <c r="D80" s="211"/>
      <c r="E80" s="211"/>
      <c r="F80" s="232" t="s">
        <v>1729</v>
      </c>
      <c r="G80" s="233"/>
      <c r="H80" s="211" t="s">
        <v>1733</v>
      </c>
      <c r="I80" s="211" t="s">
        <v>1731</v>
      </c>
      <c r="J80" s="211">
        <v>120</v>
      </c>
      <c r="K80" s="223"/>
    </row>
    <row r="81" spans="2:11" customFormat="1" ht="15" customHeight="1">
      <c r="B81" s="234"/>
      <c r="C81" s="211" t="s">
        <v>1734</v>
      </c>
      <c r="D81" s="211"/>
      <c r="E81" s="211"/>
      <c r="F81" s="232" t="s">
        <v>1735</v>
      </c>
      <c r="G81" s="233"/>
      <c r="H81" s="211" t="s">
        <v>1736</v>
      </c>
      <c r="I81" s="211" t="s">
        <v>1731</v>
      </c>
      <c r="J81" s="211">
        <v>50</v>
      </c>
      <c r="K81" s="223"/>
    </row>
    <row r="82" spans="2:11" customFormat="1" ht="15" customHeight="1">
      <c r="B82" s="234"/>
      <c r="C82" s="211" t="s">
        <v>1737</v>
      </c>
      <c r="D82" s="211"/>
      <c r="E82" s="211"/>
      <c r="F82" s="232" t="s">
        <v>1729</v>
      </c>
      <c r="G82" s="233"/>
      <c r="H82" s="211" t="s">
        <v>1738</v>
      </c>
      <c r="I82" s="211" t="s">
        <v>1739</v>
      </c>
      <c r="J82" s="211"/>
      <c r="K82" s="223"/>
    </row>
    <row r="83" spans="2:11" customFormat="1" ht="15" customHeight="1">
      <c r="B83" s="234"/>
      <c r="C83" s="211" t="s">
        <v>1740</v>
      </c>
      <c r="D83" s="211"/>
      <c r="E83" s="211"/>
      <c r="F83" s="232" t="s">
        <v>1735</v>
      </c>
      <c r="G83" s="211"/>
      <c r="H83" s="211" t="s">
        <v>1741</v>
      </c>
      <c r="I83" s="211" t="s">
        <v>1731</v>
      </c>
      <c r="J83" s="211">
        <v>15</v>
      </c>
      <c r="K83" s="223"/>
    </row>
    <row r="84" spans="2:11" customFormat="1" ht="15" customHeight="1">
      <c r="B84" s="234"/>
      <c r="C84" s="211" t="s">
        <v>1742</v>
      </c>
      <c r="D84" s="211"/>
      <c r="E84" s="211"/>
      <c r="F84" s="232" t="s">
        <v>1735</v>
      </c>
      <c r="G84" s="211"/>
      <c r="H84" s="211" t="s">
        <v>1743</v>
      </c>
      <c r="I84" s="211" t="s">
        <v>1731</v>
      </c>
      <c r="J84" s="211">
        <v>15</v>
      </c>
      <c r="K84" s="223"/>
    </row>
    <row r="85" spans="2:11" customFormat="1" ht="15" customHeight="1">
      <c r="B85" s="234"/>
      <c r="C85" s="211" t="s">
        <v>1744</v>
      </c>
      <c r="D85" s="211"/>
      <c r="E85" s="211"/>
      <c r="F85" s="232" t="s">
        <v>1735</v>
      </c>
      <c r="G85" s="211"/>
      <c r="H85" s="211" t="s">
        <v>1745</v>
      </c>
      <c r="I85" s="211" t="s">
        <v>1731</v>
      </c>
      <c r="J85" s="211">
        <v>20</v>
      </c>
      <c r="K85" s="223"/>
    </row>
    <row r="86" spans="2:11" customFormat="1" ht="15" customHeight="1">
      <c r="B86" s="234"/>
      <c r="C86" s="211" t="s">
        <v>1746</v>
      </c>
      <c r="D86" s="211"/>
      <c r="E86" s="211"/>
      <c r="F86" s="232" t="s">
        <v>1735</v>
      </c>
      <c r="G86" s="211"/>
      <c r="H86" s="211" t="s">
        <v>1747</v>
      </c>
      <c r="I86" s="211" t="s">
        <v>1731</v>
      </c>
      <c r="J86" s="211">
        <v>20</v>
      </c>
      <c r="K86" s="223"/>
    </row>
    <row r="87" spans="2:11" customFormat="1" ht="15" customHeight="1">
      <c r="B87" s="234"/>
      <c r="C87" s="211" t="s">
        <v>1748</v>
      </c>
      <c r="D87" s="211"/>
      <c r="E87" s="211"/>
      <c r="F87" s="232" t="s">
        <v>1735</v>
      </c>
      <c r="G87" s="233"/>
      <c r="H87" s="211" t="s">
        <v>1749</v>
      </c>
      <c r="I87" s="211" t="s">
        <v>1731</v>
      </c>
      <c r="J87" s="211">
        <v>50</v>
      </c>
      <c r="K87" s="223"/>
    </row>
    <row r="88" spans="2:11" customFormat="1" ht="15" customHeight="1">
      <c r="B88" s="234"/>
      <c r="C88" s="211" t="s">
        <v>1750</v>
      </c>
      <c r="D88" s="211"/>
      <c r="E88" s="211"/>
      <c r="F88" s="232" t="s">
        <v>1735</v>
      </c>
      <c r="G88" s="233"/>
      <c r="H88" s="211" t="s">
        <v>1751</v>
      </c>
      <c r="I88" s="211" t="s">
        <v>1731</v>
      </c>
      <c r="J88" s="211">
        <v>20</v>
      </c>
      <c r="K88" s="223"/>
    </row>
    <row r="89" spans="2:11" customFormat="1" ht="15" customHeight="1">
      <c r="B89" s="234"/>
      <c r="C89" s="211" t="s">
        <v>1752</v>
      </c>
      <c r="D89" s="211"/>
      <c r="E89" s="211"/>
      <c r="F89" s="232" t="s">
        <v>1735</v>
      </c>
      <c r="G89" s="233"/>
      <c r="H89" s="211" t="s">
        <v>1753</v>
      </c>
      <c r="I89" s="211" t="s">
        <v>1731</v>
      </c>
      <c r="J89" s="211">
        <v>20</v>
      </c>
      <c r="K89" s="223"/>
    </row>
    <row r="90" spans="2:11" customFormat="1" ht="15" customHeight="1">
      <c r="B90" s="234"/>
      <c r="C90" s="211" t="s">
        <v>1754</v>
      </c>
      <c r="D90" s="211"/>
      <c r="E90" s="211"/>
      <c r="F90" s="232" t="s">
        <v>1735</v>
      </c>
      <c r="G90" s="233"/>
      <c r="H90" s="211" t="s">
        <v>1755</v>
      </c>
      <c r="I90" s="211" t="s">
        <v>1731</v>
      </c>
      <c r="J90" s="211">
        <v>50</v>
      </c>
      <c r="K90" s="223"/>
    </row>
    <row r="91" spans="2:11" customFormat="1" ht="15" customHeight="1">
      <c r="B91" s="234"/>
      <c r="C91" s="211" t="s">
        <v>1756</v>
      </c>
      <c r="D91" s="211"/>
      <c r="E91" s="211"/>
      <c r="F91" s="232" t="s">
        <v>1735</v>
      </c>
      <c r="G91" s="233"/>
      <c r="H91" s="211" t="s">
        <v>1756</v>
      </c>
      <c r="I91" s="211" t="s">
        <v>1731</v>
      </c>
      <c r="J91" s="211">
        <v>50</v>
      </c>
      <c r="K91" s="223"/>
    </row>
    <row r="92" spans="2:11" customFormat="1" ht="15" customHeight="1">
      <c r="B92" s="234"/>
      <c r="C92" s="211" t="s">
        <v>1757</v>
      </c>
      <c r="D92" s="211"/>
      <c r="E92" s="211"/>
      <c r="F92" s="232" t="s">
        <v>1735</v>
      </c>
      <c r="G92" s="233"/>
      <c r="H92" s="211" t="s">
        <v>1758</v>
      </c>
      <c r="I92" s="211" t="s">
        <v>1731</v>
      </c>
      <c r="J92" s="211">
        <v>255</v>
      </c>
      <c r="K92" s="223"/>
    </row>
    <row r="93" spans="2:11" customFormat="1" ht="15" customHeight="1">
      <c r="B93" s="234"/>
      <c r="C93" s="211" t="s">
        <v>1759</v>
      </c>
      <c r="D93" s="211"/>
      <c r="E93" s="211"/>
      <c r="F93" s="232" t="s">
        <v>1729</v>
      </c>
      <c r="G93" s="233"/>
      <c r="H93" s="211" t="s">
        <v>1760</v>
      </c>
      <c r="I93" s="211" t="s">
        <v>1761</v>
      </c>
      <c r="J93" s="211"/>
      <c r="K93" s="223"/>
    </row>
    <row r="94" spans="2:11" customFormat="1" ht="15" customHeight="1">
      <c r="B94" s="234"/>
      <c r="C94" s="211" t="s">
        <v>1762</v>
      </c>
      <c r="D94" s="211"/>
      <c r="E94" s="211"/>
      <c r="F94" s="232" t="s">
        <v>1729</v>
      </c>
      <c r="G94" s="233"/>
      <c r="H94" s="211" t="s">
        <v>1763</v>
      </c>
      <c r="I94" s="211" t="s">
        <v>1764</v>
      </c>
      <c r="J94" s="211"/>
      <c r="K94" s="223"/>
    </row>
    <row r="95" spans="2:11" customFormat="1" ht="15" customHeight="1">
      <c r="B95" s="234"/>
      <c r="C95" s="211" t="s">
        <v>1765</v>
      </c>
      <c r="D95" s="211"/>
      <c r="E95" s="211"/>
      <c r="F95" s="232" t="s">
        <v>1729</v>
      </c>
      <c r="G95" s="233"/>
      <c r="H95" s="211" t="s">
        <v>1765</v>
      </c>
      <c r="I95" s="211" t="s">
        <v>1764</v>
      </c>
      <c r="J95" s="211"/>
      <c r="K95" s="223"/>
    </row>
    <row r="96" spans="2:11" customFormat="1" ht="15" customHeight="1">
      <c r="B96" s="234"/>
      <c r="C96" s="211" t="s">
        <v>38</v>
      </c>
      <c r="D96" s="211"/>
      <c r="E96" s="211"/>
      <c r="F96" s="232" t="s">
        <v>1729</v>
      </c>
      <c r="G96" s="233"/>
      <c r="H96" s="211" t="s">
        <v>1766</v>
      </c>
      <c r="I96" s="211" t="s">
        <v>1764</v>
      </c>
      <c r="J96" s="211"/>
      <c r="K96" s="223"/>
    </row>
    <row r="97" spans="2:11" customFormat="1" ht="15" customHeight="1">
      <c r="B97" s="234"/>
      <c r="C97" s="211" t="s">
        <v>48</v>
      </c>
      <c r="D97" s="211"/>
      <c r="E97" s="211"/>
      <c r="F97" s="232" t="s">
        <v>1729</v>
      </c>
      <c r="G97" s="233"/>
      <c r="H97" s="211" t="s">
        <v>1767</v>
      </c>
      <c r="I97" s="211" t="s">
        <v>1764</v>
      </c>
      <c r="J97" s="211"/>
      <c r="K97" s="223"/>
    </row>
    <row r="98" spans="2:11" customFormat="1" ht="15" customHeight="1">
      <c r="B98" s="235"/>
      <c r="C98" s="236"/>
      <c r="D98" s="236"/>
      <c r="E98" s="236"/>
      <c r="F98" s="236"/>
      <c r="G98" s="236"/>
      <c r="H98" s="236"/>
      <c r="I98" s="236"/>
      <c r="J98" s="236"/>
      <c r="K98" s="237"/>
    </row>
    <row r="99" spans="2:11" customFormat="1" ht="18.75" customHeight="1">
      <c r="B99" s="238"/>
      <c r="C99" s="239"/>
      <c r="D99" s="239"/>
      <c r="E99" s="239"/>
      <c r="F99" s="239"/>
      <c r="G99" s="239"/>
      <c r="H99" s="239"/>
      <c r="I99" s="239"/>
      <c r="J99" s="239"/>
      <c r="K99" s="238"/>
    </row>
    <row r="100" spans="2:11" customFormat="1" ht="18.75" customHeight="1"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</row>
    <row r="101" spans="2:11" customFormat="1" ht="7.5" customHeight="1">
      <c r="B101" s="219"/>
      <c r="C101" s="220"/>
      <c r="D101" s="220"/>
      <c r="E101" s="220"/>
      <c r="F101" s="220"/>
      <c r="G101" s="220"/>
      <c r="H101" s="220"/>
      <c r="I101" s="220"/>
      <c r="J101" s="220"/>
      <c r="K101" s="221"/>
    </row>
    <row r="102" spans="2:11" customFormat="1" ht="45" customHeight="1">
      <c r="B102" s="222"/>
      <c r="C102" s="333" t="s">
        <v>1768</v>
      </c>
      <c r="D102" s="333"/>
      <c r="E102" s="333"/>
      <c r="F102" s="333"/>
      <c r="G102" s="333"/>
      <c r="H102" s="333"/>
      <c r="I102" s="333"/>
      <c r="J102" s="333"/>
      <c r="K102" s="223"/>
    </row>
    <row r="103" spans="2:11" customFormat="1" ht="17.25" customHeight="1">
      <c r="B103" s="222"/>
      <c r="C103" s="224" t="s">
        <v>1723</v>
      </c>
      <c r="D103" s="224"/>
      <c r="E103" s="224"/>
      <c r="F103" s="224" t="s">
        <v>1724</v>
      </c>
      <c r="G103" s="225"/>
      <c r="H103" s="224" t="s">
        <v>54</v>
      </c>
      <c r="I103" s="224" t="s">
        <v>57</v>
      </c>
      <c r="J103" s="224" t="s">
        <v>1725</v>
      </c>
      <c r="K103" s="223"/>
    </row>
    <row r="104" spans="2:11" customFormat="1" ht="17.25" customHeight="1">
      <c r="B104" s="222"/>
      <c r="C104" s="226" t="s">
        <v>1726</v>
      </c>
      <c r="D104" s="226"/>
      <c r="E104" s="226"/>
      <c r="F104" s="227" t="s">
        <v>1727</v>
      </c>
      <c r="G104" s="228"/>
      <c r="H104" s="226"/>
      <c r="I104" s="226"/>
      <c r="J104" s="226" t="s">
        <v>1728</v>
      </c>
      <c r="K104" s="223"/>
    </row>
    <row r="105" spans="2:11" customFormat="1" ht="5.25" customHeight="1">
      <c r="B105" s="222"/>
      <c r="C105" s="224"/>
      <c r="D105" s="224"/>
      <c r="E105" s="224"/>
      <c r="F105" s="224"/>
      <c r="G105" s="240"/>
      <c r="H105" s="224"/>
      <c r="I105" s="224"/>
      <c r="J105" s="224"/>
      <c r="K105" s="223"/>
    </row>
    <row r="106" spans="2:11" customFormat="1" ht="15" customHeight="1">
      <c r="B106" s="222"/>
      <c r="C106" s="211" t="s">
        <v>53</v>
      </c>
      <c r="D106" s="231"/>
      <c r="E106" s="231"/>
      <c r="F106" s="232" t="s">
        <v>1729</v>
      </c>
      <c r="G106" s="211"/>
      <c r="H106" s="211" t="s">
        <v>1769</v>
      </c>
      <c r="I106" s="211" t="s">
        <v>1731</v>
      </c>
      <c r="J106" s="211">
        <v>20</v>
      </c>
      <c r="K106" s="223"/>
    </row>
    <row r="107" spans="2:11" customFormat="1" ht="15" customHeight="1">
      <c r="B107" s="222"/>
      <c r="C107" s="211" t="s">
        <v>1732</v>
      </c>
      <c r="D107" s="211"/>
      <c r="E107" s="211"/>
      <c r="F107" s="232" t="s">
        <v>1729</v>
      </c>
      <c r="G107" s="211"/>
      <c r="H107" s="211" t="s">
        <v>1769</v>
      </c>
      <c r="I107" s="211" t="s">
        <v>1731</v>
      </c>
      <c r="J107" s="211">
        <v>120</v>
      </c>
      <c r="K107" s="223"/>
    </row>
    <row r="108" spans="2:11" customFormat="1" ht="15" customHeight="1">
      <c r="B108" s="234"/>
      <c r="C108" s="211" t="s">
        <v>1734</v>
      </c>
      <c r="D108" s="211"/>
      <c r="E108" s="211"/>
      <c r="F108" s="232" t="s">
        <v>1735</v>
      </c>
      <c r="G108" s="211"/>
      <c r="H108" s="211" t="s">
        <v>1769</v>
      </c>
      <c r="I108" s="211" t="s">
        <v>1731</v>
      </c>
      <c r="J108" s="211">
        <v>50</v>
      </c>
      <c r="K108" s="223"/>
    </row>
    <row r="109" spans="2:11" customFormat="1" ht="15" customHeight="1">
      <c r="B109" s="234"/>
      <c r="C109" s="211" t="s">
        <v>1737</v>
      </c>
      <c r="D109" s="211"/>
      <c r="E109" s="211"/>
      <c r="F109" s="232" t="s">
        <v>1729</v>
      </c>
      <c r="G109" s="211"/>
      <c r="H109" s="211" t="s">
        <v>1769</v>
      </c>
      <c r="I109" s="211" t="s">
        <v>1739</v>
      </c>
      <c r="J109" s="211"/>
      <c r="K109" s="223"/>
    </row>
    <row r="110" spans="2:11" customFormat="1" ht="15" customHeight="1">
      <c r="B110" s="234"/>
      <c r="C110" s="211" t="s">
        <v>1748</v>
      </c>
      <c r="D110" s="211"/>
      <c r="E110" s="211"/>
      <c r="F110" s="232" t="s">
        <v>1735</v>
      </c>
      <c r="G110" s="211"/>
      <c r="H110" s="211" t="s">
        <v>1769</v>
      </c>
      <c r="I110" s="211" t="s">
        <v>1731</v>
      </c>
      <c r="J110" s="211">
        <v>50</v>
      </c>
      <c r="K110" s="223"/>
    </row>
    <row r="111" spans="2:11" customFormat="1" ht="15" customHeight="1">
      <c r="B111" s="234"/>
      <c r="C111" s="211" t="s">
        <v>1756</v>
      </c>
      <c r="D111" s="211"/>
      <c r="E111" s="211"/>
      <c r="F111" s="232" t="s">
        <v>1735</v>
      </c>
      <c r="G111" s="211"/>
      <c r="H111" s="211" t="s">
        <v>1769</v>
      </c>
      <c r="I111" s="211" t="s">
        <v>1731</v>
      </c>
      <c r="J111" s="211">
        <v>50</v>
      </c>
      <c r="K111" s="223"/>
    </row>
    <row r="112" spans="2:11" customFormat="1" ht="15" customHeight="1">
      <c r="B112" s="234"/>
      <c r="C112" s="211" t="s">
        <v>1754</v>
      </c>
      <c r="D112" s="211"/>
      <c r="E112" s="211"/>
      <c r="F112" s="232" t="s">
        <v>1735</v>
      </c>
      <c r="G112" s="211"/>
      <c r="H112" s="211" t="s">
        <v>1769</v>
      </c>
      <c r="I112" s="211" t="s">
        <v>1731</v>
      </c>
      <c r="J112" s="211">
        <v>50</v>
      </c>
      <c r="K112" s="223"/>
    </row>
    <row r="113" spans="2:11" customFormat="1" ht="15" customHeight="1">
      <c r="B113" s="234"/>
      <c r="C113" s="211" t="s">
        <v>53</v>
      </c>
      <c r="D113" s="211"/>
      <c r="E113" s="211"/>
      <c r="F113" s="232" t="s">
        <v>1729</v>
      </c>
      <c r="G113" s="211"/>
      <c r="H113" s="211" t="s">
        <v>1770</v>
      </c>
      <c r="I113" s="211" t="s">
        <v>1731</v>
      </c>
      <c r="J113" s="211">
        <v>20</v>
      </c>
      <c r="K113" s="223"/>
    </row>
    <row r="114" spans="2:11" customFormat="1" ht="15" customHeight="1">
      <c r="B114" s="234"/>
      <c r="C114" s="211" t="s">
        <v>1771</v>
      </c>
      <c r="D114" s="211"/>
      <c r="E114" s="211"/>
      <c r="F114" s="232" t="s">
        <v>1729</v>
      </c>
      <c r="G114" s="211"/>
      <c r="H114" s="211" t="s">
        <v>1772</v>
      </c>
      <c r="I114" s="211" t="s">
        <v>1731</v>
      </c>
      <c r="J114" s="211">
        <v>120</v>
      </c>
      <c r="K114" s="223"/>
    </row>
    <row r="115" spans="2:11" customFormat="1" ht="15" customHeight="1">
      <c r="B115" s="234"/>
      <c r="C115" s="211" t="s">
        <v>38</v>
      </c>
      <c r="D115" s="211"/>
      <c r="E115" s="211"/>
      <c r="F115" s="232" t="s">
        <v>1729</v>
      </c>
      <c r="G115" s="211"/>
      <c r="H115" s="211" t="s">
        <v>1773</v>
      </c>
      <c r="I115" s="211" t="s">
        <v>1764</v>
      </c>
      <c r="J115" s="211"/>
      <c r="K115" s="223"/>
    </row>
    <row r="116" spans="2:11" customFormat="1" ht="15" customHeight="1">
      <c r="B116" s="234"/>
      <c r="C116" s="211" t="s">
        <v>48</v>
      </c>
      <c r="D116" s="211"/>
      <c r="E116" s="211"/>
      <c r="F116" s="232" t="s">
        <v>1729</v>
      </c>
      <c r="G116" s="211"/>
      <c r="H116" s="211" t="s">
        <v>1774</v>
      </c>
      <c r="I116" s="211" t="s">
        <v>1764</v>
      </c>
      <c r="J116" s="211"/>
      <c r="K116" s="223"/>
    </row>
    <row r="117" spans="2:11" customFormat="1" ht="15" customHeight="1">
      <c r="B117" s="234"/>
      <c r="C117" s="211" t="s">
        <v>57</v>
      </c>
      <c r="D117" s="211"/>
      <c r="E117" s="211"/>
      <c r="F117" s="232" t="s">
        <v>1729</v>
      </c>
      <c r="G117" s="211"/>
      <c r="H117" s="211" t="s">
        <v>1775</v>
      </c>
      <c r="I117" s="211" t="s">
        <v>1776</v>
      </c>
      <c r="J117" s="211"/>
      <c r="K117" s="223"/>
    </row>
    <row r="118" spans="2:11" customFormat="1" ht="15" customHeight="1">
      <c r="B118" s="235"/>
      <c r="C118" s="241"/>
      <c r="D118" s="241"/>
      <c r="E118" s="241"/>
      <c r="F118" s="241"/>
      <c r="G118" s="241"/>
      <c r="H118" s="241"/>
      <c r="I118" s="241"/>
      <c r="J118" s="241"/>
      <c r="K118" s="237"/>
    </row>
    <row r="119" spans="2:11" customFormat="1" ht="18.75" customHeight="1">
      <c r="B119" s="242"/>
      <c r="C119" s="243"/>
      <c r="D119" s="243"/>
      <c r="E119" s="243"/>
      <c r="F119" s="244"/>
      <c r="G119" s="243"/>
      <c r="H119" s="243"/>
      <c r="I119" s="243"/>
      <c r="J119" s="243"/>
      <c r="K119" s="242"/>
    </row>
    <row r="120" spans="2:11" customFormat="1" ht="18.75" customHeight="1"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</row>
    <row r="121" spans="2:11" customFormat="1" ht="7.5" customHeight="1">
      <c r="B121" s="245"/>
      <c r="C121" s="246"/>
      <c r="D121" s="246"/>
      <c r="E121" s="246"/>
      <c r="F121" s="246"/>
      <c r="G121" s="246"/>
      <c r="H121" s="246"/>
      <c r="I121" s="246"/>
      <c r="J121" s="246"/>
      <c r="K121" s="247"/>
    </row>
    <row r="122" spans="2:11" customFormat="1" ht="45" customHeight="1">
      <c r="B122" s="248"/>
      <c r="C122" s="331" t="s">
        <v>1777</v>
      </c>
      <c r="D122" s="331"/>
      <c r="E122" s="331"/>
      <c r="F122" s="331"/>
      <c r="G122" s="331"/>
      <c r="H122" s="331"/>
      <c r="I122" s="331"/>
      <c r="J122" s="331"/>
      <c r="K122" s="249"/>
    </row>
    <row r="123" spans="2:11" customFormat="1" ht="17.25" customHeight="1">
      <c r="B123" s="250"/>
      <c r="C123" s="224" t="s">
        <v>1723</v>
      </c>
      <c r="D123" s="224"/>
      <c r="E123" s="224"/>
      <c r="F123" s="224" t="s">
        <v>1724</v>
      </c>
      <c r="G123" s="225"/>
      <c r="H123" s="224" t="s">
        <v>54</v>
      </c>
      <c r="I123" s="224" t="s">
        <v>57</v>
      </c>
      <c r="J123" s="224" t="s">
        <v>1725</v>
      </c>
      <c r="K123" s="251"/>
    </row>
    <row r="124" spans="2:11" customFormat="1" ht="17.25" customHeight="1">
      <c r="B124" s="250"/>
      <c r="C124" s="226" t="s">
        <v>1726</v>
      </c>
      <c r="D124" s="226"/>
      <c r="E124" s="226"/>
      <c r="F124" s="227" t="s">
        <v>1727</v>
      </c>
      <c r="G124" s="228"/>
      <c r="H124" s="226"/>
      <c r="I124" s="226"/>
      <c r="J124" s="226" t="s">
        <v>1728</v>
      </c>
      <c r="K124" s="251"/>
    </row>
    <row r="125" spans="2:11" customFormat="1" ht="5.25" customHeight="1">
      <c r="B125" s="252"/>
      <c r="C125" s="229"/>
      <c r="D125" s="229"/>
      <c r="E125" s="229"/>
      <c r="F125" s="229"/>
      <c r="G125" s="253"/>
      <c r="H125" s="229"/>
      <c r="I125" s="229"/>
      <c r="J125" s="229"/>
      <c r="K125" s="254"/>
    </row>
    <row r="126" spans="2:11" customFormat="1" ht="15" customHeight="1">
      <c r="B126" s="252"/>
      <c r="C126" s="211" t="s">
        <v>1732</v>
      </c>
      <c r="D126" s="231"/>
      <c r="E126" s="231"/>
      <c r="F126" s="232" t="s">
        <v>1729</v>
      </c>
      <c r="G126" s="211"/>
      <c r="H126" s="211" t="s">
        <v>1769</v>
      </c>
      <c r="I126" s="211" t="s">
        <v>1731</v>
      </c>
      <c r="J126" s="211">
        <v>120</v>
      </c>
      <c r="K126" s="255"/>
    </row>
    <row r="127" spans="2:11" customFormat="1" ht="15" customHeight="1">
      <c r="B127" s="252"/>
      <c r="C127" s="211" t="s">
        <v>1778</v>
      </c>
      <c r="D127" s="211"/>
      <c r="E127" s="211"/>
      <c r="F127" s="232" t="s">
        <v>1729</v>
      </c>
      <c r="G127" s="211"/>
      <c r="H127" s="211" t="s">
        <v>1779</v>
      </c>
      <c r="I127" s="211" t="s">
        <v>1731</v>
      </c>
      <c r="J127" s="211" t="s">
        <v>1780</v>
      </c>
      <c r="K127" s="255"/>
    </row>
    <row r="128" spans="2:11" customFormat="1" ht="15" customHeight="1">
      <c r="B128" s="252"/>
      <c r="C128" s="211" t="s">
        <v>90</v>
      </c>
      <c r="D128" s="211"/>
      <c r="E128" s="211"/>
      <c r="F128" s="232" t="s">
        <v>1729</v>
      </c>
      <c r="G128" s="211"/>
      <c r="H128" s="211" t="s">
        <v>1781</v>
      </c>
      <c r="I128" s="211" t="s">
        <v>1731</v>
      </c>
      <c r="J128" s="211" t="s">
        <v>1780</v>
      </c>
      <c r="K128" s="255"/>
    </row>
    <row r="129" spans="2:11" customFormat="1" ht="15" customHeight="1">
      <c r="B129" s="252"/>
      <c r="C129" s="211" t="s">
        <v>1740</v>
      </c>
      <c r="D129" s="211"/>
      <c r="E129" s="211"/>
      <c r="F129" s="232" t="s">
        <v>1735</v>
      </c>
      <c r="G129" s="211"/>
      <c r="H129" s="211" t="s">
        <v>1741</v>
      </c>
      <c r="I129" s="211" t="s">
        <v>1731</v>
      </c>
      <c r="J129" s="211">
        <v>15</v>
      </c>
      <c r="K129" s="255"/>
    </row>
    <row r="130" spans="2:11" customFormat="1" ht="15" customHeight="1">
      <c r="B130" s="252"/>
      <c r="C130" s="211" t="s">
        <v>1742</v>
      </c>
      <c r="D130" s="211"/>
      <c r="E130" s="211"/>
      <c r="F130" s="232" t="s">
        <v>1735</v>
      </c>
      <c r="G130" s="211"/>
      <c r="H130" s="211" t="s">
        <v>1743</v>
      </c>
      <c r="I130" s="211" t="s">
        <v>1731</v>
      </c>
      <c r="J130" s="211">
        <v>15</v>
      </c>
      <c r="K130" s="255"/>
    </row>
    <row r="131" spans="2:11" customFormat="1" ht="15" customHeight="1">
      <c r="B131" s="252"/>
      <c r="C131" s="211" t="s">
        <v>1744</v>
      </c>
      <c r="D131" s="211"/>
      <c r="E131" s="211"/>
      <c r="F131" s="232" t="s">
        <v>1735</v>
      </c>
      <c r="G131" s="211"/>
      <c r="H131" s="211" t="s">
        <v>1745</v>
      </c>
      <c r="I131" s="211" t="s">
        <v>1731</v>
      </c>
      <c r="J131" s="211">
        <v>20</v>
      </c>
      <c r="K131" s="255"/>
    </row>
    <row r="132" spans="2:11" customFormat="1" ht="15" customHeight="1">
      <c r="B132" s="252"/>
      <c r="C132" s="211" t="s">
        <v>1746</v>
      </c>
      <c r="D132" s="211"/>
      <c r="E132" s="211"/>
      <c r="F132" s="232" t="s">
        <v>1735</v>
      </c>
      <c r="G132" s="211"/>
      <c r="H132" s="211" t="s">
        <v>1747</v>
      </c>
      <c r="I132" s="211" t="s">
        <v>1731</v>
      </c>
      <c r="J132" s="211">
        <v>20</v>
      </c>
      <c r="K132" s="255"/>
    </row>
    <row r="133" spans="2:11" customFormat="1" ht="15" customHeight="1">
      <c r="B133" s="252"/>
      <c r="C133" s="211" t="s">
        <v>1734</v>
      </c>
      <c r="D133" s="211"/>
      <c r="E133" s="211"/>
      <c r="F133" s="232" t="s">
        <v>1735</v>
      </c>
      <c r="G133" s="211"/>
      <c r="H133" s="211" t="s">
        <v>1769</v>
      </c>
      <c r="I133" s="211" t="s">
        <v>1731</v>
      </c>
      <c r="J133" s="211">
        <v>50</v>
      </c>
      <c r="K133" s="255"/>
    </row>
    <row r="134" spans="2:11" customFormat="1" ht="15" customHeight="1">
      <c r="B134" s="252"/>
      <c r="C134" s="211" t="s">
        <v>1748</v>
      </c>
      <c r="D134" s="211"/>
      <c r="E134" s="211"/>
      <c r="F134" s="232" t="s">
        <v>1735</v>
      </c>
      <c r="G134" s="211"/>
      <c r="H134" s="211" t="s">
        <v>1769</v>
      </c>
      <c r="I134" s="211" t="s">
        <v>1731</v>
      </c>
      <c r="J134" s="211">
        <v>50</v>
      </c>
      <c r="K134" s="255"/>
    </row>
    <row r="135" spans="2:11" customFormat="1" ht="15" customHeight="1">
      <c r="B135" s="252"/>
      <c r="C135" s="211" t="s">
        <v>1754</v>
      </c>
      <c r="D135" s="211"/>
      <c r="E135" s="211"/>
      <c r="F135" s="232" t="s">
        <v>1735</v>
      </c>
      <c r="G135" s="211"/>
      <c r="H135" s="211" t="s">
        <v>1769</v>
      </c>
      <c r="I135" s="211" t="s">
        <v>1731</v>
      </c>
      <c r="J135" s="211">
        <v>50</v>
      </c>
      <c r="K135" s="255"/>
    </row>
    <row r="136" spans="2:11" customFormat="1" ht="15" customHeight="1">
      <c r="B136" s="252"/>
      <c r="C136" s="211" t="s">
        <v>1756</v>
      </c>
      <c r="D136" s="211"/>
      <c r="E136" s="211"/>
      <c r="F136" s="232" t="s">
        <v>1735</v>
      </c>
      <c r="G136" s="211"/>
      <c r="H136" s="211" t="s">
        <v>1769</v>
      </c>
      <c r="I136" s="211" t="s">
        <v>1731</v>
      </c>
      <c r="J136" s="211">
        <v>50</v>
      </c>
      <c r="K136" s="255"/>
    </row>
    <row r="137" spans="2:11" customFormat="1" ht="15" customHeight="1">
      <c r="B137" s="252"/>
      <c r="C137" s="211" t="s">
        <v>1757</v>
      </c>
      <c r="D137" s="211"/>
      <c r="E137" s="211"/>
      <c r="F137" s="232" t="s">
        <v>1735</v>
      </c>
      <c r="G137" s="211"/>
      <c r="H137" s="211" t="s">
        <v>1782</v>
      </c>
      <c r="I137" s="211" t="s">
        <v>1731</v>
      </c>
      <c r="J137" s="211">
        <v>255</v>
      </c>
      <c r="K137" s="255"/>
    </row>
    <row r="138" spans="2:11" customFormat="1" ht="15" customHeight="1">
      <c r="B138" s="252"/>
      <c r="C138" s="211" t="s">
        <v>1759</v>
      </c>
      <c r="D138" s="211"/>
      <c r="E138" s="211"/>
      <c r="F138" s="232" t="s">
        <v>1729</v>
      </c>
      <c r="G138" s="211"/>
      <c r="H138" s="211" t="s">
        <v>1783</v>
      </c>
      <c r="I138" s="211" t="s">
        <v>1761</v>
      </c>
      <c r="J138" s="211"/>
      <c r="K138" s="255"/>
    </row>
    <row r="139" spans="2:11" customFormat="1" ht="15" customHeight="1">
      <c r="B139" s="252"/>
      <c r="C139" s="211" t="s">
        <v>1762</v>
      </c>
      <c r="D139" s="211"/>
      <c r="E139" s="211"/>
      <c r="F139" s="232" t="s">
        <v>1729</v>
      </c>
      <c r="G139" s="211"/>
      <c r="H139" s="211" t="s">
        <v>1784</v>
      </c>
      <c r="I139" s="211" t="s">
        <v>1764</v>
      </c>
      <c r="J139" s="211"/>
      <c r="K139" s="255"/>
    </row>
    <row r="140" spans="2:11" customFormat="1" ht="15" customHeight="1">
      <c r="B140" s="252"/>
      <c r="C140" s="211" t="s">
        <v>1765</v>
      </c>
      <c r="D140" s="211"/>
      <c r="E140" s="211"/>
      <c r="F140" s="232" t="s">
        <v>1729</v>
      </c>
      <c r="G140" s="211"/>
      <c r="H140" s="211" t="s">
        <v>1765</v>
      </c>
      <c r="I140" s="211" t="s">
        <v>1764</v>
      </c>
      <c r="J140" s="211"/>
      <c r="K140" s="255"/>
    </row>
    <row r="141" spans="2:11" customFormat="1" ht="15" customHeight="1">
      <c r="B141" s="252"/>
      <c r="C141" s="211" t="s">
        <v>38</v>
      </c>
      <c r="D141" s="211"/>
      <c r="E141" s="211"/>
      <c r="F141" s="232" t="s">
        <v>1729</v>
      </c>
      <c r="G141" s="211"/>
      <c r="H141" s="211" t="s">
        <v>1785</v>
      </c>
      <c r="I141" s="211" t="s">
        <v>1764</v>
      </c>
      <c r="J141" s="211"/>
      <c r="K141" s="255"/>
    </row>
    <row r="142" spans="2:11" customFormat="1" ht="15" customHeight="1">
      <c r="B142" s="252"/>
      <c r="C142" s="211" t="s">
        <v>1786</v>
      </c>
      <c r="D142" s="211"/>
      <c r="E142" s="211"/>
      <c r="F142" s="232" t="s">
        <v>1729</v>
      </c>
      <c r="G142" s="211"/>
      <c r="H142" s="211" t="s">
        <v>1787</v>
      </c>
      <c r="I142" s="211" t="s">
        <v>1764</v>
      </c>
      <c r="J142" s="211"/>
      <c r="K142" s="255"/>
    </row>
    <row r="143" spans="2:11" customFormat="1" ht="15" customHeight="1">
      <c r="B143" s="256"/>
      <c r="C143" s="257"/>
      <c r="D143" s="257"/>
      <c r="E143" s="257"/>
      <c r="F143" s="257"/>
      <c r="G143" s="257"/>
      <c r="H143" s="257"/>
      <c r="I143" s="257"/>
      <c r="J143" s="257"/>
      <c r="K143" s="258"/>
    </row>
    <row r="144" spans="2:11" customFormat="1" ht="18.75" customHeight="1">
      <c r="B144" s="243"/>
      <c r="C144" s="243"/>
      <c r="D144" s="243"/>
      <c r="E144" s="243"/>
      <c r="F144" s="244"/>
      <c r="G144" s="243"/>
      <c r="H144" s="243"/>
      <c r="I144" s="243"/>
      <c r="J144" s="243"/>
      <c r="K144" s="243"/>
    </row>
    <row r="145" spans="2:11" customFormat="1" ht="18.75" customHeight="1"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</row>
    <row r="146" spans="2:11" customFormat="1" ht="7.5" customHeight="1">
      <c r="B146" s="219"/>
      <c r="C146" s="220"/>
      <c r="D146" s="220"/>
      <c r="E146" s="220"/>
      <c r="F146" s="220"/>
      <c r="G146" s="220"/>
      <c r="H146" s="220"/>
      <c r="I146" s="220"/>
      <c r="J146" s="220"/>
      <c r="K146" s="221"/>
    </row>
    <row r="147" spans="2:11" customFormat="1" ht="45" customHeight="1">
      <c r="B147" s="222"/>
      <c r="C147" s="333" t="s">
        <v>1788</v>
      </c>
      <c r="D147" s="333"/>
      <c r="E147" s="333"/>
      <c r="F147" s="333"/>
      <c r="G147" s="333"/>
      <c r="H147" s="333"/>
      <c r="I147" s="333"/>
      <c r="J147" s="333"/>
      <c r="K147" s="223"/>
    </row>
    <row r="148" spans="2:11" customFormat="1" ht="17.25" customHeight="1">
      <c r="B148" s="222"/>
      <c r="C148" s="224" t="s">
        <v>1723</v>
      </c>
      <c r="D148" s="224"/>
      <c r="E148" s="224"/>
      <c r="F148" s="224" t="s">
        <v>1724</v>
      </c>
      <c r="G148" s="225"/>
      <c r="H148" s="224" t="s">
        <v>54</v>
      </c>
      <c r="I148" s="224" t="s">
        <v>57</v>
      </c>
      <c r="J148" s="224" t="s">
        <v>1725</v>
      </c>
      <c r="K148" s="223"/>
    </row>
    <row r="149" spans="2:11" customFormat="1" ht="17.25" customHeight="1">
      <c r="B149" s="222"/>
      <c r="C149" s="226" t="s">
        <v>1726</v>
      </c>
      <c r="D149" s="226"/>
      <c r="E149" s="226"/>
      <c r="F149" s="227" t="s">
        <v>1727</v>
      </c>
      <c r="G149" s="228"/>
      <c r="H149" s="226"/>
      <c r="I149" s="226"/>
      <c r="J149" s="226" t="s">
        <v>1728</v>
      </c>
      <c r="K149" s="223"/>
    </row>
    <row r="150" spans="2:11" customFormat="1" ht="5.25" customHeight="1">
      <c r="B150" s="234"/>
      <c r="C150" s="229"/>
      <c r="D150" s="229"/>
      <c r="E150" s="229"/>
      <c r="F150" s="229"/>
      <c r="G150" s="230"/>
      <c r="H150" s="229"/>
      <c r="I150" s="229"/>
      <c r="J150" s="229"/>
      <c r="K150" s="255"/>
    </row>
    <row r="151" spans="2:11" customFormat="1" ht="15" customHeight="1">
      <c r="B151" s="234"/>
      <c r="C151" s="259" t="s">
        <v>1732</v>
      </c>
      <c r="D151" s="211"/>
      <c r="E151" s="211"/>
      <c r="F151" s="260" t="s">
        <v>1729</v>
      </c>
      <c r="G151" s="211"/>
      <c r="H151" s="259" t="s">
        <v>1769</v>
      </c>
      <c r="I151" s="259" t="s">
        <v>1731</v>
      </c>
      <c r="J151" s="259">
        <v>120</v>
      </c>
      <c r="K151" s="255"/>
    </row>
    <row r="152" spans="2:11" customFormat="1" ht="15" customHeight="1">
      <c r="B152" s="234"/>
      <c r="C152" s="259" t="s">
        <v>1778</v>
      </c>
      <c r="D152" s="211"/>
      <c r="E152" s="211"/>
      <c r="F152" s="260" t="s">
        <v>1729</v>
      </c>
      <c r="G152" s="211"/>
      <c r="H152" s="259" t="s">
        <v>1789</v>
      </c>
      <c r="I152" s="259" t="s">
        <v>1731</v>
      </c>
      <c r="J152" s="259" t="s">
        <v>1780</v>
      </c>
      <c r="K152" s="255"/>
    </row>
    <row r="153" spans="2:11" customFormat="1" ht="15" customHeight="1">
      <c r="B153" s="234"/>
      <c r="C153" s="259" t="s">
        <v>90</v>
      </c>
      <c r="D153" s="211"/>
      <c r="E153" s="211"/>
      <c r="F153" s="260" t="s">
        <v>1729</v>
      </c>
      <c r="G153" s="211"/>
      <c r="H153" s="259" t="s">
        <v>1790</v>
      </c>
      <c r="I153" s="259" t="s">
        <v>1731</v>
      </c>
      <c r="J153" s="259" t="s">
        <v>1780</v>
      </c>
      <c r="K153" s="255"/>
    </row>
    <row r="154" spans="2:11" customFormat="1" ht="15" customHeight="1">
      <c r="B154" s="234"/>
      <c r="C154" s="259" t="s">
        <v>1734</v>
      </c>
      <c r="D154" s="211"/>
      <c r="E154" s="211"/>
      <c r="F154" s="260" t="s">
        <v>1735</v>
      </c>
      <c r="G154" s="211"/>
      <c r="H154" s="259" t="s">
        <v>1769</v>
      </c>
      <c r="I154" s="259" t="s">
        <v>1731</v>
      </c>
      <c r="J154" s="259">
        <v>50</v>
      </c>
      <c r="K154" s="255"/>
    </row>
    <row r="155" spans="2:11" customFormat="1" ht="15" customHeight="1">
      <c r="B155" s="234"/>
      <c r="C155" s="259" t="s">
        <v>1737</v>
      </c>
      <c r="D155" s="211"/>
      <c r="E155" s="211"/>
      <c r="F155" s="260" t="s">
        <v>1729</v>
      </c>
      <c r="G155" s="211"/>
      <c r="H155" s="259" t="s">
        <v>1769</v>
      </c>
      <c r="I155" s="259" t="s">
        <v>1739</v>
      </c>
      <c r="J155" s="259"/>
      <c r="K155" s="255"/>
    </row>
    <row r="156" spans="2:11" customFormat="1" ht="15" customHeight="1">
      <c r="B156" s="234"/>
      <c r="C156" s="259" t="s">
        <v>1748</v>
      </c>
      <c r="D156" s="211"/>
      <c r="E156" s="211"/>
      <c r="F156" s="260" t="s">
        <v>1735</v>
      </c>
      <c r="G156" s="211"/>
      <c r="H156" s="259" t="s">
        <v>1769</v>
      </c>
      <c r="I156" s="259" t="s">
        <v>1731</v>
      </c>
      <c r="J156" s="259">
        <v>50</v>
      </c>
      <c r="K156" s="255"/>
    </row>
    <row r="157" spans="2:11" customFormat="1" ht="15" customHeight="1">
      <c r="B157" s="234"/>
      <c r="C157" s="259" t="s">
        <v>1756</v>
      </c>
      <c r="D157" s="211"/>
      <c r="E157" s="211"/>
      <c r="F157" s="260" t="s">
        <v>1735</v>
      </c>
      <c r="G157" s="211"/>
      <c r="H157" s="259" t="s">
        <v>1769</v>
      </c>
      <c r="I157" s="259" t="s">
        <v>1731</v>
      </c>
      <c r="J157" s="259">
        <v>50</v>
      </c>
      <c r="K157" s="255"/>
    </row>
    <row r="158" spans="2:11" customFormat="1" ht="15" customHeight="1">
      <c r="B158" s="234"/>
      <c r="C158" s="259" t="s">
        <v>1754</v>
      </c>
      <c r="D158" s="211"/>
      <c r="E158" s="211"/>
      <c r="F158" s="260" t="s">
        <v>1735</v>
      </c>
      <c r="G158" s="211"/>
      <c r="H158" s="259" t="s">
        <v>1769</v>
      </c>
      <c r="I158" s="259" t="s">
        <v>1731</v>
      </c>
      <c r="J158" s="259">
        <v>50</v>
      </c>
      <c r="K158" s="255"/>
    </row>
    <row r="159" spans="2:11" customFormat="1" ht="15" customHeight="1">
      <c r="B159" s="234"/>
      <c r="C159" s="259" t="s">
        <v>106</v>
      </c>
      <c r="D159" s="211"/>
      <c r="E159" s="211"/>
      <c r="F159" s="260" t="s">
        <v>1729</v>
      </c>
      <c r="G159" s="211"/>
      <c r="H159" s="259" t="s">
        <v>1791</v>
      </c>
      <c r="I159" s="259" t="s">
        <v>1731</v>
      </c>
      <c r="J159" s="259" t="s">
        <v>1792</v>
      </c>
      <c r="K159" s="255"/>
    </row>
    <row r="160" spans="2:11" customFormat="1" ht="15" customHeight="1">
      <c r="B160" s="234"/>
      <c r="C160" s="259" t="s">
        <v>1793</v>
      </c>
      <c r="D160" s="211"/>
      <c r="E160" s="211"/>
      <c r="F160" s="260" t="s">
        <v>1729</v>
      </c>
      <c r="G160" s="211"/>
      <c r="H160" s="259" t="s">
        <v>1794</v>
      </c>
      <c r="I160" s="259" t="s">
        <v>1764</v>
      </c>
      <c r="J160" s="259"/>
      <c r="K160" s="255"/>
    </row>
    <row r="161" spans="2:11" customFormat="1" ht="15" customHeight="1">
      <c r="B161" s="261"/>
      <c r="C161" s="241"/>
      <c r="D161" s="241"/>
      <c r="E161" s="241"/>
      <c r="F161" s="241"/>
      <c r="G161" s="241"/>
      <c r="H161" s="241"/>
      <c r="I161" s="241"/>
      <c r="J161" s="241"/>
      <c r="K161" s="262"/>
    </row>
    <row r="162" spans="2:11" customFormat="1" ht="18.75" customHeight="1">
      <c r="B162" s="243"/>
      <c r="C162" s="253"/>
      <c r="D162" s="253"/>
      <c r="E162" s="253"/>
      <c r="F162" s="263"/>
      <c r="G162" s="253"/>
      <c r="H162" s="253"/>
      <c r="I162" s="253"/>
      <c r="J162" s="253"/>
      <c r="K162" s="243"/>
    </row>
    <row r="163" spans="2:11" customFormat="1" ht="18.75" customHeight="1"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</row>
    <row r="164" spans="2:11" customFormat="1" ht="7.5" customHeight="1">
      <c r="B164" s="200"/>
      <c r="C164" s="201"/>
      <c r="D164" s="201"/>
      <c r="E164" s="201"/>
      <c r="F164" s="201"/>
      <c r="G164" s="201"/>
      <c r="H164" s="201"/>
      <c r="I164" s="201"/>
      <c r="J164" s="201"/>
      <c r="K164" s="202"/>
    </row>
    <row r="165" spans="2:11" customFormat="1" ht="45" customHeight="1">
      <c r="B165" s="203"/>
      <c r="C165" s="331" t="s">
        <v>1795</v>
      </c>
      <c r="D165" s="331"/>
      <c r="E165" s="331"/>
      <c r="F165" s="331"/>
      <c r="G165" s="331"/>
      <c r="H165" s="331"/>
      <c r="I165" s="331"/>
      <c r="J165" s="331"/>
      <c r="K165" s="204"/>
    </row>
    <row r="166" spans="2:11" customFormat="1" ht="17.25" customHeight="1">
      <c r="B166" s="203"/>
      <c r="C166" s="224" t="s">
        <v>1723</v>
      </c>
      <c r="D166" s="224"/>
      <c r="E166" s="224"/>
      <c r="F166" s="224" t="s">
        <v>1724</v>
      </c>
      <c r="G166" s="264"/>
      <c r="H166" s="265" t="s">
        <v>54</v>
      </c>
      <c r="I166" s="265" t="s">
        <v>57</v>
      </c>
      <c r="J166" s="224" t="s">
        <v>1725</v>
      </c>
      <c r="K166" s="204"/>
    </row>
    <row r="167" spans="2:11" customFormat="1" ht="17.25" customHeight="1">
      <c r="B167" s="205"/>
      <c r="C167" s="226" t="s">
        <v>1726</v>
      </c>
      <c r="D167" s="226"/>
      <c r="E167" s="226"/>
      <c r="F167" s="227" t="s">
        <v>1727</v>
      </c>
      <c r="G167" s="266"/>
      <c r="H167" s="267"/>
      <c r="I167" s="267"/>
      <c r="J167" s="226" t="s">
        <v>1728</v>
      </c>
      <c r="K167" s="206"/>
    </row>
    <row r="168" spans="2:11" customFormat="1" ht="5.25" customHeight="1">
      <c r="B168" s="234"/>
      <c r="C168" s="229"/>
      <c r="D168" s="229"/>
      <c r="E168" s="229"/>
      <c r="F168" s="229"/>
      <c r="G168" s="230"/>
      <c r="H168" s="229"/>
      <c r="I168" s="229"/>
      <c r="J168" s="229"/>
      <c r="K168" s="255"/>
    </row>
    <row r="169" spans="2:11" customFormat="1" ht="15" customHeight="1">
      <c r="B169" s="234"/>
      <c r="C169" s="211" t="s">
        <v>1732</v>
      </c>
      <c r="D169" s="211"/>
      <c r="E169" s="211"/>
      <c r="F169" s="232" t="s">
        <v>1729</v>
      </c>
      <c r="G169" s="211"/>
      <c r="H169" s="211" t="s">
        <v>1769</v>
      </c>
      <c r="I169" s="211" t="s">
        <v>1731</v>
      </c>
      <c r="J169" s="211">
        <v>120</v>
      </c>
      <c r="K169" s="255"/>
    </row>
    <row r="170" spans="2:11" customFormat="1" ht="15" customHeight="1">
      <c r="B170" s="234"/>
      <c r="C170" s="211" t="s">
        <v>1778</v>
      </c>
      <c r="D170" s="211"/>
      <c r="E170" s="211"/>
      <c r="F170" s="232" t="s">
        <v>1729</v>
      </c>
      <c r="G170" s="211"/>
      <c r="H170" s="211" t="s">
        <v>1779</v>
      </c>
      <c r="I170" s="211" t="s">
        <v>1731</v>
      </c>
      <c r="J170" s="211" t="s">
        <v>1780</v>
      </c>
      <c r="K170" s="255"/>
    </row>
    <row r="171" spans="2:11" customFormat="1" ht="15" customHeight="1">
      <c r="B171" s="234"/>
      <c r="C171" s="211" t="s">
        <v>90</v>
      </c>
      <c r="D171" s="211"/>
      <c r="E171" s="211"/>
      <c r="F171" s="232" t="s">
        <v>1729</v>
      </c>
      <c r="G171" s="211"/>
      <c r="H171" s="211" t="s">
        <v>1796</v>
      </c>
      <c r="I171" s="211" t="s">
        <v>1731</v>
      </c>
      <c r="J171" s="211" t="s">
        <v>1780</v>
      </c>
      <c r="K171" s="255"/>
    </row>
    <row r="172" spans="2:11" customFormat="1" ht="15" customHeight="1">
      <c r="B172" s="234"/>
      <c r="C172" s="211" t="s">
        <v>1734</v>
      </c>
      <c r="D172" s="211"/>
      <c r="E172" s="211"/>
      <c r="F172" s="232" t="s">
        <v>1735</v>
      </c>
      <c r="G172" s="211"/>
      <c r="H172" s="211" t="s">
        <v>1796</v>
      </c>
      <c r="I172" s="211" t="s">
        <v>1731</v>
      </c>
      <c r="J172" s="211">
        <v>50</v>
      </c>
      <c r="K172" s="255"/>
    </row>
    <row r="173" spans="2:11" customFormat="1" ht="15" customHeight="1">
      <c r="B173" s="234"/>
      <c r="C173" s="211" t="s">
        <v>1737</v>
      </c>
      <c r="D173" s="211"/>
      <c r="E173" s="211"/>
      <c r="F173" s="232" t="s">
        <v>1729</v>
      </c>
      <c r="G173" s="211"/>
      <c r="H173" s="211" t="s">
        <v>1796</v>
      </c>
      <c r="I173" s="211" t="s">
        <v>1739</v>
      </c>
      <c r="J173" s="211"/>
      <c r="K173" s="255"/>
    </row>
    <row r="174" spans="2:11" customFormat="1" ht="15" customHeight="1">
      <c r="B174" s="234"/>
      <c r="C174" s="211" t="s">
        <v>1748</v>
      </c>
      <c r="D174" s="211"/>
      <c r="E174" s="211"/>
      <c r="F174" s="232" t="s">
        <v>1735</v>
      </c>
      <c r="G174" s="211"/>
      <c r="H174" s="211" t="s">
        <v>1796</v>
      </c>
      <c r="I174" s="211" t="s">
        <v>1731</v>
      </c>
      <c r="J174" s="211">
        <v>50</v>
      </c>
      <c r="K174" s="255"/>
    </row>
    <row r="175" spans="2:11" customFormat="1" ht="15" customHeight="1">
      <c r="B175" s="234"/>
      <c r="C175" s="211" t="s">
        <v>1756</v>
      </c>
      <c r="D175" s="211"/>
      <c r="E175" s="211"/>
      <c r="F175" s="232" t="s">
        <v>1735</v>
      </c>
      <c r="G175" s="211"/>
      <c r="H175" s="211" t="s">
        <v>1796</v>
      </c>
      <c r="I175" s="211" t="s">
        <v>1731</v>
      </c>
      <c r="J175" s="211">
        <v>50</v>
      </c>
      <c r="K175" s="255"/>
    </row>
    <row r="176" spans="2:11" customFormat="1" ht="15" customHeight="1">
      <c r="B176" s="234"/>
      <c r="C176" s="211" t="s">
        <v>1754</v>
      </c>
      <c r="D176" s="211"/>
      <c r="E176" s="211"/>
      <c r="F176" s="232" t="s">
        <v>1735</v>
      </c>
      <c r="G176" s="211"/>
      <c r="H176" s="211" t="s">
        <v>1796</v>
      </c>
      <c r="I176" s="211" t="s">
        <v>1731</v>
      </c>
      <c r="J176" s="211">
        <v>50</v>
      </c>
      <c r="K176" s="255"/>
    </row>
    <row r="177" spans="2:11" customFormat="1" ht="15" customHeight="1">
      <c r="B177" s="234"/>
      <c r="C177" s="211" t="s">
        <v>122</v>
      </c>
      <c r="D177" s="211"/>
      <c r="E177" s="211"/>
      <c r="F177" s="232" t="s">
        <v>1729</v>
      </c>
      <c r="G177" s="211"/>
      <c r="H177" s="211" t="s">
        <v>1797</v>
      </c>
      <c r="I177" s="211" t="s">
        <v>1798</v>
      </c>
      <c r="J177" s="211"/>
      <c r="K177" s="255"/>
    </row>
    <row r="178" spans="2:11" customFormat="1" ht="15" customHeight="1">
      <c r="B178" s="234"/>
      <c r="C178" s="211" t="s">
        <v>57</v>
      </c>
      <c r="D178" s="211"/>
      <c r="E178" s="211"/>
      <c r="F178" s="232" t="s">
        <v>1729</v>
      </c>
      <c r="G178" s="211"/>
      <c r="H178" s="211" t="s">
        <v>1799</v>
      </c>
      <c r="I178" s="211" t="s">
        <v>1800</v>
      </c>
      <c r="J178" s="211">
        <v>1</v>
      </c>
      <c r="K178" s="255"/>
    </row>
    <row r="179" spans="2:11" customFormat="1" ht="15" customHeight="1">
      <c r="B179" s="234"/>
      <c r="C179" s="211" t="s">
        <v>53</v>
      </c>
      <c r="D179" s="211"/>
      <c r="E179" s="211"/>
      <c r="F179" s="232" t="s">
        <v>1729</v>
      </c>
      <c r="G179" s="211"/>
      <c r="H179" s="211" t="s">
        <v>1801</v>
      </c>
      <c r="I179" s="211" t="s">
        <v>1731</v>
      </c>
      <c r="J179" s="211">
        <v>20</v>
      </c>
      <c r="K179" s="255"/>
    </row>
    <row r="180" spans="2:11" customFormat="1" ht="15" customHeight="1">
      <c r="B180" s="234"/>
      <c r="C180" s="211" t="s">
        <v>54</v>
      </c>
      <c r="D180" s="211"/>
      <c r="E180" s="211"/>
      <c r="F180" s="232" t="s">
        <v>1729</v>
      </c>
      <c r="G180" s="211"/>
      <c r="H180" s="211" t="s">
        <v>1802</v>
      </c>
      <c r="I180" s="211" t="s">
        <v>1731</v>
      </c>
      <c r="J180" s="211">
        <v>255</v>
      </c>
      <c r="K180" s="255"/>
    </row>
    <row r="181" spans="2:11" customFormat="1" ht="15" customHeight="1">
      <c r="B181" s="234"/>
      <c r="C181" s="211" t="s">
        <v>123</v>
      </c>
      <c r="D181" s="211"/>
      <c r="E181" s="211"/>
      <c r="F181" s="232" t="s">
        <v>1729</v>
      </c>
      <c r="G181" s="211"/>
      <c r="H181" s="211" t="s">
        <v>1693</v>
      </c>
      <c r="I181" s="211" t="s">
        <v>1731</v>
      </c>
      <c r="J181" s="211">
        <v>10</v>
      </c>
      <c r="K181" s="255"/>
    </row>
    <row r="182" spans="2:11" customFormat="1" ht="15" customHeight="1">
      <c r="B182" s="234"/>
      <c r="C182" s="211" t="s">
        <v>124</v>
      </c>
      <c r="D182" s="211"/>
      <c r="E182" s="211"/>
      <c r="F182" s="232" t="s">
        <v>1729</v>
      </c>
      <c r="G182" s="211"/>
      <c r="H182" s="211" t="s">
        <v>1803</v>
      </c>
      <c r="I182" s="211" t="s">
        <v>1764</v>
      </c>
      <c r="J182" s="211"/>
      <c r="K182" s="255"/>
    </row>
    <row r="183" spans="2:11" customFormat="1" ht="15" customHeight="1">
      <c r="B183" s="234"/>
      <c r="C183" s="211" t="s">
        <v>1804</v>
      </c>
      <c r="D183" s="211"/>
      <c r="E183" s="211"/>
      <c r="F183" s="232" t="s">
        <v>1729</v>
      </c>
      <c r="G183" s="211"/>
      <c r="H183" s="211" t="s">
        <v>1805</v>
      </c>
      <c r="I183" s="211" t="s">
        <v>1764</v>
      </c>
      <c r="J183" s="211"/>
      <c r="K183" s="255"/>
    </row>
    <row r="184" spans="2:11" customFormat="1" ht="15" customHeight="1">
      <c r="B184" s="234"/>
      <c r="C184" s="211" t="s">
        <v>1793</v>
      </c>
      <c r="D184" s="211"/>
      <c r="E184" s="211"/>
      <c r="F184" s="232" t="s">
        <v>1729</v>
      </c>
      <c r="G184" s="211"/>
      <c r="H184" s="211" t="s">
        <v>1806</v>
      </c>
      <c r="I184" s="211" t="s">
        <v>1764</v>
      </c>
      <c r="J184" s="211"/>
      <c r="K184" s="255"/>
    </row>
    <row r="185" spans="2:11" customFormat="1" ht="15" customHeight="1">
      <c r="B185" s="234"/>
      <c r="C185" s="211" t="s">
        <v>126</v>
      </c>
      <c r="D185" s="211"/>
      <c r="E185" s="211"/>
      <c r="F185" s="232" t="s">
        <v>1735</v>
      </c>
      <c r="G185" s="211"/>
      <c r="H185" s="211" t="s">
        <v>1807</v>
      </c>
      <c r="I185" s="211" t="s">
        <v>1731</v>
      </c>
      <c r="J185" s="211">
        <v>50</v>
      </c>
      <c r="K185" s="255"/>
    </row>
    <row r="186" spans="2:11" customFormat="1" ht="15" customHeight="1">
      <c r="B186" s="234"/>
      <c r="C186" s="211" t="s">
        <v>1808</v>
      </c>
      <c r="D186" s="211"/>
      <c r="E186" s="211"/>
      <c r="F186" s="232" t="s">
        <v>1735</v>
      </c>
      <c r="G186" s="211"/>
      <c r="H186" s="211" t="s">
        <v>1809</v>
      </c>
      <c r="I186" s="211" t="s">
        <v>1810</v>
      </c>
      <c r="J186" s="211"/>
      <c r="K186" s="255"/>
    </row>
    <row r="187" spans="2:11" customFormat="1" ht="15" customHeight="1">
      <c r="B187" s="234"/>
      <c r="C187" s="211" t="s">
        <v>1811</v>
      </c>
      <c r="D187" s="211"/>
      <c r="E187" s="211"/>
      <c r="F187" s="232" t="s">
        <v>1735</v>
      </c>
      <c r="G187" s="211"/>
      <c r="H187" s="211" t="s">
        <v>1812</v>
      </c>
      <c r="I187" s="211" t="s">
        <v>1810</v>
      </c>
      <c r="J187" s="211"/>
      <c r="K187" s="255"/>
    </row>
    <row r="188" spans="2:11" customFormat="1" ht="15" customHeight="1">
      <c r="B188" s="234"/>
      <c r="C188" s="211" t="s">
        <v>1813</v>
      </c>
      <c r="D188" s="211"/>
      <c r="E188" s="211"/>
      <c r="F188" s="232" t="s">
        <v>1735</v>
      </c>
      <c r="G188" s="211"/>
      <c r="H188" s="211" t="s">
        <v>1814</v>
      </c>
      <c r="I188" s="211" t="s">
        <v>1810</v>
      </c>
      <c r="J188" s="211"/>
      <c r="K188" s="255"/>
    </row>
    <row r="189" spans="2:11" customFormat="1" ht="15" customHeight="1">
      <c r="B189" s="234"/>
      <c r="C189" s="268" t="s">
        <v>1815</v>
      </c>
      <c r="D189" s="211"/>
      <c r="E189" s="211"/>
      <c r="F189" s="232" t="s">
        <v>1735</v>
      </c>
      <c r="G189" s="211"/>
      <c r="H189" s="211" t="s">
        <v>1816</v>
      </c>
      <c r="I189" s="211" t="s">
        <v>1817</v>
      </c>
      <c r="J189" s="269" t="s">
        <v>1818</v>
      </c>
      <c r="K189" s="255"/>
    </row>
    <row r="190" spans="2:11" customFormat="1" ht="15" customHeight="1">
      <c r="B190" s="270"/>
      <c r="C190" s="271" t="s">
        <v>1819</v>
      </c>
      <c r="D190" s="272"/>
      <c r="E190" s="272"/>
      <c r="F190" s="273" t="s">
        <v>1735</v>
      </c>
      <c r="G190" s="272"/>
      <c r="H190" s="272" t="s">
        <v>1820</v>
      </c>
      <c r="I190" s="272" t="s">
        <v>1817</v>
      </c>
      <c r="J190" s="274" t="s">
        <v>1818</v>
      </c>
      <c r="K190" s="275"/>
    </row>
    <row r="191" spans="2:11" customFormat="1" ht="15" customHeight="1">
      <c r="B191" s="234"/>
      <c r="C191" s="268" t="s">
        <v>42</v>
      </c>
      <c r="D191" s="211"/>
      <c r="E191" s="211"/>
      <c r="F191" s="232" t="s">
        <v>1729</v>
      </c>
      <c r="G191" s="211"/>
      <c r="H191" s="208" t="s">
        <v>1821</v>
      </c>
      <c r="I191" s="211" t="s">
        <v>1822</v>
      </c>
      <c r="J191" s="211"/>
      <c r="K191" s="255"/>
    </row>
    <row r="192" spans="2:11" customFormat="1" ht="15" customHeight="1">
      <c r="B192" s="234"/>
      <c r="C192" s="268" t="s">
        <v>1823</v>
      </c>
      <c r="D192" s="211"/>
      <c r="E192" s="211"/>
      <c r="F192" s="232" t="s">
        <v>1729</v>
      </c>
      <c r="G192" s="211"/>
      <c r="H192" s="211" t="s">
        <v>1824</v>
      </c>
      <c r="I192" s="211" t="s">
        <v>1764</v>
      </c>
      <c r="J192" s="211"/>
      <c r="K192" s="255"/>
    </row>
    <row r="193" spans="2:11" customFormat="1" ht="15" customHeight="1">
      <c r="B193" s="234"/>
      <c r="C193" s="268" t="s">
        <v>1825</v>
      </c>
      <c r="D193" s="211"/>
      <c r="E193" s="211"/>
      <c r="F193" s="232" t="s">
        <v>1729</v>
      </c>
      <c r="G193" s="211"/>
      <c r="H193" s="211" t="s">
        <v>1826</v>
      </c>
      <c r="I193" s="211" t="s">
        <v>1764</v>
      </c>
      <c r="J193" s="211"/>
      <c r="K193" s="255"/>
    </row>
    <row r="194" spans="2:11" customFormat="1" ht="15" customHeight="1">
      <c r="B194" s="234"/>
      <c r="C194" s="268" t="s">
        <v>1827</v>
      </c>
      <c r="D194" s="211"/>
      <c r="E194" s="211"/>
      <c r="F194" s="232" t="s">
        <v>1735</v>
      </c>
      <c r="G194" s="211"/>
      <c r="H194" s="211" t="s">
        <v>1828</v>
      </c>
      <c r="I194" s="211" t="s">
        <v>1764</v>
      </c>
      <c r="J194" s="211"/>
      <c r="K194" s="255"/>
    </row>
    <row r="195" spans="2:11" customFormat="1" ht="15" customHeight="1">
      <c r="B195" s="261"/>
      <c r="C195" s="276"/>
      <c r="D195" s="241"/>
      <c r="E195" s="241"/>
      <c r="F195" s="241"/>
      <c r="G195" s="241"/>
      <c r="H195" s="241"/>
      <c r="I195" s="241"/>
      <c r="J195" s="241"/>
      <c r="K195" s="262"/>
    </row>
    <row r="196" spans="2:11" customFormat="1" ht="18.75" customHeight="1">
      <c r="B196" s="243"/>
      <c r="C196" s="253"/>
      <c r="D196" s="253"/>
      <c r="E196" s="253"/>
      <c r="F196" s="263"/>
      <c r="G196" s="253"/>
      <c r="H196" s="253"/>
      <c r="I196" s="253"/>
      <c r="J196" s="253"/>
      <c r="K196" s="243"/>
    </row>
    <row r="197" spans="2:11" customFormat="1" ht="18.75" customHeight="1">
      <c r="B197" s="243"/>
      <c r="C197" s="253"/>
      <c r="D197" s="253"/>
      <c r="E197" s="253"/>
      <c r="F197" s="263"/>
      <c r="G197" s="253"/>
      <c r="H197" s="253"/>
      <c r="I197" s="253"/>
      <c r="J197" s="253"/>
      <c r="K197" s="243"/>
    </row>
    <row r="198" spans="2:11" customFormat="1" ht="18.75" customHeight="1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</row>
    <row r="199" spans="2:11" customFormat="1" ht="13.5">
      <c r="B199" s="200"/>
      <c r="C199" s="201"/>
      <c r="D199" s="201"/>
      <c r="E199" s="201"/>
      <c r="F199" s="201"/>
      <c r="G199" s="201"/>
      <c r="H199" s="201"/>
      <c r="I199" s="201"/>
      <c r="J199" s="201"/>
      <c r="K199" s="202"/>
    </row>
    <row r="200" spans="2:11" customFormat="1" ht="21">
      <c r="B200" s="203"/>
      <c r="C200" s="331" t="s">
        <v>1829</v>
      </c>
      <c r="D200" s="331"/>
      <c r="E200" s="331"/>
      <c r="F200" s="331"/>
      <c r="G200" s="331"/>
      <c r="H200" s="331"/>
      <c r="I200" s="331"/>
      <c r="J200" s="331"/>
      <c r="K200" s="204"/>
    </row>
    <row r="201" spans="2:11" customFormat="1" ht="25.5" customHeight="1">
      <c r="B201" s="203"/>
      <c r="C201" s="277" t="s">
        <v>1830</v>
      </c>
      <c r="D201" s="277"/>
      <c r="E201" s="277"/>
      <c r="F201" s="277" t="s">
        <v>1831</v>
      </c>
      <c r="G201" s="278"/>
      <c r="H201" s="334" t="s">
        <v>1832</v>
      </c>
      <c r="I201" s="334"/>
      <c r="J201" s="334"/>
      <c r="K201" s="204"/>
    </row>
    <row r="202" spans="2:11" customFormat="1" ht="5.25" customHeight="1">
      <c r="B202" s="234"/>
      <c r="C202" s="229"/>
      <c r="D202" s="229"/>
      <c r="E202" s="229"/>
      <c r="F202" s="229"/>
      <c r="G202" s="253"/>
      <c r="H202" s="229"/>
      <c r="I202" s="229"/>
      <c r="J202" s="229"/>
      <c r="K202" s="255"/>
    </row>
    <row r="203" spans="2:11" customFormat="1" ht="15" customHeight="1">
      <c r="B203" s="234"/>
      <c r="C203" s="211" t="s">
        <v>1822</v>
      </c>
      <c r="D203" s="211"/>
      <c r="E203" s="211"/>
      <c r="F203" s="232" t="s">
        <v>43</v>
      </c>
      <c r="G203" s="211"/>
      <c r="H203" s="335" t="s">
        <v>1833</v>
      </c>
      <c r="I203" s="335"/>
      <c r="J203" s="335"/>
      <c r="K203" s="255"/>
    </row>
    <row r="204" spans="2:11" customFormat="1" ht="15" customHeight="1">
      <c r="B204" s="234"/>
      <c r="C204" s="211"/>
      <c r="D204" s="211"/>
      <c r="E204" s="211"/>
      <c r="F204" s="232" t="s">
        <v>44</v>
      </c>
      <c r="G204" s="211"/>
      <c r="H204" s="335" t="s">
        <v>1834</v>
      </c>
      <c r="I204" s="335"/>
      <c r="J204" s="335"/>
      <c r="K204" s="255"/>
    </row>
    <row r="205" spans="2:11" customFormat="1" ht="15" customHeight="1">
      <c r="B205" s="234"/>
      <c r="C205" s="211"/>
      <c r="D205" s="211"/>
      <c r="E205" s="211"/>
      <c r="F205" s="232" t="s">
        <v>47</v>
      </c>
      <c r="G205" s="211"/>
      <c r="H205" s="335" t="s">
        <v>1835</v>
      </c>
      <c r="I205" s="335"/>
      <c r="J205" s="335"/>
      <c r="K205" s="255"/>
    </row>
    <row r="206" spans="2:11" customFormat="1" ht="15" customHeight="1">
      <c r="B206" s="234"/>
      <c r="C206" s="211"/>
      <c r="D206" s="211"/>
      <c r="E206" s="211"/>
      <c r="F206" s="232" t="s">
        <v>45</v>
      </c>
      <c r="G206" s="211"/>
      <c r="H206" s="335" t="s">
        <v>1836</v>
      </c>
      <c r="I206" s="335"/>
      <c r="J206" s="335"/>
      <c r="K206" s="255"/>
    </row>
    <row r="207" spans="2:11" customFormat="1" ht="15" customHeight="1">
      <c r="B207" s="234"/>
      <c r="C207" s="211"/>
      <c r="D207" s="211"/>
      <c r="E207" s="211"/>
      <c r="F207" s="232" t="s">
        <v>46</v>
      </c>
      <c r="G207" s="211"/>
      <c r="H207" s="335" t="s">
        <v>1837</v>
      </c>
      <c r="I207" s="335"/>
      <c r="J207" s="335"/>
      <c r="K207" s="255"/>
    </row>
    <row r="208" spans="2:11" customFormat="1" ht="15" customHeight="1">
      <c r="B208" s="234"/>
      <c r="C208" s="211"/>
      <c r="D208" s="211"/>
      <c r="E208" s="211"/>
      <c r="F208" s="232"/>
      <c r="G208" s="211"/>
      <c r="H208" s="211"/>
      <c r="I208" s="211"/>
      <c r="J208" s="211"/>
      <c r="K208" s="255"/>
    </row>
    <row r="209" spans="2:11" customFormat="1" ht="15" customHeight="1">
      <c r="B209" s="234"/>
      <c r="C209" s="211" t="s">
        <v>1776</v>
      </c>
      <c r="D209" s="211"/>
      <c r="E209" s="211"/>
      <c r="F209" s="232" t="s">
        <v>79</v>
      </c>
      <c r="G209" s="211"/>
      <c r="H209" s="335" t="s">
        <v>1838</v>
      </c>
      <c r="I209" s="335"/>
      <c r="J209" s="335"/>
      <c r="K209" s="255"/>
    </row>
    <row r="210" spans="2:11" customFormat="1" ht="15" customHeight="1">
      <c r="B210" s="234"/>
      <c r="C210" s="211"/>
      <c r="D210" s="211"/>
      <c r="E210" s="211"/>
      <c r="F210" s="232" t="s">
        <v>1672</v>
      </c>
      <c r="G210" s="211"/>
      <c r="H210" s="335" t="s">
        <v>1673</v>
      </c>
      <c r="I210" s="335"/>
      <c r="J210" s="335"/>
      <c r="K210" s="255"/>
    </row>
    <row r="211" spans="2:11" customFormat="1" ht="15" customHeight="1">
      <c r="B211" s="234"/>
      <c r="C211" s="211"/>
      <c r="D211" s="211"/>
      <c r="E211" s="211"/>
      <c r="F211" s="232" t="s">
        <v>1670</v>
      </c>
      <c r="G211" s="211"/>
      <c r="H211" s="335" t="s">
        <v>1839</v>
      </c>
      <c r="I211" s="335"/>
      <c r="J211" s="335"/>
      <c r="K211" s="255"/>
    </row>
    <row r="212" spans="2:11" customFormat="1" ht="15" customHeight="1">
      <c r="B212" s="279"/>
      <c r="C212" s="211"/>
      <c r="D212" s="211"/>
      <c r="E212" s="211"/>
      <c r="F212" s="232" t="s">
        <v>1674</v>
      </c>
      <c r="G212" s="268"/>
      <c r="H212" s="336" t="s">
        <v>1675</v>
      </c>
      <c r="I212" s="336"/>
      <c r="J212" s="336"/>
      <c r="K212" s="280"/>
    </row>
    <row r="213" spans="2:11" customFormat="1" ht="15" customHeight="1">
      <c r="B213" s="279"/>
      <c r="C213" s="211"/>
      <c r="D213" s="211"/>
      <c r="E213" s="211"/>
      <c r="F213" s="232" t="s">
        <v>1676</v>
      </c>
      <c r="G213" s="268"/>
      <c r="H213" s="336" t="s">
        <v>100</v>
      </c>
      <c r="I213" s="336"/>
      <c r="J213" s="336"/>
      <c r="K213" s="280"/>
    </row>
    <row r="214" spans="2:11" customFormat="1" ht="15" customHeight="1">
      <c r="B214" s="279"/>
      <c r="C214" s="211"/>
      <c r="D214" s="211"/>
      <c r="E214" s="211"/>
      <c r="F214" s="232"/>
      <c r="G214" s="268"/>
      <c r="H214" s="259"/>
      <c r="I214" s="259"/>
      <c r="J214" s="259"/>
      <c r="K214" s="280"/>
    </row>
    <row r="215" spans="2:11" customFormat="1" ht="15" customHeight="1">
      <c r="B215" s="279"/>
      <c r="C215" s="211" t="s">
        <v>1800</v>
      </c>
      <c r="D215" s="211"/>
      <c r="E215" s="211"/>
      <c r="F215" s="232">
        <v>1</v>
      </c>
      <c r="G215" s="268"/>
      <c r="H215" s="336" t="s">
        <v>1840</v>
      </c>
      <c r="I215" s="336"/>
      <c r="J215" s="336"/>
      <c r="K215" s="280"/>
    </row>
    <row r="216" spans="2:11" customFormat="1" ht="15" customHeight="1">
      <c r="B216" s="279"/>
      <c r="C216" s="211"/>
      <c r="D216" s="211"/>
      <c r="E216" s="211"/>
      <c r="F216" s="232">
        <v>2</v>
      </c>
      <c r="G216" s="268"/>
      <c r="H216" s="336" t="s">
        <v>1841</v>
      </c>
      <c r="I216" s="336"/>
      <c r="J216" s="336"/>
      <c r="K216" s="280"/>
    </row>
    <row r="217" spans="2:11" customFormat="1" ht="15" customHeight="1">
      <c r="B217" s="279"/>
      <c r="C217" s="211"/>
      <c r="D217" s="211"/>
      <c r="E217" s="211"/>
      <c r="F217" s="232">
        <v>3</v>
      </c>
      <c r="G217" s="268"/>
      <c r="H217" s="336" t="s">
        <v>1842</v>
      </c>
      <c r="I217" s="336"/>
      <c r="J217" s="336"/>
      <c r="K217" s="280"/>
    </row>
    <row r="218" spans="2:11" customFormat="1" ht="15" customHeight="1">
      <c r="B218" s="279"/>
      <c r="C218" s="211"/>
      <c r="D218" s="211"/>
      <c r="E218" s="211"/>
      <c r="F218" s="232">
        <v>4</v>
      </c>
      <c r="G218" s="268"/>
      <c r="H218" s="336" t="s">
        <v>1843</v>
      </c>
      <c r="I218" s="336"/>
      <c r="J218" s="336"/>
      <c r="K218" s="280"/>
    </row>
    <row r="219" spans="2:11" customFormat="1" ht="12.75" customHeight="1">
      <c r="B219" s="281"/>
      <c r="C219" s="282"/>
      <c r="D219" s="282"/>
      <c r="E219" s="282"/>
      <c r="F219" s="282"/>
      <c r="G219" s="282"/>
      <c r="H219" s="282"/>
      <c r="I219" s="282"/>
      <c r="J219" s="282"/>
      <c r="K219" s="28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01 - Bourací práce byt č.5</vt:lpstr>
      <vt:lpstr>02 - Architektonicko stav...</vt:lpstr>
      <vt:lpstr>031 - Zdravotechnika byt č.5</vt:lpstr>
      <vt:lpstr>032 - Vytápění a vzduchot...</vt:lpstr>
      <vt:lpstr>033 - Elektroinstalace</vt:lpstr>
      <vt:lpstr>04 - Ostatní náklady</vt:lpstr>
      <vt:lpstr>Pokyny pro vyplnění</vt:lpstr>
      <vt:lpstr>'01 - Bourací práce byt č.5'!Názvy_tisku</vt:lpstr>
      <vt:lpstr>'02 - Architektonicko stav...'!Názvy_tisku</vt:lpstr>
      <vt:lpstr>'031 - Zdravotechnika byt č.5'!Názvy_tisku</vt:lpstr>
      <vt:lpstr>'032 - Vytápění a vzduchot...'!Názvy_tisku</vt:lpstr>
      <vt:lpstr>'033 - Elektroinstalace'!Názvy_tisku</vt:lpstr>
      <vt:lpstr>'04 - Ostatní náklady'!Názvy_tisku</vt:lpstr>
      <vt:lpstr>'Rekapitulace stavby'!Názvy_tisku</vt:lpstr>
      <vt:lpstr>'01 - Bourací práce byt č.5'!Oblast_tisku</vt:lpstr>
      <vt:lpstr>'02 - Architektonicko stav...'!Oblast_tisku</vt:lpstr>
      <vt:lpstr>'031 - Zdravotechnika byt č.5'!Oblast_tisku</vt:lpstr>
      <vt:lpstr>'032 - Vytápění a vzduchot...'!Oblast_tisku</vt:lpstr>
      <vt:lpstr>'033 - Elektroinstalace'!Oblast_tisku</vt:lpstr>
      <vt:lpstr>'04 - Ostatní náklady'!Oblast_tisku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Lukáš Kosub</cp:lastModifiedBy>
  <dcterms:created xsi:type="dcterms:W3CDTF">2026-02-18T06:21:03Z</dcterms:created>
  <dcterms:modified xsi:type="dcterms:W3CDTF">2026-02-19T10:10:53Z</dcterms:modified>
</cp:coreProperties>
</file>