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pavol_liptak\Documents\Personal\exp\rozpočet_vykaz_vymer\"/>
    </mc:Choice>
  </mc:AlternateContent>
  <xr:revisionPtr revIDLastSave="0" documentId="13_ncr:1_{8C116490-B574-4519-98E7-3CAE99E0B9E7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Rekapitulace stavby" sheetId="1" r:id="rId1"/>
    <sheet name="01 - Zpevněná manipulační..." sheetId="2" r:id="rId2"/>
  </sheets>
  <definedNames>
    <definedName name="_xlnm._FilterDatabase" localSheetId="1" hidden="1">'01 - Zpevněná manipulační...'!$C$123:$K$288</definedName>
    <definedName name="_xlnm.Print_Titles" localSheetId="1">'01 - Zpevněná manipulační...'!$123:$123</definedName>
    <definedName name="_xlnm.Print_Titles" localSheetId="0">'Rekapitulace stavby'!$92:$92</definedName>
    <definedName name="_xlnm.Print_Area" localSheetId="1">'01 - Zpevněná manipulační...'!$C$113:$J$288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286" i="2"/>
  <c r="BH286" i="2"/>
  <c r="BG286" i="2"/>
  <c r="BF286" i="2"/>
  <c r="T286" i="2"/>
  <c r="T285" i="2" s="1"/>
  <c r="R286" i="2"/>
  <c r="R285" i="2" s="1"/>
  <c r="R282" i="2" s="1"/>
  <c r="P286" i="2"/>
  <c r="P285" i="2" s="1"/>
  <c r="BI284" i="2"/>
  <c r="BH284" i="2"/>
  <c r="BG284" i="2"/>
  <c r="BF284" i="2"/>
  <c r="T284" i="2"/>
  <c r="T283" i="2" s="1"/>
  <c r="R284" i="2"/>
  <c r="R283" i="2"/>
  <c r="P284" i="2"/>
  <c r="P283" i="2" s="1"/>
  <c r="P282" i="2" s="1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T231" i="2" s="1"/>
  <c r="R232" i="2"/>
  <c r="R231" i="2"/>
  <c r="P232" i="2"/>
  <c r="P231" i="2" s="1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6" i="2"/>
  <c r="BH136" i="2"/>
  <c r="BG136" i="2"/>
  <c r="BF136" i="2"/>
  <c r="T136" i="2"/>
  <c r="R136" i="2"/>
  <c r="P136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F118" i="2"/>
  <c r="E116" i="2"/>
  <c r="F87" i="2"/>
  <c r="E85" i="2"/>
  <c r="J22" i="2"/>
  <c r="E22" i="2"/>
  <c r="J90" i="2"/>
  <c r="J21" i="2"/>
  <c r="J19" i="2"/>
  <c r="E19" i="2"/>
  <c r="J89" i="2" s="1"/>
  <c r="J18" i="2"/>
  <c r="J16" i="2"/>
  <c r="E16" i="2"/>
  <c r="F121" i="2"/>
  <c r="J15" i="2"/>
  <c r="J13" i="2"/>
  <c r="E13" i="2"/>
  <c r="F120" i="2" s="1"/>
  <c r="J12" i="2"/>
  <c r="J10" i="2"/>
  <c r="L90" i="1"/>
  <c r="AM90" i="1"/>
  <c r="AM89" i="1"/>
  <c r="L89" i="1"/>
  <c r="AM87" i="1"/>
  <c r="L87" i="1"/>
  <c r="L85" i="1"/>
  <c r="L84" i="1"/>
  <c r="BK156" i="2"/>
  <c r="J279" i="2"/>
  <c r="J276" i="2"/>
  <c r="BK147" i="2"/>
  <c r="J284" i="2"/>
  <c r="BK271" i="2"/>
  <c r="J225" i="2"/>
  <c r="J212" i="2"/>
  <c r="BK194" i="2"/>
  <c r="BK179" i="2"/>
  <c r="J266" i="2"/>
  <c r="J255" i="2"/>
  <c r="J245" i="2"/>
  <c r="J239" i="2"/>
  <c r="J232" i="2"/>
  <c r="BK218" i="2"/>
  <c r="J194" i="2"/>
  <c r="BK176" i="2"/>
  <c r="BK136" i="2"/>
  <c r="J281" i="2"/>
  <c r="BK209" i="2"/>
  <c r="J185" i="2"/>
  <c r="J153" i="2"/>
  <c r="BK252" i="2"/>
  <c r="BK243" i="2"/>
  <c r="J237" i="2"/>
  <c r="J223" i="2"/>
  <c r="BK192" i="2"/>
  <c r="J169" i="2"/>
  <c r="BK153" i="2"/>
  <c r="J273" i="2"/>
  <c r="BK215" i="2"/>
  <c r="BK196" i="2"/>
  <c r="J182" i="2"/>
  <c r="BK274" i="2"/>
  <c r="BK256" i="2"/>
  <c r="J250" i="2"/>
  <c r="J241" i="2"/>
  <c r="BK229" i="2"/>
  <c r="BK212" i="2"/>
  <c r="BK199" i="2"/>
  <c r="J179" i="2"/>
  <c r="BK161" i="2"/>
  <c r="BK127" i="2"/>
  <c r="BK279" i="2"/>
  <c r="AS94" i="1"/>
  <c r="BK262" i="2"/>
  <c r="BK144" i="2"/>
  <c r="BK286" i="2"/>
  <c r="J274" i="2"/>
  <c r="BK227" i="2"/>
  <c r="J218" i="2"/>
  <c r="BK190" i="2"/>
  <c r="BK169" i="2"/>
  <c r="J262" i="2"/>
  <c r="J252" i="2"/>
  <c r="BK241" i="2"/>
  <c r="BK235" i="2"/>
  <c r="BK225" i="2"/>
  <c r="J206" i="2"/>
  <c r="J187" i="2"/>
  <c r="BK164" i="2"/>
  <c r="J156" i="2"/>
  <c r="BK284" i="2"/>
  <c r="J280" i="2"/>
  <c r="J229" i="2"/>
  <c r="BK201" i="2"/>
  <c r="J188" i="2"/>
  <c r="BK173" i="2"/>
  <c r="J150" i="2"/>
  <c r="BK260" i="2"/>
  <c r="BK250" i="2"/>
  <c r="BK245" i="2"/>
  <c r="BK237" i="2"/>
  <c r="J227" i="2"/>
  <c r="J209" i="2"/>
  <c r="J190" i="2"/>
  <c r="J161" i="2"/>
  <c r="BK130" i="2"/>
  <c r="J127" i="2"/>
  <c r="BK280" i="2"/>
  <c r="J271" i="2"/>
  <c r="BK223" i="2"/>
  <c r="BK206" i="2"/>
  <c r="J192" i="2"/>
  <c r="J176" i="2"/>
  <c r="J147" i="2"/>
  <c r="J256" i="2"/>
  <c r="BK247" i="2"/>
  <c r="J243" i="2"/>
  <c r="J235" i="2"/>
  <c r="J215" i="2"/>
  <c r="J201" i="2"/>
  <c r="BK188" i="2"/>
  <c r="J167" i="2"/>
  <c r="BK150" i="2"/>
  <c r="BK276" i="2"/>
  <c r="BK270" i="2"/>
  <c r="J270" i="2"/>
  <c r="BK266" i="2"/>
  <c r="J164" i="2"/>
  <c r="J144" i="2"/>
  <c r="J136" i="2"/>
  <c r="J130" i="2"/>
  <c r="BK182" i="2"/>
  <c r="J141" i="2"/>
  <c r="J158" i="2"/>
  <c r="J173" i="2"/>
  <c r="J286" i="2"/>
  <c r="J260" i="2"/>
  <c r="BK141" i="2"/>
  <c r="BK281" i="2"/>
  <c r="BK273" i="2"/>
  <c r="J221" i="2"/>
  <c r="J199" i="2"/>
  <c r="BK187" i="2"/>
  <c r="BK167" i="2"/>
  <c r="BK255" i="2"/>
  <c r="J247" i="2"/>
  <c r="BK239" i="2"/>
  <c r="BK232" i="2"/>
  <c r="BK221" i="2"/>
  <c r="J196" i="2"/>
  <c r="BK185" i="2"/>
  <c r="BK158" i="2"/>
  <c r="F33" i="2" l="1"/>
  <c r="BB95" i="1" s="1"/>
  <c r="BB94" i="1" s="1"/>
  <c r="AX94" i="1" s="1"/>
  <c r="J32" i="2"/>
  <c r="AW95" i="1" s="1"/>
  <c r="F32" i="2"/>
  <c r="BA95" i="1" s="1"/>
  <c r="BA94" i="1" s="1"/>
  <c r="AW94" i="1" s="1"/>
  <c r="AK30" i="1" s="1"/>
  <c r="F34" i="2"/>
  <c r="BC95" i="1" s="1"/>
  <c r="BC94" i="1" s="1"/>
  <c r="W32" i="1" s="1"/>
  <c r="F35" i="2"/>
  <c r="BD95" i="1" s="1"/>
  <c r="BD94" i="1" s="1"/>
  <c r="W33" i="1" s="1"/>
  <c r="T282" i="2"/>
  <c r="BK172" i="2"/>
  <c r="J172" i="2" s="1"/>
  <c r="J97" i="2" s="1"/>
  <c r="P172" i="2"/>
  <c r="R172" i="2"/>
  <c r="P234" i="2"/>
  <c r="P126" i="2"/>
  <c r="R211" i="2"/>
  <c r="T265" i="2"/>
  <c r="BK126" i="2"/>
  <c r="P211" i="2"/>
  <c r="R234" i="2"/>
  <c r="P265" i="2"/>
  <c r="R126" i="2"/>
  <c r="P249" i="2"/>
  <c r="BK278" i="2"/>
  <c r="J278" i="2"/>
  <c r="J103" i="2" s="1"/>
  <c r="T172" i="2"/>
  <c r="T125" i="2" s="1"/>
  <c r="T124" i="2" s="1"/>
  <c r="BK249" i="2"/>
  <c r="J249" i="2"/>
  <c r="J101" i="2" s="1"/>
  <c r="R265" i="2"/>
  <c r="T126" i="2"/>
  <c r="BK234" i="2"/>
  <c r="J234" i="2"/>
  <c r="J100" i="2"/>
  <c r="T249" i="2"/>
  <c r="R278" i="2"/>
  <c r="T211" i="2"/>
  <c r="R249" i="2"/>
  <c r="T278" i="2"/>
  <c r="BK211" i="2"/>
  <c r="J211" i="2" s="1"/>
  <c r="J98" i="2" s="1"/>
  <c r="T234" i="2"/>
  <c r="BK265" i="2"/>
  <c r="J265" i="2"/>
  <c r="J102" i="2"/>
  <c r="P278" i="2"/>
  <c r="BK283" i="2"/>
  <c r="BK231" i="2"/>
  <c r="J231" i="2"/>
  <c r="J99" i="2"/>
  <c r="BK285" i="2"/>
  <c r="J285" i="2" s="1"/>
  <c r="J106" i="2" s="1"/>
  <c r="F90" i="2"/>
  <c r="J120" i="2"/>
  <c r="J121" i="2"/>
  <c r="BE127" i="2"/>
  <c r="BE136" i="2"/>
  <c r="BE144" i="2"/>
  <c r="BE161" i="2"/>
  <c r="BE169" i="2"/>
  <c r="BE173" i="2"/>
  <c r="BE179" i="2"/>
  <c r="BE182" i="2"/>
  <c r="BE187" i="2"/>
  <c r="BE190" i="2"/>
  <c r="BE196" i="2"/>
  <c r="BE199" i="2"/>
  <c r="BE206" i="2"/>
  <c r="BE215" i="2"/>
  <c r="BE218" i="2"/>
  <c r="BE221" i="2"/>
  <c r="BE223" i="2"/>
  <c r="BE225" i="2"/>
  <c r="BE227" i="2"/>
  <c r="BE229" i="2"/>
  <c r="BE232" i="2"/>
  <c r="BE235" i="2"/>
  <c r="BE237" i="2"/>
  <c r="BE239" i="2"/>
  <c r="BE241" i="2"/>
  <c r="BE243" i="2"/>
  <c r="BE245" i="2"/>
  <c r="BE247" i="2"/>
  <c r="BE250" i="2"/>
  <c r="BE252" i="2"/>
  <c r="BE255" i="2"/>
  <c r="BE256" i="2"/>
  <c r="BE260" i="2"/>
  <c r="BE262" i="2"/>
  <c r="J87" i="2"/>
  <c r="BE130" i="2"/>
  <c r="BE147" i="2"/>
  <c r="BE158" i="2"/>
  <c r="BE164" i="2"/>
  <c r="BE176" i="2"/>
  <c r="BE185" i="2"/>
  <c r="BE188" i="2"/>
  <c r="BE192" i="2"/>
  <c r="BE194" i="2"/>
  <c r="BE201" i="2"/>
  <c r="BE209" i="2"/>
  <c r="BE212" i="2"/>
  <c r="BE271" i="2"/>
  <c r="BE273" i="2"/>
  <c r="BE280" i="2"/>
  <c r="BE281" i="2"/>
  <c r="BE284" i="2"/>
  <c r="BE141" i="2"/>
  <c r="BE150" i="2"/>
  <c r="BE153" i="2"/>
  <c r="BE156" i="2"/>
  <c r="BE266" i="2"/>
  <c r="BE274" i="2"/>
  <c r="BE286" i="2"/>
  <c r="BE276" i="2"/>
  <c r="BE279" i="2"/>
  <c r="F89" i="2"/>
  <c r="BE167" i="2"/>
  <c r="BE270" i="2"/>
  <c r="BK282" i="2" l="1"/>
  <c r="J282" i="2"/>
  <c r="J104" i="2"/>
  <c r="BK125" i="2"/>
  <c r="J125" i="2" s="1"/>
  <c r="J95" i="2" s="1"/>
  <c r="P125" i="2"/>
  <c r="P124" i="2" s="1"/>
  <c r="AU95" i="1" s="1"/>
  <c r="AU94" i="1" s="1"/>
  <c r="R125" i="2"/>
  <c r="R124" i="2" s="1"/>
  <c r="J283" i="2"/>
  <c r="J105" i="2"/>
  <c r="J126" i="2"/>
  <c r="J96" i="2"/>
  <c r="W31" i="1"/>
  <c r="W30" i="1"/>
  <c r="AY94" i="1"/>
  <c r="F31" i="2"/>
  <c r="AZ95" i="1" s="1"/>
  <c r="AZ94" i="1" s="1"/>
  <c r="W29" i="1" s="1"/>
  <c r="J31" i="2"/>
  <c r="AV95" i="1" s="1"/>
  <c r="AT95" i="1" s="1"/>
  <c r="BK124" i="2" l="1"/>
  <c r="J124" i="2" s="1"/>
  <c r="J94" i="2" s="1"/>
  <c r="AV94" i="1"/>
  <c r="AK29" i="1" s="1"/>
  <c r="J28" i="2" l="1"/>
  <c r="AG95" i="1"/>
  <c r="AG94" i="1" s="1"/>
  <c r="AK26" i="1" s="1"/>
  <c r="AT94" i="1"/>
  <c r="J37" i="2" l="1"/>
  <c r="AN94" i="1"/>
  <c r="AN95" i="1"/>
  <c r="AK35" i="1"/>
</calcChain>
</file>

<file path=xl/sharedStrings.xml><?xml version="1.0" encoding="utf-8"?>
<sst xmlns="http://schemas.openxmlformats.org/spreadsheetml/2006/main" count="1760" uniqueCount="459">
  <si>
    <t>Export Komplet</t>
  </si>
  <si>
    <t/>
  </si>
  <si>
    <t>2.0</t>
  </si>
  <si>
    <t>False</t>
  </si>
  <si>
    <t>{e278f1bd-4880-43f4-b22a-5991bb13654c}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</si>
  <si>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</si>
  <si>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</si>
  <si>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</si>
  <si>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</si>
  <si>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</si>
  <si>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</si>
  <si>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</si>
  <si>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</si>
  <si>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01</t>
  </si>
  <si>
    <t>Stavba:</t>
  </si>
  <si>
    <t>Zpevněná manipulační plocha mezi ul. Na Parcelaci a Ve Finských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</si>
  <si>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</si>
  <si>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</si>
  <si>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</si>
  <si>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</si>
  <si>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</si>
  <si>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</si>
  <si>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</si>
  <si>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</si>
  <si>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</si>
  <si>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</si>
  <si>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</si>
  <si>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</si>
  <si>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</si>
  <si>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</si>
  <si>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</si>
  <si>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</si>
  <si>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</si>
  <si>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</si>
  <si>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</si>
  <si>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</si>
  <si>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</si>
  <si>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</si>
  <si>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</si>
  <si>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</si>
  <si>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</si>
  <si>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</si>
  <si>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</si>
  <si>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</si>
  <si>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</si>
  <si>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</si>
  <si>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</si>
  <si>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</si>
  <si>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</si>
  <si>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</si>
  <si>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</si>
  <si>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</si>
  <si>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</si>
  <si>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</si>
  <si>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</si>
  <si>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</si>
  <si>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</si>
  <si>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</si>
  <si>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</si>
  <si>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</si>
  <si>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</si>
  <si>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</si>
  <si>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</si>
  <si>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</si>
  <si>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</si>
  <si>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</si>
  <si>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</si>
  <si>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</si>
  <si>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</si>
  <si>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</si>
  <si>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</si>
  <si>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</si>
  <si>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</si>
  <si>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</si>
  <si>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</si>
  <si>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</si>
  <si>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</si>
  <si>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</si>
  <si>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</si>
  <si>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</si>
  <si>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</si>
  <si>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</si>
  <si>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</si>
  <si>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</si>
  <si>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</si>
  <si>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</si>
  <si>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</si>
  <si>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</si>
  <si>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</si>
  <si>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</si>
  <si>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</si>
  <si>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</si>
  <si>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</si>
  <si>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</si>
  <si>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</si>
  <si>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</si>
  <si>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</si>
  <si>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</si>
  <si>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</si>
  <si>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</si>
  <si>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</si>
  <si>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</si>
  <si>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</si>
  <si>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</si>
  <si>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</si>
  <si>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</si>
  <si>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</si>
  <si>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</si>
  <si>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</si>
  <si>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</si>
  <si>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</si>
  <si>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</si>
  <si>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</si>
  <si>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113107131</t>
  </si>
  <si>
    <t>Odstranění podkladu z betonu prostého tl přes 100 do 150 mm ručně</t>
  </si>
  <si>
    <t>m2</t>
  </si>
  <si>
    <t>4</t>
  </si>
  <si>
    <t>-1847938188</t>
  </si>
  <si>
    <t>PP</t>
  </si>
  <si>
    <t>Odstranění podkladů nebo krytů ručně s přemístěním hmot na skládku na vzdálenost do 3 m nebo s naložením na dopravní prostředek z betonu prostého, o tl. vrstvy přes 100 do 150 mm</t>
  </si>
  <si>
    <t>VV</t>
  </si>
  <si>
    <t>"rezerva na odstranění okraje patek" 0,25*0,1*20</t>
  </si>
  <si>
    <t>113107142</t>
  </si>
  <si>
    <t>Odstranění podkladu živičného tl 100 mm ručně</t>
  </si>
  <si>
    <t>1612484979</t>
  </si>
  <si>
    <t>"km 0,000 - km 0,035: šířka 1,3m" 35*1,3</t>
  </si>
  <si>
    <t>"km 0,035 - km 0,09235: šířka 0,8m" 57,35*0,8</t>
  </si>
  <si>
    <t>"stáv. komunikace ul. Ve Finských" 2,0</t>
  </si>
  <si>
    <t>"stáv. komunikace ul. Na Parcelaci" 5,0</t>
  </si>
  <si>
    <t>Součet</t>
  </si>
  <si>
    <t>3</t>
  </si>
  <si>
    <t>122211101</t>
  </si>
  <si>
    <t>Odkopávky a prokopávky v hornině třídy těžitelnosti I, skupiny 3 ručně</t>
  </si>
  <si>
    <t>m3</t>
  </si>
  <si>
    <t>100804804</t>
  </si>
  <si>
    <t>Odkopávky a prokopávky ručně zapažené i nezapažené v hornině třídy těžitelnosti I skupiny 3</t>
  </si>
  <si>
    <t>"výkop celkem - plocha chodíku vč. obrub, přídlažby a kačírku" 122*0,30</t>
  </si>
  <si>
    <t>- "vybouraný asfalt chodníku" (45,500+45,880)*0,1</t>
  </si>
  <si>
    <t>132212131</t>
  </si>
  <si>
    <t>Hloubení nezapažených rýh šířky do 800 mm v soudržných horninách třídy těžitelnosti I skupiny 3 ručně</t>
  </si>
  <si>
    <t>1367212915</t>
  </si>
  <si>
    <t>Hloubení nezapažených rýh šířky do 800 mm ručně s urovnáním dna do předepsaného profilu a spádu v hornině třídy těžitelnosti I skupiny 3 soudržných</t>
  </si>
  <si>
    <t>"drenážní rýha" 92,2*0,4*0,4</t>
  </si>
  <si>
    <t>5</t>
  </si>
  <si>
    <t>133212811</t>
  </si>
  <si>
    <t>Hloubení nezapažených šachet v hornině třídy těžitelnosti I skupiny 3 plocha výkopu do 4 m2 ručně</t>
  </si>
  <si>
    <t>2025133585</t>
  </si>
  <si>
    <t>Hloubení nezapažených šachet ručně v horninách třídy těžitelnosti I skupiny 3, půdorysná plocha výkopu do 4 m2</t>
  </si>
  <si>
    <t>"šachta kontrolní Š1, plocha výkopu 5m2, hloubka výkopu 0,8m, koef. rozšíření výkopu 1,25"  0,5*0,8*1,25</t>
  </si>
  <si>
    <t>6</t>
  </si>
  <si>
    <t>133254101</t>
  </si>
  <si>
    <t>Hloubení šachet zapažených v hornině třídy těžitelnosti I skupiny 3 objem do 20 m3</t>
  </si>
  <si>
    <t>609119194</t>
  </si>
  <si>
    <t>Hloubení zapažených šachet strojně v hornině třídy těžitelnosti I skupiny 3 do 20 m3</t>
  </si>
  <si>
    <t>"vsakovací šachta, plocha výkopu 2m2, hloubka výkopu 2,1, koef. rozšíření výkopu 1,25" 2*2,1*1,25</t>
  </si>
  <si>
    <t>7</t>
  </si>
  <si>
    <t>162211311</t>
  </si>
  <si>
    <t>Vodorovné přemístění výkopku z horniny třídy těžitelnosti I skupiny 1 až 3 stavebním kolečkem do 10 m</t>
  </si>
  <si>
    <t>721659937</t>
  </si>
  <si>
    <t>Vodorovné přemístění výkopku nebo sypaniny stavebním kolečkem s vyprázdněním kolečka na hromady nebo do dopravního prostředku na vzdálenost do 10 m z horniny třídy těžitelnosti I, skupiny 1 až 3</t>
  </si>
  <si>
    <t>"odkopávky" 27,462 + "hloub.rýhy" 14,752 + "šachta Š1" 0,5</t>
  </si>
  <si>
    <t>8</t>
  </si>
  <si>
    <t>162211319</t>
  </si>
  <si>
    <t>Příplatek k vodorovnému přemístění výkopku z horniny třídy těžitelnosti I skupiny 1 až 3 stavebním kolečkem za každých dalších 10 m</t>
  </si>
  <si>
    <t>379020542</t>
  </si>
  <si>
    <t>Vodorovné přemístění výkopku nebo sypaniny stavebním kolečkem s vyprázdněním kolečka na hromady nebo do dopravního prostředku na vzdálenost do 10 m Příplatek za každých dalších 10 m k ceně -1311</t>
  </si>
  <si>
    <t>"uvažováno v průměru 25 m" 42,714 * (25-10)/10</t>
  </si>
  <si>
    <t>9</t>
  </si>
  <si>
    <t>162751117</t>
  </si>
  <si>
    <t>Vodorovné přemístění přes 9 000 do 10000 m výkopku/sypaniny z horniny třídy těžitelnosti I skupiny 1 až 3</t>
  </si>
  <si>
    <t>-137938315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</si>
  <si>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</si>
  <si>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10</t>
  </si>
  <si>
    <t>167151101</t>
  </si>
  <si>
    <t>Nakládání výkopku z hornin třídy těžitelnosti I skupiny 1 až 3 do 100 m3</t>
  </si>
  <si>
    <t>-95584030</t>
  </si>
  <si>
    <t>Nakládání, skládání a překládání neulehlého výkopku nebo sypaniny strojně nakládání, množství do 100 m3, z horniny třídy těžitelnosti I, skupiny 1 až 3</t>
  </si>
  <si>
    <t>"výkopy ručně celkem" 42,714 + "výkop šachty strojně" 5,25  - "zásyp šachty výkopkem" 1,1</t>
  </si>
  <si>
    <t>11</t>
  </si>
  <si>
    <t>171201221</t>
  </si>
  <si>
    <t>Poplatek za uložení na skládce (skládkovné) zeminy a kamení kód odpadu 17 05 04</t>
  </si>
  <si>
    <t>t</t>
  </si>
  <si>
    <t>-2025544217</t>
  </si>
  <si>
    <t>Poplatek za uložení stavebního odpadu na skládce (skládkovné) zeminy a kamení zatříděného do Katalogu odpadů pod kódem 17 05 04</t>
  </si>
  <si>
    <t>46,864 "m3" * 2 "t/m3"</t>
  </si>
  <si>
    <t>12</t>
  </si>
  <si>
    <t>174211101</t>
  </si>
  <si>
    <t>Zásyp jam, šachet rýh nebo kolem objektů sypaninou bez zhutnění ručně</t>
  </si>
  <si>
    <t>-149755105</t>
  </si>
  <si>
    <t>Zásyp sypaninou z jakékoliv horniny ručně s uložením výkopku ve vrstvách bez zhutnění jam, šachet, rýh nebo kolem objektů v těchto vykopávkách</t>
  </si>
  <si>
    <t>"zásyp kolem vrchní skruže výkopkem" 0,88"m2" * 1 "m" *1,25 "koef.rozšíření výkopu"</t>
  </si>
  <si>
    <t>13</t>
  </si>
  <si>
    <t>175111101</t>
  </si>
  <si>
    <t>Obsypání potrubí ručně sypaninou bez prohození sítem, uloženou do 3 m</t>
  </si>
  <si>
    <t>-1147361192</t>
  </si>
  <si>
    <t>"obsyp RŠ1 - DN600,  0,25 m3/šachta - štěrkopísek" 0,25</t>
  </si>
  <si>
    <t>14</t>
  </si>
  <si>
    <t>M</t>
  </si>
  <si>
    <t>58331200</t>
  </si>
  <si>
    <t>štěrkopísek netříděný</t>
  </si>
  <si>
    <t>2071672105</t>
  </si>
  <si>
    <t>0,25*2 'Přepočtené koeficientem množství</t>
  </si>
  <si>
    <t>Zakládání</t>
  </si>
  <si>
    <t>211561111</t>
  </si>
  <si>
    <t>Výplň odvodňovacích žeber nebo trativodů kamenivem hrubým drceným frakce 4 až 16 mm</t>
  </si>
  <si>
    <t>516219651</t>
  </si>
  <si>
    <t>"drenážní rýha" 92,2*0,4*0,4 - "drenáž" 3,14*0,075*0,075*92,2 - "lože" 0,05*0,4*92,2</t>
  </si>
  <si>
    <t>16</t>
  </si>
  <si>
    <t>211971121</t>
  </si>
  <si>
    <t>Zřízení opláštění žeber nebo trativodů geotextilií v rýze nebo zářezu sklonu přes 1:2 š do 2,5 m</t>
  </si>
  <si>
    <t>2125747987</t>
  </si>
  <si>
    <t>Zřízení opláštění výplně z geotextilie odvodňovacích žeber nebo trativodů  v rýze nebo zářezu se stěnami svislými nebo šikmými o sklonu přes 1:2 při rozvinuté šířce opláštění do 2,5 m</t>
  </si>
  <si>
    <t>"obvod s přesahem 1,8m" 92,2 * 1,8</t>
  </si>
  <si>
    <t>17</t>
  </si>
  <si>
    <t>69311226</t>
  </si>
  <si>
    <t>geotextilie netkaná separační, ochranná, filtrační, drenážní PES 150g/m2</t>
  </si>
  <si>
    <t>-738356306</t>
  </si>
  <si>
    <t>165,96*1,1845 'Přepočtené koeficientem množství</t>
  </si>
  <si>
    <t>18</t>
  </si>
  <si>
    <t>212572111</t>
  </si>
  <si>
    <t>Lože pro trativody ze štěrkopísku tříděného</t>
  </si>
  <si>
    <t>85269251</t>
  </si>
  <si>
    <t>92,2*0,4*0,05</t>
  </si>
  <si>
    <t>19</t>
  </si>
  <si>
    <t>212755216</t>
  </si>
  <si>
    <t>Trativody z drenážních trubek plastových flexibilních D 160 mm bez lože</t>
  </si>
  <si>
    <t>m</t>
  </si>
  <si>
    <t>-340900446</t>
  </si>
  <si>
    <t>33,2 + 59,0</t>
  </si>
  <si>
    <t>20</t>
  </si>
  <si>
    <t>242111113</t>
  </si>
  <si>
    <t>Osazení pláště kopané studny z betonových skruží celokruhových DN 1 m</t>
  </si>
  <si>
    <t>-1122499290</t>
  </si>
  <si>
    <t>59225335</t>
  </si>
  <si>
    <t>skruž betonová studňová kruhová 100x100x9cm</t>
  </si>
  <si>
    <t>kus</t>
  </si>
  <si>
    <t>784698579</t>
  </si>
  <si>
    <t>22</t>
  </si>
  <si>
    <t>226211213</t>
  </si>
  <si>
    <t>Vrty velkoprofilové svislé zapažené D přes 400 do 450 mm hl od 0 do 10 m hornina III</t>
  </si>
  <si>
    <t>-2085572060</t>
  </si>
  <si>
    <t>Velkoprofilové vrty náběrovým vrtáním svislé zapažené  ocelovými pažnicemi průměru přes 400 do 450 mm, v hl od 0 do 10 m v hornině tř. III</t>
  </si>
  <si>
    <t>23</t>
  </si>
  <si>
    <t>242791112</t>
  </si>
  <si>
    <t>Zapuštění zárubnice z plastických hmot hl do 50 m DN přes 200 do 250</t>
  </si>
  <si>
    <t>872978458</t>
  </si>
  <si>
    <t>Zapuštění zárubnice z trub do studňového vrtu, z plastických hmot z plastických hmot hl. do 50 m DN přes 200 do 250</t>
  </si>
  <si>
    <t>24</t>
  </si>
  <si>
    <t>28610012</t>
  </si>
  <si>
    <t>trubka pro vrtané studny PVC D 200x4,5x4000mm</t>
  </si>
  <si>
    <t>-554701823</t>
  </si>
  <si>
    <t>25</t>
  </si>
  <si>
    <t>211571102R01</t>
  </si>
  <si>
    <t>Obsyp vrtu štěrkem frakce 4-8 mm</t>
  </si>
  <si>
    <t>2042018111</t>
  </si>
  <si>
    <t>Filtrační vrstvy pro umělou infiltraci ukládané do rýh nebo do jam  s úpravou povrchu každé vrstvy, s obsypem sběrného potrubí procházejícího filtračními vrstvami, pro jakoukoliv jmenovitou světlost potrubí ze štěrkopísku tříděného 0-8 mm</t>
  </si>
  <si>
    <t>(3,14*0,2*0,2-3,14*0,1*0,1)*8</t>
  </si>
  <si>
    <t>26</t>
  </si>
  <si>
    <t>227211111</t>
  </si>
  <si>
    <t>Odpažení velkoprofilových vrtů průměru přes 400 do 450 mm</t>
  </si>
  <si>
    <t>-12073202</t>
  </si>
  <si>
    <t>Odpažení velkoprofilových vrtů průměru  přes 400 do 450 mm</t>
  </si>
  <si>
    <t>27</t>
  </si>
  <si>
    <t>247531111</t>
  </si>
  <si>
    <t>Obsyp studny z kameniva hrubého drceného 8-16 mm</t>
  </si>
  <si>
    <t>-1212298319</t>
  </si>
  <si>
    <t>"polštář spodní skruže tl. 10 cm" 3,14*0,8*0,8*0,1</t>
  </si>
  <si>
    <t>"obsyp spodní skruže" (3,14*0,8*0,8*1 - 3,14*0,6*0,6*1)</t>
  </si>
  <si>
    <t>"zásyp dna tl. 30 cm" 3,14*0,5*0,5*0,3</t>
  </si>
  <si>
    <t>28</t>
  </si>
  <si>
    <t>389571111</t>
  </si>
  <si>
    <t>Náplň těles filtrů z technických písků filtračních</t>
  </si>
  <si>
    <t>2056485543</t>
  </si>
  <si>
    <t>Náplň těles filtrů  z materiálů nepraných předepsané zrnitosti, uložené ve vrstvách předepsané tloušťky, s urovnáním každé vrstvy do předepsané kóty z technických písků filtračních</t>
  </si>
  <si>
    <t>"dno studny tl. 10 cm z písku praného hrubozrného" 3,14*0,5*0,5*0,1</t>
  </si>
  <si>
    <t>29</t>
  </si>
  <si>
    <t>24211R01</t>
  </si>
  <si>
    <t>Ostatní vystrojení vsakovací studny</t>
  </si>
  <si>
    <t>kpl</t>
  </si>
  <si>
    <t>-127686729</t>
  </si>
  <si>
    <t>"provedení prorazu drenáží do studny s utěsněním, osazení betonových dlaždic 300x300 - 2 ks na dno, filtr vrtu, opatření poklopu zámkem " 1</t>
  </si>
  <si>
    <t>Komunikace pozemní</t>
  </si>
  <si>
    <t>30</t>
  </si>
  <si>
    <t>564871011</t>
  </si>
  <si>
    <t>Podklad ze štěrkodrtě ŠD plochy do 100 m2 tl 250 mm</t>
  </si>
  <si>
    <t>341967736</t>
  </si>
  <si>
    <t>Podklad ze štěrkodrti ŠD s rozprostřením a zhutněním plochy jednotlivě do 100 m2, po zhutnění tl. 250 mm</t>
  </si>
  <si>
    <t>"konstrukční vrstva vsak. dlažby" 92</t>
  </si>
  <si>
    <t>31</t>
  </si>
  <si>
    <t>596211111</t>
  </si>
  <si>
    <t>Kladení zámkové dlažby komunikací pro pěší ručně tl 60 mm skupiny A pl přes 50 do 100 m2</t>
  </si>
  <si>
    <t>-1013373291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</si>
  <si>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</si>
  <si>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92</t>
  </si>
  <si>
    <t>32</t>
  </si>
  <si>
    <t>BET.B06R01</t>
  </si>
  <si>
    <t>dlažba s distančními nálisky_BEST - AKVAGRAS_tl.6cm</t>
  </si>
  <si>
    <t>-2113705151</t>
  </si>
  <si>
    <t>podíl zeleně činí 27,5 % plochy</t>
  </si>
  <si>
    <t>92*1,02 'Přepočtené koeficientem množství</t>
  </si>
  <si>
    <t>33</t>
  </si>
  <si>
    <t>599432111</t>
  </si>
  <si>
    <t>Vyplnění spár dlažby z lomového kamene drobným kamenivem</t>
  </si>
  <si>
    <t>-1937113805</t>
  </si>
  <si>
    <t>Vyplnění spár dlažby (přídlažby) z lomového kamene  v jakémkoliv sklonu plochy a jakékoliv tloušťky kamenivem těženým</t>
  </si>
  <si>
    <t>34</t>
  </si>
  <si>
    <t>573111111</t>
  </si>
  <si>
    <t>Postřik živičný infiltrační s posypem z asfaltu množství 0,60 kg/m2</t>
  </si>
  <si>
    <t>-339511196</t>
  </si>
  <si>
    <t>Postřik infiltrační PI z asfaltu silničního s posypem kamenivem, v množství 0,60 kg/m2</t>
  </si>
  <si>
    <t>35</t>
  </si>
  <si>
    <t>573231106</t>
  </si>
  <si>
    <t>Postřik živičný spojovací ze silniční emulze v množství 0,30 kg/m2</t>
  </si>
  <si>
    <t>768290146</t>
  </si>
  <si>
    <t>Postřik spojovací PS bez posypu kamenivem ze silniční emulze, v množství 0,30 kg/m2</t>
  </si>
  <si>
    <t>36</t>
  </si>
  <si>
    <t>577144121</t>
  </si>
  <si>
    <t>Asfaltový beton vrstva obrusná ACO 11 (ABS) tř. I tl 50 mm š přes 3 m z nemodifikovaného asfaltu</t>
  </si>
  <si>
    <t>274810634</t>
  </si>
  <si>
    <t>Asfaltový beton vrstva obrusná ACO 11 (ABS)  s rozprostřením a se zhutněním z nemodifikovaného asfaltu v pruhu šířky přes 3 m tř. I, po zhutnění tl. 50 mm</t>
  </si>
  <si>
    <t>37</t>
  </si>
  <si>
    <t>577145122</t>
  </si>
  <si>
    <t>Asfaltový beton vrstva ložní ACL 16 (ABH) tl 50 mm š přes 3 m z nemodifikovaného asfaltu</t>
  </si>
  <si>
    <t>-1172201102</t>
  </si>
  <si>
    <t>Asfaltový beton vrstva ložní ACL 16 (ABH)  s rozprostřením a zhutněním z nemodifikovaného asfaltu v pruhu šířky přes 3 m, po zhutnění tl. 50 mm</t>
  </si>
  <si>
    <t>Úpravy povrchů, podlahy a osazování výplní</t>
  </si>
  <si>
    <t>38</t>
  </si>
  <si>
    <t>637121111</t>
  </si>
  <si>
    <t>Okapový chodník z kačírku tl 100 mm s udusáním</t>
  </si>
  <si>
    <t>-988672274</t>
  </si>
  <si>
    <t>Okapový chodník z kameniva  s udusáním a urovnáním povrchu z kačírku tl. 100 mm</t>
  </si>
  <si>
    <t>Trubní vedení</t>
  </si>
  <si>
    <t>39</t>
  </si>
  <si>
    <t>894410302</t>
  </si>
  <si>
    <t>Osazení betonových dílců pro kanalizační šachty DN 1000 deska zákrytová</t>
  </si>
  <si>
    <t>-296260812</t>
  </si>
  <si>
    <t>Osazení betonových dílců šachet kanalizačních deska zákrytová DN 1000</t>
  </si>
  <si>
    <t>40</t>
  </si>
  <si>
    <t>59224315</t>
  </si>
  <si>
    <t>deska betonová zákrytová pro kruhové šachty 100/62,5x16,5cm</t>
  </si>
  <si>
    <t>-631167190</t>
  </si>
  <si>
    <t>41</t>
  </si>
  <si>
    <t>59225720</t>
  </si>
  <si>
    <t>deska betonová zákrytová pro studny, šachty a jímky celistvý poklop D 62,5x5cm</t>
  </si>
  <si>
    <t>207343681</t>
  </si>
  <si>
    <t>42</t>
  </si>
  <si>
    <t>894812202.WVN</t>
  </si>
  <si>
    <t>Revizní a čistící šachta TEGRA z PP šachtové dno DN 425/150 průtočné 30°,60°,90°</t>
  </si>
  <si>
    <t>-640656419</t>
  </si>
  <si>
    <t>43</t>
  </si>
  <si>
    <t>894812241</t>
  </si>
  <si>
    <t>Revizní a čistící šachta z PP DN 425 šachtová roura teleskopická světlé hloubky 375 mm</t>
  </si>
  <si>
    <t>1049319749</t>
  </si>
  <si>
    <t>Revizní a čistící šachta z polypropylenu PP pro hladké trouby DN 425 roura šachtová korugovaná teleskopická (včetně těsnění) 375 mm</t>
  </si>
  <si>
    <t>44</t>
  </si>
  <si>
    <t>894812249</t>
  </si>
  <si>
    <t>Příplatek k rourám revizní a čistící šachty z PP DN 425 za uříznutí šachtové roury</t>
  </si>
  <si>
    <t>535509479</t>
  </si>
  <si>
    <t>Revizní a čistící šachta z polypropylenu PP pro hladké trouby DN 425 roura šachtová korugovaná Příplatek k cenám 2231 - 2242 za uříznutí šachtové roury</t>
  </si>
  <si>
    <t>45</t>
  </si>
  <si>
    <t>894812257</t>
  </si>
  <si>
    <t>Revizní a čistící šachta z PP DN 425 poklop plastový pochůzí pro třídu zatížení A15</t>
  </si>
  <si>
    <t>1573809427</t>
  </si>
  <si>
    <t>Revizní a čistící šachta z polypropylenu PP pro hladké trouby DN 425 poklop plastový (pro třídu zatížení) pochůzí (A15)</t>
  </si>
  <si>
    <t>Ostatní konstrukce a práce, bourání</t>
  </si>
  <si>
    <t>46</t>
  </si>
  <si>
    <t>916132113</t>
  </si>
  <si>
    <t>Osazení obruby z betonové přídlažby s boční opěrou do lože z betonu prostého - z dlažeb. kostek 100x200x60</t>
  </si>
  <si>
    <t>1680135009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</si>
  <si>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</si>
  <si>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47</t>
  </si>
  <si>
    <t>59245018</t>
  </si>
  <si>
    <t>dlažba tvar obdélník betonová 200x100x60mm přírodní</t>
  </si>
  <si>
    <t>1843221239</t>
  </si>
  <si>
    <t>12,3*1,03 'Přepočtené koeficientem množství</t>
  </si>
  <si>
    <t>48</t>
  </si>
  <si>
    <t>916231213</t>
  </si>
  <si>
    <t>Osazení chodníkového obrubníku betonového stojatého s boční opěrou do lože z betonu prostého</t>
  </si>
  <si>
    <t>-251933040</t>
  </si>
  <si>
    <t>49</t>
  </si>
  <si>
    <t>4400861320</t>
  </si>
  <si>
    <t>Obrubník betonový BEST PARKAN II standard přírodní 50x1000x200 mm</t>
  </si>
  <si>
    <t>-618984983</t>
  </si>
  <si>
    <t>P</t>
  </si>
  <si>
    <t>Poznámka k položce:_x000D_
šířka: 50 mm , délka: 1000 mm , výška: 200 mm , materiál: beton , barva: přírodní , povrch: standard , typ: PARKAN II , spotřeba: 1 ks/bm , počet ks na paletě: 45 ks , použití: zahradní obrubník , výrobce: Best_x000D_
mrazuvzdorný, vysoce pevnostní, vibrolisovaný, dvouvrstvý, povrch standard, barva přírodní, 50x1000x200 mm</t>
  </si>
  <si>
    <t>188,2*1,05 'Přepočtené koeficientem množství</t>
  </si>
  <si>
    <t>50</t>
  </si>
  <si>
    <t>919735112</t>
  </si>
  <si>
    <t>Řezání stávajícího živičného krytu hl do 100 mm</t>
  </si>
  <si>
    <t>-1950268097</t>
  </si>
  <si>
    <t>1,2+1,2+2,3+2,0+3,5</t>
  </si>
  <si>
    <t>51</t>
  </si>
  <si>
    <t>919735123</t>
  </si>
  <si>
    <t>Řezání stávajícího betonového krytu hl do 150 mm</t>
  </si>
  <si>
    <t>-806269537</t>
  </si>
  <si>
    <t>Řezání stávajícího betonového krytu nebo podkladu  hloubky přes 100 do 150 mm</t>
  </si>
  <si>
    <t>"rezerva na řezání patek" 0,25*20</t>
  </si>
  <si>
    <t>997</t>
  </si>
  <si>
    <t>Přesun sutě</t>
  </si>
  <si>
    <t>52</t>
  </si>
  <si>
    <t>997221141</t>
  </si>
  <si>
    <t>Vodorovná doprava suti ze sypkých materiálů stavebním kolečkem do 50 m</t>
  </si>
  <si>
    <t>1397615502</t>
  </si>
  <si>
    <t>"živice" 98,380*0,22000</t>
  </si>
  <si>
    <t>"patky" 0,5*0,325</t>
  </si>
  <si>
    <t>53</t>
  </si>
  <si>
    <t>997221551</t>
  </si>
  <si>
    <t>Vodorovná doprava suti ze sypkých materiálů do 1 km</t>
  </si>
  <si>
    <t>649859265</t>
  </si>
  <si>
    <t>54</t>
  </si>
  <si>
    <t>997221559</t>
  </si>
  <si>
    <t>Příplatek ZKD 1 km u vodorovné dopravy suti ze sypkých materiálů</t>
  </si>
  <si>
    <t>484162599</t>
  </si>
  <si>
    <t>21,807*9 'Přepočtené koeficientem množství</t>
  </si>
  <si>
    <t>55</t>
  </si>
  <si>
    <t>997221611</t>
  </si>
  <si>
    <t>Nakládání suti na dopravní prostředky pro vodorovnou dopravu</t>
  </si>
  <si>
    <t>-1569841346</t>
  </si>
  <si>
    <t>56</t>
  </si>
  <si>
    <t>997221615</t>
  </si>
  <si>
    <t>Poplatek za uložení na skládce (skládkovné) stavebního odpadu betonového kód odpadu 17 01 01</t>
  </si>
  <si>
    <t>372621088</t>
  </si>
  <si>
    <t>Poplatek za uložení stavebního odpadu na skládce (skládkovné) z prostého betonu zatříděného do Katalogu odpadů pod kódem 17 01 01</t>
  </si>
  <si>
    <t>57</t>
  </si>
  <si>
    <t>997221645</t>
  </si>
  <si>
    <t>Poplatek za uložení na skládce (skládkovné) odpadu asfaltového bez dehtu kód odpadu 17 03 02</t>
  </si>
  <si>
    <t>1476779359</t>
  </si>
  <si>
    <t>Poplatek za uložení stavebního odpadu na skládce (skládkovné) asfaltového bez obsahu dehtu zatříděného do Katalogu odpadů pod kódem 17 03 02</t>
  </si>
  <si>
    <t>998</t>
  </si>
  <si>
    <t>Přesun hmot</t>
  </si>
  <si>
    <t>58</t>
  </si>
  <si>
    <t>998223011</t>
  </si>
  <si>
    <t>Přesun hmot pro pozemní komunikace s krytem dlážděným</t>
  </si>
  <si>
    <t>1866450707</t>
  </si>
  <si>
    <t>59</t>
  </si>
  <si>
    <t>998223094</t>
  </si>
  <si>
    <t>Příplatek k přesunu hmot pro pozemní komunikace s krytem dlážděným za zvětšený přesun do 5000 m</t>
  </si>
  <si>
    <t>-2121504526</t>
  </si>
  <si>
    <t>60</t>
  </si>
  <si>
    <t>998223095</t>
  </si>
  <si>
    <t>Příplatek k přesunu hmot pro pozemní komunikace s krytem dlážděným za zvětšený přesun ZKD 5000 m</t>
  </si>
  <si>
    <t>-8993189</t>
  </si>
  <si>
    <t>VRN</t>
  </si>
  <si>
    <t>Vedlejší rozpočtové náklady</t>
  </si>
  <si>
    <t>VRN1</t>
  </si>
  <si>
    <t>Průzkumné, geodetické a projektové práce</t>
  </si>
  <si>
    <t>61</t>
  </si>
  <si>
    <t>011134000</t>
  </si>
  <si>
    <t>Vsakovací zkouška</t>
  </si>
  <si>
    <t>1024</t>
  </si>
  <si>
    <t>-1367110045</t>
  </si>
  <si>
    <t>VRN3</t>
  </si>
  <si>
    <t>Zařízení staveniště</t>
  </si>
  <si>
    <t>62</t>
  </si>
  <si>
    <t>034303000</t>
  </si>
  <si>
    <t>Dopravní značení na staveništi</t>
  </si>
  <si>
    <t>-1034594409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</si>
  <si>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</si>
  <si>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Poznámka k položce:_x000D_
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</si>
</sst>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showZeros="0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50000000000003" customHeight="1">
      <c r="AR2" s="165" t="s">
        <v>5</v>
      </c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S4" s="15" t="s">
        <v>11</v>
      </c>
    </row>
    <row r="5" spans="1:74" ht="12" customHeight="1">
      <c r="B5" s="18"/>
      <c r="D5" s="21" t="s">
        <v>12</v>
      </c>
      <c r="K5" s="193" t="s">
        <v>13</v>
      </c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R5" s="18"/>
      <c r="BS5" s="15" t="s">
        <v>6</v>
      </c>
    </row>
    <row r="6" spans="1:74" ht="36.950000000000003" customHeight="1">
      <c r="B6" s="18"/>
      <c r="D6" s="23" t="s">
        <v>14</v>
      </c>
      <c r="K6" s="194" t="s">
        <v>15</v>
      </c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R6" s="18"/>
      <c r="BS6" s="15" t="s">
        <v>6</v>
      </c>
    </row>
    <row r="7" spans="1:74" ht="12" customHeight="1">
      <c r="B7" s="18"/>
      <c r="D7" s="24" t="s">
        <v>16</v>
      </c>
      <c r="K7" s="22" t="s">
        <v>1</v>
      </c>
      <c r="AK7" s="24" t="s">
        <v>17</v>
      </c>
      <c r="AN7" s="22" t="s">
        <v>1</v>
      </c>
      <c r="AR7" s="18"/>
      <c r="BS7" s="15" t="s">
        <v>6</v>
      </c>
    </row>
    <row r="8" spans="1:74" ht="12" customHeight="1">
      <c r="B8" s="18"/>
      <c r="D8" s="24" t="s">
        <v>18</v>
      </c>
      <c r="K8" s="22" t="s">
        <v>19</v>
      </c>
      <c r="AK8" s="24" t="s">
        <v>20</v>
      </c>
      <c r="AN8" s="22"/>
      <c r="AR8" s="18"/>
      <c r="BS8" s="15" t="s">
        <v>6</v>
      </c>
    </row>
    <row r="9" spans="1:74" ht="14.45" customHeight="1">
      <c r="B9" s="18"/>
      <c r="AR9" s="18"/>
      <c r="BS9" s="15" t="s">
        <v>6</v>
      </c>
    </row>
    <row r="10" spans="1:74" ht="12" customHeight="1">
      <c r="B10" s="18"/>
      <c r="D10" s="24" t="s">
        <v>21</v>
      </c>
      <c r="AK10" s="24" t="s">
        <v>22</v>
      </c>
      <c r="AN10" s="22" t="s">
        <v>1</v>
      </c>
      <c r="AR10" s="18"/>
      <c r="BS10" s="15" t="s">
        <v>6</v>
      </c>
    </row>
    <row r="11" spans="1:74" ht="18.399999999999999" customHeight="1">
      <c r="B11" s="18"/>
      <c r="E11" s="22" t="s">
        <v>19</v>
      </c>
      <c r="AK11" s="24" t="s">
        <v>23</v>
      </c>
      <c r="AN11" s="22" t="s">
        <v>1</v>
      </c>
      <c r="AR11" s="18"/>
      <c r="BS11" s="15" t="s">
        <v>6</v>
      </c>
    </row>
    <row r="12" spans="1:74" ht="6.95" customHeight="1">
      <c r="B12" s="18"/>
      <c r="AR12" s="18"/>
      <c r="BS12" s="15" t="s">
        <v>6</v>
      </c>
    </row>
    <row r="13" spans="1:74" ht="12" customHeight="1">
      <c r="B13" s="18"/>
      <c r="D13" s="24" t="s">
        <v>24</v>
      </c>
      <c r="AK13" s="24" t="s">
        <v>22</v>
      </c>
      <c r="AN13" s="22" t="s">
        <v>1</v>
      </c>
      <c r="AR13" s="18"/>
      <c r="BS13" s="15" t="s">
        <v>6</v>
      </c>
    </row>
    <row r="14" spans="1:74" ht="12.75">
      <c r="B14" s="18"/>
      <c r="E14" s="22" t="s">
        <v>19</v>
      </c>
      <c r="AK14" s="24" t="s">
        <v>23</v>
      </c>
      <c r="AN14" s="22" t="s">
        <v>1</v>
      </c>
      <c r="AR14" s="18"/>
      <c r="BS14" s="15" t="s">
        <v>6</v>
      </c>
    </row>
    <row r="15" spans="1:74" ht="6.95" customHeight="1">
      <c r="B15" s="18"/>
      <c r="AR15" s="18"/>
      <c r="BS15" s="15" t="s">
        <v>3</v>
      </c>
    </row>
    <row r="16" spans="1:74" ht="12" customHeight="1">
      <c r="B16" s="18"/>
      <c r="D16" s="24" t="s">
        <v>25</v>
      </c>
      <c r="AK16" s="24" t="s">
        <v>22</v>
      </c>
      <c r="AN16" s="22" t="s">
        <v>1</v>
      </c>
      <c r="AR16" s="18"/>
      <c r="BS16" s="15" t="s">
        <v>3</v>
      </c>
    </row>
    <row r="17" spans="2:71" ht="18.399999999999999" customHeight="1">
      <c r="B17" s="18"/>
      <c r="E17" s="22" t="s">
        <v>19</v>
      </c>
      <c r="AK17" s="24" t="s">
        <v>23</v>
      </c>
      <c r="AN17" s="22" t="s">
        <v>1</v>
      </c>
      <c r="AR17" s="18"/>
      <c r="BS17" s="15" t="s">
        <v>26</v>
      </c>
    </row>
    <row r="18" spans="2:71" ht="6.95" customHeight="1">
      <c r="B18" s="18"/>
      <c r="AR18" s="18"/>
      <c r="BS18" s="15" t="s">
        <v>6</v>
      </c>
    </row>
    <row r="19" spans="2:71" ht="12" customHeight="1">
      <c r="B19" s="18"/>
      <c r="D19" s="24" t="s">
        <v>27</v>
      </c>
      <c r="AK19" s="24" t="s">
        <v>22</v>
      </c>
      <c r="AN19" s="22" t="s">
        <v>1</v>
      </c>
      <c r="AR19" s="18"/>
      <c r="BS19" s="15" t="s">
        <v>6</v>
      </c>
    </row>
    <row r="20" spans="2:71" ht="18.399999999999999" customHeight="1">
      <c r="B20" s="18"/>
      <c r="E20" s="22" t="s">
        <v>19</v>
      </c>
      <c r="AK20" s="24" t="s">
        <v>23</v>
      </c>
      <c r="AN20" s="22" t="s">
        <v>1</v>
      </c>
      <c r="AR20" s="18"/>
      <c r="BS20" s="15" t="s">
        <v>26</v>
      </c>
    </row>
    <row r="21" spans="2:71" ht="6.95" customHeight="1">
      <c r="B21" s="18"/>
      <c r="AR21" s="18"/>
    </row>
    <row r="22" spans="2:71" ht="12" customHeight="1">
      <c r="B22" s="18"/>
      <c r="D22" s="24" t="s">
        <v>28</v>
      </c>
      <c r="AR22" s="18"/>
    </row>
    <row r="23" spans="2:71" ht="16.5" customHeight="1">
      <c r="B23" s="18"/>
      <c r="E23" s="195" t="s">
        <v>1</v>
      </c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R23" s="18"/>
    </row>
    <row r="24" spans="2:71" ht="6.95" customHeight="1">
      <c r="B24" s="18"/>
      <c r="AR24" s="18"/>
    </row>
    <row r="25" spans="2:71" ht="6.95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2:71" s="1" customFormat="1" ht="25.9" customHeight="1">
      <c r="B26" s="27"/>
      <c r="D26" s="28" t="s">
        <v>29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96">
        <f>ROUND(AG94,2)</f>
        <v>0</v>
      </c>
      <c r="AL26" s="197"/>
      <c r="AM26" s="197"/>
      <c r="AN26" s="197"/>
      <c r="AO26" s="197"/>
      <c r="AR26" s="27"/>
    </row>
    <row r="27" spans="2:71" s="1" customFormat="1" ht="6.95" customHeight="1">
      <c r="B27" s="27"/>
      <c r="AR27" s="27"/>
    </row>
    <row r="28" spans="2:71" s="1" customFormat="1" ht="12.75">
      <c r="B28" s="27"/>
      <c r="L28" s="198" t="s">
        <v>30</v>
      </c>
      <c r="M28" s="198"/>
      <c r="N28" s="198"/>
      <c r="O28" s="198"/>
      <c r="P28" s="198"/>
      <c r="W28" s="198" t="s">
        <v>31</v>
      </c>
      <c r="X28" s="198"/>
      <c r="Y28" s="198"/>
      <c r="Z28" s="198"/>
      <c r="AA28" s="198"/>
      <c r="AB28" s="198"/>
      <c r="AC28" s="198"/>
      <c r="AD28" s="198"/>
      <c r="AE28" s="198"/>
      <c r="AK28" s="198" t="s">
        <v>32</v>
      </c>
      <c r="AL28" s="198"/>
      <c r="AM28" s="198"/>
      <c r="AN28" s="198"/>
      <c r="AO28" s="198"/>
      <c r="AR28" s="27"/>
    </row>
    <row r="29" spans="2:71" s="2" customFormat="1" ht="14.45" customHeight="1">
      <c r="B29" s="31"/>
      <c r="D29" s="24" t="s">
        <v>33</v>
      </c>
      <c r="F29" s="24" t="s">
        <v>34</v>
      </c>
      <c r="L29" s="188">
        <v>0.21</v>
      </c>
      <c r="M29" s="187"/>
      <c r="N29" s="187"/>
      <c r="O29" s="187"/>
      <c r="P29" s="187"/>
      <c r="W29" s="186">
        <f>ROUND(AZ94, 2)</f>
        <v>0</v>
      </c>
      <c r="X29" s="187"/>
      <c r="Y29" s="187"/>
      <c r="Z29" s="187"/>
      <c r="AA29" s="187"/>
      <c r="AB29" s="187"/>
      <c r="AC29" s="187"/>
      <c r="AD29" s="187"/>
      <c r="AE29" s="187"/>
      <c r="AK29" s="186">
        <f>ROUND(AV94, 2)</f>
        <v>0</v>
      </c>
      <c r="AL29" s="187"/>
      <c r="AM29" s="187"/>
      <c r="AN29" s="187"/>
      <c r="AO29" s="187"/>
      <c r="AR29" s="31"/>
    </row>
    <row r="30" spans="2:71" s="2" customFormat="1" ht="14.45" customHeight="1">
      <c r="B30" s="31"/>
      <c r="F30" s="24" t="s">
        <v>35</v>
      </c>
      <c r="L30" s="188">
        <v>0.15</v>
      </c>
      <c r="M30" s="187"/>
      <c r="N30" s="187"/>
      <c r="O30" s="187"/>
      <c r="P30" s="187"/>
      <c r="W30" s="186">
        <f>ROUND(BA94, 2)</f>
        <v>0</v>
      </c>
      <c r="X30" s="187"/>
      <c r="Y30" s="187"/>
      <c r="Z30" s="187"/>
      <c r="AA30" s="187"/>
      <c r="AB30" s="187"/>
      <c r="AC30" s="187"/>
      <c r="AD30" s="187"/>
      <c r="AE30" s="187"/>
      <c r="AK30" s="186">
        <f>ROUND(AW94, 2)</f>
        <v>0</v>
      </c>
      <c r="AL30" s="187"/>
      <c r="AM30" s="187"/>
      <c r="AN30" s="187"/>
      <c r="AO30" s="187"/>
      <c r="AR30" s="31"/>
    </row>
    <row r="31" spans="2:71" s="2" customFormat="1" ht="14.45" hidden="1" customHeight="1">
      <c r="B31" s="31"/>
      <c r="F31" s="24" t="s">
        <v>36</v>
      </c>
      <c r="L31" s="188">
        <v>0.21</v>
      </c>
      <c r="M31" s="187"/>
      <c r="N31" s="187"/>
      <c r="O31" s="187"/>
      <c r="P31" s="187"/>
      <c r="W31" s="186">
        <f>ROUND(BB94, 2)</f>
        <v>0</v>
      </c>
      <c r="X31" s="187"/>
      <c r="Y31" s="187"/>
      <c r="Z31" s="187"/>
      <c r="AA31" s="187"/>
      <c r="AB31" s="187"/>
      <c r="AC31" s="187"/>
      <c r="AD31" s="187"/>
      <c r="AE31" s="187"/>
      <c r="AK31" s="186">
        <v>0</v>
      </c>
      <c r="AL31" s="187"/>
      <c r="AM31" s="187"/>
      <c r="AN31" s="187"/>
      <c r="AO31" s="187"/>
      <c r="AR31" s="31"/>
    </row>
    <row r="32" spans="2:71" s="2" customFormat="1" ht="14.45" hidden="1" customHeight="1">
      <c r="B32" s="31"/>
      <c r="F32" s="24" t="s">
        <v>37</v>
      </c>
      <c r="L32" s="188">
        <v>0.15</v>
      </c>
      <c r="M32" s="187"/>
      <c r="N32" s="187"/>
      <c r="O32" s="187"/>
      <c r="P32" s="187"/>
      <c r="W32" s="186">
        <f>ROUND(BC94, 2)</f>
        <v>0</v>
      </c>
      <c r="X32" s="187"/>
      <c r="Y32" s="187"/>
      <c r="Z32" s="187"/>
      <c r="AA32" s="187"/>
      <c r="AB32" s="187"/>
      <c r="AC32" s="187"/>
      <c r="AD32" s="187"/>
      <c r="AE32" s="187"/>
      <c r="AK32" s="186">
        <v>0</v>
      </c>
      <c r="AL32" s="187"/>
      <c r="AM32" s="187"/>
      <c r="AN32" s="187"/>
      <c r="AO32" s="187"/>
      <c r="AR32" s="31"/>
    </row>
    <row r="33" spans="2:44" s="2" customFormat="1" ht="14.45" hidden="1" customHeight="1">
      <c r="B33" s="31"/>
      <c r="F33" s="24" t="s">
        <v>38</v>
      </c>
      <c r="L33" s="188">
        <v>0</v>
      </c>
      <c r="M33" s="187"/>
      <c r="N33" s="187"/>
      <c r="O33" s="187"/>
      <c r="P33" s="187"/>
      <c r="W33" s="186">
        <f>ROUND(BD94, 2)</f>
        <v>0</v>
      </c>
      <c r="X33" s="187"/>
      <c r="Y33" s="187"/>
      <c r="Z33" s="187"/>
      <c r="AA33" s="187"/>
      <c r="AB33" s="187"/>
      <c r="AC33" s="187"/>
      <c r="AD33" s="187"/>
      <c r="AE33" s="187"/>
      <c r="AK33" s="186">
        <v>0</v>
      </c>
      <c r="AL33" s="187"/>
      <c r="AM33" s="187"/>
      <c r="AN33" s="187"/>
      <c r="AO33" s="187"/>
      <c r="AR33" s="31"/>
    </row>
    <row r="34" spans="2:44" s="1" customFormat="1" ht="6.95" customHeight="1">
      <c r="B34" s="27"/>
      <c r="AR34" s="27"/>
    </row>
    <row r="35" spans="2:44" s="1" customFormat="1" ht="25.9" customHeight="1">
      <c r="B35" s="27"/>
      <c r="C35" s="32"/>
      <c r="D35" s="33" t="s">
        <v>39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40</v>
      </c>
      <c r="U35" s="34"/>
      <c r="V35" s="34"/>
      <c r="W35" s="34"/>
      <c r="X35" s="189" t="s">
        <v>41</v>
      </c>
      <c r="Y35" s="190"/>
      <c r="Z35" s="190"/>
      <c r="AA35" s="190"/>
      <c r="AB35" s="190"/>
      <c r="AC35" s="34"/>
      <c r="AD35" s="34"/>
      <c r="AE35" s="34"/>
      <c r="AF35" s="34"/>
      <c r="AG35" s="34"/>
      <c r="AH35" s="34"/>
      <c r="AI35" s="34"/>
      <c r="AJ35" s="34"/>
      <c r="AK35" s="191">
        <f>SUM(AK26:AK33)</f>
        <v>0</v>
      </c>
      <c r="AL35" s="190"/>
      <c r="AM35" s="190"/>
      <c r="AN35" s="190"/>
      <c r="AO35" s="192"/>
      <c r="AP35" s="32"/>
      <c r="AQ35" s="32"/>
      <c r="AR35" s="27"/>
    </row>
    <row r="36" spans="2:44" s="1" customFormat="1" ht="6.95" customHeight="1">
      <c r="B36" s="27"/>
      <c r="AR36" s="27"/>
    </row>
    <row r="37" spans="2:44" s="1" customFormat="1" ht="14.45" customHeight="1">
      <c r="B37" s="27"/>
      <c r="AR37" s="27"/>
    </row>
    <row r="38" spans="2:44" ht="14.45" customHeight="1">
      <c r="B38" s="18"/>
      <c r="AR38" s="18"/>
    </row>
    <row r="39" spans="2:44" ht="14.45" customHeight="1">
      <c r="B39" s="18"/>
      <c r="AR39" s="18"/>
    </row>
    <row r="40" spans="2:44" ht="14.45" customHeight="1">
      <c r="B40" s="18"/>
      <c r="AR40" s="18"/>
    </row>
    <row r="41" spans="2:44" ht="14.45" customHeight="1">
      <c r="B41" s="18"/>
      <c r="AR41" s="18"/>
    </row>
    <row r="42" spans="2:44" ht="14.45" customHeight="1">
      <c r="B42" s="18"/>
      <c r="AR42" s="18"/>
    </row>
    <row r="43" spans="2:44" ht="14.45" customHeight="1">
      <c r="B43" s="18"/>
      <c r="AR43" s="18"/>
    </row>
    <row r="44" spans="2:44" ht="14.45" customHeight="1">
      <c r="B44" s="18"/>
      <c r="AR44" s="18"/>
    </row>
    <row r="45" spans="2:44" ht="14.45" customHeight="1">
      <c r="B45" s="18"/>
      <c r="AR45" s="18"/>
    </row>
    <row r="46" spans="2:44" ht="14.45" customHeight="1">
      <c r="B46" s="18"/>
      <c r="AR46" s="18"/>
    </row>
    <row r="47" spans="2:44" ht="14.45" customHeight="1">
      <c r="B47" s="18"/>
      <c r="AR47" s="18"/>
    </row>
    <row r="48" spans="2:44" ht="14.45" customHeight="1">
      <c r="B48" s="18"/>
      <c r="AR48" s="18"/>
    </row>
    <row r="49" spans="2:44" s="1" customFormat="1" ht="14.45" customHeight="1">
      <c r="B49" s="27"/>
      <c r="D49" s="36" t="s">
        <v>42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43</v>
      </c>
      <c r="AI49" s="37"/>
      <c r="AJ49" s="37"/>
      <c r="AK49" s="37"/>
      <c r="AL49" s="37"/>
      <c r="AM49" s="37"/>
      <c r="AN49" s="37"/>
      <c r="AO49" s="37"/>
      <c r="AR49" s="27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2.75">
      <c r="B60" s="27"/>
      <c r="D60" s="38" t="s">
        <v>44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8" t="s">
        <v>45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8" t="s">
        <v>44</v>
      </c>
      <c r="AI60" s="29"/>
      <c r="AJ60" s="29"/>
      <c r="AK60" s="29"/>
      <c r="AL60" s="29"/>
      <c r="AM60" s="38" t="s">
        <v>45</v>
      </c>
      <c r="AN60" s="29"/>
      <c r="AO60" s="29"/>
      <c r="AR60" s="27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2.75">
      <c r="B64" s="27"/>
      <c r="D64" s="36" t="s">
        <v>46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47</v>
      </c>
      <c r="AI64" s="37"/>
      <c r="AJ64" s="37"/>
      <c r="AK64" s="37"/>
      <c r="AL64" s="37"/>
      <c r="AM64" s="37"/>
      <c r="AN64" s="37"/>
      <c r="AO64" s="37"/>
      <c r="AR64" s="27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2.75">
      <c r="B75" s="27"/>
      <c r="D75" s="38" t="s">
        <v>44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8" t="s">
        <v>45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8" t="s">
        <v>44</v>
      </c>
      <c r="AI75" s="29"/>
      <c r="AJ75" s="29"/>
      <c r="AK75" s="29"/>
      <c r="AL75" s="29"/>
      <c r="AM75" s="38" t="s">
        <v>45</v>
      </c>
      <c r="AN75" s="29"/>
      <c r="AO75" s="29"/>
      <c r="AR75" s="27"/>
    </row>
    <row r="76" spans="2:44" s="1" customFormat="1">
      <c r="B76" s="27"/>
      <c r="AR76" s="27"/>
    </row>
    <row r="77" spans="2:44" s="1" customFormat="1" ht="6.9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7"/>
    </row>
    <row r="81" spans="1:90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7"/>
    </row>
    <row r="82" spans="1:90" s="1" customFormat="1" ht="24.95" customHeight="1">
      <c r="B82" s="27"/>
      <c r="C82" s="19" t="s">
        <v>48</v>
      </c>
      <c r="AR82" s="27"/>
    </row>
    <row r="83" spans="1:90" s="1" customFormat="1" ht="6.95" customHeight="1">
      <c r="B83" s="27"/>
      <c r="AR83" s="27"/>
    </row>
    <row r="84" spans="1:90" s="3" customFormat="1" ht="12" customHeight="1">
      <c r="B84" s="43"/>
      <c r="C84" s="24" t="s">
        <v>12</v>
      </c>
      <c r="L84" s="3" t="str">
        <f>K5</f>
        <v>01</v>
      </c>
      <c r="AR84" s="43"/>
    </row>
    <row r="85" spans="1:90" s="4" customFormat="1" ht="36.950000000000003" customHeight="1">
      <c r="B85" s="44"/>
      <c r="C85" s="45" t="s">
        <v>14</v>
      </c>
      <c r="L85" s="177" t="str">
        <f>K6</f>
        <v>Zpevněná manipulační plocha mezi ul. Na Parcelaci a Ve Finských</v>
      </c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R85" s="44"/>
    </row>
    <row r="86" spans="1:90" s="1" customFormat="1" ht="6.95" customHeight="1">
      <c r="B86" s="27"/>
      <c r="AR86" s="27"/>
    </row>
    <row r="87" spans="1:90" s="1" customFormat="1" ht="12" customHeight="1">
      <c r="B87" s="27"/>
      <c r="C87" s="24" t="s">
        <v>18</v>
      </c>
      <c r="L87" s="46" t="str">
        <f>IF(K8="","",K8)</f>
        <v xml:space="preserve"> </v>
      </c>
      <c r="AI87" s="24" t="s">
        <v>20</v>
      </c>
      <c r="AM87" s="179" t="str">
        <f>IF(AN8= "","",AN8)</f>
        <v/>
      </c>
      <c r="AN87" s="179"/>
      <c r="AR87" s="27"/>
    </row>
    <row r="88" spans="1:90" s="1" customFormat="1" ht="6.95" customHeight="1">
      <c r="B88" s="27"/>
      <c r="AR88" s="27"/>
    </row>
    <row r="89" spans="1:90" s="1" customFormat="1" ht="15.2" customHeight="1">
      <c r="B89" s="27"/>
      <c r="C89" s="24" t="s">
        <v>21</v>
      </c>
      <c r="L89" s="3" t="str">
        <f>IF(E11= "","",E11)</f>
        <v xml:space="preserve"> </v>
      </c>
      <c r="AI89" s="24" t="s">
        <v>25</v>
      </c>
      <c r="AM89" s="180" t="str">
        <f>IF(E17="","",E17)</f>
        <v xml:space="preserve"> </v>
      </c>
      <c r="AN89" s="181"/>
      <c r="AO89" s="181"/>
      <c r="AP89" s="181"/>
      <c r="AR89" s="27"/>
      <c r="AS89" s="182" t="s">
        <v>49</v>
      </c>
      <c r="AT89" s="183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0" s="1" customFormat="1" ht="15.2" customHeight="1">
      <c r="B90" s="27"/>
      <c r="C90" s="24" t="s">
        <v>24</v>
      </c>
      <c r="L90" s="3" t="str">
        <f>IF(E14="","",E14)</f>
        <v xml:space="preserve"> </v>
      </c>
      <c r="AI90" s="24" t="s">
        <v>27</v>
      </c>
      <c r="AM90" s="180" t="str">
        <f>IF(E20="","",E20)</f>
        <v xml:space="preserve"> </v>
      </c>
      <c r="AN90" s="181"/>
      <c r="AO90" s="181"/>
      <c r="AP90" s="181"/>
      <c r="AR90" s="27"/>
      <c r="AS90" s="184"/>
      <c r="AT90" s="185"/>
      <c r="BD90" s="50"/>
    </row>
    <row r="91" spans="1:90" s="1" customFormat="1" ht="10.9" customHeight="1">
      <c r="B91" s="27"/>
      <c r="AR91" s="27"/>
      <c r="AS91" s="184"/>
      <c r="AT91" s="185"/>
      <c r="BD91" s="50"/>
    </row>
    <row r="92" spans="1:90" s="1" customFormat="1" ht="29.25" customHeight="1">
      <c r="B92" s="27"/>
      <c r="C92" s="167" t="s">
        <v>50</v>
      </c>
      <c r="D92" s="168"/>
      <c r="E92" s="168"/>
      <c r="F92" s="168"/>
      <c r="G92" s="168"/>
      <c r="H92" s="51"/>
      <c r="I92" s="169" t="s">
        <v>51</v>
      </c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70" t="s">
        <v>52</v>
      </c>
      <c r="AH92" s="168"/>
      <c r="AI92" s="168"/>
      <c r="AJ92" s="168"/>
      <c r="AK92" s="168"/>
      <c r="AL92" s="168"/>
      <c r="AM92" s="168"/>
      <c r="AN92" s="169" t="s">
        <v>53</v>
      </c>
      <c r="AO92" s="168"/>
      <c r="AP92" s="171"/>
      <c r="AQ92" s="52" t="s">
        <v>54</v>
      </c>
      <c r="AR92" s="27"/>
      <c r="AS92" s="53" t="s">
        <v>55</v>
      </c>
      <c r="AT92" s="54" t="s">
        <v>56</v>
      </c>
      <c r="AU92" s="54" t="s">
        <v>57</v>
      </c>
      <c r="AV92" s="54" t="s">
        <v>58</v>
      </c>
      <c r="AW92" s="54" t="s">
        <v>59</v>
      </c>
      <c r="AX92" s="54" t="s">
        <v>60</v>
      </c>
      <c r="AY92" s="54" t="s">
        <v>61</v>
      </c>
      <c r="AZ92" s="54" t="s">
        <v>62</v>
      </c>
      <c r="BA92" s="54" t="s">
        <v>63</v>
      </c>
      <c r="BB92" s="54" t="s">
        <v>64</v>
      </c>
      <c r="BC92" s="54" t="s">
        <v>65</v>
      </c>
      <c r="BD92" s="55" t="s">
        <v>66</v>
      </c>
    </row>
    <row r="93" spans="1:90" s="1" customFormat="1" ht="10.9" customHeight="1">
      <c r="B93" s="27"/>
      <c r="AR93" s="27"/>
      <c r="AS93" s="56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0" s="5" customFormat="1" ht="32.450000000000003" customHeight="1">
      <c r="B94" s="57"/>
      <c r="C94" s="58" t="s">
        <v>67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175">
        <f>ROUND(AG95,2)</f>
        <v>0</v>
      </c>
      <c r="AH94" s="175"/>
      <c r="AI94" s="175"/>
      <c r="AJ94" s="175"/>
      <c r="AK94" s="175"/>
      <c r="AL94" s="175"/>
      <c r="AM94" s="175"/>
      <c r="AN94" s="176">
        <f>SUM(AG94,AT94)</f>
        <v>0</v>
      </c>
      <c r="AO94" s="176"/>
      <c r="AP94" s="176"/>
      <c r="AQ94" s="61" t="s">
        <v>1</v>
      </c>
      <c r="AR94" s="57"/>
      <c r="AS94" s="62">
        <f>ROUND(AS95,2)</f>
        <v>0</v>
      </c>
      <c r="AT94" s="63">
        <f>ROUND(SUM(AV94:AW94),2)</f>
        <v>0</v>
      </c>
      <c r="AU94" s="64">
        <f>ROUND(AU95,5)</f>
        <v>531.27018999999996</v>
      </c>
      <c r="AV94" s="63">
        <f>ROUND(AZ94*L29,2)</f>
        <v>0</v>
      </c>
      <c r="AW94" s="63">
        <f>ROUND(BA94*L30,2)</f>
        <v>0</v>
      </c>
      <c r="AX94" s="63">
        <f>ROUND(BB94*L29,2)</f>
        <v>0</v>
      </c>
      <c r="AY94" s="63">
        <f>ROUND(BC94*L30,2)</f>
        <v>0</v>
      </c>
      <c r="AZ94" s="63">
        <f>ROUND(AZ95,2)</f>
        <v>0</v>
      </c>
      <c r="BA94" s="63">
        <f>ROUND(BA95,2)</f>
        <v>0</v>
      </c>
      <c r="BB94" s="63">
        <f>ROUND(BB95,2)</f>
        <v>0</v>
      </c>
      <c r="BC94" s="63">
        <f>ROUND(BC95,2)</f>
        <v>0</v>
      </c>
      <c r="BD94" s="65">
        <f>ROUND(BD95,2)</f>
        <v>0</v>
      </c>
      <c r="BS94" s="66" t="s">
        <v>68</v>
      </c>
      <c r="BT94" s="66" t="s">
        <v>69</v>
      </c>
      <c r="BV94" s="66" t="s">
        <v>70</v>
      </c>
      <c r="BW94" s="66" t="s">
        <v>4</v>
      </c>
      <c r="BX94" s="66" t="s">
        <v>71</v>
      </c>
      <c r="CL94" s="66" t="s">
        <v>1</v>
      </c>
    </row>
    <row r="95" spans="1:90" s="6" customFormat="1" ht="24.75" customHeight="1">
      <c r="A95" s="67" t="s">
        <v>72</v>
      </c>
      <c r="B95" s="68"/>
      <c r="C95" s="69"/>
      <c r="D95" s="174" t="s">
        <v>13</v>
      </c>
      <c r="E95" s="174"/>
      <c r="F95" s="174"/>
      <c r="G95" s="174"/>
      <c r="H95" s="174"/>
      <c r="I95" s="70"/>
      <c r="J95" s="174" t="s">
        <v>15</v>
      </c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2">
        <f>'01 - Zpevněná manipulační...'!J28</f>
        <v>0</v>
      </c>
      <c r="AH95" s="173"/>
      <c r="AI95" s="173"/>
      <c r="AJ95" s="173"/>
      <c r="AK95" s="173"/>
      <c r="AL95" s="173"/>
      <c r="AM95" s="173"/>
      <c r="AN95" s="172">
        <f>SUM(AG95,AT95)</f>
        <v>0</v>
      </c>
      <c r="AO95" s="173"/>
      <c r="AP95" s="173"/>
      <c r="AQ95" s="71" t="s">
        <v>73</v>
      </c>
      <c r="AR95" s="68"/>
      <c r="AS95" s="72">
        <v>0</v>
      </c>
      <c r="AT95" s="73">
        <f>ROUND(SUM(AV95:AW95),2)</f>
        <v>0</v>
      </c>
      <c r="AU95" s="74">
        <f>'01 - Zpevněná manipulační...'!P124</f>
        <v>531.27019299999995</v>
      </c>
      <c r="AV95" s="73">
        <f>'01 - Zpevněná manipulační...'!J31</f>
        <v>0</v>
      </c>
      <c r="AW95" s="73">
        <f>'01 - Zpevněná manipulační...'!J32</f>
        <v>0</v>
      </c>
      <c r="AX95" s="73">
        <f>'01 - Zpevněná manipulační...'!J33</f>
        <v>0</v>
      </c>
      <c r="AY95" s="73">
        <f>'01 - Zpevněná manipulační...'!J34</f>
        <v>0</v>
      </c>
      <c r="AZ95" s="73">
        <f>'01 - Zpevněná manipulační...'!F31</f>
        <v>0</v>
      </c>
      <c r="BA95" s="73">
        <f>'01 - Zpevněná manipulační...'!F32</f>
        <v>0</v>
      </c>
      <c r="BB95" s="73">
        <f>'01 - Zpevněná manipulační...'!F33</f>
        <v>0</v>
      </c>
      <c r="BC95" s="73">
        <f>'01 - Zpevněná manipulační...'!F34</f>
        <v>0</v>
      </c>
      <c r="BD95" s="75">
        <f>'01 - Zpevněná manipulační...'!F35</f>
        <v>0</v>
      </c>
      <c r="BT95" s="76" t="s">
        <v>74</v>
      </c>
      <c r="BU95" s="76" t="s">
        <v>75</v>
      </c>
      <c r="BV95" s="76" t="s">
        <v>70</v>
      </c>
      <c r="BW95" s="76" t="s">
        <v>4</v>
      </c>
      <c r="BX95" s="76" t="s">
        <v>71</v>
      </c>
      <c r="CL95" s="76" t="s">
        <v>1</v>
      </c>
    </row>
    <row r="96" spans="1:90" s="1" customFormat="1" ht="30" customHeight="1">
      <c r="B96" s="27"/>
      <c r="AR96" s="27"/>
    </row>
    <row r="97" spans="2:44" s="1" customFormat="1" ht="6.95" customHeight="1"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27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01 - Zpevněná manipulační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89"/>
  <sheetViews>
    <sheetView showGridLines="0" showZeros="0" tabSelected="1" workbookViewId="0">
      <selection activeCell="AA131" sqref="AA13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5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5" t="s">
        <v>4</v>
      </c>
    </row>
    <row r="3" spans="2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76</v>
      </c>
    </row>
    <row r="4" spans="2:46" ht="24.95" hidden="1" customHeight="1">
      <c r="B4" s="18"/>
      <c r="D4" s="19" t="s">
        <v>77</v>
      </c>
      <c r="L4" s="18"/>
      <c r="M4" s="77" t="s">
        <v>10</v>
      </c>
      <c r="AT4" s="15" t="s">
        <v>3</v>
      </c>
    </row>
    <row r="5" spans="2:46" ht="6.95" hidden="1" customHeight="1">
      <c r="B5" s="18"/>
      <c r="L5" s="18"/>
    </row>
    <row r="6" spans="2:46" s="1" customFormat="1" ht="12" hidden="1" customHeight="1">
      <c r="B6" s="27"/>
      <c r="D6" s="24" t="s">
        <v>14</v>
      </c>
      <c r="L6" s="27"/>
    </row>
    <row r="7" spans="2:46" s="1" customFormat="1" ht="16.5" hidden="1" customHeight="1">
      <c r="B7" s="27"/>
      <c r="E7" s="177" t="s">
        <v>15</v>
      </c>
      <c r="F7" s="199"/>
      <c r="G7" s="199"/>
      <c r="H7" s="199"/>
      <c r="L7" s="27"/>
    </row>
    <row r="8" spans="2:46" s="1" customFormat="1" hidden="1">
      <c r="B8" s="27"/>
      <c r="L8" s="27"/>
    </row>
    <row r="9" spans="2:46" s="1" customFormat="1" ht="12" hidden="1" customHeight="1">
      <c r="B9" s="27"/>
      <c r="D9" s="24" t="s">
        <v>16</v>
      </c>
      <c r="F9" s="22" t="s">
        <v>1</v>
      </c>
      <c r="I9" s="24" t="s">
        <v>17</v>
      </c>
      <c r="J9" s="22" t="s">
        <v>1</v>
      </c>
      <c r="L9" s="27"/>
    </row>
    <row r="10" spans="2:46" s="1" customFormat="1" ht="12" hidden="1" customHeight="1">
      <c r="B10" s="27"/>
      <c r="D10" s="24" t="s">
        <v>18</v>
      </c>
      <c r="F10" s="22" t="s">
        <v>19</v>
      </c>
      <c r="I10" s="24" t="s">
        <v>20</v>
      </c>
      <c r="J10" s="47">
        <f>'Rekapitulace stavby'!AN8</f>
        <v>0</v>
      </c>
      <c r="L10" s="27"/>
    </row>
    <row r="11" spans="2:46" s="1" customFormat="1" ht="10.9" hidden="1" customHeight="1">
      <c r="B11" s="27"/>
      <c r="L11" s="27"/>
    </row>
    <row r="12" spans="2:46" s="1" customFormat="1" ht="12" hidden="1" customHeight="1">
      <c r="B12" s="27"/>
      <c r="D12" s="24" t="s">
        <v>21</v>
      </c>
      <c r="I12" s="24" t="s">
        <v>22</v>
      </c>
      <c r="J12" s="22" t="str">
        <f>IF('Rekapitulace stavby'!AN10="","",'Rekapitulace stavby'!AN10)</f>
        <v/>
      </c>
      <c r="L12" s="27"/>
    </row>
    <row r="13" spans="2:46" s="1" customFormat="1" ht="18" hidden="1" customHeight="1">
      <c r="B13" s="27"/>
      <c r="E13" s="22" t="str">
        <f>IF('Rekapitulace stavby'!E11="","",'Rekapitulace stavby'!E11)</f>
        <v xml:space="preserve"> </v>
      </c>
      <c r="I13" s="24" t="s">
        <v>23</v>
      </c>
      <c r="J13" s="22" t="str">
        <f>IF('Rekapitulace stavby'!AN11="","",'Rekapitulace stavby'!AN11)</f>
        <v/>
      </c>
      <c r="L13" s="27"/>
    </row>
    <row r="14" spans="2:46" s="1" customFormat="1" ht="6.95" hidden="1" customHeight="1">
      <c r="B14" s="27"/>
      <c r="L14" s="27"/>
    </row>
    <row r="15" spans="2:46" s="1" customFormat="1" ht="12" hidden="1" customHeight="1">
      <c r="B15" s="27"/>
      <c r="D15" s="24" t="s">
        <v>24</v>
      </c>
      <c r="I15" s="24" t="s">
        <v>22</v>
      </c>
      <c r="J15" s="22" t="str">
        <f>'Rekapitulace stavby'!AN13</f>
        <v/>
      </c>
      <c r="L15" s="27"/>
    </row>
    <row r="16" spans="2:46" s="1" customFormat="1" ht="18" hidden="1" customHeight="1">
      <c r="B16" s="27"/>
      <c r="E16" s="193" t="str">
        <f>'Rekapitulace stavby'!E14</f>
        <v xml:space="preserve"> </v>
      </c>
      <c r="F16" s="193"/>
      <c r="G16" s="193"/>
      <c r="H16" s="193"/>
      <c r="I16" s="24" t="s">
        <v>23</v>
      </c>
      <c r="J16" s="22" t="str">
        <f>'Rekapitulace stavby'!AN14</f>
        <v/>
      </c>
      <c r="L16" s="27"/>
    </row>
    <row r="17" spans="2:12" s="1" customFormat="1" ht="6.95" hidden="1" customHeight="1">
      <c r="B17" s="27"/>
      <c r="L17" s="27"/>
    </row>
    <row r="18" spans="2:12" s="1" customFormat="1" ht="12" hidden="1" customHeight="1">
      <c r="B18" s="27"/>
      <c r="D18" s="24" t="s">
        <v>25</v>
      </c>
      <c r="I18" s="24" t="s">
        <v>22</v>
      </c>
      <c r="J18" s="22" t="str">
        <f>IF('Rekapitulace stavby'!AN16="","",'Rekapitulace stavby'!AN16)</f>
        <v/>
      </c>
      <c r="L18" s="27"/>
    </row>
    <row r="19" spans="2:12" s="1" customFormat="1" ht="18" hidden="1" customHeight="1">
      <c r="B19" s="27"/>
      <c r="E19" s="22" t="str">
        <f>IF('Rekapitulace stavby'!E17="","",'Rekapitulace stavby'!E17)</f>
        <v xml:space="preserve"> </v>
      </c>
      <c r="I19" s="24" t="s">
        <v>23</v>
      </c>
      <c r="J19" s="22" t="str">
        <f>IF('Rekapitulace stavby'!AN17="","",'Rekapitulace stavby'!AN17)</f>
        <v/>
      </c>
      <c r="L19" s="27"/>
    </row>
    <row r="20" spans="2:12" s="1" customFormat="1" ht="6.95" hidden="1" customHeight="1">
      <c r="B20" s="27"/>
      <c r="L20" s="27"/>
    </row>
    <row r="21" spans="2:12" s="1" customFormat="1" ht="12" hidden="1" customHeight="1">
      <c r="B21" s="27"/>
      <c r="D21" s="24" t="s">
        <v>27</v>
      </c>
      <c r="I21" s="24" t="s">
        <v>22</v>
      </c>
      <c r="J21" s="22" t="str">
        <f>IF('Rekapitulace stavby'!AN19="","",'Rekapitulace stavby'!AN19)</f>
        <v/>
      </c>
      <c r="L21" s="27"/>
    </row>
    <row r="22" spans="2:12" s="1" customFormat="1" ht="18" hidden="1" customHeight="1">
      <c r="B22" s="27"/>
      <c r="E22" s="22" t="str">
        <f>IF('Rekapitulace stavby'!E20="","",'Rekapitulace stavby'!E20)</f>
        <v xml:space="preserve"> </v>
      </c>
      <c r="I22" s="24" t="s">
        <v>23</v>
      </c>
      <c r="J22" s="22" t="str">
        <f>IF('Rekapitulace stavby'!AN20="","",'Rekapitulace stavby'!AN20)</f>
        <v/>
      </c>
      <c r="L22" s="27"/>
    </row>
    <row r="23" spans="2:12" s="1" customFormat="1" ht="6.95" hidden="1" customHeight="1">
      <c r="B23" s="27"/>
      <c r="L23" s="27"/>
    </row>
    <row r="24" spans="2:12" s="1" customFormat="1" ht="12" hidden="1" customHeight="1">
      <c r="B24" s="27"/>
      <c r="D24" s="24" t="s">
        <v>28</v>
      </c>
      <c r="L24" s="27"/>
    </row>
    <row r="25" spans="2:12" s="7" customFormat="1" ht="16.5" hidden="1" customHeight="1">
      <c r="B25" s="78"/>
      <c r="E25" s="195" t="s">
        <v>1</v>
      </c>
      <c r="F25" s="195"/>
      <c r="G25" s="195"/>
      <c r="H25" s="195"/>
      <c r="L25" s="78"/>
    </row>
    <row r="26" spans="2:12" s="1" customFormat="1" ht="6.95" hidden="1" customHeight="1">
      <c r="B26" s="27"/>
      <c r="L26" s="27"/>
    </row>
    <row r="27" spans="2:12" s="1" customFormat="1" ht="6.95" hidden="1" customHeight="1">
      <c r="B27" s="27"/>
      <c r="D27" s="48"/>
      <c r="E27" s="48"/>
      <c r="F27" s="48"/>
      <c r="G27" s="48"/>
      <c r="H27" s="48"/>
      <c r="I27" s="48"/>
      <c r="J27" s="48"/>
      <c r="K27" s="48"/>
      <c r="L27" s="27"/>
    </row>
    <row r="28" spans="2:12" s="1" customFormat="1" ht="25.35" hidden="1" customHeight="1">
      <c r="B28" s="27"/>
      <c r="D28" s="79" t="s">
        <v>29</v>
      </c>
      <c r="J28" s="60">
        <f>ROUND(J124, 2)</f>
        <v>0</v>
      </c>
      <c r="L28" s="27"/>
    </row>
    <row r="29" spans="2:12" s="1" customFormat="1" ht="6.95" hidden="1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14.45" hidden="1" customHeight="1">
      <c r="B30" s="27"/>
      <c r="F30" s="30" t="s">
        <v>31</v>
      </c>
      <c r="I30" s="30" t="s">
        <v>30</v>
      </c>
      <c r="J30" s="30" t="s">
        <v>32</v>
      </c>
      <c r="L30" s="27"/>
    </row>
    <row r="31" spans="2:12" s="1" customFormat="1" ht="14.45" hidden="1" customHeight="1">
      <c r="B31" s="27"/>
      <c r="D31" s="80" t="s">
        <v>33</v>
      </c>
      <c r="E31" s="24" t="s">
        <v>34</v>
      </c>
      <c r="F31" s="81">
        <f>ROUND((SUM(BE124:BE288)),  2)</f>
        <v>0</v>
      </c>
      <c r="I31" s="82">
        <v>0.21</v>
      </c>
      <c r="J31" s="81">
        <f>ROUND(((SUM(BE124:BE288))*I31),  2)</f>
        <v>0</v>
      </c>
      <c r="L31" s="27"/>
    </row>
    <row r="32" spans="2:12" s="1" customFormat="1" ht="14.45" hidden="1" customHeight="1">
      <c r="B32" s="27"/>
      <c r="E32" s="24" t="s">
        <v>35</v>
      </c>
      <c r="F32" s="81">
        <f>ROUND((SUM(BF124:BF288)),  2)</f>
        <v>0</v>
      </c>
      <c r="I32" s="82">
        <v>0.15</v>
      </c>
      <c r="J32" s="81">
        <f>ROUND(((SUM(BF124:BF288))*I32),  2)</f>
        <v>0</v>
      </c>
      <c r="L32" s="27"/>
    </row>
    <row r="33" spans="2:12" s="1" customFormat="1" ht="14.45" hidden="1" customHeight="1">
      <c r="B33" s="27"/>
      <c r="E33" s="24" t="s">
        <v>36</v>
      </c>
      <c r="F33" s="81">
        <f>ROUND((SUM(BG124:BG288)),  2)</f>
        <v>0</v>
      </c>
      <c r="I33" s="82">
        <v>0.21</v>
      </c>
      <c r="J33" s="81">
        <f>0</f>
        <v>0</v>
      </c>
      <c r="L33" s="27"/>
    </row>
    <row r="34" spans="2:12" s="1" customFormat="1" ht="14.45" hidden="1" customHeight="1">
      <c r="B34" s="27"/>
      <c r="E34" s="24" t="s">
        <v>37</v>
      </c>
      <c r="F34" s="81">
        <f>ROUND((SUM(BH124:BH288)),  2)</f>
        <v>0</v>
      </c>
      <c r="I34" s="82">
        <v>0.15</v>
      </c>
      <c r="J34" s="81">
        <f>0</f>
        <v>0</v>
      </c>
      <c r="L34" s="27"/>
    </row>
    <row r="35" spans="2:12" s="1" customFormat="1" ht="14.45" hidden="1" customHeight="1">
      <c r="B35" s="27"/>
      <c r="E35" s="24" t="s">
        <v>38</v>
      </c>
      <c r="F35" s="81">
        <f>ROUND((SUM(BI124:BI288)),  2)</f>
        <v>0</v>
      </c>
      <c r="I35" s="82">
        <v>0</v>
      </c>
      <c r="J35" s="81">
        <f>0</f>
        <v>0</v>
      </c>
      <c r="L35" s="27"/>
    </row>
    <row r="36" spans="2:12" s="1" customFormat="1" ht="6.95" hidden="1" customHeight="1">
      <c r="B36" s="27"/>
      <c r="L36" s="27"/>
    </row>
    <row r="37" spans="2:12" s="1" customFormat="1" ht="25.35" hidden="1" customHeight="1">
      <c r="B37" s="27"/>
      <c r="C37" s="83"/>
      <c r="D37" s="84" t="s">
        <v>39</v>
      </c>
      <c r="E37" s="51"/>
      <c r="F37" s="51"/>
      <c r="G37" s="85" t="s">
        <v>40</v>
      </c>
      <c r="H37" s="86" t="s">
        <v>41</v>
      </c>
      <c r="I37" s="51"/>
      <c r="J37" s="87">
        <f>SUM(J28:J35)</f>
        <v>0</v>
      </c>
      <c r="K37" s="88"/>
      <c r="L37" s="27"/>
    </row>
    <row r="38" spans="2:12" s="1" customFormat="1" ht="14.45" hidden="1" customHeight="1">
      <c r="B38" s="27"/>
      <c r="L38" s="27"/>
    </row>
    <row r="39" spans="2:12" ht="14.45" hidden="1" customHeight="1">
      <c r="B39" s="18"/>
      <c r="L39" s="18"/>
    </row>
    <row r="40" spans="2:12" ht="14.45" hidden="1" customHeight="1">
      <c r="B40" s="18"/>
      <c r="L40" s="18"/>
    </row>
    <row r="41" spans="2:12" ht="14.45" hidden="1" customHeight="1">
      <c r="B41" s="18"/>
      <c r="L41" s="18"/>
    </row>
    <row r="42" spans="2:12" ht="14.45" hidden="1" customHeight="1">
      <c r="B42" s="18"/>
      <c r="L42" s="18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27"/>
      <c r="D50" s="36" t="s">
        <v>42</v>
      </c>
      <c r="E50" s="37"/>
      <c r="F50" s="37"/>
      <c r="G50" s="36" t="s">
        <v>43</v>
      </c>
      <c r="H50" s="37"/>
      <c r="I50" s="37"/>
      <c r="J50" s="37"/>
      <c r="K50" s="37"/>
      <c r="L50" s="27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27"/>
      <c r="D61" s="38" t="s">
        <v>44</v>
      </c>
      <c r="E61" s="29"/>
      <c r="F61" s="89" t="s">
        <v>45</v>
      </c>
      <c r="G61" s="38" t="s">
        <v>44</v>
      </c>
      <c r="H61" s="29"/>
      <c r="I61" s="29"/>
      <c r="J61" s="90" t="s">
        <v>45</v>
      </c>
      <c r="K61" s="29"/>
      <c r="L61" s="27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27"/>
      <c r="D65" s="36" t="s">
        <v>46</v>
      </c>
      <c r="E65" s="37"/>
      <c r="F65" s="37"/>
      <c r="G65" s="36" t="s">
        <v>47</v>
      </c>
      <c r="H65" s="37"/>
      <c r="I65" s="37"/>
      <c r="J65" s="37"/>
      <c r="K65" s="37"/>
      <c r="L65" s="27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27"/>
      <c r="D76" s="38" t="s">
        <v>44</v>
      </c>
      <c r="E76" s="29"/>
      <c r="F76" s="89" t="s">
        <v>45</v>
      </c>
      <c r="G76" s="38" t="s">
        <v>44</v>
      </c>
      <c r="H76" s="29"/>
      <c r="I76" s="29"/>
      <c r="J76" s="90" t="s">
        <v>45</v>
      </c>
      <c r="K76" s="29"/>
      <c r="L76" s="27"/>
    </row>
    <row r="77" spans="2:12" s="1" customFormat="1" ht="14.45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78" spans="2:12" hidden="1"/>
    <row r="79" spans="2:12" hidden="1"/>
    <row r="80" spans="2:12" hidden="1"/>
    <row r="81" spans="2:47" s="1" customFormat="1" ht="6.95" hidden="1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5" hidden="1" customHeight="1">
      <c r="B82" s="27"/>
      <c r="C82" s="19" t="s">
        <v>78</v>
      </c>
      <c r="L82" s="27"/>
    </row>
    <row r="83" spans="2:47" s="1" customFormat="1" ht="6.95" hidden="1" customHeight="1">
      <c r="B83" s="27"/>
      <c r="L83" s="27"/>
    </row>
    <row r="84" spans="2:47" s="1" customFormat="1" ht="12" hidden="1" customHeight="1">
      <c r="B84" s="27"/>
      <c r="C84" s="24" t="s">
        <v>14</v>
      </c>
      <c r="L84" s="27"/>
    </row>
    <row r="85" spans="2:47" s="1" customFormat="1" ht="16.5" hidden="1" customHeight="1">
      <c r="B85" s="27"/>
      <c r="E85" s="177" t="str">
        <f>E7</f>
        <v>Zpevněná manipulační plocha mezi ul. Na Parcelaci a Ve Finských</v>
      </c>
      <c r="F85" s="199"/>
      <c r="G85" s="199"/>
      <c r="H85" s="199"/>
      <c r="L85" s="27"/>
    </row>
    <row r="86" spans="2:47" s="1" customFormat="1" ht="6.95" hidden="1" customHeight="1">
      <c r="B86" s="27"/>
      <c r="L86" s="27"/>
    </row>
    <row r="87" spans="2:47" s="1" customFormat="1" ht="12" hidden="1" customHeight="1">
      <c r="B87" s="27"/>
      <c r="C87" s="24" t="s">
        <v>18</v>
      </c>
      <c r="F87" s="22" t="str">
        <f>F10</f>
        <v xml:space="preserve"> </v>
      </c>
      <c r="I87" s="24" t="s">
        <v>20</v>
      </c>
      <c r="J87" s="47">
        <f>IF(J10="","",J10)</f>
        <v>0</v>
      </c>
      <c r="L87" s="27"/>
    </row>
    <row r="88" spans="2:47" s="1" customFormat="1" ht="6.95" hidden="1" customHeight="1">
      <c r="B88" s="27"/>
      <c r="L88" s="27"/>
    </row>
    <row r="89" spans="2:47" s="1" customFormat="1" ht="15.2" hidden="1" customHeight="1">
      <c r="B89" s="27"/>
      <c r="C89" s="24" t="s">
        <v>21</v>
      </c>
      <c r="F89" s="22" t="str">
        <f>E13</f>
        <v xml:space="preserve"> </v>
      </c>
      <c r="I89" s="24" t="s">
        <v>25</v>
      </c>
      <c r="J89" s="25" t="str">
        <f>E19</f>
        <v xml:space="preserve"> </v>
      </c>
      <c r="L89" s="27"/>
    </row>
    <row r="90" spans="2:47" s="1" customFormat="1" ht="15.2" hidden="1" customHeight="1">
      <c r="B90" s="27"/>
      <c r="C90" s="24" t="s">
        <v>24</v>
      </c>
      <c r="F90" s="22" t="str">
        <f>IF(E16="","",E16)</f>
        <v xml:space="preserve"> </v>
      </c>
      <c r="I90" s="24" t="s">
        <v>27</v>
      </c>
      <c r="J90" s="25" t="str">
        <f>E22</f>
        <v xml:space="preserve"> </v>
      </c>
      <c r="L90" s="27"/>
    </row>
    <row r="91" spans="2:47" s="1" customFormat="1" ht="10.35" hidden="1" customHeight="1">
      <c r="B91" s="27"/>
      <c r="L91" s="27"/>
    </row>
    <row r="92" spans="2:47" s="1" customFormat="1" ht="29.25" hidden="1" customHeight="1">
      <c r="B92" s="27"/>
      <c r="C92" s="91" t="s">
        <v>79</v>
      </c>
      <c r="D92" s="83"/>
      <c r="E92" s="83"/>
      <c r="F92" s="83"/>
      <c r="G92" s="83"/>
      <c r="H92" s="83"/>
      <c r="I92" s="83"/>
      <c r="J92" s="92" t="s">
        <v>80</v>
      </c>
      <c r="K92" s="83"/>
      <c r="L92" s="27"/>
    </row>
    <row r="93" spans="2:47" s="1" customFormat="1" ht="10.35" hidden="1" customHeight="1">
      <c r="B93" s="27"/>
      <c r="L93" s="27"/>
    </row>
    <row r="94" spans="2:47" s="1" customFormat="1" ht="22.9" hidden="1" customHeight="1">
      <c r="B94" s="27"/>
      <c r="C94" s="93" t="s">
        <v>81</v>
      </c>
      <c r="J94" s="60">
        <f>J124</f>
        <v>0</v>
      </c>
      <c r="L94" s="27"/>
      <c r="AU94" s="15" t="s">
        <v>82</v>
      </c>
    </row>
    <row r="95" spans="2:47" s="8" customFormat="1" ht="24.95" hidden="1" customHeight="1">
      <c r="B95" s="94"/>
      <c r="D95" s="95" t="s">
        <v>83</v>
      </c>
      <c r="E95" s="96"/>
      <c r="F95" s="96"/>
      <c r="G95" s="96"/>
      <c r="H95" s="96"/>
      <c r="I95" s="96"/>
      <c r="J95" s="97">
        <f>J125</f>
        <v>0</v>
      </c>
      <c r="L95" s="94"/>
    </row>
    <row r="96" spans="2:47" s="9" customFormat="1" ht="19.899999999999999" hidden="1" customHeight="1">
      <c r="B96" s="98"/>
      <c r="D96" s="99" t="s">
        <v>84</v>
      </c>
      <c r="E96" s="100"/>
      <c r="F96" s="100"/>
      <c r="G96" s="100"/>
      <c r="H96" s="100"/>
      <c r="I96" s="100"/>
      <c r="J96" s="101">
        <f>J126</f>
        <v>0</v>
      </c>
      <c r="L96" s="98"/>
    </row>
    <row r="97" spans="2:12" s="9" customFormat="1" ht="19.899999999999999" hidden="1" customHeight="1">
      <c r="B97" s="98"/>
      <c r="D97" s="99" t="s">
        <v>85</v>
      </c>
      <c r="E97" s="100"/>
      <c r="F97" s="100"/>
      <c r="G97" s="100"/>
      <c r="H97" s="100"/>
      <c r="I97" s="100"/>
      <c r="J97" s="101">
        <f>J172</f>
        <v>0</v>
      </c>
      <c r="L97" s="98"/>
    </row>
    <row r="98" spans="2:12" s="9" customFormat="1" ht="19.899999999999999" hidden="1" customHeight="1">
      <c r="B98" s="98"/>
      <c r="D98" s="99" t="s">
        <v>86</v>
      </c>
      <c r="E98" s="100"/>
      <c r="F98" s="100"/>
      <c r="G98" s="100"/>
      <c r="H98" s="100"/>
      <c r="I98" s="100"/>
      <c r="J98" s="101">
        <f>J211</f>
        <v>0</v>
      </c>
      <c r="L98" s="98"/>
    </row>
    <row r="99" spans="2:12" s="9" customFormat="1" ht="19.899999999999999" hidden="1" customHeight="1">
      <c r="B99" s="98"/>
      <c r="D99" s="99" t="s">
        <v>87</v>
      </c>
      <c r="E99" s="100"/>
      <c r="F99" s="100"/>
      <c r="G99" s="100"/>
      <c r="H99" s="100"/>
      <c r="I99" s="100"/>
      <c r="J99" s="101">
        <f>J231</f>
        <v>0</v>
      </c>
      <c r="L99" s="98"/>
    </row>
    <row r="100" spans="2:12" s="9" customFormat="1" ht="19.899999999999999" hidden="1" customHeight="1">
      <c r="B100" s="98"/>
      <c r="D100" s="99" t="s">
        <v>88</v>
      </c>
      <c r="E100" s="100"/>
      <c r="F100" s="100"/>
      <c r="G100" s="100"/>
      <c r="H100" s="100"/>
      <c r="I100" s="100"/>
      <c r="J100" s="101">
        <f>J234</f>
        <v>0</v>
      </c>
      <c r="L100" s="98"/>
    </row>
    <row r="101" spans="2:12" s="9" customFormat="1" ht="19.899999999999999" hidden="1" customHeight="1">
      <c r="B101" s="98"/>
      <c r="D101" s="99" t="s">
        <v>89</v>
      </c>
      <c r="E101" s="100"/>
      <c r="F101" s="100"/>
      <c r="G101" s="100"/>
      <c r="H101" s="100"/>
      <c r="I101" s="100"/>
      <c r="J101" s="101">
        <f>J249</f>
        <v>0</v>
      </c>
      <c r="L101" s="98"/>
    </row>
    <row r="102" spans="2:12" s="9" customFormat="1" ht="19.899999999999999" hidden="1" customHeight="1">
      <c r="B102" s="98"/>
      <c r="D102" s="99" t="s">
        <v>90</v>
      </c>
      <c r="E102" s="100"/>
      <c r="F102" s="100"/>
      <c r="G102" s="100"/>
      <c r="H102" s="100"/>
      <c r="I102" s="100"/>
      <c r="J102" s="101">
        <f>J265</f>
        <v>0</v>
      </c>
      <c r="L102" s="98"/>
    </row>
    <row r="103" spans="2:12" s="9" customFormat="1" ht="19.899999999999999" hidden="1" customHeight="1">
      <c r="B103" s="98"/>
      <c r="D103" s="99" t="s">
        <v>91</v>
      </c>
      <c r="E103" s="100"/>
      <c r="F103" s="100"/>
      <c r="G103" s="100"/>
      <c r="H103" s="100"/>
      <c r="I103" s="100"/>
      <c r="J103" s="101">
        <f>J278</f>
        <v>0</v>
      </c>
      <c r="L103" s="98"/>
    </row>
    <row r="104" spans="2:12" s="8" customFormat="1" ht="24.95" hidden="1" customHeight="1">
      <c r="B104" s="94"/>
      <c r="D104" s="95" t="s">
        <v>92</v>
      </c>
      <c r="E104" s="96"/>
      <c r="F104" s="96"/>
      <c r="G104" s="96"/>
      <c r="H104" s="96"/>
      <c r="I104" s="96"/>
      <c r="J104" s="97">
        <f>J282</f>
        <v>0</v>
      </c>
      <c r="L104" s="94"/>
    </row>
    <row r="105" spans="2:12" s="9" customFormat="1" ht="19.899999999999999" hidden="1" customHeight="1">
      <c r="B105" s="98"/>
      <c r="D105" s="99" t="s">
        <v>93</v>
      </c>
      <c r="E105" s="100"/>
      <c r="F105" s="100"/>
      <c r="G105" s="100"/>
      <c r="H105" s="100"/>
      <c r="I105" s="100"/>
      <c r="J105" s="101">
        <f>J283</f>
        <v>0</v>
      </c>
      <c r="L105" s="98"/>
    </row>
    <row r="106" spans="2:12" s="9" customFormat="1" ht="19.899999999999999" hidden="1" customHeight="1">
      <c r="B106" s="98"/>
      <c r="D106" s="99" t="s">
        <v>94</v>
      </c>
      <c r="E106" s="100"/>
      <c r="F106" s="100"/>
      <c r="G106" s="100"/>
      <c r="H106" s="100"/>
      <c r="I106" s="100"/>
      <c r="J106" s="101">
        <f>J285</f>
        <v>0</v>
      </c>
      <c r="L106" s="98"/>
    </row>
    <row r="107" spans="2:12" s="1" customFormat="1" ht="21.75" hidden="1" customHeight="1">
      <c r="B107" s="27"/>
      <c r="L107" s="27"/>
    </row>
    <row r="108" spans="2:12" s="1" customFormat="1" ht="6.95" hidden="1" customHeight="1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27"/>
    </row>
    <row r="109" spans="2:12" hidden="1"/>
    <row r="110" spans="2:12" hidden="1"/>
    <row r="111" spans="2:12" hidden="1"/>
    <row r="112" spans="2:12" s="1" customFormat="1" ht="6.95" customHeight="1"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27"/>
    </row>
    <row r="113" spans="2:65" s="1" customFormat="1" ht="24.95" customHeight="1">
      <c r="B113" s="27"/>
      <c r="C113" s="19" t="s">
        <v>95</v>
      </c>
      <c r="L113" s="27"/>
    </row>
    <row r="114" spans="2:65" s="1" customFormat="1" ht="6.95" customHeight="1">
      <c r="B114" s="27"/>
      <c r="L114" s="27"/>
    </row>
    <row r="115" spans="2:65" s="1" customFormat="1" ht="12" customHeight="1">
      <c r="B115" s="27"/>
      <c r="C115" s="24" t="s">
        <v>14</v>
      </c>
      <c r="L115" s="27"/>
    </row>
    <row r="116" spans="2:65" s="1" customFormat="1" ht="16.5" customHeight="1">
      <c r="B116" s="27"/>
      <c r="E116" s="177" t="str">
        <f>E7</f>
        <v>Zpevněná manipulační plocha mezi ul. Na Parcelaci a Ve Finských</v>
      </c>
      <c r="F116" s="199"/>
      <c r="G116" s="199"/>
      <c r="H116" s="199"/>
      <c r="L116" s="27"/>
    </row>
    <row r="117" spans="2:65" s="1" customFormat="1" ht="6.95" customHeight="1">
      <c r="B117" s="27"/>
      <c r="L117" s="27"/>
    </row>
    <row r="118" spans="2:65" s="1" customFormat="1" ht="12" customHeight="1">
      <c r="B118" s="27"/>
      <c r="C118" s="24" t="s">
        <v>18</v>
      </c>
      <c r="F118" s="22" t="str">
        <f>F10</f>
        <v xml:space="preserve"> </v>
      </c>
      <c r="I118" s="24" t="s">
        <v>20</v>
      </c>
      <c r="J118" s="47"/>
      <c r="L118" s="27"/>
    </row>
    <row r="119" spans="2:65" s="1" customFormat="1" ht="6.95" customHeight="1">
      <c r="B119" s="27"/>
      <c r="L119" s="27"/>
    </row>
    <row r="120" spans="2:65" s="1" customFormat="1" ht="15.2" customHeight="1">
      <c r="B120" s="27"/>
      <c r="C120" s="24" t="s">
        <v>21</v>
      </c>
      <c r="F120" s="22" t="str">
        <f>E13</f>
        <v xml:space="preserve"> </v>
      </c>
      <c r="I120" s="24" t="s">
        <v>25</v>
      </c>
      <c r="J120" s="25" t="str">
        <f>E19</f>
        <v xml:space="preserve"> </v>
      </c>
      <c r="L120" s="27"/>
    </row>
    <row r="121" spans="2:65" s="1" customFormat="1" ht="15.2" customHeight="1">
      <c r="B121" s="27"/>
      <c r="C121" s="24" t="s">
        <v>24</v>
      </c>
      <c r="F121" s="22" t="str">
        <f>IF(E16="","",E16)</f>
        <v xml:space="preserve"> </v>
      </c>
      <c r="I121" s="24" t="s">
        <v>27</v>
      </c>
      <c r="J121" s="25" t="str">
        <f>E22</f>
        <v xml:space="preserve"> </v>
      </c>
      <c r="L121" s="27"/>
    </row>
    <row r="122" spans="2:65" s="1" customFormat="1" ht="10.35" customHeight="1">
      <c r="B122" s="27"/>
      <c r="L122" s="27"/>
    </row>
    <row r="123" spans="2:65" s="10" customFormat="1" ht="29.25" customHeight="1">
      <c r="B123" s="102"/>
      <c r="C123" s="103" t="s">
        <v>96</v>
      </c>
      <c r="D123" s="104" t="s">
        <v>54</v>
      </c>
      <c r="E123" s="104" t="s">
        <v>50</v>
      </c>
      <c r="F123" s="104" t="s">
        <v>51</v>
      </c>
      <c r="G123" s="104" t="s">
        <v>97</v>
      </c>
      <c r="H123" s="104" t="s">
        <v>98</v>
      </c>
      <c r="I123" s="104" t="s">
        <v>99</v>
      </c>
      <c r="J123" s="105" t="s">
        <v>80</v>
      </c>
      <c r="K123" s="106" t="s">
        <v>100</v>
      </c>
      <c r="L123" s="102"/>
      <c r="M123" s="53" t="s">
        <v>1</v>
      </c>
      <c r="N123" s="54" t="s">
        <v>33</v>
      </c>
      <c r="O123" s="54" t="s">
        <v>101</v>
      </c>
      <c r="P123" s="54" t="s">
        <v>102</v>
      </c>
      <c r="Q123" s="54" t="s">
        <v>103</v>
      </c>
      <c r="R123" s="54" t="s">
        <v>104</v>
      </c>
      <c r="S123" s="54" t="s">
        <v>105</v>
      </c>
      <c r="T123" s="55" t="s">
        <v>106</v>
      </c>
    </row>
    <row r="124" spans="2:65" s="1" customFormat="1" ht="22.9" customHeight="1">
      <c r="B124" s="27"/>
      <c r="C124" s="58" t="s">
        <v>107</v>
      </c>
      <c r="J124" s="107">
        <f>BK124</f>
        <v>0</v>
      </c>
      <c r="L124" s="27"/>
      <c r="M124" s="56"/>
      <c r="N124" s="48"/>
      <c r="O124" s="48"/>
      <c r="P124" s="108">
        <f>P125+P282</f>
        <v>531.27019299999995</v>
      </c>
      <c r="Q124" s="48"/>
      <c r="R124" s="108">
        <f>R125+R282</f>
        <v>86.213426599999991</v>
      </c>
      <c r="S124" s="48"/>
      <c r="T124" s="109">
        <f>T125+T282</f>
        <v>21.806100000000001</v>
      </c>
      <c r="AT124" s="15" t="s">
        <v>68</v>
      </c>
      <c r="AU124" s="15" t="s">
        <v>82</v>
      </c>
      <c r="BK124" s="110">
        <f>BK125+BK282</f>
        <v>0</v>
      </c>
    </row>
    <row r="125" spans="2:65" s="11" customFormat="1" ht="25.9" customHeight="1">
      <c r="B125" s="111"/>
      <c r="D125" s="112" t="s">
        <v>68</v>
      </c>
      <c r="E125" s="113" t="s">
        <v>108</v>
      </c>
      <c r="F125" s="113" t="s">
        <v>109</v>
      </c>
      <c r="J125" s="114">
        <f>BK125</f>
        <v>0</v>
      </c>
      <c r="L125" s="111"/>
      <c r="M125" s="115"/>
      <c r="P125" s="116">
        <f>P126+P172+P211+P231+P234+P249+P265+P278</f>
        <v>531.27019299999995</v>
      </c>
      <c r="R125" s="116">
        <f>R126+R172+R211+R231+R234+R249+R265+R278</f>
        <v>86.213426599999991</v>
      </c>
      <c r="T125" s="117">
        <f>T126+T172+T211+T231+T234+T249+T265+T278</f>
        <v>21.806100000000001</v>
      </c>
      <c r="AR125" s="112" t="s">
        <v>74</v>
      </c>
      <c r="AT125" s="118" t="s">
        <v>68</v>
      </c>
      <c r="AU125" s="118" t="s">
        <v>69</v>
      </c>
      <c r="AY125" s="112" t="s">
        <v>110</v>
      </c>
      <c r="BK125" s="119">
        <f>BK126+BK172+BK211+BK231+BK234+BK249+BK265+BK278</f>
        <v>0</v>
      </c>
    </row>
    <row r="126" spans="2:65" s="11" customFormat="1" ht="22.9" customHeight="1">
      <c r="B126" s="111"/>
      <c r="D126" s="112" t="s">
        <v>68</v>
      </c>
      <c r="E126" s="120" t="s">
        <v>74</v>
      </c>
      <c r="F126" s="120" t="s">
        <v>111</v>
      </c>
      <c r="J126" s="121">
        <f>BK126</f>
        <v>0</v>
      </c>
      <c r="L126" s="111"/>
      <c r="M126" s="115"/>
      <c r="P126" s="116">
        <f>SUM(P127:P171)</f>
        <v>267.00001099999997</v>
      </c>
      <c r="R126" s="116">
        <f>SUM(R127:R171)</f>
        <v>0.5</v>
      </c>
      <c r="T126" s="117">
        <f>SUM(T127:T171)</f>
        <v>21.806100000000001</v>
      </c>
      <c r="AR126" s="112" t="s">
        <v>74</v>
      </c>
      <c r="AT126" s="118" t="s">
        <v>68</v>
      </c>
      <c r="AU126" s="118" t="s">
        <v>74</v>
      </c>
      <c r="AY126" s="112" t="s">
        <v>110</v>
      </c>
      <c r="BK126" s="119">
        <f>SUM(BK127:BK171)</f>
        <v>0</v>
      </c>
    </row>
    <row r="127" spans="2:65" s="1" customFormat="1" ht="16.5" customHeight="1">
      <c r="B127" s="122"/>
      <c r="C127" s="123" t="s">
        <v>74</v>
      </c>
      <c r="D127" s="123" t="s">
        <v>112</v>
      </c>
      <c r="E127" s="124" t="s">
        <v>113</v>
      </c>
      <c r="F127" s="125" t="s">
        <v>114</v>
      </c>
      <c r="G127" s="126" t="s">
        <v>115</v>
      </c>
      <c r="H127" s="127">
        <v>0.5</v>
      </c>
      <c r="I127" s="128"/>
      <c r="J127" s="128">
        <f>ROUND(I127*H127,2)</f>
        <v>0</v>
      </c>
      <c r="K127" s="129"/>
      <c r="L127" s="27"/>
      <c r="M127" s="130" t="s">
        <v>1</v>
      </c>
      <c r="N127" s="131" t="s">
        <v>34</v>
      </c>
      <c r="O127" s="132">
        <v>1.35</v>
      </c>
      <c r="P127" s="132">
        <f>O127*H127</f>
        <v>0.67500000000000004</v>
      </c>
      <c r="Q127" s="132">
        <v>0</v>
      </c>
      <c r="R127" s="132">
        <f>Q127*H127</f>
        <v>0</v>
      </c>
      <c r="S127" s="132">
        <v>0.32500000000000001</v>
      </c>
      <c r="T127" s="133">
        <f>S127*H127</f>
        <v>0.16250000000000001</v>
      </c>
      <c r="AR127" s="134" t="s">
        <v>116</v>
      </c>
      <c r="AT127" s="134" t="s">
        <v>112</v>
      </c>
      <c r="AU127" s="134" t="s">
        <v>76</v>
      </c>
      <c r="AY127" s="15" t="s">
        <v>110</v>
      </c>
      <c r="BE127" s="135">
        <f>IF(N127="základní",J127,0)</f>
        <v>0</v>
      </c>
      <c r="BF127" s="135">
        <f>IF(N127="snížená",J127,0)</f>
        <v>0</v>
      </c>
      <c r="BG127" s="135">
        <f>IF(N127="zákl. přenesená",J127,0)</f>
        <v>0</v>
      </c>
      <c r="BH127" s="135">
        <f>IF(N127="sníž. přenesená",J127,0)</f>
        <v>0</v>
      </c>
      <c r="BI127" s="135">
        <f>IF(N127="nulová",J127,0)</f>
        <v>0</v>
      </c>
      <c r="BJ127" s="15" t="s">
        <v>74</v>
      </c>
      <c r="BK127" s="135">
        <f>ROUND(I127*H127,2)</f>
        <v>0</v>
      </c>
      <c r="BL127" s="15" t="s">
        <v>116</v>
      </c>
      <c r="BM127" s="134" t="s">
        <v>117</v>
      </c>
    </row>
    <row r="128" spans="2:65" s="1" customFormat="1" ht="19.5">
      <c r="B128" s="27"/>
      <c r="D128" s="136" t="s">
        <v>118</v>
      </c>
      <c r="F128" s="137" t="s">
        <v>119</v>
      </c>
      <c r="L128" s="27"/>
      <c r="M128" s="138"/>
      <c r="T128" s="50"/>
      <c r="AT128" s="15" t="s">
        <v>118</v>
      </c>
      <c r="AU128" s="15" t="s">
        <v>76</v>
      </c>
    </row>
    <row r="129" spans="2:65" s="12" customFormat="1">
      <c r="B129" s="139"/>
      <c r="D129" s="136" t="s">
        <v>120</v>
      </c>
      <c r="E129" s="140" t="s">
        <v>1</v>
      </c>
      <c r="F129" s="141" t="s">
        <v>121</v>
      </c>
      <c r="H129" s="142">
        <v>0.5</v>
      </c>
      <c r="L129" s="139"/>
      <c r="M129" s="143"/>
      <c r="T129" s="144"/>
      <c r="AT129" s="140" t="s">
        <v>120</v>
      </c>
      <c r="AU129" s="140" t="s">
        <v>76</v>
      </c>
      <c r="AV129" s="12" t="s">
        <v>76</v>
      </c>
      <c r="AW129" s="12" t="s">
        <v>26</v>
      </c>
      <c r="AX129" s="12" t="s">
        <v>74</v>
      </c>
      <c r="AY129" s="140" t="s">
        <v>110</v>
      </c>
    </row>
    <row r="130" spans="2:65" s="1" customFormat="1" ht="16.5" customHeight="1">
      <c r="B130" s="122"/>
      <c r="C130" s="123" t="s">
        <v>76</v>
      </c>
      <c r="D130" s="123" t="s">
        <v>112</v>
      </c>
      <c r="E130" s="124" t="s">
        <v>122</v>
      </c>
      <c r="F130" s="125" t="s">
        <v>123</v>
      </c>
      <c r="G130" s="126" t="s">
        <v>115</v>
      </c>
      <c r="H130" s="127">
        <v>98.38</v>
      </c>
      <c r="I130" s="128"/>
      <c r="J130" s="128">
        <f>ROUND(I130*H130,2)</f>
        <v>0</v>
      </c>
      <c r="K130" s="129"/>
      <c r="L130" s="27"/>
      <c r="M130" s="130" t="s">
        <v>1</v>
      </c>
      <c r="N130" s="131" t="s">
        <v>34</v>
      </c>
      <c r="O130" s="132">
        <v>0.41199999999999998</v>
      </c>
      <c r="P130" s="132">
        <f>O130*H130</f>
        <v>40.532559999999997</v>
      </c>
      <c r="Q130" s="132">
        <v>0</v>
      </c>
      <c r="R130" s="132">
        <f>Q130*H130</f>
        <v>0</v>
      </c>
      <c r="S130" s="132">
        <v>0.22</v>
      </c>
      <c r="T130" s="133">
        <f>S130*H130</f>
        <v>21.643599999999999</v>
      </c>
      <c r="AR130" s="134" t="s">
        <v>116</v>
      </c>
      <c r="AT130" s="134" t="s">
        <v>112</v>
      </c>
      <c r="AU130" s="134" t="s">
        <v>76</v>
      </c>
      <c r="AY130" s="15" t="s">
        <v>110</v>
      </c>
      <c r="BE130" s="135">
        <f>IF(N130="základní",J130,0)</f>
        <v>0</v>
      </c>
      <c r="BF130" s="135">
        <f>IF(N130="snížená",J130,0)</f>
        <v>0</v>
      </c>
      <c r="BG130" s="135">
        <f>IF(N130="zákl. přenesená",J130,0)</f>
        <v>0</v>
      </c>
      <c r="BH130" s="135">
        <f>IF(N130="sníž. přenesená",J130,0)</f>
        <v>0</v>
      </c>
      <c r="BI130" s="135">
        <f>IF(N130="nulová",J130,0)</f>
        <v>0</v>
      </c>
      <c r="BJ130" s="15" t="s">
        <v>74</v>
      </c>
      <c r="BK130" s="135">
        <f>ROUND(I130*H130,2)</f>
        <v>0</v>
      </c>
      <c r="BL130" s="15" t="s">
        <v>116</v>
      </c>
      <c r="BM130" s="134" t="s">
        <v>124</v>
      </c>
    </row>
    <row r="131" spans="2:65" s="12" customFormat="1">
      <c r="B131" s="139"/>
      <c r="D131" s="136" t="s">
        <v>120</v>
      </c>
      <c r="E131" s="140" t="s">
        <v>1</v>
      </c>
      <c r="F131" s="141" t="s">
        <v>125</v>
      </c>
      <c r="H131" s="142">
        <v>45.5</v>
      </c>
      <c r="L131" s="139"/>
      <c r="M131" s="143"/>
      <c r="T131" s="144"/>
      <c r="AT131" s="140" t="s">
        <v>120</v>
      </c>
      <c r="AU131" s="140" t="s">
        <v>76</v>
      </c>
      <c r="AV131" s="12" t="s">
        <v>76</v>
      </c>
      <c r="AW131" s="12" t="s">
        <v>26</v>
      </c>
      <c r="AX131" s="12" t="s">
        <v>69</v>
      </c>
      <c r="AY131" s="140" t="s">
        <v>110</v>
      </c>
    </row>
    <row r="132" spans="2:65" s="12" customFormat="1">
      <c r="B132" s="139"/>
      <c r="D132" s="136" t="s">
        <v>120</v>
      </c>
      <c r="E132" s="140" t="s">
        <v>1</v>
      </c>
      <c r="F132" s="141" t="s">
        <v>126</v>
      </c>
      <c r="H132" s="142">
        <v>45.88</v>
      </c>
      <c r="L132" s="139"/>
      <c r="M132" s="143"/>
      <c r="T132" s="144"/>
      <c r="AT132" s="140" t="s">
        <v>120</v>
      </c>
      <c r="AU132" s="140" t="s">
        <v>76</v>
      </c>
      <c r="AV132" s="12" t="s">
        <v>76</v>
      </c>
      <c r="AW132" s="12" t="s">
        <v>26</v>
      </c>
      <c r="AX132" s="12" t="s">
        <v>69</v>
      </c>
      <c r="AY132" s="140" t="s">
        <v>110</v>
      </c>
    </row>
    <row r="133" spans="2:65" s="12" customFormat="1">
      <c r="B133" s="139"/>
      <c r="D133" s="136" t="s">
        <v>120</v>
      </c>
      <c r="E133" s="140" t="s">
        <v>1</v>
      </c>
      <c r="F133" s="141" t="s">
        <v>127</v>
      </c>
      <c r="H133" s="142">
        <v>2</v>
      </c>
      <c r="L133" s="139"/>
      <c r="M133" s="143"/>
      <c r="T133" s="144"/>
      <c r="AT133" s="140" t="s">
        <v>120</v>
      </c>
      <c r="AU133" s="140" t="s">
        <v>76</v>
      </c>
      <c r="AV133" s="12" t="s">
        <v>76</v>
      </c>
      <c r="AW133" s="12" t="s">
        <v>26</v>
      </c>
      <c r="AX133" s="12" t="s">
        <v>69</v>
      </c>
      <c r="AY133" s="140" t="s">
        <v>110</v>
      </c>
    </row>
    <row r="134" spans="2:65" s="12" customFormat="1">
      <c r="B134" s="139"/>
      <c r="D134" s="136" t="s">
        <v>120</v>
      </c>
      <c r="E134" s="140" t="s">
        <v>1</v>
      </c>
      <c r="F134" s="141" t="s">
        <v>128</v>
      </c>
      <c r="H134" s="142">
        <v>5</v>
      </c>
      <c r="L134" s="139"/>
      <c r="M134" s="143"/>
      <c r="T134" s="144"/>
      <c r="AT134" s="140" t="s">
        <v>120</v>
      </c>
      <c r="AU134" s="140" t="s">
        <v>76</v>
      </c>
      <c r="AV134" s="12" t="s">
        <v>76</v>
      </c>
      <c r="AW134" s="12" t="s">
        <v>26</v>
      </c>
      <c r="AX134" s="12" t="s">
        <v>69</v>
      </c>
      <c r="AY134" s="140" t="s">
        <v>110</v>
      </c>
    </row>
    <row r="135" spans="2:65" s="13" customFormat="1">
      <c r="B135" s="145"/>
      <c r="D135" s="136" t="s">
        <v>120</v>
      </c>
      <c r="E135" s="146" t="s">
        <v>1</v>
      </c>
      <c r="F135" s="147" t="s">
        <v>129</v>
      </c>
      <c r="H135" s="148">
        <v>98.38</v>
      </c>
      <c r="L135" s="145"/>
      <c r="M135" s="149"/>
      <c r="T135" s="150"/>
      <c r="AT135" s="146" t="s">
        <v>120</v>
      </c>
      <c r="AU135" s="146" t="s">
        <v>76</v>
      </c>
      <c r="AV135" s="13" t="s">
        <v>116</v>
      </c>
      <c r="AW135" s="13" t="s">
        <v>26</v>
      </c>
      <c r="AX135" s="13" t="s">
        <v>74</v>
      </c>
      <c r="AY135" s="146" t="s">
        <v>110</v>
      </c>
    </row>
    <row r="136" spans="2:65" s="1" customFormat="1" ht="16.5" customHeight="1">
      <c r="B136" s="122"/>
      <c r="C136" s="123" t="s">
        <v>130</v>
      </c>
      <c r="D136" s="123" t="s">
        <v>112</v>
      </c>
      <c r="E136" s="124" t="s">
        <v>131</v>
      </c>
      <c r="F136" s="125" t="s">
        <v>132</v>
      </c>
      <c r="G136" s="126" t="s">
        <v>133</v>
      </c>
      <c r="H136" s="127">
        <v>27.462</v>
      </c>
      <c r="I136" s="128"/>
      <c r="J136" s="128">
        <f>ROUND(I136*H136,2)</f>
        <v>0</v>
      </c>
      <c r="K136" s="129"/>
      <c r="L136" s="27"/>
      <c r="M136" s="130" t="s">
        <v>1</v>
      </c>
      <c r="N136" s="131" t="s">
        <v>34</v>
      </c>
      <c r="O136" s="132">
        <v>3.1480000000000001</v>
      </c>
      <c r="P136" s="132">
        <f>O136*H136</f>
        <v>86.450376000000006</v>
      </c>
      <c r="Q136" s="132">
        <v>0</v>
      </c>
      <c r="R136" s="132">
        <f>Q136*H136</f>
        <v>0</v>
      </c>
      <c r="S136" s="132">
        <v>0</v>
      </c>
      <c r="T136" s="133">
        <f>S136*H136</f>
        <v>0</v>
      </c>
      <c r="AR136" s="134" t="s">
        <v>116</v>
      </c>
      <c r="AT136" s="134" t="s">
        <v>112</v>
      </c>
      <c r="AU136" s="134" t="s">
        <v>76</v>
      </c>
      <c r="AY136" s="15" t="s">
        <v>110</v>
      </c>
      <c r="BE136" s="135">
        <f>IF(N136="základní",J136,0)</f>
        <v>0</v>
      </c>
      <c r="BF136" s="135">
        <f>IF(N136="snížená",J136,0)</f>
        <v>0</v>
      </c>
      <c r="BG136" s="135">
        <f>IF(N136="zákl. přenesená",J136,0)</f>
        <v>0</v>
      </c>
      <c r="BH136" s="135">
        <f>IF(N136="sníž. přenesená",J136,0)</f>
        <v>0</v>
      </c>
      <c r="BI136" s="135">
        <f>IF(N136="nulová",J136,0)</f>
        <v>0</v>
      </c>
      <c r="BJ136" s="15" t="s">
        <v>74</v>
      </c>
      <c r="BK136" s="135">
        <f>ROUND(I136*H136,2)</f>
        <v>0</v>
      </c>
      <c r="BL136" s="15" t="s">
        <v>116</v>
      </c>
      <c r="BM136" s="134" t="s">
        <v>134</v>
      </c>
    </row>
    <row r="137" spans="2:65" s="1" customFormat="1">
      <c r="B137" s="27"/>
      <c r="D137" s="136" t="s">
        <v>118</v>
      </c>
      <c r="F137" s="137" t="s">
        <v>135</v>
      </c>
      <c r="L137" s="27"/>
      <c r="M137" s="138"/>
      <c r="T137" s="50"/>
      <c r="AT137" s="15" t="s">
        <v>118</v>
      </c>
      <c r="AU137" s="15" t="s">
        <v>76</v>
      </c>
    </row>
    <row r="138" spans="2:65" s="12" customFormat="1">
      <c r="B138" s="139"/>
      <c r="D138" s="136" t="s">
        <v>120</v>
      </c>
      <c r="E138" s="140" t="s">
        <v>1</v>
      </c>
      <c r="F138" s="141" t="s">
        <v>136</v>
      </c>
      <c r="H138" s="142">
        <v>36.6</v>
      </c>
      <c r="L138" s="139"/>
      <c r="M138" s="143"/>
      <c r="T138" s="144"/>
      <c r="AT138" s="140" t="s">
        <v>120</v>
      </c>
      <c r="AU138" s="140" t="s">
        <v>76</v>
      </c>
      <c r="AV138" s="12" t="s">
        <v>76</v>
      </c>
      <c r="AW138" s="12" t="s">
        <v>26</v>
      </c>
      <c r="AX138" s="12" t="s">
        <v>69</v>
      </c>
      <c r="AY138" s="140" t="s">
        <v>110</v>
      </c>
    </row>
    <row r="139" spans="2:65" s="12" customFormat="1">
      <c r="B139" s="139"/>
      <c r="D139" s="136" t="s">
        <v>120</v>
      </c>
      <c r="E139" s="140" t="s">
        <v>1</v>
      </c>
      <c r="F139" s="141" t="s">
        <v>137</v>
      </c>
      <c r="H139" s="142">
        <v>-9.1379999999999999</v>
      </c>
      <c r="L139" s="139"/>
      <c r="M139" s="143"/>
      <c r="T139" s="144"/>
      <c r="AT139" s="140" t="s">
        <v>120</v>
      </c>
      <c r="AU139" s="140" t="s">
        <v>76</v>
      </c>
      <c r="AV139" s="12" t="s">
        <v>76</v>
      </c>
      <c r="AW139" s="12" t="s">
        <v>26</v>
      </c>
      <c r="AX139" s="12" t="s">
        <v>69</v>
      </c>
      <c r="AY139" s="140" t="s">
        <v>110</v>
      </c>
    </row>
    <row r="140" spans="2:65" s="13" customFormat="1">
      <c r="B140" s="145"/>
      <c r="D140" s="136" t="s">
        <v>120</v>
      </c>
      <c r="E140" s="146" t="s">
        <v>1</v>
      </c>
      <c r="F140" s="147" t="s">
        <v>129</v>
      </c>
      <c r="H140" s="148">
        <v>27.462000000000003</v>
      </c>
      <c r="L140" s="145"/>
      <c r="M140" s="149"/>
      <c r="T140" s="150"/>
      <c r="AT140" s="146" t="s">
        <v>120</v>
      </c>
      <c r="AU140" s="146" t="s">
        <v>76</v>
      </c>
      <c r="AV140" s="13" t="s">
        <v>116</v>
      </c>
      <c r="AW140" s="13" t="s">
        <v>26</v>
      </c>
      <c r="AX140" s="13" t="s">
        <v>74</v>
      </c>
      <c r="AY140" s="146" t="s">
        <v>110</v>
      </c>
    </row>
    <row r="141" spans="2:65" s="1" customFormat="1" ht="21.75" customHeight="1">
      <c r="B141" s="122"/>
      <c r="C141" s="123" t="s">
        <v>116</v>
      </c>
      <c r="D141" s="123" t="s">
        <v>112</v>
      </c>
      <c r="E141" s="124" t="s">
        <v>138</v>
      </c>
      <c r="F141" s="125" t="s">
        <v>139</v>
      </c>
      <c r="G141" s="126" t="s">
        <v>133</v>
      </c>
      <c r="H141" s="127">
        <v>14.752000000000001</v>
      </c>
      <c r="I141" s="128"/>
      <c r="J141" s="128">
        <f>ROUND(I141*H141,2)</f>
        <v>0</v>
      </c>
      <c r="K141" s="129"/>
      <c r="L141" s="27"/>
      <c r="M141" s="130" t="s">
        <v>1</v>
      </c>
      <c r="N141" s="131" t="s">
        <v>34</v>
      </c>
      <c r="O141" s="132">
        <v>4.4930000000000003</v>
      </c>
      <c r="P141" s="132">
        <f>O141*H141</f>
        <v>66.280736000000005</v>
      </c>
      <c r="Q141" s="132">
        <v>0</v>
      </c>
      <c r="R141" s="132">
        <f>Q141*H141</f>
        <v>0</v>
      </c>
      <c r="S141" s="132">
        <v>0</v>
      </c>
      <c r="T141" s="133">
        <f>S141*H141</f>
        <v>0</v>
      </c>
      <c r="AR141" s="134" t="s">
        <v>116</v>
      </c>
      <c r="AT141" s="134" t="s">
        <v>112</v>
      </c>
      <c r="AU141" s="134" t="s">
        <v>76</v>
      </c>
      <c r="AY141" s="15" t="s">
        <v>110</v>
      </c>
      <c r="BE141" s="135">
        <f>IF(N141="základní",J141,0)</f>
        <v>0</v>
      </c>
      <c r="BF141" s="135">
        <f>IF(N141="snížená",J141,0)</f>
        <v>0</v>
      </c>
      <c r="BG141" s="135">
        <f>IF(N141="zákl. přenesená",J141,0)</f>
        <v>0</v>
      </c>
      <c r="BH141" s="135">
        <f>IF(N141="sníž. přenesená",J141,0)</f>
        <v>0</v>
      </c>
      <c r="BI141" s="135">
        <f>IF(N141="nulová",J141,0)</f>
        <v>0</v>
      </c>
      <c r="BJ141" s="15" t="s">
        <v>74</v>
      </c>
      <c r="BK141" s="135">
        <f>ROUND(I141*H141,2)</f>
        <v>0</v>
      </c>
      <c r="BL141" s="15" t="s">
        <v>116</v>
      </c>
      <c r="BM141" s="134" t="s">
        <v>140</v>
      </c>
    </row>
    <row r="142" spans="2:65" s="1" customFormat="1" ht="19.5">
      <c r="B142" s="27"/>
      <c r="D142" s="136" t="s">
        <v>118</v>
      </c>
      <c r="F142" s="137" t="s">
        <v>141</v>
      </c>
      <c r="L142" s="27"/>
      <c r="M142" s="138"/>
      <c r="T142" s="50"/>
      <c r="AT142" s="15" t="s">
        <v>118</v>
      </c>
      <c r="AU142" s="15" t="s">
        <v>76</v>
      </c>
    </row>
    <row r="143" spans="2:65" s="12" customFormat="1">
      <c r="B143" s="139"/>
      <c r="D143" s="136" t="s">
        <v>120</v>
      </c>
      <c r="E143" s="140" t="s">
        <v>1</v>
      </c>
      <c r="F143" s="141" t="s">
        <v>142</v>
      </c>
      <c r="H143" s="142">
        <v>14.752000000000001</v>
      </c>
      <c r="L143" s="139"/>
      <c r="M143" s="143"/>
      <c r="T143" s="144"/>
      <c r="AT143" s="140" t="s">
        <v>120</v>
      </c>
      <c r="AU143" s="140" t="s">
        <v>76</v>
      </c>
      <c r="AV143" s="12" t="s">
        <v>76</v>
      </c>
      <c r="AW143" s="12" t="s">
        <v>26</v>
      </c>
      <c r="AX143" s="12" t="s">
        <v>74</v>
      </c>
      <c r="AY143" s="140" t="s">
        <v>110</v>
      </c>
    </row>
    <row r="144" spans="2:65" s="1" customFormat="1" ht="21.75" customHeight="1">
      <c r="B144" s="122"/>
      <c r="C144" s="123" t="s">
        <v>143</v>
      </c>
      <c r="D144" s="123" t="s">
        <v>112</v>
      </c>
      <c r="E144" s="124" t="s">
        <v>144</v>
      </c>
      <c r="F144" s="125" t="s">
        <v>145</v>
      </c>
      <c r="G144" s="126" t="s">
        <v>133</v>
      </c>
      <c r="H144" s="127">
        <v>0.5</v>
      </c>
      <c r="I144" s="128"/>
      <c r="J144" s="128">
        <f>ROUND(I144*H144,2)</f>
        <v>0</v>
      </c>
      <c r="K144" s="129"/>
      <c r="L144" s="27"/>
      <c r="M144" s="130" t="s">
        <v>1</v>
      </c>
      <c r="N144" s="131" t="s">
        <v>34</v>
      </c>
      <c r="O144" s="132">
        <v>7.133</v>
      </c>
      <c r="P144" s="132">
        <f>O144*H144</f>
        <v>3.5665</v>
      </c>
      <c r="Q144" s="132">
        <v>0</v>
      </c>
      <c r="R144" s="132">
        <f>Q144*H144</f>
        <v>0</v>
      </c>
      <c r="S144" s="132">
        <v>0</v>
      </c>
      <c r="T144" s="133">
        <f>S144*H144</f>
        <v>0</v>
      </c>
      <c r="AR144" s="134" t="s">
        <v>116</v>
      </c>
      <c r="AT144" s="134" t="s">
        <v>112</v>
      </c>
      <c r="AU144" s="134" t="s">
        <v>76</v>
      </c>
      <c r="AY144" s="15" t="s">
        <v>110</v>
      </c>
      <c r="BE144" s="135">
        <f>IF(N144="základní",J144,0)</f>
        <v>0</v>
      </c>
      <c r="BF144" s="135">
        <f>IF(N144="snížená",J144,0)</f>
        <v>0</v>
      </c>
      <c r="BG144" s="135">
        <f>IF(N144="zákl. přenesená",J144,0)</f>
        <v>0</v>
      </c>
      <c r="BH144" s="135">
        <f>IF(N144="sníž. přenesená",J144,0)</f>
        <v>0</v>
      </c>
      <c r="BI144" s="135">
        <f>IF(N144="nulová",J144,0)</f>
        <v>0</v>
      </c>
      <c r="BJ144" s="15" t="s">
        <v>74</v>
      </c>
      <c r="BK144" s="135">
        <f>ROUND(I144*H144,2)</f>
        <v>0</v>
      </c>
      <c r="BL144" s="15" t="s">
        <v>116</v>
      </c>
      <c r="BM144" s="134" t="s">
        <v>146</v>
      </c>
    </row>
    <row r="145" spans="2:65" s="1" customFormat="1">
      <c r="B145" s="27"/>
      <c r="D145" s="136" t="s">
        <v>118</v>
      </c>
      <c r="F145" s="137" t="s">
        <v>147</v>
      </c>
      <c r="L145" s="27"/>
      <c r="M145" s="138"/>
      <c r="T145" s="50"/>
      <c r="AT145" s="15" t="s">
        <v>118</v>
      </c>
      <c r="AU145" s="15" t="s">
        <v>76</v>
      </c>
    </row>
    <row r="146" spans="2:65" s="12" customFormat="1">
      <c r="B146" s="139"/>
      <c r="D146" s="136" t="s">
        <v>120</v>
      </c>
      <c r="E146" s="140" t="s">
        <v>1</v>
      </c>
      <c r="F146" s="141" t="s">
        <v>148</v>
      </c>
      <c r="H146" s="142">
        <v>0.5</v>
      </c>
      <c r="L146" s="139"/>
      <c r="M146" s="143"/>
      <c r="T146" s="144"/>
      <c r="AT146" s="140" t="s">
        <v>120</v>
      </c>
      <c r="AU146" s="140" t="s">
        <v>76</v>
      </c>
      <c r="AV146" s="12" t="s">
        <v>76</v>
      </c>
      <c r="AW146" s="12" t="s">
        <v>26</v>
      </c>
      <c r="AX146" s="12" t="s">
        <v>74</v>
      </c>
      <c r="AY146" s="140" t="s">
        <v>110</v>
      </c>
    </row>
    <row r="147" spans="2:65" s="1" customFormat="1" ht="16.5" customHeight="1">
      <c r="B147" s="122"/>
      <c r="C147" s="123" t="s">
        <v>149</v>
      </c>
      <c r="D147" s="123" t="s">
        <v>112</v>
      </c>
      <c r="E147" s="124" t="s">
        <v>150</v>
      </c>
      <c r="F147" s="125" t="s">
        <v>151</v>
      </c>
      <c r="G147" s="126" t="s">
        <v>133</v>
      </c>
      <c r="H147" s="127">
        <v>5.25</v>
      </c>
      <c r="I147" s="128"/>
      <c r="J147" s="128">
        <f>ROUND(I147*H147,2)</f>
        <v>0</v>
      </c>
      <c r="K147" s="129"/>
      <c r="L147" s="27"/>
      <c r="M147" s="130" t="s">
        <v>1</v>
      </c>
      <c r="N147" s="131" t="s">
        <v>34</v>
      </c>
      <c r="O147" s="132">
        <v>2.5920000000000001</v>
      </c>
      <c r="P147" s="132">
        <f>O147*H147</f>
        <v>13.608000000000001</v>
      </c>
      <c r="Q147" s="132">
        <v>0</v>
      </c>
      <c r="R147" s="132">
        <f>Q147*H147</f>
        <v>0</v>
      </c>
      <c r="S147" s="132">
        <v>0</v>
      </c>
      <c r="T147" s="133">
        <f>S147*H147</f>
        <v>0</v>
      </c>
      <c r="AR147" s="134" t="s">
        <v>116</v>
      </c>
      <c r="AT147" s="134" t="s">
        <v>112</v>
      </c>
      <c r="AU147" s="134" t="s">
        <v>76</v>
      </c>
      <c r="AY147" s="15" t="s">
        <v>110</v>
      </c>
      <c r="BE147" s="135">
        <f>IF(N147="základní",J147,0)</f>
        <v>0</v>
      </c>
      <c r="BF147" s="135">
        <f>IF(N147="snížená",J147,0)</f>
        <v>0</v>
      </c>
      <c r="BG147" s="135">
        <f>IF(N147="zákl. přenesená",J147,0)</f>
        <v>0</v>
      </c>
      <c r="BH147" s="135">
        <f>IF(N147="sníž. přenesená",J147,0)</f>
        <v>0</v>
      </c>
      <c r="BI147" s="135">
        <f>IF(N147="nulová",J147,0)</f>
        <v>0</v>
      </c>
      <c r="BJ147" s="15" t="s">
        <v>74</v>
      </c>
      <c r="BK147" s="135">
        <f>ROUND(I147*H147,2)</f>
        <v>0</v>
      </c>
      <c r="BL147" s="15" t="s">
        <v>116</v>
      </c>
      <c r="BM147" s="134" t="s">
        <v>152</v>
      </c>
    </row>
    <row r="148" spans="2:65" s="1" customFormat="1">
      <c r="B148" s="27"/>
      <c r="D148" s="136" t="s">
        <v>118</v>
      </c>
      <c r="F148" s="137" t="s">
        <v>153</v>
      </c>
      <c r="L148" s="27"/>
      <c r="M148" s="138"/>
      <c r="T148" s="50"/>
      <c r="AT148" s="15" t="s">
        <v>118</v>
      </c>
      <c r="AU148" s="15" t="s">
        <v>76</v>
      </c>
    </row>
    <row r="149" spans="2:65" s="12" customFormat="1">
      <c r="B149" s="139"/>
      <c r="D149" s="136" t="s">
        <v>120</v>
      </c>
      <c r="E149" s="140" t="s">
        <v>1</v>
      </c>
      <c r="F149" s="141" t="s">
        <v>154</v>
      </c>
      <c r="H149" s="142">
        <v>5.25</v>
      </c>
      <c r="L149" s="139"/>
      <c r="M149" s="143"/>
      <c r="T149" s="144"/>
      <c r="AT149" s="140" t="s">
        <v>120</v>
      </c>
      <c r="AU149" s="140" t="s">
        <v>76</v>
      </c>
      <c r="AV149" s="12" t="s">
        <v>76</v>
      </c>
      <c r="AW149" s="12" t="s">
        <v>26</v>
      </c>
      <c r="AX149" s="12" t="s">
        <v>74</v>
      </c>
      <c r="AY149" s="140" t="s">
        <v>110</v>
      </c>
    </row>
    <row r="150" spans="2:65" s="1" customFormat="1" ht="21.75" customHeight="1">
      <c r="B150" s="122"/>
      <c r="C150" s="123" t="s">
        <v>155</v>
      </c>
      <c r="D150" s="123" t="s">
        <v>112</v>
      </c>
      <c r="E150" s="124" t="s">
        <v>156</v>
      </c>
      <c r="F150" s="125" t="s">
        <v>157</v>
      </c>
      <c r="G150" s="126" t="s">
        <v>133</v>
      </c>
      <c r="H150" s="127">
        <v>42.713999999999999</v>
      </c>
      <c r="I150" s="128"/>
      <c r="J150" s="128">
        <f>ROUND(I150*H150,2)</f>
        <v>0</v>
      </c>
      <c r="K150" s="129"/>
      <c r="L150" s="27"/>
      <c r="M150" s="130" t="s">
        <v>1</v>
      </c>
      <c r="N150" s="131" t="s">
        <v>34</v>
      </c>
      <c r="O150" s="132">
        <v>0.41099999999999998</v>
      </c>
      <c r="P150" s="132">
        <f>O150*H150</f>
        <v>17.555453999999997</v>
      </c>
      <c r="Q150" s="132">
        <v>0</v>
      </c>
      <c r="R150" s="132">
        <f>Q150*H150</f>
        <v>0</v>
      </c>
      <c r="S150" s="132">
        <v>0</v>
      </c>
      <c r="T150" s="133">
        <f>S150*H150</f>
        <v>0</v>
      </c>
      <c r="AR150" s="134" t="s">
        <v>116</v>
      </c>
      <c r="AT150" s="134" t="s">
        <v>112</v>
      </c>
      <c r="AU150" s="134" t="s">
        <v>76</v>
      </c>
      <c r="AY150" s="15" t="s">
        <v>110</v>
      </c>
      <c r="BE150" s="135">
        <f>IF(N150="základní",J150,0)</f>
        <v>0</v>
      </c>
      <c r="BF150" s="135">
        <f>IF(N150="snížená",J150,0)</f>
        <v>0</v>
      </c>
      <c r="BG150" s="135">
        <f>IF(N150="zákl. přenesená",J150,0)</f>
        <v>0</v>
      </c>
      <c r="BH150" s="135">
        <f>IF(N150="sníž. přenesená",J150,0)</f>
        <v>0</v>
      </c>
      <c r="BI150" s="135">
        <f>IF(N150="nulová",J150,0)</f>
        <v>0</v>
      </c>
      <c r="BJ150" s="15" t="s">
        <v>74</v>
      </c>
      <c r="BK150" s="135">
        <f>ROUND(I150*H150,2)</f>
        <v>0</v>
      </c>
      <c r="BL150" s="15" t="s">
        <v>116</v>
      </c>
      <c r="BM150" s="134" t="s">
        <v>158</v>
      </c>
    </row>
    <row r="151" spans="2:65" s="1" customFormat="1" ht="19.5">
      <c r="B151" s="27"/>
      <c r="D151" s="136" t="s">
        <v>118</v>
      </c>
      <c r="F151" s="137" t="s">
        <v>159</v>
      </c>
      <c r="L151" s="27"/>
      <c r="M151" s="138"/>
      <c r="T151" s="50"/>
      <c r="AT151" s="15" t="s">
        <v>118</v>
      </c>
      <c r="AU151" s="15" t="s">
        <v>76</v>
      </c>
    </row>
    <row r="152" spans="2:65" s="12" customFormat="1">
      <c r="B152" s="139"/>
      <c r="D152" s="136" t="s">
        <v>120</v>
      </c>
      <c r="E152" s="140" t="s">
        <v>1</v>
      </c>
      <c r="F152" s="141" t="s">
        <v>160</v>
      </c>
      <c r="H152" s="142">
        <v>42.713999999999999</v>
      </c>
      <c r="L152" s="139"/>
      <c r="M152" s="143"/>
      <c r="T152" s="144"/>
      <c r="AT152" s="140" t="s">
        <v>120</v>
      </c>
      <c r="AU152" s="140" t="s">
        <v>76</v>
      </c>
      <c r="AV152" s="12" t="s">
        <v>76</v>
      </c>
      <c r="AW152" s="12" t="s">
        <v>26</v>
      </c>
      <c r="AX152" s="12" t="s">
        <v>74</v>
      </c>
      <c r="AY152" s="140" t="s">
        <v>110</v>
      </c>
    </row>
    <row r="153" spans="2:65" s="1" customFormat="1" ht="24.2" customHeight="1">
      <c r="B153" s="122"/>
      <c r="C153" s="123" t="s">
        <v>161</v>
      </c>
      <c r="D153" s="123" t="s">
        <v>112</v>
      </c>
      <c r="E153" s="124" t="s">
        <v>162</v>
      </c>
      <c r="F153" s="125" t="s">
        <v>163</v>
      </c>
      <c r="G153" s="126" t="s">
        <v>133</v>
      </c>
      <c r="H153" s="127">
        <v>64.070999999999998</v>
      </c>
      <c r="I153" s="128"/>
      <c r="J153" s="128">
        <f>ROUND(I153*H153,2)</f>
        <v>0</v>
      </c>
      <c r="K153" s="129"/>
      <c r="L153" s="27"/>
      <c r="M153" s="130" t="s">
        <v>1</v>
      </c>
      <c r="N153" s="131" t="s">
        <v>34</v>
      </c>
      <c r="O153" s="132">
        <v>0.379</v>
      </c>
      <c r="P153" s="132">
        <f>O153*H153</f>
        <v>24.282909</v>
      </c>
      <c r="Q153" s="132">
        <v>0</v>
      </c>
      <c r="R153" s="132">
        <f>Q153*H153</f>
        <v>0</v>
      </c>
      <c r="S153" s="132">
        <v>0</v>
      </c>
      <c r="T153" s="133">
        <f>S153*H153</f>
        <v>0</v>
      </c>
      <c r="AR153" s="134" t="s">
        <v>116</v>
      </c>
      <c r="AT153" s="134" t="s">
        <v>112</v>
      </c>
      <c r="AU153" s="134" t="s">
        <v>76</v>
      </c>
      <c r="AY153" s="15" t="s">
        <v>110</v>
      </c>
      <c r="BE153" s="135">
        <f>IF(N153="základní",J153,0)</f>
        <v>0</v>
      </c>
      <c r="BF153" s="135">
        <f>IF(N153="snížená",J153,0)</f>
        <v>0</v>
      </c>
      <c r="BG153" s="135">
        <f>IF(N153="zákl. přenesená",J153,0)</f>
        <v>0</v>
      </c>
      <c r="BH153" s="135">
        <f>IF(N153="sníž. přenesená",J153,0)</f>
        <v>0</v>
      </c>
      <c r="BI153" s="135">
        <f>IF(N153="nulová",J153,0)</f>
        <v>0</v>
      </c>
      <c r="BJ153" s="15" t="s">
        <v>74</v>
      </c>
      <c r="BK153" s="135">
        <f>ROUND(I153*H153,2)</f>
        <v>0</v>
      </c>
      <c r="BL153" s="15" t="s">
        <v>116</v>
      </c>
      <c r="BM153" s="134" t="s">
        <v>164</v>
      </c>
    </row>
    <row r="154" spans="2:65" s="1" customFormat="1" ht="19.5">
      <c r="B154" s="27"/>
      <c r="D154" s="136" t="s">
        <v>118</v>
      </c>
      <c r="F154" s="137" t="s">
        <v>165</v>
      </c>
      <c r="L154" s="27"/>
      <c r="M154" s="138"/>
      <c r="T154" s="50"/>
      <c r="AT154" s="15" t="s">
        <v>118</v>
      </c>
      <c r="AU154" s="15" t="s">
        <v>76</v>
      </c>
    </row>
    <row r="155" spans="2:65" s="12" customFormat="1">
      <c r="B155" s="139"/>
      <c r="D155" s="136" t="s">
        <v>120</v>
      </c>
      <c r="E155" s="140" t="s">
        <v>1</v>
      </c>
      <c r="F155" s="141" t="s">
        <v>166</v>
      </c>
      <c r="H155" s="142">
        <v>64.070999999999998</v>
      </c>
      <c r="L155" s="139"/>
      <c r="M155" s="143"/>
      <c r="T155" s="144"/>
      <c r="AT155" s="140" t="s">
        <v>120</v>
      </c>
      <c r="AU155" s="140" t="s">
        <v>76</v>
      </c>
      <c r="AV155" s="12" t="s">
        <v>76</v>
      </c>
      <c r="AW155" s="12" t="s">
        <v>26</v>
      </c>
      <c r="AX155" s="12" t="s">
        <v>74</v>
      </c>
      <c r="AY155" s="140" t="s">
        <v>110</v>
      </c>
    </row>
    <row r="156" spans="2:65" s="1" customFormat="1" ht="21.75" customHeight="1">
      <c r="B156" s="122"/>
      <c r="C156" s="123" t="s">
        <v>167</v>
      </c>
      <c r="D156" s="123" t="s">
        <v>112</v>
      </c>
      <c r="E156" s="124" t="s">
        <v>168</v>
      </c>
      <c r="F156" s="125" t="s">
        <v>169</v>
      </c>
      <c r="G156" s="126" t="s">
        <v>133</v>
      </c>
      <c r="H156" s="127">
        <v>46.863999999999997</v>
      </c>
      <c r="I156" s="128"/>
      <c r="J156" s="128">
        <f>ROUND(I156*H156,2)</f>
        <v>0</v>
      </c>
      <c r="K156" s="129"/>
      <c r="L156" s="27"/>
      <c r="M156" s="130" t="s">
        <v>1</v>
      </c>
      <c r="N156" s="131" t="s">
        <v>34</v>
      </c>
      <c r="O156" s="132">
        <v>8.6999999999999994E-2</v>
      </c>
      <c r="P156" s="132">
        <f>O156*H156</f>
        <v>4.0771679999999995</v>
      </c>
      <c r="Q156" s="132">
        <v>0</v>
      </c>
      <c r="R156" s="132">
        <f>Q156*H156</f>
        <v>0</v>
      </c>
      <c r="S156" s="132">
        <v>0</v>
      </c>
      <c r="T156" s="133">
        <f>S156*H156</f>
        <v>0</v>
      </c>
      <c r="AR156" s="134" t="s">
        <v>116</v>
      </c>
      <c r="AT156" s="134" t="s">
        <v>112</v>
      </c>
      <c r="AU156" s="134" t="s">
        <v>76</v>
      </c>
      <c r="AY156" s="15" t="s">
        <v>110</v>
      </c>
      <c r="BE156" s="135">
        <f>IF(N156="základní",J156,0)</f>
        <v>0</v>
      </c>
      <c r="BF156" s="135">
        <f>IF(N156="snížená",J156,0)</f>
        <v>0</v>
      </c>
      <c r="BG156" s="135">
        <f>IF(N156="zákl. přenesená",J156,0)</f>
        <v>0</v>
      </c>
      <c r="BH156" s="135">
        <f>IF(N156="sníž. přenesená",J156,0)</f>
        <v>0</v>
      </c>
      <c r="BI156" s="135">
        <f>IF(N156="nulová",J156,0)</f>
        <v>0</v>
      </c>
      <c r="BJ156" s="15" t="s">
        <v>74</v>
      </c>
      <c r="BK156" s="135">
        <f>ROUND(I156*H156,2)</f>
        <v>0</v>
      </c>
      <c r="BL156" s="15" t="s">
        <v>116</v>
      </c>
      <c r="BM156" s="134" t="s">
        <v>170</v>
      </c>
    </row>
    <row r="157" spans="2:65" s="1" customFormat="1" ht="19.5">
      <c r="B157" s="27"/>
      <c r="D157" s="136" t="s">
        <v>118</v>
      </c>
      <c r="F157" s="137" t="s">
        <v>171</v>
      </c>
      <c r="L157" s="27"/>
      <c r="M157" s="138"/>
      <c r="T157" s="50"/>
      <c r="AT157" s="15" t="s">
        <v>118</v>
      </c>
      <c r="AU157" s="15" t="s">
        <v>76</v>
      </c>
    </row>
    <row r="158" spans="2:65" s="1" customFormat="1" ht="16.5" customHeight="1">
      <c r="B158" s="122"/>
      <c r="C158" s="123" t="s">
        <v>172</v>
      </c>
      <c r="D158" s="123" t="s">
        <v>112</v>
      </c>
      <c r="E158" s="124" t="s">
        <v>173</v>
      </c>
      <c r="F158" s="125" t="s">
        <v>174</v>
      </c>
      <c r="G158" s="126" t="s">
        <v>133</v>
      </c>
      <c r="H158" s="127">
        <v>46.863999999999997</v>
      </c>
      <c r="I158" s="128"/>
      <c r="J158" s="128">
        <f>ROUND(I158*H158,2)</f>
        <v>0</v>
      </c>
      <c r="K158" s="129"/>
      <c r="L158" s="27"/>
      <c r="M158" s="130" t="s">
        <v>1</v>
      </c>
      <c r="N158" s="131" t="s">
        <v>34</v>
      </c>
      <c r="O158" s="132">
        <v>0.19700000000000001</v>
      </c>
      <c r="P158" s="132">
        <f>O158*H158</f>
        <v>9.232208</v>
      </c>
      <c r="Q158" s="132">
        <v>0</v>
      </c>
      <c r="R158" s="132">
        <f>Q158*H158</f>
        <v>0</v>
      </c>
      <c r="S158" s="132">
        <v>0</v>
      </c>
      <c r="T158" s="133">
        <f>S158*H158</f>
        <v>0</v>
      </c>
      <c r="AR158" s="134" t="s">
        <v>116</v>
      </c>
      <c r="AT158" s="134" t="s">
        <v>112</v>
      </c>
      <c r="AU158" s="134" t="s">
        <v>76</v>
      </c>
      <c r="AY158" s="15" t="s">
        <v>110</v>
      </c>
      <c r="BE158" s="135">
        <f>IF(N158="základní",J158,0)</f>
        <v>0</v>
      </c>
      <c r="BF158" s="135">
        <f>IF(N158="snížená",J158,0)</f>
        <v>0</v>
      </c>
      <c r="BG158" s="135">
        <f>IF(N158="zákl. přenesená",J158,0)</f>
        <v>0</v>
      </c>
      <c r="BH158" s="135">
        <f>IF(N158="sníž. přenesená",J158,0)</f>
        <v>0</v>
      </c>
      <c r="BI158" s="135">
        <f>IF(N158="nulová",J158,0)</f>
        <v>0</v>
      </c>
      <c r="BJ158" s="15" t="s">
        <v>74</v>
      </c>
      <c r="BK158" s="135">
        <f>ROUND(I158*H158,2)</f>
        <v>0</v>
      </c>
      <c r="BL158" s="15" t="s">
        <v>116</v>
      </c>
      <c r="BM158" s="134" t="s">
        <v>175</v>
      </c>
    </row>
    <row r="159" spans="2:65" s="1" customFormat="1" ht="19.5">
      <c r="B159" s="27"/>
      <c r="D159" s="136" t="s">
        <v>118</v>
      </c>
      <c r="F159" s="137" t="s">
        <v>176</v>
      </c>
      <c r="L159" s="27"/>
      <c r="M159" s="138"/>
      <c r="T159" s="50"/>
      <c r="AT159" s="15" t="s">
        <v>118</v>
      </c>
      <c r="AU159" s="15" t="s">
        <v>76</v>
      </c>
    </row>
    <row r="160" spans="2:65" s="12" customFormat="1">
      <c r="B160" s="139"/>
      <c r="D160" s="136" t="s">
        <v>120</v>
      </c>
      <c r="E160" s="140" t="s">
        <v>1</v>
      </c>
      <c r="F160" s="141" t="s">
        <v>177</v>
      </c>
      <c r="H160" s="142">
        <v>46.863999999999997</v>
      </c>
      <c r="L160" s="139"/>
      <c r="M160" s="143"/>
      <c r="T160" s="144"/>
      <c r="AT160" s="140" t="s">
        <v>120</v>
      </c>
      <c r="AU160" s="140" t="s">
        <v>76</v>
      </c>
      <c r="AV160" s="12" t="s">
        <v>76</v>
      </c>
      <c r="AW160" s="12" t="s">
        <v>26</v>
      </c>
      <c r="AX160" s="12" t="s">
        <v>74</v>
      </c>
      <c r="AY160" s="140" t="s">
        <v>110</v>
      </c>
    </row>
    <row r="161" spans="2:65" s="1" customFormat="1" ht="16.5" customHeight="1">
      <c r="B161" s="122"/>
      <c r="C161" s="123" t="s">
        <v>178</v>
      </c>
      <c r="D161" s="123" t="s">
        <v>112</v>
      </c>
      <c r="E161" s="124" t="s">
        <v>179</v>
      </c>
      <c r="F161" s="125" t="s">
        <v>180</v>
      </c>
      <c r="G161" s="126" t="s">
        <v>181</v>
      </c>
      <c r="H161" s="127">
        <v>93.727999999999994</v>
      </c>
      <c r="I161" s="128"/>
      <c r="J161" s="128">
        <f>ROUND(I161*H161,2)</f>
        <v>0</v>
      </c>
      <c r="K161" s="129"/>
      <c r="L161" s="27"/>
      <c r="M161" s="130" t="s">
        <v>1</v>
      </c>
      <c r="N161" s="131" t="s">
        <v>34</v>
      </c>
      <c r="O161" s="132">
        <v>0</v>
      </c>
      <c r="P161" s="132">
        <f>O161*H161</f>
        <v>0</v>
      </c>
      <c r="Q161" s="132">
        <v>0</v>
      </c>
      <c r="R161" s="132">
        <f>Q161*H161</f>
        <v>0</v>
      </c>
      <c r="S161" s="132">
        <v>0</v>
      </c>
      <c r="T161" s="133">
        <f>S161*H161</f>
        <v>0</v>
      </c>
      <c r="AR161" s="134" t="s">
        <v>116</v>
      </c>
      <c r="AT161" s="134" t="s">
        <v>112</v>
      </c>
      <c r="AU161" s="134" t="s">
        <v>76</v>
      </c>
      <c r="AY161" s="15" t="s">
        <v>110</v>
      </c>
      <c r="BE161" s="135">
        <f>IF(N161="základní",J161,0)</f>
        <v>0</v>
      </c>
      <c r="BF161" s="135">
        <f>IF(N161="snížená",J161,0)</f>
        <v>0</v>
      </c>
      <c r="BG161" s="135">
        <f>IF(N161="zákl. přenesená",J161,0)</f>
        <v>0</v>
      </c>
      <c r="BH161" s="135">
        <f>IF(N161="sníž. přenesená",J161,0)</f>
        <v>0</v>
      </c>
      <c r="BI161" s="135">
        <f>IF(N161="nulová",J161,0)</f>
        <v>0</v>
      </c>
      <c r="BJ161" s="15" t="s">
        <v>74</v>
      </c>
      <c r="BK161" s="135">
        <f>ROUND(I161*H161,2)</f>
        <v>0</v>
      </c>
      <c r="BL161" s="15" t="s">
        <v>116</v>
      </c>
      <c r="BM161" s="134" t="s">
        <v>182</v>
      </c>
    </row>
    <row r="162" spans="2:65" s="1" customFormat="1">
      <c r="B162" s="27"/>
      <c r="D162" s="136" t="s">
        <v>118</v>
      </c>
      <c r="F162" s="137" t="s">
        <v>183</v>
      </c>
      <c r="L162" s="27"/>
      <c r="M162" s="138"/>
      <c r="T162" s="50"/>
      <c r="AT162" s="15" t="s">
        <v>118</v>
      </c>
      <c r="AU162" s="15" t="s">
        <v>76</v>
      </c>
    </row>
    <row r="163" spans="2:65" s="12" customFormat="1">
      <c r="B163" s="139"/>
      <c r="D163" s="136" t="s">
        <v>120</v>
      </c>
      <c r="E163" s="140" t="s">
        <v>1</v>
      </c>
      <c r="F163" s="141" t="s">
        <v>184</v>
      </c>
      <c r="H163" s="142">
        <v>93.727999999999994</v>
      </c>
      <c r="L163" s="139"/>
      <c r="M163" s="143"/>
      <c r="T163" s="144"/>
      <c r="AT163" s="140" t="s">
        <v>120</v>
      </c>
      <c r="AU163" s="140" t="s">
        <v>76</v>
      </c>
      <c r="AV163" s="12" t="s">
        <v>76</v>
      </c>
      <c r="AW163" s="12" t="s">
        <v>26</v>
      </c>
      <c r="AX163" s="12" t="s">
        <v>74</v>
      </c>
      <c r="AY163" s="140" t="s">
        <v>110</v>
      </c>
    </row>
    <row r="164" spans="2:65" s="1" customFormat="1" ht="16.5" customHeight="1">
      <c r="B164" s="122"/>
      <c r="C164" s="123" t="s">
        <v>185</v>
      </c>
      <c r="D164" s="123" t="s">
        <v>112</v>
      </c>
      <c r="E164" s="124" t="s">
        <v>186</v>
      </c>
      <c r="F164" s="125" t="s">
        <v>187</v>
      </c>
      <c r="G164" s="126" t="s">
        <v>133</v>
      </c>
      <c r="H164" s="127">
        <v>1.1000000000000001</v>
      </c>
      <c r="I164" s="128"/>
      <c r="J164" s="128">
        <f>ROUND(I164*H164,2)</f>
        <v>0</v>
      </c>
      <c r="K164" s="129"/>
      <c r="L164" s="27"/>
      <c r="M164" s="130" t="s">
        <v>1</v>
      </c>
      <c r="N164" s="131" t="s">
        <v>34</v>
      </c>
      <c r="O164" s="132">
        <v>0.33100000000000002</v>
      </c>
      <c r="P164" s="132">
        <f>O164*H164</f>
        <v>0.36410000000000003</v>
      </c>
      <c r="Q164" s="132">
        <v>0</v>
      </c>
      <c r="R164" s="132">
        <f>Q164*H164</f>
        <v>0</v>
      </c>
      <c r="S164" s="132">
        <v>0</v>
      </c>
      <c r="T164" s="133">
        <f>S164*H164</f>
        <v>0</v>
      </c>
      <c r="AR164" s="134" t="s">
        <v>116</v>
      </c>
      <c r="AT164" s="134" t="s">
        <v>112</v>
      </c>
      <c r="AU164" s="134" t="s">
        <v>76</v>
      </c>
      <c r="AY164" s="15" t="s">
        <v>110</v>
      </c>
      <c r="BE164" s="135">
        <f>IF(N164="základní",J164,0)</f>
        <v>0</v>
      </c>
      <c r="BF164" s="135">
        <f>IF(N164="snížená",J164,0)</f>
        <v>0</v>
      </c>
      <c r="BG164" s="135">
        <f>IF(N164="zákl. přenesená",J164,0)</f>
        <v>0</v>
      </c>
      <c r="BH164" s="135">
        <f>IF(N164="sníž. přenesená",J164,0)</f>
        <v>0</v>
      </c>
      <c r="BI164" s="135">
        <f>IF(N164="nulová",J164,0)</f>
        <v>0</v>
      </c>
      <c r="BJ164" s="15" t="s">
        <v>74</v>
      </c>
      <c r="BK164" s="135">
        <f>ROUND(I164*H164,2)</f>
        <v>0</v>
      </c>
      <c r="BL164" s="15" t="s">
        <v>116</v>
      </c>
      <c r="BM164" s="134" t="s">
        <v>188</v>
      </c>
    </row>
    <row r="165" spans="2:65" s="1" customFormat="1" ht="19.5">
      <c r="B165" s="27"/>
      <c r="D165" s="136" t="s">
        <v>118</v>
      </c>
      <c r="F165" s="137" t="s">
        <v>189</v>
      </c>
      <c r="L165" s="27"/>
      <c r="M165" s="138"/>
      <c r="T165" s="50"/>
      <c r="AT165" s="15" t="s">
        <v>118</v>
      </c>
      <c r="AU165" s="15" t="s">
        <v>76</v>
      </c>
    </row>
    <row r="166" spans="2:65" s="12" customFormat="1">
      <c r="B166" s="139"/>
      <c r="D166" s="136" t="s">
        <v>120</v>
      </c>
      <c r="E166" s="140" t="s">
        <v>1</v>
      </c>
      <c r="F166" s="141" t="s">
        <v>190</v>
      </c>
      <c r="H166" s="142">
        <v>1.1000000000000001</v>
      </c>
      <c r="L166" s="139"/>
      <c r="M166" s="143"/>
      <c r="T166" s="144"/>
      <c r="AT166" s="140" t="s">
        <v>120</v>
      </c>
      <c r="AU166" s="140" t="s">
        <v>76</v>
      </c>
      <c r="AV166" s="12" t="s">
        <v>76</v>
      </c>
      <c r="AW166" s="12" t="s">
        <v>26</v>
      </c>
      <c r="AX166" s="12" t="s">
        <v>74</v>
      </c>
      <c r="AY166" s="140" t="s">
        <v>110</v>
      </c>
    </row>
    <row r="167" spans="2:65" s="1" customFormat="1" ht="16.5" customHeight="1">
      <c r="B167" s="122"/>
      <c r="C167" s="123" t="s">
        <v>191</v>
      </c>
      <c r="D167" s="123" t="s">
        <v>112</v>
      </c>
      <c r="E167" s="124" t="s">
        <v>192</v>
      </c>
      <c r="F167" s="125" t="s">
        <v>193</v>
      </c>
      <c r="G167" s="126" t="s">
        <v>133</v>
      </c>
      <c r="H167" s="127">
        <v>0.25</v>
      </c>
      <c r="I167" s="128"/>
      <c r="J167" s="128">
        <f>ROUND(I167*H167,2)</f>
        <v>0</v>
      </c>
      <c r="K167" s="129"/>
      <c r="L167" s="27"/>
      <c r="M167" s="130" t="s">
        <v>1</v>
      </c>
      <c r="N167" s="131" t="s">
        <v>34</v>
      </c>
      <c r="O167" s="132">
        <v>1.5</v>
      </c>
      <c r="P167" s="132">
        <f>O167*H167</f>
        <v>0.375</v>
      </c>
      <c r="Q167" s="132">
        <v>0</v>
      </c>
      <c r="R167" s="132">
        <f>Q167*H167</f>
        <v>0</v>
      </c>
      <c r="S167" s="132">
        <v>0</v>
      </c>
      <c r="T167" s="133">
        <f>S167*H167</f>
        <v>0</v>
      </c>
      <c r="AR167" s="134" t="s">
        <v>116</v>
      </c>
      <c r="AT167" s="134" t="s">
        <v>112</v>
      </c>
      <c r="AU167" s="134" t="s">
        <v>76</v>
      </c>
      <c r="AY167" s="15" t="s">
        <v>110</v>
      </c>
      <c r="BE167" s="135">
        <f>IF(N167="základní",J167,0)</f>
        <v>0</v>
      </c>
      <c r="BF167" s="135">
        <f>IF(N167="snížená",J167,0)</f>
        <v>0</v>
      </c>
      <c r="BG167" s="135">
        <f>IF(N167="zákl. přenesená",J167,0)</f>
        <v>0</v>
      </c>
      <c r="BH167" s="135">
        <f>IF(N167="sníž. přenesená",J167,0)</f>
        <v>0</v>
      </c>
      <c r="BI167" s="135">
        <f>IF(N167="nulová",J167,0)</f>
        <v>0</v>
      </c>
      <c r="BJ167" s="15" t="s">
        <v>74</v>
      </c>
      <c r="BK167" s="135">
        <f>ROUND(I167*H167,2)</f>
        <v>0</v>
      </c>
      <c r="BL167" s="15" t="s">
        <v>116</v>
      </c>
      <c r="BM167" s="134" t="s">
        <v>194</v>
      </c>
    </row>
    <row r="168" spans="2:65" s="12" customFormat="1">
      <c r="B168" s="139"/>
      <c r="D168" s="136" t="s">
        <v>120</v>
      </c>
      <c r="E168" s="140" t="s">
        <v>1</v>
      </c>
      <c r="F168" s="141" t="s">
        <v>195</v>
      </c>
      <c r="H168" s="142">
        <v>0.25</v>
      </c>
      <c r="L168" s="139"/>
      <c r="M168" s="143"/>
      <c r="T168" s="144"/>
      <c r="AT168" s="140" t="s">
        <v>120</v>
      </c>
      <c r="AU168" s="140" t="s">
        <v>76</v>
      </c>
      <c r="AV168" s="12" t="s">
        <v>76</v>
      </c>
      <c r="AW168" s="12" t="s">
        <v>26</v>
      </c>
      <c r="AX168" s="12" t="s">
        <v>74</v>
      </c>
      <c r="AY168" s="140" t="s">
        <v>110</v>
      </c>
    </row>
    <row r="169" spans="2:65" s="1" customFormat="1" ht="16.5" customHeight="1">
      <c r="B169" s="122"/>
      <c r="C169" s="151" t="s">
        <v>196</v>
      </c>
      <c r="D169" s="151" t="s">
        <v>197</v>
      </c>
      <c r="E169" s="152" t="s">
        <v>198</v>
      </c>
      <c r="F169" s="153" t="s">
        <v>199</v>
      </c>
      <c r="G169" s="154" t="s">
        <v>181</v>
      </c>
      <c r="H169" s="155">
        <v>0.5</v>
      </c>
      <c r="I169" s="156"/>
      <c r="J169" s="156">
        <f>ROUND(I169*H169,2)</f>
        <v>0</v>
      </c>
      <c r="K169" s="157"/>
      <c r="L169" s="158"/>
      <c r="M169" s="159" t="s">
        <v>1</v>
      </c>
      <c r="N169" s="160" t="s">
        <v>34</v>
      </c>
      <c r="O169" s="132">
        <v>0</v>
      </c>
      <c r="P169" s="132">
        <f>O169*H169</f>
        <v>0</v>
      </c>
      <c r="Q169" s="132">
        <v>1</v>
      </c>
      <c r="R169" s="132">
        <f>Q169*H169</f>
        <v>0.5</v>
      </c>
      <c r="S169" s="132">
        <v>0</v>
      </c>
      <c r="T169" s="133">
        <f>S169*H169</f>
        <v>0</v>
      </c>
      <c r="AR169" s="134" t="s">
        <v>161</v>
      </c>
      <c r="AT169" s="134" t="s">
        <v>197</v>
      </c>
      <c r="AU169" s="134" t="s">
        <v>76</v>
      </c>
      <c r="AY169" s="15" t="s">
        <v>110</v>
      </c>
      <c r="BE169" s="135">
        <f>IF(N169="základní",J169,0)</f>
        <v>0</v>
      </c>
      <c r="BF169" s="135">
        <f>IF(N169="snížená",J169,0)</f>
        <v>0</v>
      </c>
      <c r="BG169" s="135">
        <f>IF(N169="zákl. přenesená",J169,0)</f>
        <v>0</v>
      </c>
      <c r="BH169" s="135">
        <f>IF(N169="sníž. přenesená",J169,0)</f>
        <v>0</v>
      </c>
      <c r="BI169" s="135">
        <f>IF(N169="nulová",J169,0)</f>
        <v>0</v>
      </c>
      <c r="BJ169" s="15" t="s">
        <v>74</v>
      </c>
      <c r="BK169" s="135">
        <f>ROUND(I169*H169,2)</f>
        <v>0</v>
      </c>
      <c r="BL169" s="15" t="s">
        <v>116</v>
      </c>
      <c r="BM169" s="134" t="s">
        <v>200</v>
      </c>
    </row>
    <row r="170" spans="2:65" s="1" customFormat="1">
      <c r="B170" s="27"/>
      <c r="D170" s="136" t="s">
        <v>118</v>
      </c>
      <c r="F170" s="137" t="s">
        <v>199</v>
      </c>
      <c r="L170" s="27"/>
      <c r="M170" s="138"/>
      <c r="T170" s="50"/>
      <c r="AT170" s="15" t="s">
        <v>118</v>
      </c>
      <c r="AU170" s="15" t="s">
        <v>76</v>
      </c>
    </row>
    <row r="171" spans="2:65" s="12" customFormat="1">
      <c r="B171" s="139"/>
      <c r="D171" s="136" t="s">
        <v>120</v>
      </c>
      <c r="F171" s="141" t="s">
        <v>201</v>
      </c>
      <c r="H171" s="142">
        <v>0.5</v>
      </c>
      <c r="L171" s="139"/>
      <c r="M171" s="143"/>
      <c r="T171" s="144"/>
      <c r="AT171" s="140" t="s">
        <v>120</v>
      </c>
      <c r="AU171" s="140" t="s">
        <v>76</v>
      </c>
      <c r="AV171" s="12" t="s">
        <v>76</v>
      </c>
      <c r="AW171" s="12" t="s">
        <v>3</v>
      </c>
      <c r="AX171" s="12" t="s">
        <v>74</v>
      </c>
      <c r="AY171" s="140" t="s">
        <v>110</v>
      </c>
    </row>
    <row r="172" spans="2:65" s="11" customFormat="1" ht="22.9" customHeight="1">
      <c r="B172" s="111"/>
      <c r="D172" s="112" t="s">
        <v>68</v>
      </c>
      <c r="E172" s="120" t="s">
        <v>76</v>
      </c>
      <c r="F172" s="120" t="s">
        <v>202</v>
      </c>
      <c r="J172" s="121">
        <f>BK172</f>
        <v>0</v>
      </c>
      <c r="L172" s="111"/>
      <c r="M172" s="115"/>
      <c r="P172" s="116">
        <f>SUM(P173:P210)</f>
        <v>58.001323000000014</v>
      </c>
      <c r="R172" s="116">
        <f>SUM(R173:R210)</f>
        <v>10.0285376</v>
      </c>
      <c r="T172" s="117">
        <f>SUM(T173:T210)</f>
        <v>0</v>
      </c>
      <c r="AR172" s="112" t="s">
        <v>74</v>
      </c>
      <c r="AT172" s="118" t="s">
        <v>68</v>
      </c>
      <c r="AU172" s="118" t="s">
        <v>74</v>
      </c>
      <c r="AY172" s="112" t="s">
        <v>110</v>
      </c>
      <c r="BK172" s="119">
        <f>SUM(BK173:BK210)</f>
        <v>0</v>
      </c>
    </row>
    <row r="173" spans="2:65" s="1" customFormat="1" ht="16.5" customHeight="1">
      <c r="B173" s="122"/>
      <c r="C173" s="123" t="s">
        <v>8</v>
      </c>
      <c r="D173" s="123" t="s">
        <v>112</v>
      </c>
      <c r="E173" s="124" t="s">
        <v>203</v>
      </c>
      <c r="F173" s="125" t="s">
        <v>204</v>
      </c>
      <c r="G173" s="126" t="s">
        <v>133</v>
      </c>
      <c r="H173" s="127">
        <v>11.28</v>
      </c>
      <c r="I173" s="128"/>
      <c r="J173" s="128">
        <f>ROUND(I173*H173,2)</f>
        <v>0</v>
      </c>
      <c r="K173" s="129"/>
      <c r="L173" s="27"/>
      <c r="M173" s="130" t="s">
        <v>1</v>
      </c>
      <c r="N173" s="131" t="s">
        <v>34</v>
      </c>
      <c r="O173" s="132">
        <v>0.92</v>
      </c>
      <c r="P173" s="132">
        <f>O173*H173</f>
        <v>10.377599999999999</v>
      </c>
      <c r="Q173" s="132">
        <v>0</v>
      </c>
      <c r="R173" s="132">
        <f>Q173*H173</f>
        <v>0</v>
      </c>
      <c r="S173" s="132">
        <v>0</v>
      </c>
      <c r="T173" s="133">
        <f>S173*H173</f>
        <v>0</v>
      </c>
      <c r="AR173" s="134" t="s">
        <v>116</v>
      </c>
      <c r="AT173" s="134" t="s">
        <v>112</v>
      </c>
      <c r="AU173" s="134" t="s">
        <v>76</v>
      </c>
      <c r="AY173" s="15" t="s">
        <v>110</v>
      </c>
      <c r="BE173" s="135">
        <f>IF(N173="základní",J173,0)</f>
        <v>0</v>
      </c>
      <c r="BF173" s="135">
        <f>IF(N173="snížená",J173,0)</f>
        <v>0</v>
      </c>
      <c r="BG173" s="135">
        <f>IF(N173="zákl. přenesená",J173,0)</f>
        <v>0</v>
      </c>
      <c r="BH173" s="135">
        <f>IF(N173="sníž. přenesená",J173,0)</f>
        <v>0</v>
      </c>
      <c r="BI173" s="135">
        <f>IF(N173="nulová",J173,0)</f>
        <v>0</v>
      </c>
      <c r="BJ173" s="15" t="s">
        <v>74</v>
      </c>
      <c r="BK173" s="135">
        <f>ROUND(I173*H173,2)</f>
        <v>0</v>
      </c>
      <c r="BL173" s="15" t="s">
        <v>116</v>
      </c>
      <c r="BM173" s="134" t="s">
        <v>205</v>
      </c>
    </row>
    <row r="174" spans="2:65" s="1" customFormat="1">
      <c r="B174" s="27"/>
      <c r="D174" s="136" t="s">
        <v>118</v>
      </c>
      <c r="F174" s="137" t="s">
        <v>204</v>
      </c>
      <c r="L174" s="27"/>
      <c r="M174" s="138"/>
      <c r="T174" s="50"/>
      <c r="AT174" s="15" t="s">
        <v>118</v>
      </c>
      <c r="AU174" s="15" t="s">
        <v>76</v>
      </c>
    </row>
    <row r="175" spans="2:65" s="12" customFormat="1">
      <c r="B175" s="139"/>
      <c r="D175" s="136" t="s">
        <v>120</v>
      </c>
      <c r="E175" s="140" t="s">
        <v>1</v>
      </c>
      <c r="F175" s="141" t="s">
        <v>206</v>
      </c>
      <c r="H175" s="142">
        <v>11.28</v>
      </c>
      <c r="L175" s="139"/>
      <c r="M175" s="143"/>
      <c r="T175" s="144"/>
      <c r="AT175" s="140" t="s">
        <v>120</v>
      </c>
      <c r="AU175" s="140" t="s">
        <v>76</v>
      </c>
      <c r="AV175" s="12" t="s">
        <v>76</v>
      </c>
      <c r="AW175" s="12" t="s">
        <v>26</v>
      </c>
      <c r="AX175" s="12" t="s">
        <v>74</v>
      </c>
      <c r="AY175" s="140" t="s">
        <v>110</v>
      </c>
    </row>
    <row r="176" spans="2:65" s="1" customFormat="1" ht="16.5" customHeight="1">
      <c r="B176" s="122"/>
      <c r="C176" s="123" t="s">
        <v>207</v>
      </c>
      <c r="D176" s="123" t="s">
        <v>112</v>
      </c>
      <c r="E176" s="124" t="s">
        <v>208</v>
      </c>
      <c r="F176" s="125" t="s">
        <v>209</v>
      </c>
      <c r="G176" s="126" t="s">
        <v>115</v>
      </c>
      <c r="H176" s="127">
        <v>165.96</v>
      </c>
      <c r="I176" s="128"/>
      <c r="J176" s="128">
        <f>ROUND(I176*H176,2)</f>
        <v>0</v>
      </c>
      <c r="K176" s="129"/>
      <c r="L176" s="27"/>
      <c r="M176" s="130" t="s">
        <v>1</v>
      </c>
      <c r="N176" s="131" t="s">
        <v>34</v>
      </c>
      <c r="O176" s="132">
        <v>8.8999999999999996E-2</v>
      </c>
      <c r="P176" s="132">
        <f>O176*H176</f>
        <v>14.770440000000001</v>
      </c>
      <c r="Q176" s="132">
        <v>3.1E-4</v>
      </c>
      <c r="R176" s="132">
        <f>Q176*H176</f>
        <v>5.1447600000000003E-2</v>
      </c>
      <c r="S176" s="132">
        <v>0</v>
      </c>
      <c r="T176" s="133">
        <f>S176*H176</f>
        <v>0</v>
      </c>
      <c r="AR176" s="134" t="s">
        <v>116</v>
      </c>
      <c r="AT176" s="134" t="s">
        <v>112</v>
      </c>
      <c r="AU176" s="134" t="s">
        <v>76</v>
      </c>
      <c r="AY176" s="15" t="s">
        <v>110</v>
      </c>
      <c r="BE176" s="135">
        <f>IF(N176="základní",J176,0)</f>
        <v>0</v>
      </c>
      <c r="BF176" s="135">
        <f>IF(N176="snížená",J176,0)</f>
        <v>0</v>
      </c>
      <c r="BG176" s="135">
        <f>IF(N176="zákl. přenesená",J176,0)</f>
        <v>0</v>
      </c>
      <c r="BH176" s="135">
        <f>IF(N176="sníž. přenesená",J176,0)</f>
        <v>0</v>
      </c>
      <c r="BI176" s="135">
        <f>IF(N176="nulová",J176,0)</f>
        <v>0</v>
      </c>
      <c r="BJ176" s="15" t="s">
        <v>74</v>
      </c>
      <c r="BK176" s="135">
        <f>ROUND(I176*H176,2)</f>
        <v>0</v>
      </c>
      <c r="BL176" s="15" t="s">
        <v>116</v>
      </c>
      <c r="BM176" s="134" t="s">
        <v>210</v>
      </c>
    </row>
    <row r="177" spans="2:65" s="1" customFormat="1" ht="19.5">
      <c r="B177" s="27"/>
      <c r="D177" s="136" t="s">
        <v>118</v>
      </c>
      <c r="F177" s="137" t="s">
        <v>211</v>
      </c>
      <c r="L177" s="27"/>
      <c r="M177" s="138"/>
      <c r="T177" s="50"/>
      <c r="AT177" s="15" t="s">
        <v>118</v>
      </c>
      <c r="AU177" s="15" t="s">
        <v>76</v>
      </c>
    </row>
    <row r="178" spans="2:65" s="12" customFormat="1">
      <c r="B178" s="139"/>
      <c r="D178" s="136" t="s">
        <v>120</v>
      </c>
      <c r="E178" s="140" t="s">
        <v>1</v>
      </c>
      <c r="F178" s="141" t="s">
        <v>212</v>
      </c>
      <c r="H178" s="142">
        <v>165.96</v>
      </c>
      <c r="L178" s="139"/>
      <c r="M178" s="143"/>
      <c r="T178" s="144"/>
      <c r="AT178" s="140" t="s">
        <v>120</v>
      </c>
      <c r="AU178" s="140" t="s">
        <v>76</v>
      </c>
      <c r="AV178" s="12" t="s">
        <v>76</v>
      </c>
      <c r="AW178" s="12" t="s">
        <v>26</v>
      </c>
      <c r="AX178" s="12" t="s">
        <v>74</v>
      </c>
      <c r="AY178" s="140" t="s">
        <v>110</v>
      </c>
    </row>
    <row r="179" spans="2:65" s="1" customFormat="1" ht="16.5" customHeight="1">
      <c r="B179" s="122"/>
      <c r="C179" s="151" t="s">
        <v>213</v>
      </c>
      <c r="D179" s="151" t="s">
        <v>197</v>
      </c>
      <c r="E179" s="152" t="s">
        <v>214</v>
      </c>
      <c r="F179" s="153" t="s">
        <v>215</v>
      </c>
      <c r="G179" s="154" t="s">
        <v>115</v>
      </c>
      <c r="H179" s="155">
        <v>196.58</v>
      </c>
      <c r="I179" s="156"/>
      <c r="J179" s="156">
        <f>ROUND(I179*H179,2)</f>
        <v>0</v>
      </c>
      <c r="K179" s="157"/>
      <c r="L179" s="158"/>
      <c r="M179" s="159" t="s">
        <v>1</v>
      </c>
      <c r="N179" s="160" t="s">
        <v>34</v>
      </c>
      <c r="O179" s="132">
        <v>0</v>
      </c>
      <c r="P179" s="132">
        <f>O179*H179</f>
        <v>0</v>
      </c>
      <c r="Q179" s="132">
        <v>1.4999999999999999E-4</v>
      </c>
      <c r="R179" s="132">
        <f>Q179*H179</f>
        <v>2.9486999999999999E-2</v>
      </c>
      <c r="S179" s="132">
        <v>0</v>
      </c>
      <c r="T179" s="133">
        <f>S179*H179</f>
        <v>0</v>
      </c>
      <c r="AR179" s="134" t="s">
        <v>161</v>
      </c>
      <c r="AT179" s="134" t="s">
        <v>197</v>
      </c>
      <c r="AU179" s="134" t="s">
        <v>76</v>
      </c>
      <c r="AY179" s="15" t="s">
        <v>110</v>
      </c>
      <c r="BE179" s="135">
        <f>IF(N179="základní",J179,0)</f>
        <v>0</v>
      </c>
      <c r="BF179" s="135">
        <f>IF(N179="snížená",J179,0)</f>
        <v>0</v>
      </c>
      <c r="BG179" s="135">
        <f>IF(N179="zákl. přenesená",J179,0)</f>
        <v>0</v>
      </c>
      <c r="BH179" s="135">
        <f>IF(N179="sníž. přenesená",J179,0)</f>
        <v>0</v>
      </c>
      <c r="BI179" s="135">
        <f>IF(N179="nulová",J179,0)</f>
        <v>0</v>
      </c>
      <c r="BJ179" s="15" t="s">
        <v>74</v>
      </c>
      <c r="BK179" s="135">
        <f>ROUND(I179*H179,2)</f>
        <v>0</v>
      </c>
      <c r="BL179" s="15" t="s">
        <v>116</v>
      </c>
      <c r="BM179" s="134" t="s">
        <v>216</v>
      </c>
    </row>
    <row r="180" spans="2:65" s="1" customFormat="1">
      <c r="B180" s="27"/>
      <c r="D180" s="136" t="s">
        <v>118</v>
      </c>
      <c r="F180" s="137" t="s">
        <v>215</v>
      </c>
      <c r="L180" s="27"/>
      <c r="M180" s="138"/>
      <c r="T180" s="50"/>
      <c r="AT180" s="15" t="s">
        <v>118</v>
      </c>
      <c r="AU180" s="15" t="s">
        <v>76</v>
      </c>
    </row>
    <row r="181" spans="2:65" s="12" customFormat="1">
      <c r="B181" s="139"/>
      <c r="D181" s="136" t="s">
        <v>120</v>
      </c>
      <c r="F181" s="141" t="s">
        <v>217</v>
      </c>
      <c r="H181" s="142">
        <v>196.58</v>
      </c>
      <c r="L181" s="139"/>
      <c r="M181" s="143"/>
      <c r="T181" s="144"/>
      <c r="AT181" s="140" t="s">
        <v>120</v>
      </c>
      <c r="AU181" s="140" t="s">
        <v>76</v>
      </c>
      <c r="AV181" s="12" t="s">
        <v>76</v>
      </c>
      <c r="AW181" s="12" t="s">
        <v>3</v>
      </c>
      <c r="AX181" s="12" t="s">
        <v>74</v>
      </c>
      <c r="AY181" s="140" t="s">
        <v>110</v>
      </c>
    </row>
    <row r="182" spans="2:65" s="1" customFormat="1" ht="16.5" customHeight="1">
      <c r="B182" s="122"/>
      <c r="C182" s="123" t="s">
        <v>218</v>
      </c>
      <c r="D182" s="123" t="s">
        <v>112</v>
      </c>
      <c r="E182" s="124" t="s">
        <v>219</v>
      </c>
      <c r="F182" s="125" t="s">
        <v>220</v>
      </c>
      <c r="G182" s="126" t="s">
        <v>133</v>
      </c>
      <c r="H182" s="127">
        <v>1.8440000000000001</v>
      </c>
      <c r="I182" s="128"/>
      <c r="J182" s="128">
        <f>ROUND(I182*H182,2)</f>
        <v>0</v>
      </c>
      <c r="K182" s="129"/>
      <c r="L182" s="27"/>
      <c r="M182" s="130" t="s">
        <v>1</v>
      </c>
      <c r="N182" s="131" t="s">
        <v>34</v>
      </c>
      <c r="O182" s="132">
        <v>1.2310000000000001</v>
      </c>
      <c r="P182" s="132">
        <f>O182*H182</f>
        <v>2.2699640000000003</v>
      </c>
      <c r="Q182" s="132">
        <v>1.92</v>
      </c>
      <c r="R182" s="132">
        <f>Q182*H182</f>
        <v>3.5404800000000001</v>
      </c>
      <c r="S182" s="132">
        <v>0</v>
      </c>
      <c r="T182" s="133">
        <f>S182*H182</f>
        <v>0</v>
      </c>
      <c r="AR182" s="134" t="s">
        <v>116</v>
      </c>
      <c r="AT182" s="134" t="s">
        <v>112</v>
      </c>
      <c r="AU182" s="134" t="s">
        <v>76</v>
      </c>
      <c r="AY182" s="15" t="s">
        <v>110</v>
      </c>
      <c r="BE182" s="135">
        <f>IF(N182="základní",J182,0)</f>
        <v>0</v>
      </c>
      <c r="BF182" s="135">
        <f>IF(N182="snížená",J182,0)</f>
        <v>0</v>
      </c>
      <c r="BG182" s="135">
        <f>IF(N182="zákl. přenesená",J182,0)</f>
        <v>0</v>
      </c>
      <c r="BH182" s="135">
        <f>IF(N182="sníž. přenesená",J182,0)</f>
        <v>0</v>
      </c>
      <c r="BI182" s="135">
        <f>IF(N182="nulová",J182,0)</f>
        <v>0</v>
      </c>
      <c r="BJ182" s="15" t="s">
        <v>74</v>
      </c>
      <c r="BK182" s="135">
        <f>ROUND(I182*H182,2)</f>
        <v>0</v>
      </c>
      <c r="BL182" s="15" t="s">
        <v>116</v>
      </c>
      <c r="BM182" s="134" t="s">
        <v>221</v>
      </c>
    </row>
    <row r="183" spans="2:65" s="1" customFormat="1">
      <c r="B183" s="27"/>
      <c r="D183" s="136" t="s">
        <v>118</v>
      </c>
      <c r="F183" s="137" t="s">
        <v>220</v>
      </c>
      <c r="L183" s="27"/>
      <c r="M183" s="138"/>
      <c r="T183" s="50"/>
      <c r="AT183" s="15" t="s">
        <v>118</v>
      </c>
      <c r="AU183" s="15" t="s">
        <v>76</v>
      </c>
    </row>
    <row r="184" spans="2:65" s="12" customFormat="1">
      <c r="B184" s="139"/>
      <c r="D184" s="136" t="s">
        <v>120</v>
      </c>
      <c r="E184" s="140" t="s">
        <v>1</v>
      </c>
      <c r="F184" s="141" t="s">
        <v>222</v>
      </c>
      <c r="H184" s="142">
        <v>1.8440000000000001</v>
      </c>
      <c r="L184" s="139"/>
      <c r="M184" s="143"/>
      <c r="T184" s="144"/>
      <c r="AT184" s="140" t="s">
        <v>120</v>
      </c>
      <c r="AU184" s="140" t="s">
        <v>76</v>
      </c>
      <c r="AV184" s="12" t="s">
        <v>76</v>
      </c>
      <c r="AW184" s="12" t="s">
        <v>26</v>
      </c>
      <c r="AX184" s="12" t="s">
        <v>74</v>
      </c>
      <c r="AY184" s="140" t="s">
        <v>110</v>
      </c>
    </row>
    <row r="185" spans="2:65" s="1" customFormat="1" ht="16.5" customHeight="1">
      <c r="B185" s="122"/>
      <c r="C185" s="123" t="s">
        <v>223</v>
      </c>
      <c r="D185" s="123" t="s">
        <v>112</v>
      </c>
      <c r="E185" s="124" t="s">
        <v>224</v>
      </c>
      <c r="F185" s="125" t="s">
        <v>225</v>
      </c>
      <c r="G185" s="126" t="s">
        <v>226</v>
      </c>
      <c r="H185" s="127">
        <v>92.2</v>
      </c>
      <c r="I185" s="128"/>
      <c r="J185" s="128">
        <f>ROUND(I185*H185,2)</f>
        <v>0</v>
      </c>
      <c r="K185" s="129"/>
      <c r="L185" s="27"/>
      <c r="M185" s="130" t="s">
        <v>1</v>
      </c>
      <c r="N185" s="131" t="s">
        <v>34</v>
      </c>
      <c r="O185" s="132">
        <v>6.5000000000000002E-2</v>
      </c>
      <c r="P185" s="132">
        <f>O185*H185</f>
        <v>5.9930000000000003</v>
      </c>
      <c r="Q185" s="132">
        <v>1.16E-3</v>
      </c>
      <c r="R185" s="132">
        <f>Q185*H185</f>
        <v>0.10695200000000001</v>
      </c>
      <c r="S185" s="132">
        <v>0</v>
      </c>
      <c r="T185" s="133">
        <f>S185*H185</f>
        <v>0</v>
      </c>
      <c r="AR185" s="134" t="s">
        <v>116</v>
      </c>
      <c r="AT185" s="134" t="s">
        <v>112</v>
      </c>
      <c r="AU185" s="134" t="s">
        <v>76</v>
      </c>
      <c r="AY185" s="15" t="s">
        <v>110</v>
      </c>
      <c r="BE185" s="135">
        <f>IF(N185="základní",J185,0)</f>
        <v>0</v>
      </c>
      <c r="BF185" s="135">
        <f>IF(N185="snížená",J185,0)</f>
        <v>0</v>
      </c>
      <c r="BG185" s="135">
        <f>IF(N185="zákl. přenesená",J185,0)</f>
        <v>0</v>
      </c>
      <c r="BH185" s="135">
        <f>IF(N185="sníž. přenesená",J185,0)</f>
        <v>0</v>
      </c>
      <c r="BI185" s="135">
        <f>IF(N185="nulová",J185,0)</f>
        <v>0</v>
      </c>
      <c r="BJ185" s="15" t="s">
        <v>74</v>
      </c>
      <c r="BK185" s="135">
        <f>ROUND(I185*H185,2)</f>
        <v>0</v>
      </c>
      <c r="BL185" s="15" t="s">
        <v>116</v>
      </c>
      <c r="BM185" s="134" t="s">
        <v>227</v>
      </c>
    </row>
    <row r="186" spans="2:65" s="12" customFormat="1">
      <c r="B186" s="139"/>
      <c r="D186" s="136" t="s">
        <v>120</v>
      </c>
      <c r="E186" s="140" t="s">
        <v>1</v>
      </c>
      <c r="F186" s="141" t="s">
        <v>228</v>
      </c>
      <c r="H186" s="142">
        <v>92.2</v>
      </c>
      <c r="L186" s="139"/>
      <c r="M186" s="143"/>
      <c r="T186" s="144"/>
      <c r="AT186" s="140" t="s">
        <v>120</v>
      </c>
      <c r="AU186" s="140" t="s">
        <v>76</v>
      </c>
      <c r="AV186" s="12" t="s">
        <v>76</v>
      </c>
      <c r="AW186" s="12" t="s">
        <v>26</v>
      </c>
      <c r="AX186" s="12" t="s">
        <v>74</v>
      </c>
      <c r="AY186" s="140" t="s">
        <v>110</v>
      </c>
    </row>
    <row r="187" spans="2:65" s="1" customFormat="1" ht="16.5" customHeight="1">
      <c r="B187" s="122"/>
      <c r="C187" s="123" t="s">
        <v>229</v>
      </c>
      <c r="D187" s="123" t="s">
        <v>112</v>
      </c>
      <c r="E187" s="124" t="s">
        <v>230</v>
      </c>
      <c r="F187" s="125" t="s">
        <v>231</v>
      </c>
      <c r="G187" s="126" t="s">
        <v>226</v>
      </c>
      <c r="H187" s="127">
        <v>2</v>
      </c>
      <c r="I187" s="128"/>
      <c r="J187" s="128">
        <f>ROUND(I187*H187,2)</f>
        <v>0</v>
      </c>
      <c r="K187" s="129"/>
      <c r="L187" s="27"/>
      <c r="M187" s="130" t="s">
        <v>1</v>
      </c>
      <c r="N187" s="131" t="s">
        <v>34</v>
      </c>
      <c r="O187" s="132">
        <v>2.19</v>
      </c>
      <c r="P187" s="132">
        <f>O187*H187</f>
        <v>4.38</v>
      </c>
      <c r="Q187" s="132">
        <v>2.4639999999999999E-2</v>
      </c>
      <c r="R187" s="132">
        <f>Q187*H187</f>
        <v>4.9279999999999997E-2</v>
      </c>
      <c r="S187" s="132">
        <v>0</v>
      </c>
      <c r="T187" s="133">
        <f>S187*H187</f>
        <v>0</v>
      </c>
      <c r="AR187" s="134" t="s">
        <v>116</v>
      </c>
      <c r="AT187" s="134" t="s">
        <v>112</v>
      </c>
      <c r="AU187" s="134" t="s">
        <v>76</v>
      </c>
      <c r="AY187" s="15" t="s">
        <v>110</v>
      </c>
      <c r="BE187" s="135">
        <f>IF(N187="základní",J187,0)</f>
        <v>0</v>
      </c>
      <c r="BF187" s="135">
        <f>IF(N187="snížená",J187,0)</f>
        <v>0</v>
      </c>
      <c r="BG187" s="135">
        <f>IF(N187="zákl. přenesená",J187,0)</f>
        <v>0</v>
      </c>
      <c r="BH187" s="135">
        <f>IF(N187="sníž. přenesená",J187,0)</f>
        <v>0</v>
      </c>
      <c r="BI187" s="135">
        <f>IF(N187="nulová",J187,0)</f>
        <v>0</v>
      </c>
      <c r="BJ187" s="15" t="s">
        <v>74</v>
      </c>
      <c r="BK187" s="135">
        <f>ROUND(I187*H187,2)</f>
        <v>0</v>
      </c>
      <c r="BL187" s="15" t="s">
        <v>116</v>
      </c>
      <c r="BM187" s="134" t="s">
        <v>232</v>
      </c>
    </row>
    <row r="188" spans="2:65" s="1" customFormat="1" ht="16.5" customHeight="1">
      <c r="B188" s="122"/>
      <c r="C188" s="151" t="s">
        <v>7</v>
      </c>
      <c r="D188" s="151" t="s">
        <v>197</v>
      </c>
      <c r="E188" s="152" t="s">
        <v>233</v>
      </c>
      <c r="F188" s="153" t="s">
        <v>234</v>
      </c>
      <c r="G188" s="154" t="s">
        <v>235</v>
      </c>
      <c r="H188" s="155">
        <v>2</v>
      </c>
      <c r="I188" s="156"/>
      <c r="J188" s="156">
        <f>ROUND(I188*H188,2)</f>
        <v>0</v>
      </c>
      <c r="K188" s="157"/>
      <c r="L188" s="158"/>
      <c r="M188" s="159" t="s">
        <v>1</v>
      </c>
      <c r="N188" s="160" t="s">
        <v>34</v>
      </c>
      <c r="O188" s="132">
        <v>0</v>
      </c>
      <c r="P188" s="132">
        <f>O188*H188</f>
        <v>0</v>
      </c>
      <c r="Q188" s="132">
        <v>0.79</v>
      </c>
      <c r="R188" s="132">
        <f>Q188*H188</f>
        <v>1.58</v>
      </c>
      <c r="S188" s="132">
        <v>0</v>
      </c>
      <c r="T188" s="133">
        <f>S188*H188</f>
        <v>0</v>
      </c>
      <c r="AR188" s="134" t="s">
        <v>161</v>
      </c>
      <c r="AT188" s="134" t="s">
        <v>197</v>
      </c>
      <c r="AU188" s="134" t="s">
        <v>76</v>
      </c>
      <c r="AY188" s="15" t="s">
        <v>110</v>
      </c>
      <c r="BE188" s="135">
        <f>IF(N188="základní",J188,0)</f>
        <v>0</v>
      </c>
      <c r="BF188" s="135">
        <f>IF(N188="snížená",J188,0)</f>
        <v>0</v>
      </c>
      <c r="BG188" s="135">
        <f>IF(N188="zákl. přenesená",J188,0)</f>
        <v>0</v>
      </c>
      <c r="BH188" s="135">
        <f>IF(N188="sníž. přenesená",J188,0)</f>
        <v>0</v>
      </c>
      <c r="BI188" s="135">
        <f>IF(N188="nulová",J188,0)</f>
        <v>0</v>
      </c>
      <c r="BJ188" s="15" t="s">
        <v>74</v>
      </c>
      <c r="BK188" s="135">
        <f>ROUND(I188*H188,2)</f>
        <v>0</v>
      </c>
      <c r="BL188" s="15" t="s">
        <v>116</v>
      </c>
      <c r="BM188" s="134" t="s">
        <v>236</v>
      </c>
    </row>
    <row r="189" spans="2:65" s="1" customFormat="1">
      <c r="B189" s="27"/>
      <c r="D189" s="136" t="s">
        <v>118</v>
      </c>
      <c r="F189" s="137" t="s">
        <v>234</v>
      </c>
      <c r="L189" s="27"/>
      <c r="M189" s="138"/>
      <c r="T189" s="50"/>
      <c r="AT189" s="15" t="s">
        <v>118</v>
      </c>
      <c r="AU189" s="15" t="s">
        <v>76</v>
      </c>
    </row>
    <row r="190" spans="2:65" s="1" customFormat="1" ht="16.5" customHeight="1">
      <c r="B190" s="122"/>
      <c r="C190" s="123" t="s">
        <v>237</v>
      </c>
      <c r="D190" s="123" t="s">
        <v>112</v>
      </c>
      <c r="E190" s="124" t="s">
        <v>238</v>
      </c>
      <c r="F190" s="125" t="s">
        <v>239</v>
      </c>
      <c r="G190" s="126" t="s">
        <v>226</v>
      </c>
      <c r="H190" s="127">
        <v>8</v>
      </c>
      <c r="I190" s="128"/>
      <c r="J190" s="128">
        <f>ROUND(I190*H190,2)</f>
        <v>0</v>
      </c>
      <c r="K190" s="129"/>
      <c r="L190" s="27"/>
      <c r="M190" s="130" t="s">
        <v>1</v>
      </c>
      <c r="N190" s="131" t="s">
        <v>34</v>
      </c>
      <c r="O190" s="132">
        <v>0.24199999999999999</v>
      </c>
      <c r="P190" s="132">
        <f>O190*H190</f>
        <v>1.9359999999999999</v>
      </c>
      <c r="Q190" s="132">
        <v>1E-4</v>
      </c>
      <c r="R190" s="132">
        <f>Q190*H190</f>
        <v>8.0000000000000004E-4</v>
      </c>
      <c r="S190" s="132">
        <v>0</v>
      </c>
      <c r="T190" s="133">
        <f>S190*H190</f>
        <v>0</v>
      </c>
      <c r="AR190" s="134" t="s">
        <v>116</v>
      </c>
      <c r="AT190" s="134" t="s">
        <v>112</v>
      </c>
      <c r="AU190" s="134" t="s">
        <v>76</v>
      </c>
      <c r="AY190" s="15" t="s">
        <v>110</v>
      </c>
      <c r="BE190" s="135">
        <f>IF(N190="základní",J190,0)</f>
        <v>0</v>
      </c>
      <c r="BF190" s="135">
        <f>IF(N190="snížená",J190,0)</f>
        <v>0</v>
      </c>
      <c r="BG190" s="135">
        <f>IF(N190="zákl. přenesená",J190,0)</f>
        <v>0</v>
      </c>
      <c r="BH190" s="135">
        <f>IF(N190="sníž. přenesená",J190,0)</f>
        <v>0</v>
      </c>
      <c r="BI190" s="135">
        <f>IF(N190="nulová",J190,0)</f>
        <v>0</v>
      </c>
      <c r="BJ190" s="15" t="s">
        <v>74</v>
      </c>
      <c r="BK190" s="135">
        <f>ROUND(I190*H190,2)</f>
        <v>0</v>
      </c>
      <c r="BL190" s="15" t="s">
        <v>116</v>
      </c>
      <c r="BM190" s="134" t="s">
        <v>240</v>
      </c>
    </row>
    <row r="191" spans="2:65" s="1" customFormat="1" ht="19.5">
      <c r="B191" s="27"/>
      <c r="D191" s="136" t="s">
        <v>118</v>
      </c>
      <c r="F191" s="137" t="s">
        <v>241</v>
      </c>
      <c r="L191" s="27"/>
      <c r="M191" s="138"/>
      <c r="T191" s="50"/>
      <c r="AT191" s="15" t="s">
        <v>118</v>
      </c>
      <c r="AU191" s="15" t="s">
        <v>76</v>
      </c>
    </row>
    <row r="192" spans="2:65" s="1" customFormat="1" ht="16.5" customHeight="1">
      <c r="B192" s="122"/>
      <c r="C192" s="123" t="s">
        <v>242</v>
      </c>
      <c r="D192" s="123" t="s">
        <v>112</v>
      </c>
      <c r="E192" s="124" t="s">
        <v>243</v>
      </c>
      <c r="F192" s="125" t="s">
        <v>244</v>
      </c>
      <c r="G192" s="126" t="s">
        <v>226</v>
      </c>
      <c r="H192" s="127">
        <v>8</v>
      </c>
      <c r="I192" s="128"/>
      <c r="J192" s="128">
        <f>ROUND(I192*H192,2)</f>
        <v>0</v>
      </c>
      <c r="K192" s="129"/>
      <c r="L192" s="27"/>
      <c r="M192" s="130" t="s">
        <v>1</v>
      </c>
      <c r="N192" s="131" t="s">
        <v>34</v>
      </c>
      <c r="O192" s="132">
        <v>1.17</v>
      </c>
      <c r="P192" s="132">
        <f>O192*H192</f>
        <v>9.36</v>
      </c>
      <c r="Q192" s="132">
        <v>0</v>
      </c>
      <c r="R192" s="132">
        <f>Q192*H192</f>
        <v>0</v>
      </c>
      <c r="S192" s="132">
        <v>0</v>
      </c>
      <c r="T192" s="133">
        <f>S192*H192</f>
        <v>0</v>
      </c>
      <c r="AR192" s="134" t="s">
        <v>116</v>
      </c>
      <c r="AT192" s="134" t="s">
        <v>112</v>
      </c>
      <c r="AU192" s="134" t="s">
        <v>76</v>
      </c>
      <c r="AY192" s="15" t="s">
        <v>110</v>
      </c>
      <c r="BE192" s="135">
        <f>IF(N192="základní",J192,0)</f>
        <v>0</v>
      </c>
      <c r="BF192" s="135">
        <f>IF(N192="snížená",J192,0)</f>
        <v>0</v>
      </c>
      <c r="BG192" s="135">
        <f>IF(N192="zákl. přenesená",J192,0)</f>
        <v>0</v>
      </c>
      <c r="BH192" s="135">
        <f>IF(N192="sníž. přenesená",J192,0)</f>
        <v>0</v>
      </c>
      <c r="BI192" s="135">
        <f>IF(N192="nulová",J192,0)</f>
        <v>0</v>
      </c>
      <c r="BJ192" s="15" t="s">
        <v>74</v>
      </c>
      <c r="BK192" s="135">
        <f>ROUND(I192*H192,2)</f>
        <v>0</v>
      </c>
      <c r="BL192" s="15" t="s">
        <v>116</v>
      </c>
      <c r="BM192" s="134" t="s">
        <v>245</v>
      </c>
    </row>
    <row r="193" spans="2:65" s="1" customFormat="1">
      <c r="B193" s="27"/>
      <c r="D193" s="136" t="s">
        <v>118</v>
      </c>
      <c r="F193" s="137" t="s">
        <v>246</v>
      </c>
      <c r="L193" s="27"/>
      <c r="M193" s="138"/>
      <c r="T193" s="50"/>
      <c r="AT193" s="15" t="s">
        <v>118</v>
      </c>
      <c r="AU193" s="15" t="s">
        <v>76</v>
      </c>
    </row>
    <row r="194" spans="2:65" s="1" customFormat="1" ht="16.5" customHeight="1">
      <c r="B194" s="122"/>
      <c r="C194" s="151" t="s">
        <v>247</v>
      </c>
      <c r="D194" s="151" t="s">
        <v>197</v>
      </c>
      <c r="E194" s="152" t="s">
        <v>248</v>
      </c>
      <c r="F194" s="153" t="s">
        <v>249</v>
      </c>
      <c r="G194" s="154" t="s">
        <v>226</v>
      </c>
      <c r="H194" s="155">
        <v>8</v>
      </c>
      <c r="I194" s="156"/>
      <c r="J194" s="156">
        <f>ROUND(I194*H194,2)</f>
        <v>0</v>
      </c>
      <c r="K194" s="157"/>
      <c r="L194" s="158"/>
      <c r="M194" s="159" t="s">
        <v>1</v>
      </c>
      <c r="N194" s="160" t="s">
        <v>34</v>
      </c>
      <c r="O194" s="132">
        <v>0</v>
      </c>
      <c r="P194" s="132">
        <f>O194*H194</f>
        <v>0</v>
      </c>
      <c r="Q194" s="132">
        <v>4.15E-3</v>
      </c>
      <c r="R194" s="132">
        <f>Q194*H194</f>
        <v>3.32E-2</v>
      </c>
      <c r="S194" s="132">
        <v>0</v>
      </c>
      <c r="T194" s="133">
        <f>S194*H194</f>
        <v>0</v>
      </c>
      <c r="AR194" s="134" t="s">
        <v>161</v>
      </c>
      <c r="AT194" s="134" t="s">
        <v>197</v>
      </c>
      <c r="AU194" s="134" t="s">
        <v>76</v>
      </c>
      <c r="AY194" s="15" t="s">
        <v>110</v>
      </c>
      <c r="BE194" s="135">
        <f>IF(N194="základní",J194,0)</f>
        <v>0</v>
      </c>
      <c r="BF194" s="135">
        <f>IF(N194="snížená",J194,0)</f>
        <v>0</v>
      </c>
      <c r="BG194" s="135">
        <f>IF(N194="zákl. přenesená",J194,0)</f>
        <v>0</v>
      </c>
      <c r="BH194" s="135">
        <f>IF(N194="sníž. přenesená",J194,0)</f>
        <v>0</v>
      </c>
      <c r="BI194" s="135">
        <f>IF(N194="nulová",J194,0)</f>
        <v>0</v>
      </c>
      <c r="BJ194" s="15" t="s">
        <v>74</v>
      </c>
      <c r="BK194" s="135">
        <f>ROUND(I194*H194,2)</f>
        <v>0</v>
      </c>
      <c r="BL194" s="15" t="s">
        <v>116</v>
      </c>
      <c r="BM194" s="134" t="s">
        <v>250</v>
      </c>
    </row>
    <row r="195" spans="2:65" s="1" customFormat="1">
      <c r="B195" s="27"/>
      <c r="D195" s="136" t="s">
        <v>118</v>
      </c>
      <c r="F195" s="137" t="s">
        <v>249</v>
      </c>
      <c r="L195" s="27"/>
      <c r="M195" s="138"/>
      <c r="T195" s="50"/>
      <c r="AT195" s="15" t="s">
        <v>118</v>
      </c>
      <c r="AU195" s="15" t="s">
        <v>76</v>
      </c>
    </row>
    <row r="196" spans="2:65" s="1" customFormat="1" ht="16.5" customHeight="1">
      <c r="B196" s="122"/>
      <c r="C196" s="123" t="s">
        <v>251</v>
      </c>
      <c r="D196" s="123" t="s">
        <v>112</v>
      </c>
      <c r="E196" s="124" t="s">
        <v>252</v>
      </c>
      <c r="F196" s="125" t="s">
        <v>253</v>
      </c>
      <c r="G196" s="126" t="s">
        <v>133</v>
      </c>
      <c r="H196" s="127">
        <v>0.754</v>
      </c>
      <c r="I196" s="128"/>
      <c r="J196" s="128">
        <f>ROUND(I196*H196,2)</f>
        <v>0</v>
      </c>
      <c r="K196" s="129"/>
      <c r="L196" s="27"/>
      <c r="M196" s="130" t="s">
        <v>1</v>
      </c>
      <c r="N196" s="131" t="s">
        <v>34</v>
      </c>
      <c r="O196" s="132">
        <v>0.67</v>
      </c>
      <c r="P196" s="132">
        <f>O196*H196</f>
        <v>0.50518000000000007</v>
      </c>
      <c r="Q196" s="132">
        <v>1.5948500000000001</v>
      </c>
      <c r="R196" s="132">
        <f>Q196*H196</f>
        <v>1.2025169</v>
      </c>
      <c r="S196" s="132">
        <v>0</v>
      </c>
      <c r="T196" s="133">
        <f>S196*H196</f>
        <v>0</v>
      </c>
      <c r="AR196" s="134" t="s">
        <v>116</v>
      </c>
      <c r="AT196" s="134" t="s">
        <v>112</v>
      </c>
      <c r="AU196" s="134" t="s">
        <v>76</v>
      </c>
      <c r="AY196" s="15" t="s">
        <v>110</v>
      </c>
      <c r="BE196" s="135">
        <f>IF(N196="základní",J196,0)</f>
        <v>0</v>
      </c>
      <c r="BF196" s="135">
        <f>IF(N196="snížená",J196,0)</f>
        <v>0</v>
      </c>
      <c r="BG196" s="135">
        <f>IF(N196="zákl. přenesená",J196,0)</f>
        <v>0</v>
      </c>
      <c r="BH196" s="135">
        <f>IF(N196="sníž. přenesená",J196,0)</f>
        <v>0</v>
      </c>
      <c r="BI196" s="135">
        <f>IF(N196="nulová",J196,0)</f>
        <v>0</v>
      </c>
      <c r="BJ196" s="15" t="s">
        <v>74</v>
      </c>
      <c r="BK196" s="135">
        <f>ROUND(I196*H196,2)</f>
        <v>0</v>
      </c>
      <c r="BL196" s="15" t="s">
        <v>116</v>
      </c>
      <c r="BM196" s="134" t="s">
        <v>254</v>
      </c>
    </row>
    <row r="197" spans="2:65" s="1" customFormat="1" ht="19.5">
      <c r="B197" s="27"/>
      <c r="D197" s="136" t="s">
        <v>118</v>
      </c>
      <c r="F197" s="137" t="s">
        <v>255</v>
      </c>
      <c r="L197" s="27"/>
      <c r="M197" s="138"/>
      <c r="T197" s="50"/>
      <c r="AT197" s="15" t="s">
        <v>118</v>
      </c>
      <c r="AU197" s="15" t="s">
        <v>76</v>
      </c>
    </row>
    <row r="198" spans="2:65" s="12" customFormat="1">
      <c r="B198" s="139"/>
      <c r="D198" s="136" t="s">
        <v>120</v>
      </c>
      <c r="E198" s="140" t="s">
        <v>1</v>
      </c>
      <c r="F198" s="141" t="s">
        <v>256</v>
      </c>
      <c r="H198" s="142">
        <v>0.754</v>
      </c>
      <c r="L198" s="139"/>
      <c r="M198" s="143"/>
      <c r="T198" s="144"/>
      <c r="AT198" s="140" t="s">
        <v>120</v>
      </c>
      <c r="AU198" s="140" t="s">
        <v>76</v>
      </c>
      <c r="AV198" s="12" t="s">
        <v>76</v>
      </c>
      <c r="AW198" s="12" t="s">
        <v>26</v>
      </c>
      <c r="AX198" s="12" t="s">
        <v>74</v>
      </c>
      <c r="AY198" s="140" t="s">
        <v>110</v>
      </c>
    </row>
    <row r="199" spans="2:65" s="1" customFormat="1" ht="16.5" customHeight="1">
      <c r="B199" s="122"/>
      <c r="C199" s="123" t="s">
        <v>257</v>
      </c>
      <c r="D199" s="123" t="s">
        <v>112</v>
      </c>
      <c r="E199" s="124" t="s">
        <v>258</v>
      </c>
      <c r="F199" s="125" t="s">
        <v>259</v>
      </c>
      <c r="G199" s="126" t="s">
        <v>226</v>
      </c>
      <c r="H199" s="127">
        <v>8</v>
      </c>
      <c r="I199" s="128"/>
      <c r="J199" s="128">
        <f>ROUND(I199*H199,2)</f>
        <v>0</v>
      </c>
      <c r="K199" s="129"/>
      <c r="L199" s="27"/>
      <c r="M199" s="130" t="s">
        <v>1</v>
      </c>
      <c r="N199" s="131" t="s">
        <v>34</v>
      </c>
      <c r="O199" s="132">
        <v>0.33</v>
      </c>
      <c r="P199" s="132">
        <f>O199*H199</f>
        <v>2.64</v>
      </c>
      <c r="Q199" s="132">
        <v>0</v>
      </c>
      <c r="R199" s="132">
        <f>Q199*H199</f>
        <v>0</v>
      </c>
      <c r="S199" s="132">
        <v>0</v>
      </c>
      <c r="T199" s="133">
        <f>S199*H199</f>
        <v>0</v>
      </c>
      <c r="AR199" s="134" t="s">
        <v>116</v>
      </c>
      <c r="AT199" s="134" t="s">
        <v>112</v>
      </c>
      <c r="AU199" s="134" t="s">
        <v>76</v>
      </c>
      <c r="AY199" s="15" t="s">
        <v>110</v>
      </c>
      <c r="BE199" s="135">
        <f>IF(N199="základní",J199,0)</f>
        <v>0</v>
      </c>
      <c r="BF199" s="135">
        <f>IF(N199="snížená",J199,0)</f>
        <v>0</v>
      </c>
      <c r="BG199" s="135">
        <f>IF(N199="zákl. přenesená",J199,0)</f>
        <v>0</v>
      </c>
      <c r="BH199" s="135">
        <f>IF(N199="sníž. přenesená",J199,0)</f>
        <v>0</v>
      </c>
      <c r="BI199" s="135">
        <f>IF(N199="nulová",J199,0)</f>
        <v>0</v>
      </c>
      <c r="BJ199" s="15" t="s">
        <v>74</v>
      </c>
      <c r="BK199" s="135">
        <f>ROUND(I199*H199,2)</f>
        <v>0</v>
      </c>
      <c r="BL199" s="15" t="s">
        <v>116</v>
      </c>
      <c r="BM199" s="134" t="s">
        <v>260</v>
      </c>
    </row>
    <row r="200" spans="2:65" s="1" customFormat="1">
      <c r="B200" s="27"/>
      <c r="D200" s="136" t="s">
        <v>118</v>
      </c>
      <c r="F200" s="137" t="s">
        <v>261</v>
      </c>
      <c r="L200" s="27"/>
      <c r="M200" s="138"/>
      <c r="T200" s="50"/>
      <c r="AT200" s="15" t="s">
        <v>118</v>
      </c>
      <c r="AU200" s="15" t="s">
        <v>76</v>
      </c>
    </row>
    <row r="201" spans="2:65" s="1" customFormat="1" ht="16.5" customHeight="1">
      <c r="B201" s="122"/>
      <c r="C201" s="123" t="s">
        <v>262</v>
      </c>
      <c r="D201" s="123" t="s">
        <v>112</v>
      </c>
      <c r="E201" s="124" t="s">
        <v>263</v>
      </c>
      <c r="F201" s="125" t="s">
        <v>264</v>
      </c>
      <c r="G201" s="126" t="s">
        <v>133</v>
      </c>
      <c r="H201" s="127">
        <v>1.3160000000000001</v>
      </c>
      <c r="I201" s="128"/>
      <c r="J201" s="128">
        <f>ROUND(I201*H201,2)</f>
        <v>0</v>
      </c>
      <c r="K201" s="129"/>
      <c r="L201" s="27"/>
      <c r="M201" s="130" t="s">
        <v>1</v>
      </c>
      <c r="N201" s="131" t="s">
        <v>34</v>
      </c>
      <c r="O201" s="132">
        <v>2.62</v>
      </c>
      <c r="P201" s="132">
        <f>O201*H201</f>
        <v>3.4479200000000003</v>
      </c>
      <c r="Q201" s="132">
        <v>2.4777</v>
      </c>
      <c r="R201" s="132">
        <f>Q201*H201</f>
        <v>3.2606532000000001</v>
      </c>
      <c r="S201" s="132">
        <v>0</v>
      </c>
      <c r="T201" s="133">
        <f>S201*H201</f>
        <v>0</v>
      </c>
      <c r="AR201" s="134" t="s">
        <v>116</v>
      </c>
      <c r="AT201" s="134" t="s">
        <v>112</v>
      </c>
      <c r="AU201" s="134" t="s">
        <v>76</v>
      </c>
      <c r="AY201" s="15" t="s">
        <v>110</v>
      </c>
      <c r="BE201" s="135">
        <f>IF(N201="základní",J201,0)</f>
        <v>0</v>
      </c>
      <c r="BF201" s="135">
        <f>IF(N201="snížená",J201,0)</f>
        <v>0</v>
      </c>
      <c r="BG201" s="135">
        <f>IF(N201="zákl. přenesená",J201,0)</f>
        <v>0</v>
      </c>
      <c r="BH201" s="135">
        <f>IF(N201="sníž. přenesená",J201,0)</f>
        <v>0</v>
      </c>
      <c r="BI201" s="135">
        <f>IF(N201="nulová",J201,0)</f>
        <v>0</v>
      </c>
      <c r="BJ201" s="15" t="s">
        <v>74</v>
      </c>
      <c r="BK201" s="135">
        <f>ROUND(I201*H201,2)</f>
        <v>0</v>
      </c>
      <c r="BL201" s="15" t="s">
        <v>116</v>
      </c>
      <c r="BM201" s="134" t="s">
        <v>265</v>
      </c>
    </row>
    <row r="202" spans="2:65" s="12" customFormat="1">
      <c r="B202" s="139"/>
      <c r="D202" s="136" t="s">
        <v>120</v>
      </c>
      <c r="E202" s="140" t="s">
        <v>1</v>
      </c>
      <c r="F202" s="141" t="s">
        <v>266</v>
      </c>
      <c r="H202" s="142">
        <v>0.20100000000000001</v>
      </c>
      <c r="L202" s="139"/>
      <c r="M202" s="143"/>
      <c r="T202" s="144"/>
      <c r="AT202" s="140" t="s">
        <v>120</v>
      </c>
      <c r="AU202" s="140" t="s">
        <v>76</v>
      </c>
      <c r="AV202" s="12" t="s">
        <v>76</v>
      </c>
      <c r="AW202" s="12" t="s">
        <v>26</v>
      </c>
      <c r="AX202" s="12" t="s">
        <v>69</v>
      </c>
      <c r="AY202" s="140" t="s">
        <v>110</v>
      </c>
    </row>
    <row r="203" spans="2:65" s="12" customFormat="1">
      <c r="B203" s="139"/>
      <c r="D203" s="136" t="s">
        <v>120</v>
      </c>
      <c r="E203" s="140" t="s">
        <v>1</v>
      </c>
      <c r="F203" s="141" t="s">
        <v>267</v>
      </c>
      <c r="H203" s="142">
        <v>0.879</v>
      </c>
      <c r="L203" s="139"/>
      <c r="M203" s="143"/>
      <c r="T203" s="144"/>
      <c r="AT203" s="140" t="s">
        <v>120</v>
      </c>
      <c r="AU203" s="140" t="s">
        <v>76</v>
      </c>
      <c r="AV203" s="12" t="s">
        <v>76</v>
      </c>
      <c r="AW203" s="12" t="s">
        <v>26</v>
      </c>
      <c r="AX203" s="12" t="s">
        <v>69</v>
      </c>
      <c r="AY203" s="140" t="s">
        <v>110</v>
      </c>
    </row>
    <row r="204" spans="2:65" s="12" customFormat="1">
      <c r="B204" s="139"/>
      <c r="D204" s="136" t="s">
        <v>120</v>
      </c>
      <c r="E204" s="140" t="s">
        <v>1</v>
      </c>
      <c r="F204" s="141" t="s">
        <v>268</v>
      </c>
      <c r="H204" s="142">
        <v>0.23599999999999999</v>
      </c>
      <c r="L204" s="139"/>
      <c r="M204" s="143"/>
      <c r="T204" s="144"/>
      <c r="AT204" s="140" t="s">
        <v>120</v>
      </c>
      <c r="AU204" s="140" t="s">
        <v>76</v>
      </c>
      <c r="AV204" s="12" t="s">
        <v>76</v>
      </c>
      <c r="AW204" s="12" t="s">
        <v>26</v>
      </c>
      <c r="AX204" s="12" t="s">
        <v>69</v>
      </c>
      <c r="AY204" s="140" t="s">
        <v>110</v>
      </c>
    </row>
    <row r="205" spans="2:65" s="13" customFormat="1">
      <c r="B205" s="145"/>
      <c r="D205" s="136" t="s">
        <v>120</v>
      </c>
      <c r="E205" s="146" t="s">
        <v>1</v>
      </c>
      <c r="F205" s="147" t="s">
        <v>129</v>
      </c>
      <c r="H205" s="148">
        <v>1.3160000000000001</v>
      </c>
      <c r="L205" s="145"/>
      <c r="M205" s="149"/>
      <c r="T205" s="150"/>
      <c r="AT205" s="146" t="s">
        <v>120</v>
      </c>
      <c r="AU205" s="146" t="s">
        <v>76</v>
      </c>
      <c r="AV205" s="13" t="s">
        <v>116</v>
      </c>
      <c r="AW205" s="13" t="s">
        <v>26</v>
      </c>
      <c r="AX205" s="13" t="s">
        <v>74</v>
      </c>
      <c r="AY205" s="146" t="s">
        <v>110</v>
      </c>
    </row>
    <row r="206" spans="2:65" s="1" customFormat="1" ht="16.5" customHeight="1">
      <c r="B206" s="122"/>
      <c r="C206" s="123" t="s">
        <v>269</v>
      </c>
      <c r="D206" s="123" t="s">
        <v>112</v>
      </c>
      <c r="E206" s="124" t="s">
        <v>270</v>
      </c>
      <c r="F206" s="125" t="s">
        <v>271</v>
      </c>
      <c r="G206" s="126" t="s">
        <v>133</v>
      </c>
      <c r="H206" s="127">
        <v>7.9000000000000001E-2</v>
      </c>
      <c r="I206" s="128"/>
      <c r="J206" s="128">
        <f>ROUND(I206*H206,2)</f>
        <v>0</v>
      </c>
      <c r="K206" s="129"/>
      <c r="L206" s="27"/>
      <c r="M206" s="130" t="s">
        <v>1</v>
      </c>
      <c r="N206" s="131" t="s">
        <v>34</v>
      </c>
      <c r="O206" s="132">
        <v>1.661</v>
      </c>
      <c r="P206" s="132">
        <f>O206*H206</f>
        <v>0.131219</v>
      </c>
      <c r="Q206" s="132">
        <v>1.8871</v>
      </c>
      <c r="R206" s="132">
        <f>Q206*H206</f>
        <v>0.14908089999999999</v>
      </c>
      <c r="S206" s="132">
        <v>0</v>
      </c>
      <c r="T206" s="133">
        <f>S206*H206</f>
        <v>0</v>
      </c>
      <c r="AR206" s="134" t="s">
        <v>116</v>
      </c>
      <c r="AT206" s="134" t="s">
        <v>112</v>
      </c>
      <c r="AU206" s="134" t="s">
        <v>76</v>
      </c>
      <c r="AY206" s="15" t="s">
        <v>110</v>
      </c>
      <c r="BE206" s="135">
        <f>IF(N206="základní",J206,0)</f>
        <v>0</v>
      </c>
      <c r="BF206" s="135">
        <f>IF(N206="snížená",J206,0)</f>
        <v>0</v>
      </c>
      <c r="BG206" s="135">
        <f>IF(N206="zákl. přenesená",J206,0)</f>
        <v>0</v>
      </c>
      <c r="BH206" s="135">
        <f>IF(N206="sníž. přenesená",J206,0)</f>
        <v>0</v>
      </c>
      <c r="BI206" s="135">
        <f>IF(N206="nulová",J206,0)</f>
        <v>0</v>
      </c>
      <c r="BJ206" s="15" t="s">
        <v>74</v>
      </c>
      <c r="BK206" s="135">
        <f>ROUND(I206*H206,2)</f>
        <v>0</v>
      </c>
      <c r="BL206" s="15" t="s">
        <v>116</v>
      </c>
      <c r="BM206" s="134" t="s">
        <v>272</v>
      </c>
    </row>
    <row r="207" spans="2:65" s="1" customFormat="1" ht="19.5">
      <c r="B207" s="27"/>
      <c r="D207" s="136" t="s">
        <v>118</v>
      </c>
      <c r="F207" s="137" t="s">
        <v>273</v>
      </c>
      <c r="L207" s="27"/>
      <c r="M207" s="138"/>
      <c r="T207" s="50"/>
      <c r="AT207" s="15" t="s">
        <v>118</v>
      </c>
      <c r="AU207" s="15" t="s">
        <v>76</v>
      </c>
    </row>
    <row r="208" spans="2:65" s="12" customFormat="1">
      <c r="B208" s="139"/>
      <c r="D208" s="136" t="s">
        <v>120</v>
      </c>
      <c r="E208" s="140" t="s">
        <v>1</v>
      </c>
      <c r="F208" s="141" t="s">
        <v>274</v>
      </c>
      <c r="H208" s="142">
        <v>7.9000000000000001E-2</v>
      </c>
      <c r="L208" s="139"/>
      <c r="M208" s="143"/>
      <c r="T208" s="144"/>
      <c r="AT208" s="140" t="s">
        <v>120</v>
      </c>
      <c r="AU208" s="140" t="s">
        <v>76</v>
      </c>
      <c r="AV208" s="12" t="s">
        <v>76</v>
      </c>
      <c r="AW208" s="12" t="s">
        <v>26</v>
      </c>
      <c r="AX208" s="12" t="s">
        <v>74</v>
      </c>
      <c r="AY208" s="140" t="s">
        <v>110</v>
      </c>
    </row>
    <row r="209" spans="2:65" s="1" customFormat="1" ht="16.5" customHeight="1">
      <c r="B209" s="122"/>
      <c r="C209" s="123" t="s">
        <v>275</v>
      </c>
      <c r="D209" s="123" t="s">
        <v>112</v>
      </c>
      <c r="E209" s="124" t="s">
        <v>276</v>
      </c>
      <c r="F209" s="125" t="s">
        <v>277</v>
      </c>
      <c r="G209" s="126" t="s">
        <v>278</v>
      </c>
      <c r="H209" s="127">
        <v>1</v>
      </c>
      <c r="I209" s="128"/>
      <c r="J209" s="128">
        <f>ROUND(I209*H209,2)</f>
        <v>0</v>
      </c>
      <c r="K209" s="129"/>
      <c r="L209" s="27"/>
      <c r="M209" s="130" t="s">
        <v>1</v>
      </c>
      <c r="N209" s="131" t="s">
        <v>34</v>
      </c>
      <c r="O209" s="132">
        <v>2.19</v>
      </c>
      <c r="P209" s="132">
        <f>O209*H209</f>
        <v>2.19</v>
      </c>
      <c r="Q209" s="132">
        <v>2.4639999999999999E-2</v>
      </c>
      <c r="R209" s="132">
        <f>Q209*H209</f>
        <v>2.4639999999999999E-2</v>
      </c>
      <c r="S209" s="132">
        <v>0</v>
      </c>
      <c r="T209" s="133">
        <f>S209*H209</f>
        <v>0</v>
      </c>
      <c r="AR209" s="134" t="s">
        <v>116</v>
      </c>
      <c r="AT209" s="134" t="s">
        <v>112</v>
      </c>
      <c r="AU209" s="134" t="s">
        <v>76</v>
      </c>
      <c r="AY209" s="15" t="s">
        <v>110</v>
      </c>
      <c r="BE209" s="135">
        <f>IF(N209="základní",J209,0)</f>
        <v>0</v>
      </c>
      <c r="BF209" s="135">
        <f>IF(N209="snížená",J209,0)</f>
        <v>0</v>
      </c>
      <c r="BG209" s="135">
        <f>IF(N209="zákl. přenesená",J209,0)</f>
        <v>0</v>
      </c>
      <c r="BH209" s="135">
        <f>IF(N209="sníž. přenesená",J209,0)</f>
        <v>0</v>
      </c>
      <c r="BI209" s="135">
        <f>IF(N209="nulová",J209,0)</f>
        <v>0</v>
      </c>
      <c r="BJ209" s="15" t="s">
        <v>74</v>
      </c>
      <c r="BK209" s="135">
        <f>ROUND(I209*H209,2)</f>
        <v>0</v>
      </c>
      <c r="BL209" s="15" t="s">
        <v>116</v>
      </c>
      <c r="BM209" s="134" t="s">
        <v>279</v>
      </c>
    </row>
    <row r="210" spans="2:65" s="12" customFormat="1" ht="22.5">
      <c r="B210" s="139"/>
      <c r="D210" s="136" t="s">
        <v>120</v>
      </c>
      <c r="E210" s="140" t="s">
        <v>1</v>
      </c>
      <c r="F210" s="141" t="s">
        <v>280</v>
      </c>
      <c r="H210" s="142">
        <v>1</v>
      </c>
      <c r="L210" s="139"/>
      <c r="M210" s="143"/>
      <c r="T210" s="144"/>
      <c r="AT210" s="140" t="s">
        <v>120</v>
      </c>
      <c r="AU210" s="140" t="s">
        <v>76</v>
      </c>
      <c r="AV210" s="12" t="s">
        <v>76</v>
      </c>
      <c r="AW210" s="12" t="s">
        <v>26</v>
      </c>
      <c r="AX210" s="12" t="s">
        <v>74</v>
      </c>
      <c r="AY210" s="140" t="s">
        <v>110</v>
      </c>
    </row>
    <row r="211" spans="2:65" s="11" customFormat="1" ht="22.9" customHeight="1">
      <c r="B211" s="111"/>
      <c r="D211" s="112" t="s">
        <v>68</v>
      </c>
      <c r="E211" s="120" t="s">
        <v>143</v>
      </c>
      <c r="F211" s="120" t="s">
        <v>281</v>
      </c>
      <c r="J211" s="121">
        <f>BK211</f>
        <v>0</v>
      </c>
      <c r="L211" s="111"/>
      <c r="M211" s="115"/>
      <c r="P211" s="116">
        <f>SUM(P212:P230)</f>
        <v>74.241</v>
      </c>
      <c r="R211" s="116">
        <f>SUM(R212:R230)</f>
        <v>28.33784</v>
      </c>
      <c r="T211" s="117">
        <f>SUM(T212:T230)</f>
        <v>0</v>
      </c>
      <c r="AR211" s="112" t="s">
        <v>74</v>
      </c>
      <c r="AT211" s="118" t="s">
        <v>68</v>
      </c>
      <c r="AU211" s="118" t="s">
        <v>74</v>
      </c>
      <c r="AY211" s="112" t="s">
        <v>110</v>
      </c>
      <c r="BK211" s="119">
        <f>SUM(BK212:BK230)</f>
        <v>0</v>
      </c>
    </row>
    <row r="212" spans="2:65" s="1" customFormat="1" ht="16.5" customHeight="1">
      <c r="B212" s="122"/>
      <c r="C212" s="123" t="s">
        <v>282</v>
      </c>
      <c r="D212" s="123" t="s">
        <v>112</v>
      </c>
      <c r="E212" s="124" t="s">
        <v>283</v>
      </c>
      <c r="F212" s="125" t="s">
        <v>284</v>
      </c>
      <c r="G212" s="126" t="s">
        <v>115</v>
      </c>
      <c r="H212" s="127">
        <v>92</v>
      </c>
      <c r="I212" s="128"/>
      <c r="J212" s="128">
        <f>ROUND(I212*H212,2)</f>
        <v>0</v>
      </c>
      <c r="K212" s="129"/>
      <c r="L212" s="27"/>
      <c r="M212" s="130" t="s">
        <v>1</v>
      </c>
      <c r="N212" s="131" t="s">
        <v>34</v>
      </c>
      <c r="O212" s="132">
        <v>0.12</v>
      </c>
      <c r="P212" s="132">
        <f>O212*H212</f>
        <v>11.04</v>
      </c>
      <c r="Q212" s="132">
        <v>0</v>
      </c>
      <c r="R212" s="132">
        <f>Q212*H212</f>
        <v>0</v>
      </c>
      <c r="S212" s="132">
        <v>0</v>
      </c>
      <c r="T212" s="133">
        <f>S212*H212</f>
        <v>0</v>
      </c>
      <c r="AR212" s="134" t="s">
        <v>116</v>
      </c>
      <c r="AT212" s="134" t="s">
        <v>112</v>
      </c>
      <c r="AU212" s="134" t="s">
        <v>76</v>
      </c>
      <c r="AY212" s="15" t="s">
        <v>110</v>
      </c>
      <c r="BE212" s="135">
        <f>IF(N212="základní",J212,0)</f>
        <v>0</v>
      </c>
      <c r="BF212" s="135">
        <f>IF(N212="snížená",J212,0)</f>
        <v>0</v>
      </c>
      <c r="BG212" s="135">
        <f>IF(N212="zákl. přenesená",J212,0)</f>
        <v>0</v>
      </c>
      <c r="BH212" s="135">
        <f>IF(N212="sníž. přenesená",J212,0)</f>
        <v>0</v>
      </c>
      <c r="BI212" s="135">
        <f>IF(N212="nulová",J212,0)</f>
        <v>0</v>
      </c>
      <c r="BJ212" s="15" t="s">
        <v>74</v>
      </c>
      <c r="BK212" s="135">
        <f>ROUND(I212*H212,2)</f>
        <v>0</v>
      </c>
      <c r="BL212" s="15" t="s">
        <v>116</v>
      </c>
      <c r="BM212" s="134" t="s">
        <v>285</v>
      </c>
    </row>
    <row r="213" spans="2:65" s="1" customFormat="1">
      <c r="B213" s="27"/>
      <c r="D213" s="136" t="s">
        <v>118</v>
      </c>
      <c r="F213" s="137" t="s">
        <v>286</v>
      </c>
      <c r="L213" s="27"/>
      <c r="M213" s="138"/>
      <c r="T213" s="50"/>
      <c r="AT213" s="15" t="s">
        <v>118</v>
      </c>
      <c r="AU213" s="15" t="s">
        <v>76</v>
      </c>
    </row>
    <row r="214" spans="2:65" s="12" customFormat="1">
      <c r="B214" s="139"/>
      <c r="D214" s="136" t="s">
        <v>120</v>
      </c>
      <c r="E214" s="140" t="s">
        <v>1</v>
      </c>
      <c r="F214" s="141" t="s">
        <v>287</v>
      </c>
      <c r="H214" s="142">
        <v>92</v>
      </c>
      <c r="L214" s="139"/>
      <c r="M214" s="143"/>
      <c r="T214" s="144"/>
      <c r="AT214" s="140" t="s">
        <v>120</v>
      </c>
      <c r="AU214" s="140" t="s">
        <v>76</v>
      </c>
      <c r="AV214" s="12" t="s">
        <v>76</v>
      </c>
      <c r="AW214" s="12" t="s">
        <v>26</v>
      </c>
      <c r="AX214" s="12" t="s">
        <v>74</v>
      </c>
      <c r="AY214" s="140" t="s">
        <v>110</v>
      </c>
    </row>
    <row r="215" spans="2:65" s="1" customFormat="1" ht="21.75" customHeight="1">
      <c r="B215" s="122"/>
      <c r="C215" s="123" t="s">
        <v>288</v>
      </c>
      <c r="D215" s="123" t="s">
        <v>112</v>
      </c>
      <c r="E215" s="124" t="s">
        <v>289</v>
      </c>
      <c r="F215" s="125" t="s">
        <v>290</v>
      </c>
      <c r="G215" s="126" t="s">
        <v>115</v>
      </c>
      <c r="H215" s="127">
        <v>92</v>
      </c>
      <c r="I215" s="128"/>
      <c r="J215" s="128">
        <f>ROUND(I215*H215,2)</f>
        <v>0</v>
      </c>
      <c r="K215" s="129"/>
      <c r="L215" s="27"/>
      <c r="M215" s="130" t="s">
        <v>1</v>
      </c>
      <c r="N215" s="131" t="s">
        <v>34</v>
      </c>
      <c r="O215" s="132">
        <v>0.56000000000000005</v>
      </c>
      <c r="P215" s="132">
        <f>O215*H215</f>
        <v>51.52</v>
      </c>
      <c r="Q215" s="132">
        <v>8.9219999999999994E-2</v>
      </c>
      <c r="R215" s="132">
        <f>Q215*H215</f>
        <v>8.20824</v>
      </c>
      <c r="S215" s="132">
        <v>0</v>
      </c>
      <c r="T215" s="133">
        <f>S215*H215</f>
        <v>0</v>
      </c>
      <c r="AR215" s="134" t="s">
        <v>116</v>
      </c>
      <c r="AT215" s="134" t="s">
        <v>112</v>
      </c>
      <c r="AU215" s="134" t="s">
        <v>76</v>
      </c>
      <c r="AY215" s="15" t="s">
        <v>110</v>
      </c>
      <c r="BE215" s="135">
        <f>IF(N215="základní",J215,0)</f>
        <v>0</v>
      </c>
      <c r="BF215" s="135">
        <f>IF(N215="snížená",J215,0)</f>
        <v>0</v>
      </c>
      <c r="BG215" s="135">
        <f>IF(N215="zákl. přenesená",J215,0)</f>
        <v>0</v>
      </c>
      <c r="BH215" s="135">
        <f>IF(N215="sníž. přenesená",J215,0)</f>
        <v>0</v>
      </c>
      <c r="BI215" s="135">
        <f>IF(N215="nulová",J215,0)</f>
        <v>0</v>
      </c>
      <c r="BJ215" s="15" t="s">
        <v>74</v>
      </c>
      <c r="BK215" s="135">
        <f>ROUND(I215*H215,2)</f>
        <v>0</v>
      </c>
      <c r="BL215" s="15" t="s">
        <v>116</v>
      </c>
      <c r="BM215" s="134" t="s">
        <v>291</v>
      </c>
    </row>
    <row r="216" spans="2:65" s="1" customFormat="1" ht="29.25">
      <c r="B216" s="27"/>
      <c r="D216" s="136" t="s">
        <v>118</v>
      </c>
      <c r="F216" s="137" t="s">
        <v>292</v>
      </c>
      <c r="L216" s="27"/>
      <c r="M216" s="138"/>
      <c r="T216" s="50"/>
      <c r="AT216" s="15" t="s">
        <v>118</v>
      </c>
      <c r="AU216" s="15" t="s">
        <v>76</v>
      </c>
    </row>
    <row r="217" spans="2:65" s="12" customFormat="1">
      <c r="B217" s="139"/>
      <c r="D217" s="136" t="s">
        <v>120</v>
      </c>
      <c r="E217" s="140" t="s">
        <v>1</v>
      </c>
      <c r="F217" s="141" t="s">
        <v>293</v>
      </c>
      <c r="H217" s="142">
        <v>92</v>
      </c>
      <c r="L217" s="139"/>
      <c r="M217" s="143"/>
      <c r="T217" s="144"/>
      <c r="AT217" s="140" t="s">
        <v>120</v>
      </c>
      <c r="AU217" s="140" t="s">
        <v>76</v>
      </c>
      <c r="AV217" s="12" t="s">
        <v>76</v>
      </c>
      <c r="AW217" s="12" t="s">
        <v>26</v>
      </c>
      <c r="AX217" s="12" t="s">
        <v>74</v>
      </c>
      <c r="AY217" s="140" t="s">
        <v>110</v>
      </c>
    </row>
    <row r="218" spans="2:65" s="1" customFormat="1" ht="16.5" customHeight="1">
      <c r="B218" s="122"/>
      <c r="C218" s="151" t="s">
        <v>294</v>
      </c>
      <c r="D218" s="151" t="s">
        <v>197</v>
      </c>
      <c r="E218" s="152" t="s">
        <v>295</v>
      </c>
      <c r="F218" s="153" t="s">
        <v>296</v>
      </c>
      <c r="G218" s="154" t="s">
        <v>115</v>
      </c>
      <c r="H218" s="155">
        <v>93.84</v>
      </c>
      <c r="I218" s="156"/>
      <c r="J218" s="156">
        <f>ROUND(I218*H218,2)</f>
        <v>0</v>
      </c>
      <c r="K218" s="157"/>
      <c r="L218" s="158"/>
      <c r="M218" s="159" t="s">
        <v>1</v>
      </c>
      <c r="N218" s="160" t="s">
        <v>34</v>
      </c>
      <c r="O218" s="132">
        <v>0</v>
      </c>
      <c r="P218" s="132">
        <f>O218*H218</f>
        <v>0</v>
      </c>
      <c r="Q218" s="132">
        <v>0.113</v>
      </c>
      <c r="R218" s="132">
        <f>Q218*H218</f>
        <v>10.60392</v>
      </c>
      <c r="S218" s="132">
        <v>0</v>
      </c>
      <c r="T218" s="133">
        <f>S218*H218</f>
        <v>0</v>
      </c>
      <c r="AR218" s="134" t="s">
        <v>161</v>
      </c>
      <c r="AT218" s="134" t="s">
        <v>197</v>
      </c>
      <c r="AU218" s="134" t="s">
        <v>76</v>
      </c>
      <c r="AY218" s="15" t="s">
        <v>110</v>
      </c>
      <c r="BE218" s="135">
        <f>IF(N218="základní",J218,0)</f>
        <v>0</v>
      </c>
      <c r="BF218" s="135">
        <f>IF(N218="snížená",J218,0)</f>
        <v>0</v>
      </c>
      <c r="BG218" s="135">
        <f>IF(N218="zákl. přenesená",J218,0)</f>
        <v>0</v>
      </c>
      <c r="BH218" s="135">
        <f>IF(N218="sníž. přenesená",J218,0)</f>
        <v>0</v>
      </c>
      <c r="BI218" s="135">
        <f>IF(N218="nulová",J218,0)</f>
        <v>0</v>
      </c>
      <c r="BJ218" s="15" t="s">
        <v>74</v>
      </c>
      <c r="BK218" s="135">
        <f>ROUND(I218*H218,2)</f>
        <v>0</v>
      </c>
      <c r="BL218" s="15" t="s">
        <v>116</v>
      </c>
      <c r="BM218" s="134" t="s">
        <v>297</v>
      </c>
    </row>
    <row r="219" spans="2:65" s="1" customFormat="1">
      <c r="B219" s="27"/>
      <c r="D219" s="136" t="s">
        <v>118</v>
      </c>
      <c r="F219" s="137" t="s">
        <v>298</v>
      </c>
      <c r="L219" s="27"/>
      <c r="M219" s="138"/>
      <c r="T219" s="50"/>
      <c r="AT219" s="15" t="s">
        <v>118</v>
      </c>
      <c r="AU219" s="15" t="s">
        <v>76</v>
      </c>
    </row>
    <row r="220" spans="2:65" s="12" customFormat="1">
      <c r="B220" s="139"/>
      <c r="D220" s="136" t="s">
        <v>120</v>
      </c>
      <c r="F220" s="141" t="s">
        <v>299</v>
      </c>
      <c r="H220" s="142">
        <v>93.84</v>
      </c>
      <c r="L220" s="139"/>
      <c r="M220" s="143"/>
      <c r="T220" s="144"/>
      <c r="AT220" s="140" t="s">
        <v>120</v>
      </c>
      <c r="AU220" s="140" t="s">
        <v>76</v>
      </c>
      <c r="AV220" s="12" t="s">
        <v>76</v>
      </c>
      <c r="AW220" s="12" t="s">
        <v>3</v>
      </c>
      <c r="AX220" s="12" t="s">
        <v>74</v>
      </c>
      <c r="AY220" s="140" t="s">
        <v>110</v>
      </c>
    </row>
    <row r="221" spans="2:65" s="1" customFormat="1" ht="16.5" customHeight="1">
      <c r="B221" s="122"/>
      <c r="C221" s="123" t="s">
        <v>300</v>
      </c>
      <c r="D221" s="123" t="s">
        <v>112</v>
      </c>
      <c r="E221" s="124" t="s">
        <v>301</v>
      </c>
      <c r="F221" s="125" t="s">
        <v>302</v>
      </c>
      <c r="G221" s="126" t="s">
        <v>115</v>
      </c>
      <c r="H221" s="127">
        <v>92</v>
      </c>
      <c r="I221" s="128"/>
      <c r="J221" s="128">
        <f>ROUND(I221*H221,2)</f>
        <v>0</v>
      </c>
      <c r="K221" s="129"/>
      <c r="L221" s="27"/>
      <c r="M221" s="130" t="s">
        <v>1</v>
      </c>
      <c r="N221" s="131" t="s">
        <v>34</v>
      </c>
      <c r="O221" s="132">
        <v>0.124</v>
      </c>
      <c r="P221" s="132">
        <f>O221*H221</f>
        <v>11.407999999999999</v>
      </c>
      <c r="Q221" s="132">
        <v>0.10353999999999999</v>
      </c>
      <c r="R221" s="132">
        <f>Q221*H221</f>
        <v>9.5256799999999995</v>
      </c>
      <c r="S221" s="132">
        <v>0</v>
      </c>
      <c r="T221" s="133">
        <f>S221*H221</f>
        <v>0</v>
      </c>
      <c r="AR221" s="134" t="s">
        <v>116</v>
      </c>
      <c r="AT221" s="134" t="s">
        <v>112</v>
      </c>
      <c r="AU221" s="134" t="s">
        <v>76</v>
      </c>
      <c r="AY221" s="15" t="s">
        <v>110</v>
      </c>
      <c r="BE221" s="135">
        <f>IF(N221="základní",J221,0)</f>
        <v>0</v>
      </c>
      <c r="BF221" s="135">
        <f>IF(N221="snížená",J221,0)</f>
        <v>0</v>
      </c>
      <c r="BG221" s="135">
        <f>IF(N221="zákl. přenesená",J221,0)</f>
        <v>0</v>
      </c>
      <c r="BH221" s="135">
        <f>IF(N221="sníž. přenesená",J221,0)</f>
        <v>0</v>
      </c>
      <c r="BI221" s="135">
        <f>IF(N221="nulová",J221,0)</f>
        <v>0</v>
      </c>
      <c r="BJ221" s="15" t="s">
        <v>74</v>
      </c>
      <c r="BK221" s="135">
        <f>ROUND(I221*H221,2)</f>
        <v>0</v>
      </c>
      <c r="BL221" s="15" t="s">
        <v>116</v>
      </c>
      <c r="BM221" s="134" t="s">
        <v>303</v>
      </c>
    </row>
    <row r="222" spans="2:65" s="1" customFormat="1">
      <c r="B222" s="27"/>
      <c r="D222" s="136" t="s">
        <v>118</v>
      </c>
      <c r="F222" s="137" t="s">
        <v>304</v>
      </c>
      <c r="L222" s="27"/>
      <c r="M222" s="138"/>
      <c r="T222" s="50"/>
      <c r="AT222" s="15" t="s">
        <v>118</v>
      </c>
      <c r="AU222" s="15" t="s">
        <v>76</v>
      </c>
    </row>
    <row r="223" spans="2:65" s="1" customFormat="1" ht="16.5" customHeight="1">
      <c r="B223" s="122"/>
      <c r="C223" s="123" t="s">
        <v>305</v>
      </c>
      <c r="D223" s="123" t="s">
        <v>112</v>
      </c>
      <c r="E223" s="124" t="s">
        <v>306</v>
      </c>
      <c r="F223" s="125" t="s">
        <v>307</v>
      </c>
      <c r="G223" s="126" t="s">
        <v>115</v>
      </c>
      <c r="H223" s="127">
        <v>7</v>
      </c>
      <c r="I223" s="128"/>
      <c r="J223" s="128">
        <f>ROUND(I223*H223,2)</f>
        <v>0</v>
      </c>
      <c r="K223" s="129"/>
      <c r="L223" s="27"/>
      <c r="M223" s="130" t="s">
        <v>1</v>
      </c>
      <c r="N223" s="131" t="s">
        <v>34</v>
      </c>
      <c r="O223" s="132">
        <v>4.0000000000000001E-3</v>
      </c>
      <c r="P223" s="132">
        <f>O223*H223</f>
        <v>2.8000000000000001E-2</v>
      </c>
      <c r="Q223" s="132">
        <v>0</v>
      </c>
      <c r="R223" s="132">
        <f>Q223*H223</f>
        <v>0</v>
      </c>
      <c r="S223" s="132">
        <v>0</v>
      </c>
      <c r="T223" s="133">
        <f>S223*H223</f>
        <v>0</v>
      </c>
      <c r="AR223" s="134" t="s">
        <v>116</v>
      </c>
      <c r="AT223" s="134" t="s">
        <v>112</v>
      </c>
      <c r="AU223" s="134" t="s">
        <v>76</v>
      </c>
      <c r="AY223" s="15" t="s">
        <v>110</v>
      </c>
      <c r="BE223" s="135">
        <f>IF(N223="základní",J223,0)</f>
        <v>0</v>
      </c>
      <c r="BF223" s="135">
        <f>IF(N223="snížená",J223,0)</f>
        <v>0</v>
      </c>
      <c r="BG223" s="135">
        <f>IF(N223="zákl. přenesená",J223,0)</f>
        <v>0</v>
      </c>
      <c r="BH223" s="135">
        <f>IF(N223="sníž. přenesená",J223,0)</f>
        <v>0</v>
      </c>
      <c r="BI223" s="135">
        <f>IF(N223="nulová",J223,0)</f>
        <v>0</v>
      </c>
      <c r="BJ223" s="15" t="s">
        <v>74</v>
      </c>
      <c r="BK223" s="135">
        <f>ROUND(I223*H223,2)</f>
        <v>0</v>
      </c>
      <c r="BL223" s="15" t="s">
        <v>116</v>
      </c>
      <c r="BM223" s="134" t="s">
        <v>308</v>
      </c>
    </row>
    <row r="224" spans="2:65" s="1" customFormat="1">
      <c r="B224" s="27"/>
      <c r="D224" s="136" t="s">
        <v>118</v>
      </c>
      <c r="F224" s="137" t="s">
        <v>309</v>
      </c>
      <c r="L224" s="27"/>
      <c r="M224" s="138"/>
      <c r="T224" s="50"/>
      <c r="AT224" s="15" t="s">
        <v>118</v>
      </c>
      <c r="AU224" s="15" t="s">
        <v>76</v>
      </c>
    </row>
    <row r="225" spans="2:65" s="1" customFormat="1" ht="16.5" customHeight="1">
      <c r="B225" s="122"/>
      <c r="C225" s="123" t="s">
        <v>310</v>
      </c>
      <c r="D225" s="123" t="s">
        <v>112</v>
      </c>
      <c r="E225" s="124" t="s">
        <v>311</v>
      </c>
      <c r="F225" s="125" t="s">
        <v>312</v>
      </c>
      <c r="G225" s="126" t="s">
        <v>115</v>
      </c>
      <c r="H225" s="127">
        <v>7</v>
      </c>
      <c r="I225" s="128"/>
      <c r="J225" s="128">
        <f>ROUND(I225*H225,2)</f>
        <v>0</v>
      </c>
      <c r="K225" s="129"/>
      <c r="L225" s="27"/>
      <c r="M225" s="130" t="s">
        <v>1</v>
      </c>
      <c r="N225" s="131" t="s">
        <v>34</v>
      </c>
      <c r="O225" s="132">
        <v>2E-3</v>
      </c>
      <c r="P225" s="132">
        <f>O225*H225</f>
        <v>1.4E-2</v>
      </c>
      <c r="Q225" s="132">
        <v>0</v>
      </c>
      <c r="R225" s="132">
        <f>Q225*H225</f>
        <v>0</v>
      </c>
      <c r="S225" s="132">
        <v>0</v>
      </c>
      <c r="T225" s="133">
        <f>S225*H225</f>
        <v>0</v>
      </c>
      <c r="AR225" s="134" t="s">
        <v>116</v>
      </c>
      <c r="AT225" s="134" t="s">
        <v>112</v>
      </c>
      <c r="AU225" s="134" t="s">
        <v>76</v>
      </c>
      <c r="AY225" s="15" t="s">
        <v>110</v>
      </c>
      <c r="BE225" s="135">
        <f>IF(N225="základní",J225,0)</f>
        <v>0</v>
      </c>
      <c r="BF225" s="135">
        <f>IF(N225="snížená",J225,0)</f>
        <v>0</v>
      </c>
      <c r="BG225" s="135">
        <f>IF(N225="zákl. přenesená",J225,0)</f>
        <v>0</v>
      </c>
      <c r="BH225" s="135">
        <f>IF(N225="sníž. přenesená",J225,0)</f>
        <v>0</v>
      </c>
      <c r="BI225" s="135">
        <f>IF(N225="nulová",J225,0)</f>
        <v>0</v>
      </c>
      <c r="BJ225" s="15" t="s">
        <v>74</v>
      </c>
      <c r="BK225" s="135">
        <f>ROUND(I225*H225,2)</f>
        <v>0</v>
      </c>
      <c r="BL225" s="15" t="s">
        <v>116</v>
      </c>
      <c r="BM225" s="134" t="s">
        <v>313</v>
      </c>
    </row>
    <row r="226" spans="2:65" s="1" customFormat="1">
      <c r="B226" s="27"/>
      <c r="D226" s="136" t="s">
        <v>118</v>
      </c>
      <c r="F226" s="137" t="s">
        <v>314</v>
      </c>
      <c r="L226" s="27"/>
      <c r="M226" s="138"/>
      <c r="T226" s="50"/>
      <c r="AT226" s="15" t="s">
        <v>118</v>
      </c>
      <c r="AU226" s="15" t="s">
        <v>76</v>
      </c>
    </row>
    <row r="227" spans="2:65" s="1" customFormat="1" ht="21.75" customHeight="1">
      <c r="B227" s="122"/>
      <c r="C227" s="123" t="s">
        <v>315</v>
      </c>
      <c r="D227" s="123" t="s">
        <v>112</v>
      </c>
      <c r="E227" s="124" t="s">
        <v>316</v>
      </c>
      <c r="F227" s="125" t="s">
        <v>317</v>
      </c>
      <c r="G227" s="126" t="s">
        <v>115</v>
      </c>
      <c r="H227" s="127">
        <v>7</v>
      </c>
      <c r="I227" s="128"/>
      <c r="J227" s="128">
        <f>ROUND(I227*H227,2)</f>
        <v>0</v>
      </c>
      <c r="K227" s="129"/>
      <c r="L227" s="27"/>
      <c r="M227" s="130" t="s">
        <v>1</v>
      </c>
      <c r="N227" s="131" t="s">
        <v>34</v>
      </c>
      <c r="O227" s="132">
        <v>1.6E-2</v>
      </c>
      <c r="P227" s="132">
        <f>O227*H227</f>
        <v>0.112</v>
      </c>
      <c r="Q227" s="132">
        <v>0</v>
      </c>
      <c r="R227" s="132">
        <f>Q227*H227</f>
        <v>0</v>
      </c>
      <c r="S227" s="132">
        <v>0</v>
      </c>
      <c r="T227" s="133">
        <f>S227*H227</f>
        <v>0</v>
      </c>
      <c r="AR227" s="134" t="s">
        <v>116</v>
      </c>
      <c r="AT227" s="134" t="s">
        <v>112</v>
      </c>
      <c r="AU227" s="134" t="s">
        <v>76</v>
      </c>
      <c r="AY227" s="15" t="s">
        <v>110</v>
      </c>
      <c r="BE227" s="135">
        <f>IF(N227="základní",J227,0)</f>
        <v>0</v>
      </c>
      <c r="BF227" s="135">
        <f>IF(N227="snížená",J227,0)</f>
        <v>0</v>
      </c>
      <c r="BG227" s="135">
        <f>IF(N227="zákl. přenesená",J227,0)</f>
        <v>0</v>
      </c>
      <c r="BH227" s="135">
        <f>IF(N227="sníž. přenesená",J227,0)</f>
        <v>0</v>
      </c>
      <c r="BI227" s="135">
        <f>IF(N227="nulová",J227,0)</f>
        <v>0</v>
      </c>
      <c r="BJ227" s="15" t="s">
        <v>74</v>
      </c>
      <c r="BK227" s="135">
        <f>ROUND(I227*H227,2)</f>
        <v>0</v>
      </c>
      <c r="BL227" s="15" t="s">
        <v>116</v>
      </c>
      <c r="BM227" s="134" t="s">
        <v>318</v>
      </c>
    </row>
    <row r="228" spans="2:65" s="1" customFormat="1" ht="19.5">
      <c r="B228" s="27"/>
      <c r="D228" s="136" t="s">
        <v>118</v>
      </c>
      <c r="F228" s="137" t="s">
        <v>319</v>
      </c>
      <c r="L228" s="27"/>
      <c r="M228" s="138"/>
      <c r="T228" s="50"/>
      <c r="AT228" s="15" t="s">
        <v>118</v>
      </c>
      <c r="AU228" s="15" t="s">
        <v>76</v>
      </c>
    </row>
    <row r="229" spans="2:65" s="1" customFormat="1" ht="16.5" customHeight="1">
      <c r="B229" s="122"/>
      <c r="C229" s="123" t="s">
        <v>320</v>
      </c>
      <c r="D229" s="123" t="s">
        <v>112</v>
      </c>
      <c r="E229" s="124" t="s">
        <v>321</v>
      </c>
      <c r="F229" s="125" t="s">
        <v>322</v>
      </c>
      <c r="G229" s="126" t="s">
        <v>115</v>
      </c>
      <c r="H229" s="127">
        <v>7</v>
      </c>
      <c r="I229" s="128"/>
      <c r="J229" s="128">
        <f>ROUND(I229*H229,2)</f>
        <v>0</v>
      </c>
      <c r="K229" s="129"/>
      <c r="L229" s="27"/>
      <c r="M229" s="130" t="s">
        <v>1</v>
      </c>
      <c r="N229" s="131" t="s">
        <v>34</v>
      </c>
      <c r="O229" s="132">
        <v>1.7000000000000001E-2</v>
      </c>
      <c r="P229" s="132">
        <f>O229*H229</f>
        <v>0.11900000000000001</v>
      </c>
      <c r="Q229" s="132">
        <v>0</v>
      </c>
      <c r="R229" s="132">
        <f>Q229*H229</f>
        <v>0</v>
      </c>
      <c r="S229" s="132">
        <v>0</v>
      </c>
      <c r="T229" s="133">
        <f>S229*H229</f>
        <v>0</v>
      </c>
      <c r="AR229" s="134" t="s">
        <v>116</v>
      </c>
      <c r="AT229" s="134" t="s">
        <v>112</v>
      </c>
      <c r="AU229" s="134" t="s">
        <v>76</v>
      </c>
      <c r="AY229" s="15" t="s">
        <v>110</v>
      </c>
      <c r="BE229" s="135">
        <f>IF(N229="základní",J229,0)</f>
        <v>0</v>
      </c>
      <c r="BF229" s="135">
        <f>IF(N229="snížená",J229,0)</f>
        <v>0</v>
      </c>
      <c r="BG229" s="135">
        <f>IF(N229="zákl. přenesená",J229,0)</f>
        <v>0</v>
      </c>
      <c r="BH229" s="135">
        <f>IF(N229="sníž. přenesená",J229,0)</f>
        <v>0</v>
      </c>
      <c r="BI229" s="135">
        <f>IF(N229="nulová",J229,0)</f>
        <v>0</v>
      </c>
      <c r="BJ229" s="15" t="s">
        <v>74</v>
      </c>
      <c r="BK229" s="135">
        <f>ROUND(I229*H229,2)</f>
        <v>0</v>
      </c>
      <c r="BL229" s="15" t="s">
        <v>116</v>
      </c>
      <c r="BM229" s="134" t="s">
        <v>323</v>
      </c>
    </row>
    <row r="230" spans="2:65" s="1" customFormat="1" ht="19.5">
      <c r="B230" s="27"/>
      <c r="D230" s="136" t="s">
        <v>118</v>
      </c>
      <c r="F230" s="137" t="s">
        <v>324</v>
      </c>
      <c r="L230" s="27"/>
      <c r="M230" s="138"/>
      <c r="T230" s="50"/>
      <c r="AT230" s="15" t="s">
        <v>118</v>
      </c>
      <c r="AU230" s="15" t="s">
        <v>76</v>
      </c>
    </row>
    <row r="231" spans="2:65" s="11" customFormat="1" ht="22.9" customHeight="1">
      <c r="B231" s="111"/>
      <c r="D231" s="112" t="s">
        <v>68</v>
      </c>
      <c r="E231" s="120" t="s">
        <v>149</v>
      </c>
      <c r="F231" s="120" t="s">
        <v>325</v>
      </c>
      <c r="J231" s="121">
        <f>BK231</f>
        <v>0</v>
      </c>
      <c r="L231" s="111"/>
      <c r="M231" s="115"/>
      <c r="P231" s="116">
        <f>SUM(P232:P233)</f>
        <v>1.8049999999999999</v>
      </c>
      <c r="R231" s="116">
        <f>SUM(R232:R233)</f>
        <v>1.74515</v>
      </c>
      <c r="T231" s="117">
        <f>SUM(T232:T233)</f>
        <v>0</v>
      </c>
      <c r="AR231" s="112" t="s">
        <v>74</v>
      </c>
      <c r="AT231" s="118" t="s">
        <v>68</v>
      </c>
      <c r="AU231" s="118" t="s">
        <v>74</v>
      </c>
      <c r="AY231" s="112" t="s">
        <v>110</v>
      </c>
      <c r="BK231" s="119">
        <f>SUM(BK232:BK233)</f>
        <v>0</v>
      </c>
    </row>
    <row r="232" spans="2:65" s="1" customFormat="1" ht="16.5" customHeight="1">
      <c r="B232" s="122"/>
      <c r="C232" s="123" t="s">
        <v>326</v>
      </c>
      <c r="D232" s="123" t="s">
        <v>112</v>
      </c>
      <c r="E232" s="124" t="s">
        <v>327</v>
      </c>
      <c r="F232" s="125" t="s">
        <v>328</v>
      </c>
      <c r="G232" s="126" t="s">
        <v>115</v>
      </c>
      <c r="H232" s="127">
        <v>9.5</v>
      </c>
      <c r="I232" s="128"/>
      <c r="J232" s="128">
        <f>ROUND(I232*H232,2)</f>
        <v>0</v>
      </c>
      <c r="K232" s="129"/>
      <c r="L232" s="27"/>
      <c r="M232" s="130" t="s">
        <v>1</v>
      </c>
      <c r="N232" s="131" t="s">
        <v>34</v>
      </c>
      <c r="O232" s="132">
        <v>0.19</v>
      </c>
      <c r="P232" s="132">
        <f>O232*H232</f>
        <v>1.8049999999999999</v>
      </c>
      <c r="Q232" s="132">
        <v>0.1837</v>
      </c>
      <c r="R232" s="132">
        <f>Q232*H232</f>
        <v>1.74515</v>
      </c>
      <c r="S232" s="132">
        <v>0</v>
      </c>
      <c r="T232" s="133">
        <f>S232*H232</f>
        <v>0</v>
      </c>
      <c r="AR232" s="134" t="s">
        <v>116</v>
      </c>
      <c r="AT232" s="134" t="s">
        <v>112</v>
      </c>
      <c r="AU232" s="134" t="s">
        <v>76</v>
      </c>
      <c r="AY232" s="15" t="s">
        <v>110</v>
      </c>
      <c r="BE232" s="135">
        <f>IF(N232="základní",J232,0)</f>
        <v>0</v>
      </c>
      <c r="BF232" s="135">
        <f>IF(N232="snížená",J232,0)</f>
        <v>0</v>
      </c>
      <c r="BG232" s="135">
        <f>IF(N232="zákl. přenesená",J232,0)</f>
        <v>0</v>
      </c>
      <c r="BH232" s="135">
        <f>IF(N232="sníž. přenesená",J232,0)</f>
        <v>0</v>
      </c>
      <c r="BI232" s="135">
        <f>IF(N232="nulová",J232,0)</f>
        <v>0</v>
      </c>
      <c r="BJ232" s="15" t="s">
        <v>74</v>
      </c>
      <c r="BK232" s="135">
        <f>ROUND(I232*H232,2)</f>
        <v>0</v>
      </c>
      <c r="BL232" s="15" t="s">
        <v>116</v>
      </c>
      <c r="BM232" s="134" t="s">
        <v>329</v>
      </c>
    </row>
    <row r="233" spans="2:65" s="1" customFormat="1">
      <c r="B233" s="27"/>
      <c r="D233" s="136" t="s">
        <v>118</v>
      </c>
      <c r="F233" s="137" t="s">
        <v>330</v>
      </c>
      <c r="L233" s="27"/>
      <c r="M233" s="138"/>
      <c r="T233" s="50"/>
      <c r="AT233" s="15" t="s">
        <v>118</v>
      </c>
      <c r="AU233" s="15" t="s">
        <v>76</v>
      </c>
    </row>
    <row r="234" spans="2:65" s="11" customFormat="1" ht="22.9" customHeight="1">
      <c r="B234" s="111"/>
      <c r="D234" s="112" t="s">
        <v>68</v>
      </c>
      <c r="E234" s="120" t="s">
        <v>161</v>
      </c>
      <c r="F234" s="120" t="s">
        <v>331</v>
      </c>
      <c r="J234" s="121">
        <f>BK234</f>
        <v>0</v>
      </c>
      <c r="L234" s="111"/>
      <c r="M234" s="115"/>
      <c r="P234" s="116">
        <f>SUM(P235:P248)</f>
        <v>3.3689999999999998</v>
      </c>
      <c r="R234" s="116">
        <f>SUM(R235:R248)</f>
        <v>0.56774000000000002</v>
      </c>
      <c r="T234" s="117">
        <f>SUM(T235:T248)</f>
        <v>0</v>
      </c>
      <c r="AR234" s="112" t="s">
        <v>74</v>
      </c>
      <c r="AT234" s="118" t="s">
        <v>68</v>
      </c>
      <c r="AU234" s="118" t="s">
        <v>74</v>
      </c>
      <c r="AY234" s="112" t="s">
        <v>110</v>
      </c>
      <c r="BK234" s="119">
        <f>SUM(BK235:BK248)</f>
        <v>0</v>
      </c>
    </row>
    <row r="235" spans="2:65" s="1" customFormat="1" ht="16.5" customHeight="1">
      <c r="B235" s="122"/>
      <c r="C235" s="123" t="s">
        <v>332</v>
      </c>
      <c r="D235" s="123" t="s">
        <v>112</v>
      </c>
      <c r="E235" s="124" t="s">
        <v>333</v>
      </c>
      <c r="F235" s="125" t="s">
        <v>334</v>
      </c>
      <c r="G235" s="126" t="s">
        <v>235</v>
      </c>
      <c r="H235" s="127">
        <v>1</v>
      </c>
      <c r="I235" s="128"/>
      <c r="J235" s="128">
        <f>ROUND(I235*H235,2)</f>
        <v>0</v>
      </c>
      <c r="K235" s="129"/>
      <c r="L235" s="27"/>
      <c r="M235" s="130" t="s">
        <v>1</v>
      </c>
      <c r="N235" s="131" t="s">
        <v>34</v>
      </c>
      <c r="O235" s="132">
        <v>2.1190000000000002</v>
      </c>
      <c r="P235" s="132">
        <f>O235*H235</f>
        <v>2.1190000000000002</v>
      </c>
      <c r="Q235" s="132">
        <v>9.8899999999999995E-3</v>
      </c>
      <c r="R235" s="132">
        <f>Q235*H235</f>
        <v>9.8899999999999995E-3</v>
      </c>
      <c r="S235" s="132">
        <v>0</v>
      </c>
      <c r="T235" s="133">
        <f>S235*H235</f>
        <v>0</v>
      </c>
      <c r="AR235" s="134" t="s">
        <v>116</v>
      </c>
      <c r="AT235" s="134" t="s">
        <v>112</v>
      </c>
      <c r="AU235" s="134" t="s">
        <v>76</v>
      </c>
      <c r="AY235" s="15" t="s">
        <v>110</v>
      </c>
      <c r="BE235" s="135">
        <f>IF(N235="základní",J235,0)</f>
        <v>0</v>
      </c>
      <c r="BF235" s="135">
        <f>IF(N235="snížená",J235,0)</f>
        <v>0</v>
      </c>
      <c r="BG235" s="135">
        <f>IF(N235="zákl. přenesená",J235,0)</f>
        <v>0</v>
      </c>
      <c r="BH235" s="135">
        <f>IF(N235="sníž. přenesená",J235,0)</f>
        <v>0</v>
      </c>
      <c r="BI235" s="135">
        <f>IF(N235="nulová",J235,0)</f>
        <v>0</v>
      </c>
      <c r="BJ235" s="15" t="s">
        <v>74</v>
      </c>
      <c r="BK235" s="135">
        <f>ROUND(I235*H235,2)</f>
        <v>0</v>
      </c>
      <c r="BL235" s="15" t="s">
        <v>116</v>
      </c>
      <c r="BM235" s="134" t="s">
        <v>335</v>
      </c>
    </row>
    <row r="236" spans="2:65" s="1" customFormat="1">
      <c r="B236" s="27"/>
      <c r="D236" s="136" t="s">
        <v>118</v>
      </c>
      <c r="F236" s="137" t="s">
        <v>336</v>
      </c>
      <c r="L236" s="27"/>
      <c r="M236" s="138"/>
      <c r="T236" s="50"/>
      <c r="AT236" s="15" t="s">
        <v>118</v>
      </c>
      <c r="AU236" s="15" t="s">
        <v>76</v>
      </c>
    </row>
    <row r="237" spans="2:65" s="1" customFormat="1" ht="16.5" customHeight="1">
      <c r="B237" s="122"/>
      <c r="C237" s="151" t="s">
        <v>337</v>
      </c>
      <c r="D237" s="151" t="s">
        <v>197</v>
      </c>
      <c r="E237" s="152" t="s">
        <v>338</v>
      </c>
      <c r="F237" s="153" t="s">
        <v>339</v>
      </c>
      <c r="G237" s="154" t="s">
        <v>235</v>
      </c>
      <c r="H237" s="155">
        <v>1</v>
      </c>
      <c r="I237" s="156"/>
      <c r="J237" s="156">
        <f>ROUND(I237*H237,2)</f>
        <v>0</v>
      </c>
      <c r="K237" s="157"/>
      <c r="L237" s="158"/>
      <c r="M237" s="159" t="s">
        <v>1</v>
      </c>
      <c r="N237" s="160" t="s">
        <v>34</v>
      </c>
      <c r="O237" s="132">
        <v>0</v>
      </c>
      <c r="P237" s="132">
        <f>O237*H237</f>
        <v>0</v>
      </c>
      <c r="Q237" s="132">
        <v>0.44900000000000001</v>
      </c>
      <c r="R237" s="132">
        <f>Q237*H237</f>
        <v>0.44900000000000001</v>
      </c>
      <c r="S237" s="132">
        <v>0</v>
      </c>
      <c r="T237" s="133">
        <f>S237*H237</f>
        <v>0</v>
      </c>
      <c r="AR237" s="134" t="s">
        <v>161</v>
      </c>
      <c r="AT237" s="134" t="s">
        <v>197</v>
      </c>
      <c r="AU237" s="134" t="s">
        <v>76</v>
      </c>
      <c r="AY237" s="15" t="s">
        <v>110</v>
      </c>
      <c r="BE237" s="135">
        <f>IF(N237="základní",J237,0)</f>
        <v>0</v>
      </c>
      <c r="BF237" s="135">
        <f>IF(N237="snížená",J237,0)</f>
        <v>0</v>
      </c>
      <c r="BG237" s="135">
        <f>IF(N237="zákl. přenesená",J237,0)</f>
        <v>0</v>
      </c>
      <c r="BH237" s="135">
        <f>IF(N237="sníž. přenesená",J237,0)</f>
        <v>0</v>
      </c>
      <c r="BI237" s="135">
        <f>IF(N237="nulová",J237,0)</f>
        <v>0</v>
      </c>
      <c r="BJ237" s="15" t="s">
        <v>74</v>
      </c>
      <c r="BK237" s="135">
        <f>ROUND(I237*H237,2)</f>
        <v>0</v>
      </c>
      <c r="BL237" s="15" t="s">
        <v>116</v>
      </c>
      <c r="BM237" s="134" t="s">
        <v>340</v>
      </c>
    </row>
    <row r="238" spans="2:65" s="1" customFormat="1">
      <c r="B238" s="27"/>
      <c r="D238" s="136" t="s">
        <v>118</v>
      </c>
      <c r="F238" s="137" t="s">
        <v>339</v>
      </c>
      <c r="L238" s="27"/>
      <c r="M238" s="138"/>
      <c r="T238" s="50"/>
      <c r="AT238" s="15" t="s">
        <v>118</v>
      </c>
      <c r="AU238" s="15" t="s">
        <v>76</v>
      </c>
    </row>
    <row r="239" spans="2:65" s="1" customFormat="1" ht="16.5" customHeight="1">
      <c r="B239" s="122"/>
      <c r="C239" s="151" t="s">
        <v>341</v>
      </c>
      <c r="D239" s="151" t="s">
        <v>197</v>
      </c>
      <c r="E239" s="152" t="s">
        <v>342</v>
      </c>
      <c r="F239" s="153" t="s">
        <v>343</v>
      </c>
      <c r="G239" s="154" t="s">
        <v>235</v>
      </c>
      <c r="H239" s="155">
        <v>1</v>
      </c>
      <c r="I239" s="156"/>
      <c r="J239" s="156">
        <f>ROUND(I239*H239,2)</f>
        <v>0</v>
      </c>
      <c r="K239" s="157"/>
      <c r="L239" s="158"/>
      <c r="M239" s="159" t="s">
        <v>1</v>
      </c>
      <c r="N239" s="160" t="s">
        <v>34</v>
      </c>
      <c r="O239" s="132">
        <v>0</v>
      </c>
      <c r="P239" s="132">
        <f>O239*H239</f>
        <v>0</v>
      </c>
      <c r="Q239" s="132">
        <v>3.1E-2</v>
      </c>
      <c r="R239" s="132">
        <f>Q239*H239</f>
        <v>3.1E-2</v>
      </c>
      <c r="S239" s="132">
        <v>0</v>
      </c>
      <c r="T239" s="133">
        <f>S239*H239</f>
        <v>0</v>
      </c>
      <c r="AR239" s="134" t="s">
        <v>161</v>
      </c>
      <c r="AT239" s="134" t="s">
        <v>197</v>
      </c>
      <c r="AU239" s="134" t="s">
        <v>76</v>
      </c>
      <c r="AY239" s="15" t="s">
        <v>110</v>
      </c>
      <c r="BE239" s="135">
        <f>IF(N239="základní",J239,0)</f>
        <v>0</v>
      </c>
      <c r="BF239" s="135">
        <f>IF(N239="snížená",J239,0)</f>
        <v>0</v>
      </c>
      <c r="BG239" s="135">
        <f>IF(N239="zákl. přenesená",J239,0)</f>
        <v>0</v>
      </c>
      <c r="BH239" s="135">
        <f>IF(N239="sníž. přenesená",J239,0)</f>
        <v>0</v>
      </c>
      <c r="BI239" s="135">
        <f>IF(N239="nulová",J239,0)</f>
        <v>0</v>
      </c>
      <c r="BJ239" s="15" t="s">
        <v>74</v>
      </c>
      <c r="BK239" s="135">
        <f>ROUND(I239*H239,2)</f>
        <v>0</v>
      </c>
      <c r="BL239" s="15" t="s">
        <v>116</v>
      </c>
      <c r="BM239" s="134" t="s">
        <v>344</v>
      </c>
    </row>
    <row r="240" spans="2:65" s="1" customFormat="1">
      <c r="B240" s="27"/>
      <c r="D240" s="136" t="s">
        <v>118</v>
      </c>
      <c r="F240" s="137" t="s">
        <v>343</v>
      </c>
      <c r="L240" s="27"/>
      <c r="M240" s="138"/>
      <c r="T240" s="50"/>
      <c r="AT240" s="15" t="s">
        <v>118</v>
      </c>
      <c r="AU240" s="15" t="s">
        <v>76</v>
      </c>
    </row>
    <row r="241" spans="2:65" s="1" customFormat="1" ht="16.5" customHeight="1">
      <c r="B241" s="122"/>
      <c r="C241" s="123" t="s">
        <v>345</v>
      </c>
      <c r="D241" s="123" t="s">
        <v>112</v>
      </c>
      <c r="E241" s="124" t="s">
        <v>346</v>
      </c>
      <c r="F241" s="125" t="s">
        <v>347</v>
      </c>
      <c r="G241" s="126" t="s">
        <v>235</v>
      </c>
      <c r="H241" s="127">
        <v>1</v>
      </c>
      <c r="I241" s="128"/>
      <c r="J241" s="128">
        <f>ROUND(I241*H241,2)</f>
        <v>0</v>
      </c>
      <c r="K241" s="129"/>
      <c r="L241" s="27"/>
      <c r="M241" s="130" t="s">
        <v>1</v>
      </c>
      <c r="N241" s="131" t="s">
        <v>34</v>
      </c>
      <c r="O241" s="132">
        <v>0.58299999999999996</v>
      </c>
      <c r="P241" s="132">
        <f>O241*H241</f>
        <v>0.58299999999999996</v>
      </c>
      <c r="Q241" s="132">
        <v>6.8949999999999997E-2</v>
      </c>
      <c r="R241" s="132">
        <f>Q241*H241</f>
        <v>6.8949999999999997E-2</v>
      </c>
      <c r="S241" s="132">
        <v>0</v>
      </c>
      <c r="T241" s="133">
        <f>S241*H241</f>
        <v>0</v>
      </c>
      <c r="AR241" s="134" t="s">
        <v>116</v>
      </c>
      <c r="AT241" s="134" t="s">
        <v>112</v>
      </c>
      <c r="AU241" s="134" t="s">
        <v>76</v>
      </c>
      <c r="AY241" s="15" t="s">
        <v>110</v>
      </c>
      <c r="BE241" s="135">
        <f>IF(N241="základní",J241,0)</f>
        <v>0</v>
      </c>
      <c r="BF241" s="135">
        <f>IF(N241="snížená",J241,0)</f>
        <v>0</v>
      </c>
      <c r="BG241" s="135">
        <f>IF(N241="zákl. přenesená",J241,0)</f>
        <v>0</v>
      </c>
      <c r="BH241" s="135">
        <f>IF(N241="sníž. přenesená",J241,0)</f>
        <v>0</v>
      </c>
      <c r="BI241" s="135">
        <f>IF(N241="nulová",J241,0)</f>
        <v>0</v>
      </c>
      <c r="BJ241" s="15" t="s">
        <v>74</v>
      </c>
      <c r="BK241" s="135">
        <f>ROUND(I241*H241,2)</f>
        <v>0</v>
      </c>
      <c r="BL241" s="15" t="s">
        <v>116</v>
      </c>
      <c r="BM241" s="134" t="s">
        <v>348</v>
      </c>
    </row>
    <row r="242" spans="2:65" s="1" customFormat="1">
      <c r="B242" s="27"/>
      <c r="D242" s="136" t="s">
        <v>118</v>
      </c>
      <c r="F242" s="137" t="s">
        <v>347</v>
      </c>
      <c r="L242" s="27"/>
      <c r="M242" s="138"/>
      <c r="T242" s="50"/>
      <c r="AT242" s="15" t="s">
        <v>118</v>
      </c>
      <c r="AU242" s="15" t="s">
        <v>76</v>
      </c>
    </row>
    <row r="243" spans="2:65" s="1" customFormat="1" ht="16.5" customHeight="1">
      <c r="B243" s="122"/>
      <c r="C243" s="123" t="s">
        <v>349</v>
      </c>
      <c r="D243" s="123" t="s">
        <v>112</v>
      </c>
      <c r="E243" s="124" t="s">
        <v>350</v>
      </c>
      <c r="F243" s="125" t="s">
        <v>351</v>
      </c>
      <c r="G243" s="126" t="s">
        <v>235</v>
      </c>
      <c r="H243" s="127">
        <v>1</v>
      </c>
      <c r="I243" s="128"/>
      <c r="J243" s="128">
        <f>ROUND(I243*H243,2)</f>
        <v>0</v>
      </c>
      <c r="K243" s="129"/>
      <c r="L243" s="27"/>
      <c r="M243" s="130" t="s">
        <v>1</v>
      </c>
      <c r="N243" s="131" t="s">
        <v>34</v>
      </c>
      <c r="O243" s="132">
        <v>0.25</v>
      </c>
      <c r="P243" s="132">
        <f>O243*H243</f>
        <v>0.25</v>
      </c>
      <c r="Q243" s="132">
        <v>6.2199999999999998E-3</v>
      </c>
      <c r="R243" s="132">
        <f>Q243*H243</f>
        <v>6.2199999999999998E-3</v>
      </c>
      <c r="S243" s="132">
        <v>0</v>
      </c>
      <c r="T243" s="133">
        <f>S243*H243</f>
        <v>0</v>
      </c>
      <c r="AR243" s="134" t="s">
        <v>116</v>
      </c>
      <c r="AT243" s="134" t="s">
        <v>112</v>
      </c>
      <c r="AU243" s="134" t="s">
        <v>76</v>
      </c>
      <c r="AY243" s="15" t="s">
        <v>110</v>
      </c>
      <c r="BE243" s="135">
        <f>IF(N243="základní",J243,0)</f>
        <v>0</v>
      </c>
      <c r="BF243" s="135">
        <f>IF(N243="snížená",J243,0)</f>
        <v>0</v>
      </c>
      <c r="BG243" s="135">
        <f>IF(N243="zákl. přenesená",J243,0)</f>
        <v>0</v>
      </c>
      <c r="BH243" s="135">
        <f>IF(N243="sníž. přenesená",J243,0)</f>
        <v>0</v>
      </c>
      <c r="BI243" s="135">
        <f>IF(N243="nulová",J243,0)</f>
        <v>0</v>
      </c>
      <c r="BJ243" s="15" t="s">
        <v>74</v>
      </c>
      <c r="BK243" s="135">
        <f>ROUND(I243*H243,2)</f>
        <v>0</v>
      </c>
      <c r="BL243" s="15" t="s">
        <v>116</v>
      </c>
      <c r="BM243" s="134" t="s">
        <v>352</v>
      </c>
    </row>
    <row r="244" spans="2:65" s="1" customFormat="1" ht="19.5">
      <c r="B244" s="27"/>
      <c r="D244" s="136" t="s">
        <v>118</v>
      </c>
      <c r="F244" s="137" t="s">
        <v>353</v>
      </c>
      <c r="L244" s="27"/>
      <c r="M244" s="138"/>
      <c r="T244" s="50"/>
      <c r="AT244" s="15" t="s">
        <v>118</v>
      </c>
      <c r="AU244" s="15" t="s">
        <v>76</v>
      </c>
    </row>
    <row r="245" spans="2:65" s="1" customFormat="1" ht="16.5" customHeight="1">
      <c r="B245" s="122"/>
      <c r="C245" s="123" t="s">
        <v>354</v>
      </c>
      <c r="D245" s="123" t="s">
        <v>112</v>
      </c>
      <c r="E245" s="124" t="s">
        <v>355</v>
      </c>
      <c r="F245" s="125" t="s">
        <v>356</v>
      </c>
      <c r="G245" s="126" t="s">
        <v>235</v>
      </c>
      <c r="H245" s="127">
        <v>1</v>
      </c>
      <c r="I245" s="128"/>
      <c r="J245" s="128">
        <f>ROUND(I245*H245,2)</f>
        <v>0</v>
      </c>
      <c r="K245" s="129"/>
      <c r="L245" s="27"/>
      <c r="M245" s="130" t="s">
        <v>1</v>
      </c>
      <c r="N245" s="131" t="s">
        <v>34</v>
      </c>
      <c r="O245" s="132">
        <v>0.25</v>
      </c>
      <c r="P245" s="132">
        <f>O245*H245</f>
        <v>0.25</v>
      </c>
      <c r="Q245" s="132">
        <v>0</v>
      </c>
      <c r="R245" s="132">
        <f>Q245*H245</f>
        <v>0</v>
      </c>
      <c r="S245" s="132">
        <v>0</v>
      </c>
      <c r="T245" s="133">
        <f>S245*H245</f>
        <v>0</v>
      </c>
      <c r="AR245" s="134" t="s">
        <v>116</v>
      </c>
      <c r="AT245" s="134" t="s">
        <v>112</v>
      </c>
      <c r="AU245" s="134" t="s">
        <v>76</v>
      </c>
      <c r="AY245" s="15" t="s">
        <v>110</v>
      </c>
      <c r="BE245" s="135">
        <f>IF(N245="základní",J245,0)</f>
        <v>0</v>
      </c>
      <c r="BF245" s="135">
        <f>IF(N245="snížená",J245,0)</f>
        <v>0</v>
      </c>
      <c r="BG245" s="135">
        <f>IF(N245="zákl. přenesená",J245,0)</f>
        <v>0</v>
      </c>
      <c r="BH245" s="135">
        <f>IF(N245="sníž. přenesená",J245,0)</f>
        <v>0</v>
      </c>
      <c r="BI245" s="135">
        <f>IF(N245="nulová",J245,0)</f>
        <v>0</v>
      </c>
      <c r="BJ245" s="15" t="s">
        <v>74</v>
      </c>
      <c r="BK245" s="135">
        <f>ROUND(I245*H245,2)</f>
        <v>0</v>
      </c>
      <c r="BL245" s="15" t="s">
        <v>116</v>
      </c>
      <c r="BM245" s="134" t="s">
        <v>357</v>
      </c>
    </row>
    <row r="246" spans="2:65" s="1" customFormat="1" ht="19.5">
      <c r="B246" s="27"/>
      <c r="D246" s="136" t="s">
        <v>118</v>
      </c>
      <c r="F246" s="137" t="s">
        <v>358</v>
      </c>
      <c r="L246" s="27"/>
      <c r="M246" s="138"/>
      <c r="T246" s="50"/>
      <c r="AT246" s="15" t="s">
        <v>118</v>
      </c>
      <c r="AU246" s="15" t="s">
        <v>76</v>
      </c>
    </row>
    <row r="247" spans="2:65" s="1" customFormat="1" ht="16.5" customHeight="1">
      <c r="B247" s="122"/>
      <c r="C247" s="123" t="s">
        <v>359</v>
      </c>
      <c r="D247" s="123" t="s">
        <v>112</v>
      </c>
      <c r="E247" s="124" t="s">
        <v>360</v>
      </c>
      <c r="F247" s="125" t="s">
        <v>361</v>
      </c>
      <c r="G247" s="126" t="s">
        <v>235</v>
      </c>
      <c r="H247" s="127">
        <v>1</v>
      </c>
      <c r="I247" s="128"/>
      <c r="J247" s="128">
        <f>ROUND(I247*H247,2)</f>
        <v>0</v>
      </c>
      <c r="K247" s="129"/>
      <c r="L247" s="27"/>
      <c r="M247" s="130" t="s">
        <v>1</v>
      </c>
      <c r="N247" s="131" t="s">
        <v>34</v>
      </c>
      <c r="O247" s="132">
        <v>0.16700000000000001</v>
      </c>
      <c r="P247" s="132">
        <f>O247*H247</f>
        <v>0.16700000000000001</v>
      </c>
      <c r="Q247" s="132">
        <v>2.6800000000000001E-3</v>
      </c>
      <c r="R247" s="132">
        <f>Q247*H247</f>
        <v>2.6800000000000001E-3</v>
      </c>
      <c r="S247" s="132">
        <v>0</v>
      </c>
      <c r="T247" s="133">
        <f>S247*H247</f>
        <v>0</v>
      </c>
      <c r="AR247" s="134" t="s">
        <v>116</v>
      </c>
      <c r="AT247" s="134" t="s">
        <v>112</v>
      </c>
      <c r="AU247" s="134" t="s">
        <v>76</v>
      </c>
      <c r="AY247" s="15" t="s">
        <v>110</v>
      </c>
      <c r="BE247" s="135">
        <f>IF(N247="základní",J247,0)</f>
        <v>0</v>
      </c>
      <c r="BF247" s="135">
        <f>IF(N247="snížená",J247,0)</f>
        <v>0</v>
      </c>
      <c r="BG247" s="135">
        <f>IF(N247="zákl. přenesená",J247,0)</f>
        <v>0</v>
      </c>
      <c r="BH247" s="135">
        <f>IF(N247="sníž. přenesená",J247,0)</f>
        <v>0</v>
      </c>
      <c r="BI247" s="135">
        <f>IF(N247="nulová",J247,0)</f>
        <v>0</v>
      </c>
      <c r="BJ247" s="15" t="s">
        <v>74</v>
      </c>
      <c r="BK247" s="135">
        <f>ROUND(I247*H247,2)</f>
        <v>0</v>
      </c>
      <c r="BL247" s="15" t="s">
        <v>116</v>
      </c>
      <c r="BM247" s="134" t="s">
        <v>362</v>
      </c>
    </row>
    <row r="248" spans="2:65" s="1" customFormat="1">
      <c r="B248" s="27"/>
      <c r="D248" s="136" t="s">
        <v>118</v>
      </c>
      <c r="F248" s="137" t="s">
        <v>363</v>
      </c>
      <c r="L248" s="27"/>
      <c r="M248" s="138"/>
      <c r="T248" s="50"/>
      <c r="AT248" s="15" t="s">
        <v>118</v>
      </c>
      <c r="AU248" s="15" t="s">
        <v>76</v>
      </c>
    </row>
    <row r="249" spans="2:65" s="11" customFormat="1" ht="22.9" customHeight="1">
      <c r="B249" s="111"/>
      <c r="D249" s="112" t="s">
        <v>68</v>
      </c>
      <c r="E249" s="120" t="s">
        <v>167</v>
      </c>
      <c r="F249" s="120" t="s">
        <v>364</v>
      </c>
      <c r="J249" s="121">
        <f>BK249</f>
        <v>0</v>
      </c>
      <c r="L249" s="111"/>
      <c r="M249" s="115"/>
      <c r="P249" s="116">
        <f>SUM(P250:P264)</f>
        <v>75.236999999999995</v>
      </c>
      <c r="R249" s="116">
        <f>SUM(R250:R264)</f>
        <v>45.034158999999995</v>
      </c>
      <c r="T249" s="117">
        <f>SUM(T250:T264)</f>
        <v>0</v>
      </c>
      <c r="AR249" s="112" t="s">
        <v>74</v>
      </c>
      <c r="AT249" s="118" t="s">
        <v>68</v>
      </c>
      <c r="AU249" s="118" t="s">
        <v>74</v>
      </c>
      <c r="AY249" s="112" t="s">
        <v>110</v>
      </c>
      <c r="BK249" s="119">
        <f>SUM(BK250:BK264)</f>
        <v>0</v>
      </c>
    </row>
    <row r="250" spans="2:65" s="1" customFormat="1" ht="21.75" customHeight="1">
      <c r="B250" s="122"/>
      <c r="C250" s="123" t="s">
        <v>365</v>
      </c>
      <c r="D250" s="123" t="s">
        <v>112</v>
      </c>
      <c r="E250" s="124" t="s">
        <v>366</v>
      </c>
      <c r="F250" s="125" t="s">
        <v>367</v>
      </c>
      <c r="G250" s="126" t="s">
        <v>226</v>
      </c>
      <c r="H250" s="127">
        <v>122.8</v>
      </c>
      <c r="I250" s="128"/>
      <c r="J250" s="128">
        <f>ROUND(I250*H250,2)</f>
        <v>0</v>
      </c>
      <c r="K250" s="129"/>
      <c r="L250" s="27"/>
      <c r="M250" s="130" t="s">
        <v>1</v>
      </c>
      <c r="N250" s="131" t="s">
        <v>34</v>
      </c>
      <c r="O250" s="132">
        <v>0.247</v>
      </c>
      <c r="P250" s="132">
        <f>O250*H250</f>
        <v>30.331599999999998</v>
      </c>
      <c r="Q250" s="132">
        <v>0.12095</v>
      </c>
      <c r="R250" s="132">
        <f>Q250*H250</f>
        <v>14.85266</v>
      </c>
      <c r="S250" s="132">
        <v>0</v>
      </c>
      <c r="T250" s="133">
        <f>S250*H250</f>
        <v>0</v>
      </c>
      <c r="AR250" s="134" t="s">
        <v>116</v>
      </c>
      <c r="AT250" s="134" t="s">
        <v>112</v>
      </c>
      <c r="AU250" s="134" t="s">
        <v>76</v>
      </c>
      <c r="AY250" s="15" t="s">
        <v>110</v>
      </c>
      <c r="BE250" s="135">
        <f>IF(N250="základní",J250,0)</f>
        <v>0</v>
      </c>
      <c r="BF250" s="135">
        <f>IF(N250="snížená",J250,0)</f>
        <v>0</v>
      </c>
      <c r="BG250" s="135">
        <f>IF(N250="zákl. přenesená",J250,0)</f>
        <v>0</v>
      </c>
      <c r="BH250" s="135">
        <f>IF(N250="sníž. přenesená",J250,0)</f>
        <v>0</v>
      </c>
      <c r="BI250" s="135">
        <f>IF(N250="nulová",J250,0)</f>
        <v>0</v>
      </c>
      <c r="BJ250" s="15" t="s">
        <v>74</v>
      </c>
      <c r="BK250" s="135">
        <f>ROUND(I250*H250,2)</f>
        <v>0</v>
      </c>
      <c r="BL250" s="15" t="s">
        <v>116</v>
      </c>
      <c r="BM250" s="134" t="s">
        <v>368</v>
      </c>
    </row>
    <row r="251" spans="2:65" s="1" customFormat="1" ht="19.5">
      <c r="B251" s="27"/>
      <c r="D251" s="136" t="s">
        <v>118</v>
      </c>
      <c r="F251" s="137" t="s">
        <v>369</v>
      </c>
      <c r="L251" s="27"/>
      <c r="M251" s="138"/>
      <c r="T251" s="50"/>
      <c r="AT251" s="15" t="s">
        <v>118</v>
      </c>
      <c r="AU251" s="15" t="s">
        <v>76</v>
      </c>
    </row>
    <row r="252" spans="2:65" s="1" customFormat="1" ht="16.5" customHeight="1">
      <c r="B252" s="122"/>
      <c r="C252" s="151" t="s">
        <v>370</v>
      </c>
      <c r="D252" s="151" t="s">
        <v>197</v>
      </c>
      <c r="E252" s="152" t="s">
        <v>371</v>
      </c>
      <c r="F252" s="153" t="s">
        <v>372</v>
      </c>
      <c r="G252" s="154" t="s">
        <v>115</v>
      </c>
      <c r="H252" s="155">
        <v>12.669</v>
      </c>
      <c r="I252" s="156"/>
      <c r="J252" s="156">
        <f>ROUND(I252*H252,2)</f>
        <v>0</v>
      </c>
      <c r="K252" s="157"/>
      <c r="L252" s="158"/>
      <c r="M252" s="159" t="s">
        <v>1</v>
      </c>
      <c r="N252" s="160" t="s">
        <v>34</v>
      </c>
      <c r="O252" s="132">
        <v>0</v>
      </c>
      <c r="P252" s="132">
        <f>O252*H252</f>
        <v>0</v>
      </c>
      <c r="Q252" s="132">
        <v>0.13100000000000001</v>
      </c>
      <c r="R252" s="132">
        <f>Q252*H252</f>
        <v>1.6596390000000001</v>
      </c>
      <c r="S252" s="132">
        <v>0</v>
      </c>
      <c r="T252" s="133">
        <f>S252*H252</f>
        <v>0</v>
      </c>
      <c r="AR252" s="134" t="s">
        <v>161</v>
      </c>
      <c r="AT252" s="134" t="s">
        <v>197</v>
      </c>
      <c r="AU252" s="134" t="s">
        <v>76</v>
      </c>
      <c r="AY252" s="15" t="s">
        <v>110</v>
      </c>
      <c r="BE252" s="135">
        <f>IF(N252="základní",J252,0)</f>
        <v>0</v>
      </c>
      <c r="BF252" s="135">
        <f>IF(N252="snížená",J252,0)</f>
        <v>0</v>
      </c>
      <c r="BG252" s="135">
        <f>IF(N252="zákl. přenesená",J252,0)</f>
        <v>0</v>
      </c>
      <c r="BH252" s="135">
        <f>IF(N252="sníž. přenesená",J252,0)</f>
        <v>0</v>
      </c>
      <c r="BI252" s="135">
        <f>IF(N252="nulová",J252,0)</f>
        <v>0</v>
      </c>
      <c r="BJ252" s="15" t="s">
        <v>74</v>
      </c>
      <c r="BK252" s="135">
        <f>ROUND(I252*H252,2)</f>
        <v>0</v>
      </c>
      <c r="BL252" s="15" t="s">
        <v>116</v>
      </c>
      <c r="BM252" s="134" t="s">
        <v>373</v>
      </c>
    </row>
    <row r="253" spans="2:65" s="1" customFormat="1">
      <c r="B253" s="27"/>
      <c r="D253" s="136" t="s">
        <v>118</v>
      </c>
      <c r="F253" s="137" t="s">
        <v>372</v>
      </c>
      <c r="L253" s="27"/>
      <c r="M253" s="138"/>
      <c r="T253" s="50"/>
      <c r="AT253" s="15" t="s">
        <v>118</v>
      </c>
      <c r="AU253" s="15" t="s">
        <v>76</v>
      </c>
    </row>
    <row r="254" spans="2:65" s="12" customFormat="1">
      <c r="B254" s="139"/>
      <c r="D254" s="136" t="s">
        <v>120</v>
      </c>
      <c r="F254" s="141" t="s">
        <v>374</v>
      </c>
      <c r="H254" s="142">
        <v>12.669</v>
      </c>
      <c r="L254" s="139"/>
      <c r="M254" s="143"/>
      <c r="T254" s="144"/>
      <c r="AT254" s="140" t="s">
        <v>120</v>
      </c>
      <c r="AU254" s="140" t="s">
        <v>76</v>
      </c>
      <c r="AV254" s="12" t="s">
        <v>76</v>
      </c>
      <c r="AW254" s="12" t="s">
        <v>3</v>
      </c>
      <c r="AX254" s="12" t="s">
        <v>74</v>
      </c>
      <c r="AY254" s="140" t="s">
        <v>110</v>
      </c>
    </row>
    <row r="255" spans="2:65" s="1" customFormat="1" ht="16.5" customHeight="1">
      <c r="B255" s="122"/>
      <c r="C255" s="123" t="s">
        <v>375</v>
      </c>
      <c r="D255" s="123" t="s">
        <v>112</v>
      </c>
      <c r="E255" s="124" t="s">
        <v>376</v>
      </c>
      <c r="F255" s="125" t="s">
        <v>377</v>
      </c>
      <c r="G255" s="126" t="s">
        <v>226</v>
      </c>
      <c r="H255" s="127">
        <v>188.2</v>
      </c>
      <c r="I255" s="128"/>
      <c r="J255" s="128">
        <f>ROUND(I255*H255,2)</f>
        <v>0</v>
      </c>
      <c r="K255" s="129"/>
      <c r="L255" s="27"/>
      <c r="M255" s="130" t="s">
        <v>1</v>
      </c>
      <c r="N255" s="131" t="s">
        <v>34</v>
      </c>
      <c r="O255" s="132">
        <v>0.216</v>
      </c>
      <c r="P255" s="132">
        <f>O255*H255</f>
        <v>40.651199999999996</v>
      </c>
      <c r="Q255" s="132">
        <v>0.1295</v>
      </c>
      <c r="R255" s="132">
        <f>Q255*H255</f>
        <v>24.3719</v>
      </c>
      <c r="S255" s="132">
        <v>0</v>
      </c>
      <c r="T255" s="133">
        <f>S255*H255</f>
        <v>0</v>
      </c>
      <c r="AR255" s="134" t="s">
        <v>116</v>
      </c>
      <c r="AT255" s="134" t="s">
        <v>112</v>
      </c>
      <c r="AU255" s="134" t="s">
        <v>76</v>
      </c>
      <c r="AY255" s="15" t="s">
        <v>110</v>
      </c>
      <c r="BE255" s="135">
        <f>IF(N255="základní",J255,0)</f>
        <v>0</v>
      </c>
      <c r="BF255" s="135">
        <f>IF(N255="snížená",J255,0)</f>
        <v>0</v>
      </c>
      <c r="BG255" s="135">
        <f>IF(N255="zákl. přenesená",J255,0)</f>
        <v>0</v>
      </c>
      <c r="BH255" s="135">
        <f>IF(N255="sníž. přenesená",J255,0)</f>
        <v>0</v>
      </c>
      <c r="BI255" s="135">
        <f>IF(N255="nulová",J255,0)</f>
        <v>0</v>
      </c>
      <c r="BJ255" s="15" t="s">
        <v>74</v>
      </c>
      <c r="BK255" s="135">
        <f>ROUND(I255*H255,2)</f>
        <v>0</v>
      </c>
      <c r="BL255" s="15" t="s">
        <v>116</v>
      </c>
      <c r="BM255" s="134" t="s">
        <v>378</v>
      </c>
    </row>
    <row r="256" spans="2:65" s="1" customFormat="1" ht="16.5" customHeight="1">
      <c r="B256" s="122"/>
      <c r="C256" s="151" t="s">
        <v>379</v>
      </c>
      <c r="D256" s="151" t="s">
        <v>197</v>
      </c>
      <c r="E256" s="152" t="s">
        <v>380</v>
      </c>
      <c r="F256" s="153" t="s">
        <v>381</v>
      </c>
      <c r="G256" s="154" t="s">
        <v>235</v>
      </c>
      <c r="H256" s="155">
        <v>197.61</v>
      </c>
      <c r="I256" s="156"/>
      <c r="J256" s="156">
        <f>ROUND(I256*H256,2)</f>
        <v>0</v>
      </c>
      <c r="K256" s="157"/>
      <c r="L256" s="158"/>
      <c r="M256" s="159" t="s">
        <v>1</v>
      </c>
      <c r="N256" s="160" t="s">
        <v>34</v>
      </c>
      <c r="O256" s="132">
        <v>0</v>
      </c>
      <c r="P256" s="132">
        <f>O256*H256</f>
        <v>0</v>
      </c>
      <c r="Q256" s="132">
        <v>2.1000000000000001E-2</v>
      </c>
      <c r="R256" s="132">
        <f>Q256*H256</f>
        <v>4.1498100000000004</v>
      </c>
      <c r="S256" s="132">
        <v>0</v>
      </c>
      <c r="T256" s="133">
        <f>S256*H256</f>
        <v>0</v>
      </c>
      <c r="AR256" s="134" t="s">
        <v>161</v>
      </c>
      <c r="AT256" s="134" t="s">
        <v>197</v>
      </c>
      <c r="AU256" s="134" t="s">
        <v>76</v>
      </c>
      <c r="AY256" s="15" t="s">
        <v>110</v>
      </c>
      <c r="BE256" s="135">
        <f>IF(N256="základní",J256,0)</f>
        <v>0</v>
      </c>
      <c r="BF256" s="135">
        <f>IF(N256="snížená",J256,0)</f>
        <v>0</v>
      </c>
      <c r="BG256" s="135">
        <f>IF(N256="zákl. přenesená",J256,0)</f>
        <v>0</v>
      </c>
      <c r="BH256" s="135">
        <f>IF(N256="sníž. přenesená",J256,0)</f>
        <v>0</v>
      </c>
      <c r="BI256" s="135">
        <f>IF(N256="nulová",J256,0)</f>
        <v>0</v>
      </c>
      <c r="BJ256" s="15" t="s">
        <v>74</v>
      </c>
      <c r="BK256" s="135">
        <f>ROUND(I256*H256,2)</f>
        <v>0</v>
      </c>
      <c r="BL256" s="15" t="s">
        <v>116</v>
      </c>
      <c r="BM256" s="134" t="s">
        <v>382</v>
      </c>
    </row>
    <row r="257" spans="2:65" s="1" customFormat="1">
      <c r="B257" s="27"/>
      <c r="D257" s="136" t="s">
        <v>118</v>
      </c>
      <c r="F257" s="137" t="s">
        <v>381</v>
      </c>
      <c r="L257" s="27"/>
      <c r="M257" s="138"/>
      <c r="T257" s="50"/>
      <c r="AT257" s="15" t="s">
        <v>118</v>
      </c>
      <c r="AU257" s="15" t="s">
        <v>76</v>
      </c>
    </row>
    <row r="258" spans="2:65" s="1" customFormat="1" ht="39">
      <c r="B258" s="27"/>
      <c r="D258" s="136" t="s">
        <v>383</v>
      </c>
      <c r="F258" s="161" t="s">
        <v>384</v>
      </c>
      <c r="L258" s="27"/>
      <c r="M258" s="138"/>
      <c r="T258" s="50"/>
      <c r="AT258" s="15" t="s">
        <v>383</v>
      </c>
      <c r="AU258" s="15" t="s">
        <v>76</v>
      </c>
    </row>
    <row r="259" spans="2:65" s="12" customFormat="1">
      <c r="B259" s="139"/>
      <c r="D259" s="136" t="s">
        <v>120</v>
      </c>
      <c r="F259" s="141" t="s">
        <v>385</v>
      </c>
      <c r="H259" s="142">
        <v>197.61</v>
      </c>
      <c r="L259" s="139"/>
      <c r="M259" s="143"/>
      <c r="T259" s="144"/>
      <c r="AT259" s="140" t="s">
        <v>120</v>
      </c>
      <c r="AU259" s="140" t="s">
        <v>76</v>
      </c>
      <c r="AV259" s="12" t="s">
        <v>76</v>
      </c>
      <c r="AW259" s="12" t="s">
        <v>3</v>
      </c>
      <c r="AX259" s="12" t="s">
        <v>74</v>
      </c>
      <c r="AY259" s="140" t="s">
        <v>110</v>
      </c>
    </row>
    <row r="260" spans="2:65" s="1" customFormat="1" ht="16.5" customHeight="1">
      <c r="B260" s="122"/>
      <c r="C260" s="123" t="s">
        <v>386</v>
      </c>
      <c r="D260" s="123" t="s">
        <v>112</v>
      </c>
      <c r="E260" s="124" t="s">
        <v>387</v>
      </c>
      <c r="F260" s="125" t="s">
        <v>388</v>
      </c>
      <c r="G260" s="126" t="s">
        <v>226</v>
      </c>
      <c r="H260" s="127">
        <v>10.199999999999999</v>
      </c>
      <c r="I260" s="128"/>
      <c r="J260" s="128">
        <f>ROUND(I260*H260,2)</f>
        <v>0</v>
      </c>
      <c r="K260" s="129"/>
      <c r="L260" s="27"/>
      <c r="M260" s="130" t="s">
        <v>1</v>
      </c>
      <c r="N260" s="131" t="s">
        <v>34</v>
      </c>
      <c r="O260" s="132">
        <v>0.19600000000000001</v>
      </c>
      <c r="P260" s="132">
        <f>O260*H260</f>
        <v>1.9991999999999999</v>
      </c>
      <c r="Q260" s="132">
        <v>0</v>
      </c>
      <c r="R260" s="132">
        <f>Q260*H260</f>
        <v>0</v>
      </c>
      <c r="S260" s="132">
        <v>0</v>
      </c>
      <c r="T260" s="133">
        <f>S260*H260</f>
        <v>0</v>
      </c>
      <c r="AR260" s="134" t="s">
        <v>116</v>
      </c>
      <c r="AT260" s="134" t="s">
        <v>112</v>
      </c>
      <c r="AU260" s="134" t="s">
        <v>76</v>
      </c>
      <c r="AY260" s="15" t="s">
        <v>110</v>
      </c>
      <c r="BE260" s="135">
        <f>IF(N260="základní",J260,0)</f>
        <v>0</v>
      </c>
      <c r="BF260" s="135">
        <f>IF(N260="snížená",J260,0)</f>
        <v>0</v>
      </c>
      <c r="BG260" s="135">
        <f>IF(N260="zákl. přenesená",J260,0)</f>
        <v>0</v>
      </c>
      <c r="BH260" s="135">
        <f>IF(N260="sníž. přenesená",J260,0)</f>
        <v>0</v>
      </c>
      <c r="BI260" s="135">
        <f>IF(N260="nulová",J260,0)</f>
        <v>0</v>
      </c>
      <c r="BJ260" s="15" t="s">
        <v>74</v>
      </c>
      <c r="BK260" s="135">
        <f>ROUND(I260*H260,2)</f>
        <v>0</v>
      </c>
      <c r="BL260" s="15" t="s">
        <v>116</v>
      </c>
      <c r="BM260" s="134" t="s">
        <v>389</v>
      </c>
    </row>
    <row r="261" spans="2:65" s="12" customFormat="1">
      <c r="B261" s="139"/>
      <c r="D261" s="136" t="s">
        <v>120</v>
      </c>
      <c r="E261" s="140" t="s">
        <v>1</v>
      </c>
      <c r="F261" s="141" t="s">
        <v>390</v>
      </c>
      <c r="H261" s="142">
        <v>10.199999999999999</v>
      </c>
      <c r="L261" s="139"/>
      <c r="M261" s="143"/>
      <c r="T261" s="144"/>
      <c r="AT261" s="140" t="s">
        <v>120</v>
      </c>
      <c r="AU261" s="140" t="s">
        <v>76</v>
      </c>
      <c r="AV261" s="12" t="s">
        <v>76</v>
      </c>
      <c r="AW261" s="12" t="s">
        <v>26</v>
      </c>
      <c r="AX261" s="12" t="s">
        <v>74</v>
      </c>
      <c r="AY261" s="140" t="s">
        <v>110</v>
      </c>
    </row>
    <row r="262" spans="2:65" s="1" customFormat="1" ht="16.5" customHeight="1">
      <c r="B262" s="122"/>
      <c r="C262" s="123" t="s">
        <v>391</v>
      </c>
      <c r="D262" s="123" t="s">
        <v>112</v>
      </c>
      <c r="E262" s="124" t="s">
        <v>392</v>
      </c>
      <c r="F262" s="125" t="s">
        <v>393</v>
      </c>
      <c r="G262" s="126" t="s">
        <v>226</v>
      </c>
      <c r="H262" s="127">
        <v>5</v>
      </c>
      <c r="I262" s="128"/>
      <c r="J262" s="128">
        <f>ROUND(I262*H262,2)</f>
        <v>0</v>
      </c>
      <c r="K262" s="129"/>
      <c r="L262" s="27"/>
      <c r="M262" s="130" t="s">
        <v>1</v>
      </c>
      <c r="N262" s="131" t="s">
        <v>34</v>
      </c>
      <c r="O262" s="132">
        <v>0.45100000000000001</v>
      </c>
      <c r="P262" s="132">
        <f>O262*H262</f>
        <v>2.2549999999999999</v>
      </c>
      <c r="Q262" s="132">
        <v>3.0000000000000001E-5</v>
      </c>
      <c r="R262" s="132">
        <f>Q262*H262</f>
        <v>1.5000000000000001E-4</v>
      </c>
      <c r="S262" s="132">
        <v>0</v>
      </c>
      <c r="T262" s="133">
        <f>S262*H262</f>
        <v>0</v>
      </c>
      <c r="AR262" s="134" t="s">
        <v>116</v>
      </c>
      <c r="AT262" s="134" t="s">
        <v>112</v>
      </c>
      <c r="AU262" s="134" t="s">
        <v>76</v>
      </c>
      <c r="AY262" s="15" t="s">
        <v>110</v>
      </c>
      <c r="BE262" s="135">
        <f>IF(N262="základní",J262,0)</f>
        <v>0</v>
      </c>
      <c r="BF262" s="135">
        <f>IF(N262="snížená",J262,0)</f>
        <v>0</v>
      </c>
      <c r="BG262" s="135">
        <f>IF(N262="zákl. přenesená",J262,0)</f>
        <v>0</v>
      </c>
      <c r="BH262" s="135">
        <f>IF(N262="sníž. přenesená",J262,0)</f>
        <v>0</v>
      </c>
      <c r="BI262" s="135">
        <f>IF(N262="nulová",J262,0)</f>
        <v>0</v>
      </c>
      <c r="BJ262" s="15" t="s">
        <v>74</v>
      </c>
      <c r="BK262" s="135">
        <f>ROUND(I262*H262,2)</f>
        <v>0</v>
      </c>
      <c r="BL262" s="15" t="s">
        <v>116</v>
      </c>
      <c r="BM262" s="134" t="s">
        <v>394</v>
      </c>
    </row>
    <row r="263" spans="2:65" s="1" customFormat="1">
      <c r="B263" s="27"/>
      <c r="D263" s="136" t="s">
        <v>118</v>
      </c>
      <c r="F263" s="137" t="s">
        <v>395</v>
      </c>
      <c r="L263" s="27"/>
      <c r="M263" s="138"/>
      <c r="T263" s="50"/>
      <c r="AT263" s="15" t="s">
        <v>118</v>
      </c>
      <c r="AU263" s="15" t="s">
        <v>76</v>
      </c>
    </row>
    <row r="264" spans="2:65" s="12" customFormat="1">
      <c r="B264" s="139"/>
      <c r="D264" s="136" t="s">
        <v>120</v>
      </c>
      <c r="E264" s="140" t="s">
        <v>1</v>
      </c>
      <c r="F264" s="141" t="s">
        <v>396</v>
      </c>
      <c r="H264" s="142">
        <v>5</v>
      </c>
      <c r="L264" s="139"/>
      <c r="M264" s="143"/>
      <c r="T264" s="144"/>
      <c r="AT264" s="140" t="s">
        <v>120</v>
      </c>
      <c r="AU264" s="140" t="s">
        <v>76</v>
      </c>
      <c r="AV264" s="12" t="s">
        <v>76</v>
      </c>
      <c r="AW264" s="12" t="s">
        <v>26</v>
      </c>
      <c r="AX264" s="12" t="s">
        <v>74</v>
      </c>
      <c r="AY264" s="140" t="s">
        <v>110</v>
      </c>
    </row>
    <row r="265" spans="2:65" s="11" customFormat="1" ht="22.9" customHeight="1">
      <c r="B265" s="111"/>
      <c r="D265" s="112" t="s">
        <v>68</v>
      </c>
      <c r="E265" s="120" t="s">
        <v>397</v>
      </c>
      <c r="F265" s="120" t="s">
        <v>398</v>
      </c>
      <c r="J265" s="121">
        <f>BK265</f>
        <v>0</v>
      </c>
      <c r="L265" s="111"/>
      <c r="M265" s="115"/>
      <c r="P265" s="116">
        <f>SUM(P266:P277)</f>
        <v>14.545269000000001</v>
      </c>
      <c r="R265" s="116">
        <f>SUM(R266:R277)</f>
        <v>0</v>
      </c>
      <c r="T265" s="117">
        <f>SUM(T266:T277)</f>
        <v>0</v>
      </c>
      <c r="AR265" s="112" t="s">
        <v>74</v>
      </c>
      <c r="AT265" s="118" t="s">
        <v>68</v>
      </c>
      <c r="AU265" s="118" t="s">
        <v>74</v>
      </c>
      <c r="AY265" s="112" t="s">
        <v>110</v>
      </c>
      <c r="BK265" s="119">
        <f>SUM(BK266:BK277)</f>
        <v>0</v>
      </c>
    </row>
    <row r="266" spans="2:65" s="1" customFormat="1" ht="16.5" customHeight="1">
      <c r="B266" s="122"/>
      <c r="C266" s="123" t="s">
        <v>399</v>
      </c>
      <c r="D266" s="123" t="s">
        <v>112</v>
      </c>
      <c r="E266" s="124" t="s">
        <v>400</v>
      </c>
      <c r="F266" s="125" t="s">
        <v>401</v>
      </c>
      <c r="G266" s="126" t="s">
        <v>181</v>
      </c>
      <c r="H266" s="127">
        <v>21.806999999999999</v>
      </c>
      <c r="I266" s="128"/>
      <c r="J266" s="128">
        <f>ROUND(I266*H266,2)</f>
        <v>0</v>
      </c>
      <c r="K266" s="129"/>
      <c r="L266" s="27"/>
      <c r="M266" s="130" t="s">
        <v>1</v>
      </c>
      <c r="N266" s="131" t="s">
        <v>34</v>
      </c>
      <c r="O266" s="132">
        <v>0.46</v>
      </c>
      <c r="P266" s="132">
        <f>O266*H266</f>
        <v>10.031219999999999</v>
      </c>
      <c r="Q266" s="132">
        <v>0</v>
      </c>
      <c r="R266" s="132">
        <f>Q266*H266</f>
        <v>0</v>
      </c>
      <c r="S266" s="132">
        <v>0</v>
      </c>
      <c r="T266" s="133">
        <f>S266*H266</f>
        <v>0</v>
      </c>
      <c r="AR266" s="134" t="s">
        <v>116</v>
      </c>
      <c r="AT266" s="134" t="s">
        <v>112</v>
      </c>
      <c r="AU266" s="134" t="s">
        <v>76</v>
      </c>
      <c r="AY266" s="15" t="s">
        <v>110</v>
      </c>
      <c r="BE266" s="135">
        <f>IF(N266="základní",J266,0)</f>
        <v>0</v>
      </c>
      <c r="BF266" s="135">
        <f>IF(N266="snížená",J266,0)</f>
        <v>0</v>
      </c>
      <c r="BG266" s="135">
        <f>IF(N266="zákl. přenesená",J266,0)</f>
        <v>0</v>
      </c>
      <c r="BH266" s="135">
        <f>IF(N266="sníž. přenesená",J266,0)</f>
        <v>0</v>
      </c>
      <c r="BI266" s="135">
        <f>IF(N266="nulová",J266,0)</f>
        <v>0</v>
      </c>
      <c r="BJ266" s="15" t="s">
        <v>74</v>
      </c>
      <c r="BK266" s="135">
        <f>ROUND(I266*H266,2)</f>
        <v>0</v>
      </c>
      <c r="BL266" s="15" t="s">
        <v>116</v>
      </c>
      <c r="BM266" s="134" t="s">
        <v>402</v>
      </c>
    </row>
    <row r="267" spans="2:65" s="12" customFormat="1">
      <c r="B267" s="139"/>
      <c r="D267" s="136" t="s">
        <v>120</v>
      </c>
      <c r="E267" s="140" t="s">
        <v>1</v>
      </c>
      <c r="F267" s="141" t="s">
        <v>403</v>
      </c>
      <c r="H267" s="142">
        <v>21.643999999999998</v>
      </c>
      <c r="L267" s="139"/>
      <c r="M267" s="143"/>
      <c r="T267" s="144"/>
      <c r="AT267" s="140" t="s">
        <v>120</v>
      </c>
      <c r="AU267" s="140" t="s">
        <v>76</v>
      </c>
      <c r="AV267" s="12" t="s">
        <v>76</v>
      </c>
      <c r="AW267" s="12" t="s">
        <v>26</v>
      </c>
      <c r="AX267" s="12" t="s">
        <v>69</v>
      </c>
      <c r="AY267" s="140" t="s">
        <v>110</v>
      </c>
    </row>
    <row r="268" spans="2:65" s="12" customFormat="1">
      <c r="B268" s="139"/>
      <c r="D268" s="136" t="s">
        <v>120</v>
      </c>
      <c r="E268" s="140" t="s">
        <v>1</v>
      </c>
      <c r="F268" s="141" t="s">
        <v>404</v>
      </c>
      <c r="H268" s="142">
        <v>0.16300000000000001</v>
      </c>
      <c r="L268" s="139"/>
      <c r="M268" s="143"/>
      <c r="T268" s="144"/>
      <c r="AT268" s="140" t="s">
        <v>120</v>
      </c>
      <c r="AU268" s="140" t="s">
        <v>76</v>
      </c>
      <c r="AV268" s="12" t="s">
        <v>76</v>
      </c>
      <c r="AW268" s="12" t="s">
        <v>26</v>
      </c>
      <c r="AX268" s="12" t="s">
        <v>69</v>
      </c>
      <c r="AY268" s="140" t="s">
        <v>110</v>
      </c>
    </row>
    <row r="269" spans="2:65" s="13" customFormat="1">
      <c r="B269" s="145"/>
      <c r="D269" s="136" t="s">
        <v>120</v>
      </c>
      <c r="E269" s="146" t="s">
        <v>1</v>
      </c>
      <c r="F269" s="147" t="s">
        <v>129</v>
      </c>
      <c r="H269" s="148">
        <v>21.806999999999999</v>
      </c>
      <c r="L269" s="145"/>
      <c r="M269" s="149"/>
      <c r="T269" s="150"/>
      <c r="AT269" s="146" t="s">
        <v>120</v>
      </c>
      <c r="AU269" s="146" t="s">
        <v>76</v>
      </c>
      <c r="AV269" s="13" t="s">
        <v>116</v>
      </c>
      <c r="AW269" s="13" t="s">
        <v>26</v>
      </c>
      <c r="AX269" s="13" t="s">
        <v>74</v>
      </c>
      <c r="AY269" s="146" t="s">
        <v>110</v>
      </c>
    </row>
    <row r="270" spans="2:65" s="1" customFormat="1" ht="16.5" customHeight="1">
      <c r="B270" s="122"/>
      <c r="C270" s="123" t="s">
        <v>405</v>
      </c>
      <c r="D270" s="123" t="s">
        <v>112</v>
      </c>
      <c r="E270" s="124" t="s">
        <v>406</v>
      </c>
      <c r="F270" s="125" t="s">
        <v>407</v>
      </c>
      <c r="G270" s="126" t="s">
        <v>181</v>
      </c>
      <c r="H270" s="127">
        <v>21.806999999999999</v>
      </c>
      <c r="I270" s="128"/>
      <c r="J270" s="128">
        <f>ROUND(I270*H270,2)</f>
        <v>0</v>
      </c>
      <c r="K270" s="129"/>
      <c r="L270" s="27"/>
      <c r="M270" s="130" t="s">
        <v>1</v>
      </c>
      <c r="N270" s="131" t="s">
        <v>34</v>
      </c>
      <c r="O270" s="132">
        <v>0.03</v>
      </c>
      <c r="P270" s="132">
        <f>O270*H270</f>
        <v>0.65420999999999996</v>
      </c>
      <c r="Q270" s="132">
        <v>0</v>
      </c>
      <c r="R270" s="132">
        <f>Q270*H270</f>
        <v>0</v>
      </c>
      <c r="S270" s="132">
        <v>0</v>
      </c>
      <c r="T270" s="133">
        <f>S270*H270</f>
        <v>0</v>
      </c>
      <c r="AR270" s="134" t="s">
        <v>116</v>
      </c>
      <c r="AT270" s="134" t="s">
        <v>112</v>
      </c>
      <c r="AU270" s="134" t="s">
        <v>76</v>
      </c>
      <c r="AY270" s="15" t="s">
        <v>110</v>
      </c>
      <c r="BE270" s="135">
        <f>IF(N270="základní",J270,0)</f>
        <v>0</v>
      </c>
      <c r="BF270" s="135">
        <f>IF(N270="snížená",J270,0)</f>
        <v>0</v>
      </c>
      <c r="BG270" s="135">
        <f>IF(N270="zákl. přenesená",J270,0)</f>
        <v>0</v>
      </c>
      <c r="BH270" s="135">
        <f>IF(N270="sníž. přenesená",J270,0)</f>
        <v>0</v>
      </c>
      <c r="BI270" s="135">
        <f>IF(N270="nulová",J270,0)</f>
        <v>0</v>
      </c>
      <c r="BJ270" s="15" t="s">
        <v>74</v>
      </c>
      <c r="BK270" s="135">
        <f>ROUND(I270*H270,2)</f>
        <v>0</v>
      </c>
      <c r="BL270" s="15" t="s">
        <v>116</v>
      </c>
      <c r="BM270" s="134" t="s">
        <v>408</v>
      </c>
    </row>
    <row r="271" spans="2:65" s="1" customFormat="1" ht="16.5" customHeight="1">
      <c r="B271" s="122"/>
      <c r="C271" s="123" t="s">
        <v>409</v>
      </c>
      <c r="D271" s="123" t="s">
        <v>112</v>
      </c>
      <c r="E271" s="124" t="s">
        <v>410</v>
      </c>
      <c r="F271" s="125" t="s">
        <v>411</v>
      </c>
      <c r="G271" s="126" t="s">
        <v>181</v>
      </c>
      <c r="H271" s="127">
        <v>196.26300000000001</v>
      </c>
      <c r="I271" s="128"/>
      <c r="J271" s="128">
        <f>ROUND(I271*H271,2)</f>
        <v>0</v>
      </c>
      <c r="K271" s="129"/>
      <c r="L271" s="27"/>
      <c r="M271" s="130" t="s">
        <v>1</v>
      </c>
      <c r="N271" s="131" t="s">
        <v>34</v>
      </c>
      <c r="O271" s="132">
        <v>2E-3</v>
      </c>
      <c r="P271" s="132">
        <f>O271*H271</f>
        <v>0.39252600000000004</v>
      </c>
      <c r="Q271" s="132">
        <v>0</v>
      </c>
      <c r="R271" s="132">
        <f>Q271*H271</f>
        <v>0</v>
      </c>
      <c r="S271" s="132">
        <v>0</v>
      </c>
      <c r="T271" s="133">
        <f>S271*H271</f>
        <v>0</v>
      </c>
      <c r="AR271" s="134" t="s">
        <v>116</v>
      </c>
      <c r="AT271" s="134" t="s">
        <v>112</v>
      </c>
      <c r="AU271" s="134" t="s">
        <v>76</v>
      </c>
      <c r="AY271" s="15" t="s">
        <v>110</v>
      </c>
      <c r="BE271" s="135">
        <f>IF(N271="základní",J271,0)</f>
        <v>0</v>
      </c>
      <c r="BF271" s="135">
        <f>IF(N271="snížená",J271,0)</f>
        <v>0</v>
      </c>
      <c r="BG271" s="135">
        <f>IF(N271="zákl. přenesená",J271,0)</f>
        <v>0</v>
      </c>
      <c r="BH271" s="135">
        <f>IF(N271="sníž. přenesená",J271,0)</f>
        <v>0</v>
      </c>
      <c r="BI271" s="135">
        <f>IF(N271="nulová",J271,0)</f>
        <v>0</v>
      </c>
      <c r="BJ271" s="15" t="s">
        <v>74</v>
      </c>
      <c r="BK271" s="135">
        <f>ROUND(I271*H271,2)</f>
        <v>0</v>
      </c>
      <c r="BL271" s="15" t="s">
        <v>116</v>
      </c>
      <c r="BM271" s="134" t="s">
        <v>412</v>
      </c>
    </row>
    <row r="272" spans="2:65" s="12" customFormat="1">
      <c r="B272" s="139"/>
      <c r="D272" s="136" t="s">
        <v>120</v>
      </c>
      <c r="F272" s="141" t="s">
        <v>413</v>
      </c>
      <c r="H272" s="142">
        <v>196.26300000000001</v>
      </c>
      <c r="L272" s="139"/>
      <c r="M272" s="143"/>
      <c r="T272" s="144"/>
      <c r="AT272" s="140" t="s">
        <v>120</v>
      </c>
      <c r="AU272" s="140" t="s">
        <v>76</v>
      </c>
      <c r="AV272" s="12" t="s">
        <v>76</v>
      </c>
      <c r="AW272" s="12" t="s">
        <v>3</v>
      </c>
      <c r="AX272" s="12" t="s">
        <v>74</v>
      </c>
      <c r="AY272" s="140" t="s">
        <v>110</v>
      </c>
    </row>
    <row r="273" spans="2:65" s="1" customFormat="1" ht="16.5" customHeight="1">
      <c r="B273" s="122"/>
      <c r="C273" s="123" t="s">
        <v>414</v>
      </c>
      <c r="D273" s="123" t="s">
        <v>112</v>
      </c>
      <c r="E273" s="124" t="s">
        <v>415</v>
      </c>
      <c r="F273" s="125" t="s">
        <v>416</v>
      </c>
      <c r="G273" s="126" t="s">
        <v>181</v>
      </c>
      <c r="H273" s="127">
        <v>21.806999999999999</v>
      </c>
      <c r="I273" s="128"/>
      <c r="J273" s="128">
        <f>ROUND(I273*H273,2)</f>
        <v>0</v>
      </c>
      <c r="K273" s="129"/>
      <c r="L273" s="27"/>
      <c r="M273" s="130" t="s">
        <v>1</v>
      </c>
      <c r="N273" s="131" t="s">
        <v>34</v>
      </c>
      <c r="O273" s="132">
        <v>0.159</v>
      </c>
      <c r="P273" s="132">
        <f>O273*H273</f>
        <v>3.4673129999999999</v>
      </c>
      <c r="Q273" s="132">
        <v>0</v>
      </c>
      <c r="R273" s="132">
        <f>Q273*H273</f>
        <v>0</v>
      </c>
      <c r="S273" s="132">
        <v>0</v>
      </c>
      <c r="T273" s="133">
        <f>S273*H273</f>
        <v>0</v>
      </c>
      <c r="AR273" s="134" t="s">
        <v>116</v>
      </c>
      <c r="AT273" s="134" t="s">
        <v>112</v>
      </c>
      <c r="AU273" s="134" t="s">
        <v>76</v>
      </c>
      <c r="AY273" s="15" t="s">
        <v>110</v>
      </c>
      <c r="BE273" s="135">
        <f>IF(N273="základní",J273,0)</f>
        <v>0</v>
      </c>
      <c r="BF273" s="135">
        <f>IF(N273="snížená",J273,0)</f>
        <v>0</v>
      </c>
      <c r="BG273" s="135">
        <f>IF(N273="zákl. přenesená",J273,0)</f>
        <v>0</v>
      </c>
      <c r="BH273" s="135">
        <f>IF(N273="sníž. přenesená",J273,0)</f>
        <v>0</v>
      </c>
      <c r="BI273" s="135">
        <f>IF(N273="nulová",J273,0)</f>
        <v>0</v>
      </c>
      <c r="BJ273" s="15" t="s">
        <v>74</v>
      </c>
      <c r="BK273" s="135">
        <f>ROUND(I273*H273,2)</f>
        <v>0</v>
      </c>
      <c r="BL273" s="15" t="s">
        <v>116</v>
      </c>
      <c r="BM273" s="134" t="s">
        <v>417</v>
      </c>
    </row>
    <row r="274" spans="2:65" s="1" customFormat="1" ht="21.75" customHeight="1">
      <c r="B274" s="122"/>
      <c r="C274" s="123" t="s">
        <v>418</v>
      </c>
      <c r="D274" s="123" t="s">
        <v>112</v>
      </c>
      <c r="E274" s="124" t="s">
        <v>419</v>
      </c>
      <c r="F274" s="125" t="s">
        <v>420</v>
      </c>
      <c r="G274" s="126" t="s">
        <v>181</v>
      </c>
      <c r="H274" s="127">
        <v>0.16300000000000001</v>
      </c>
      <c r="I274" s="128"/>
      <c r="J274" s="128">
        <f>ROUND(I274*H274,2)</f>
        <v>0</v>
      </c>
      <c r="K274" s="129"/>
      <c r="L274" s="27"/>
      <c r="M274" s="130" t="s">
        <v>1</v>
      </c>
      <c r="N274" s="131" t="s">
        <v>34</v>
      </c>
      <c r="O274" s="132">
        <v>0</v>
      </c>
      <c r="P274" s="132">
        <f>O274*H274</f>
        <v>0</v>
      </c>
      <c r="Q274" s="132">
        <v>0</v>
      </c>
      <c r="R274" s="132">
        <f>Q274*H274</f>
        <v>0</v>
      </c>
      <c r="S274" s="132">
        <v>0</v>
      </c>
      <c r="T274" s="133">
        <f>S274*H274</f>
        <v>0</v>
      </c>
      <c r="AR274" s="134" t="s">
        <v>116</v>
      </c>
      <c r="AT274" s="134" t="s">
        <v>112</v>
      </c>
      <c r="AU274" s="134" t="s">
        <v>76</v>
      </c>
      <c r="AY274" s="15" t="s">
        <v>110</v>
      </c>
      <c r="BE274" s="135">
        <f>IF(N274="základní",J274,0)</f>
        <v>0</v>
      </c>
      <c r="BF274" s="135">
        <f>IF(N274="snížená",J274,0)</f>
        <v>0</v>
      </c>
      <c r="BG274" s="135">
        <f>IF(N274="zákl. přenesená",J274,0)</f>
        <v>0</v>
      </c>
      <c r="BH274" s="135">
        <f>IF(N274="sníž. přenesená",J274,0)</f>
        <v>0</v>
      </c>
      <c r="BI274" s="135">
        <f>IF(N274="nulová",J274,0)</f>
        <v>0</v>
      </c>
      <c r="BJ274" s="15" t="s">
        <v>74</v>
      </c>
      <c r="BK274" s="135">
        <f>ROUND(I274*H274,2)</f>
        <v>0</v>
      </c>
      <c r="BL274" s="15" t="s">
        <v>116</v>
      </c>
      <c r="BM274" s="134" t="s">
        <v>421</v>
      </c>
    </row>
    <row r="275" spans="2:65" s="1" customFormat="1">
      <c r="B275" s="27"/>
      <c r="D275" s="136" t="s">
        <v>118</v>
      </c>
      <c r="F275" s="137" t="s">
        <v>422</v>
      </c>
      <c r="L275" s="27"/>
      <c r="M275" s="138"/>
      <c r="T275" s="50"/>
      <c r="AT275" s="15" t="s">
        <v>118</v>
      </c>
      <c r="AU275" s="15" t="s">
        <v>76</v>
      </c>
    </row>
    <row r="276" spans="2:65" s="1" customFormat="1" ht="21.75" customHeight="1">
      <c r="B276" s="122"/>
      <c r="C276" s="123" t="s">
        <v>423</v>
      </c>
      <c r="D276" s="123" t="s">
        <v>112</v>
      </c>
      <c r="E276" s="124" t="s">
        <v>424</v>
      </c>
      <c r="F276" s="125" t="s">
        <v>425</v>
      </c>
      <c r="G276" s="126" t="s">
        <v>181</v>
      </c>
      <c r="H276" s="127">
        <v>21.643999999999998</v>
      </c>
      <c r="I276" s="128"/>
      <c r="J276" s="128">
        <f>ROUND(I276*H276,2)</f>
        <v>0</v>
      </c>
      <c r="K276" s="129"/>
      <c r="L276" s="27"/>
      <c r="M276" s="130" t="s">
        <v>1</v>
      </c>
      <c r="N276" s="131" t="s">
        <v>34</v>
      </c>
      <c r="O276" s="132">
        <v>0</v>
      </c>
      <c r="P276" s="132">
        <f>O276*H276</f>
        <v>0</v>
      </c>
      <c r="Q276" s="132">
        <v>0</v>
      </c>
      <c r="R276" s="132">
        <f>Q276*H276</f>
        <v>0</v>
      </c>
      <c r="S276" s="132">
        <v>0</v>
      </c>
      <c r="T276" s="133">
        <f>S276*H276</f>
        <v>0</v>
      </c>
      <c r="AR276" s="134" t="s">
        <v>116</v>
      </c>
      <c r="AT276" s="134" t="s">
        <v>112</v>
      </c>
      <c r="AU276" s="134" t="s">
        <v>76</v>
      </c>
      <c r="AY276" s="15" t="s">
        <v>110</v>
      </c>
      <c r="BE276" s="135">
        <f>IF(N276="základní",J276,0)</f>
        <v>0</v>
      </c>
      <c r="BF276" s="135">
        <f>IF(N276="snížená",J276,0)</f>
        <v>0</v>
      </c>
      <c r="BG276" s="135">
        <f>IF(N276="zákl. přenesená",J276,0)</f>
        <v>0</v>
      </c>
      <c r="BH276" s="135">
        <f>IF(N276="sníž. přenesená",J276,0)</f>
        <v>0</v>
      </c>
      <c r="BI276" s="135">
        <f>IF(N276="nulová",J276,0)</f>
        <v>0</v>
      </c>
      <c r="BJ276" s="15" t="s">
        <v>74</v>
      </c>
      <c r="BK276" s="135">
        <f>ROUND(I276*H276,2)</f>
        <v>0</v>
      </c>
      <c r="BL276" s="15" t="s">
        <v>116</v>
      </c>
      <c r="BM276" s="134" t="s">
        <v>426</v>
      </c>
    </row>
    <row r="277" spans="2:65" s="1" customFormat="1" ht="19.5">
      <c r="B277" s="27"/>
      <c r="D277" s="136" t="s">
        <v>118</v>
      </c>
      <c r="F277" s="137" t="s">
        <v>427</v>
      </c>
      <c r="L277" s="27"/>
      <c r="M277" s="138"/>
      <c r="T277" s="50"/>
      <c r="AT277" s="15" t="s">
        <v>118</v>
      </c>
      <c r="AU277" s="15" t="s">
        <v>76</v>
      </c>
    </row>
    <row r="278" spans="2:65" s="11" customFormat="1" ht="22.9" customHeight="1">
      <c r="B278" s="111"/>
      <c r="D278" s="112" t="s">
        <v>68</v>
      </c>
      <c r="E278" s="120" t="s">
        <v>428</v>
      </c>
      <c r="F278" s="120" t="s">
        <v>429</v>
      </c>
      <c r="J278" s="121">
        <f>BK278</f>
        <v>0</v>
      </c>
      <c r="L278" s="111"/>
      <c r="M278" s="115"/>
      <c r="P278" s="116">
        <f>SUM(P279:P281)</f>
        <v>37.071589999999993</v>
      </c>
      <c r="R278" s="116">
        <f>SUM(R279:R281)</f>
        <v>0</v>
      </c>
      <c r="T278" s="117">
        <f>SUM(T279:T281)</f>
        <v>0</v>
      </c>
      <c r="AR278" s="112" t="s">
        <v>74</v>
      </c>
      <c r="AT278" s="118" t="s">
        <v>68</v>
      </c>
      <c r="AU278" s="118" t="s">
        <v>74</v>
      </c>
      <c r="AY278" s="112" t="s">
        <v>110</v>
      </c>
      <c r="BK278" s="119">
        <f>SUM(BK279:BK281)</f>
        <v>0</v>
      </c>
    </row>
    <row r="279" spans="2:65" s="1" customFormat="1" ht="16.5" customHeight="1">
      <c r="B279" s="122"/>
      <c r="C279" s="123" t="s">
        <v>430</v>
      </c>
      <c r="D279" s="123" t="s">
        <v>112</v>
      </c>
      <c r="E279" s="124" t="s">
        <v>431</v>
      </c>
      <c r="F279" s="125" t="s">
        <v>432</v>
      </c>
      <c r="G279" s="126" t="s">
        <v>181</v>
      </c>
      <c r="H279" s="127">
        <v>86.212999999999994</v>
      </c>
      <c r="I279" s="128"/>
      <c r="J279" s="128">
        <f>ROUND(I279*H279,2)</f>
        <v>0</v>
      </c>
      <c r="K279" s="129"/>
      <c r="L279" s="27"/>
      <c r="M279" s="130" t="s">
        <v>1</v>
      </c>
      <c r="N279" s="131" t="s">
        <v>34</v>
      </c>
      <c r="O279" s="132">
        <v>0.39700000000000002</v>
      </c>
      <c r="P279" s="132">
        <f>O279*H279</f>
        <v>34.226560999999997</v>
      </c>
      <c r="Q279" s="132">
        <v>0</v>
      </c>
      <c r="R279" s="132">
        <f>Q279*H279</f>
        <v>0</v>
      </c>
      <c r="S279" s="132">
        <v>0</v>
      </c>
      <c r="T279" s="133">
        <f>S279*H279</f>
        <v>0</v>
      </c>
      <c r="AR279" s="134" t="s">
        <v>116</v>
      </c>
      <c r="AT279" s="134" t="s">
        <v>112</v>
      </c>
      <c r="AU279" s="134" t="s">
        <v>76</v>
      </c>
      <c r="AY279" s="15" t="s">
        <v>110</v>
      </c>
      <c r="BE279" s="135">
        <f>IF(N279="základní",J279,0)</f>
        <v>0</v>
      </c>
      <c r="BF279" s="135">
        <f>IF(N279="snížená",J279,0)</f>
        <v>0</v>
      </c>
      <c r="BG279" s="135">
        <f>IF(N279="zákl. přenesená",J279,0)</f>
        <v>0</v>
      </c>
      <c r="BH279" s="135">
        <f>IF(N279="sníž. přenesená",J279,0)</f>
        <v>0</v>
      </c>
      <c r="BI279" s="135">
        <f>IF(N279="nulová",J279,0)</f>
        <v>0</v>
      </c>
      <c r="BJ279" s="15" t="s">
        <v>74</v>
      </c>
      <c r="BK279" s="135">
        <f>ROUND(I279*H279,2)</f>
        <v>0</v>
      </c>
      <c r="BL279" s="15" t="s">
        <v>116</v>
      </c>
      <c r="BM279" s="134" t="s">
        <v>433</v>
      </c>
    </row>
    <row r="280" spans="2:65" s="1" customFormat="1" ht="21.75" customHeight="1">
      <c r="B280" s="122"/>
      <c r="C280" s="123" t="s">
        <v>434</v>
      </c>
      <c r="D280" s="123" t="s">
        <v>112</v>
      </c>
      <c r="E280" s="124" t="s">
        <v>435</v>
      </c>
      <c r="F280" s="125" t="s">
        <v>436</v>
      </c>
      <c r="G280" s="126" t="s">
        <v>181</v>
      </c>
      <c r="H280" s="127">
        <v>86.212999999999994</v>
      </c>
      <c r="I280" s="128"/>
      <c r="J280" s="128">
        <f>ROUND(I280*H280,2)</f>
        <v>0</v>
      </c>
      <c r="K280" s="129"/>
      <c r="L280" s="27"/>
      <c r="M280" s="130" t="s">
        <v>1</v>
      </c>
      <c r="N280" s="131" t="s">
        <v>34</v>
      </c>
      <c r="O280" s="132">
        <v>1.7999999999999999E-2</v>
      </c>
      <c r="P280" s="132">
        <f>O280*H280</f>
        <v>1.5518339999999997</v>
      </c>
      <c r="Q280" s="132">
        <v>0</v>
      </c>
      <c r="R280" s="132">
        <f>Q280*H280</f>
        <v>0</v>
      </c>
      <c r="S280" s="132">
        <v>0</v>
      </c>
      <c r="T280" s="133">
        <f>S280*H280</f>
        <v>0</v>
      </c>
      <c r="AR280" s="134" t="s">
        <v>116</v>
      </c>
      <c r="AT280" s="134" t="s">
        <v>112</v>
      </c>
      <c r="AU280" s="134" t="s">
        <v>76</v>
      </c>
      <c r="AY280" s="15" t="s">
        <v>110</v>
      </c>
      <c r="BE280" s="135">
        <f>IF(N280="základní",J280,0)</f>
        <v>0</v>
      </c>
      <c r="BF280" s="135">
        <f>IF(N280="snížená",J280,0)</f>
        <v>0</v>
      </c>
      <c r="BG280" s="135">
        <f>IF(N280="zákl. přenesená",J280,0)</f>
        <v>0</v>
      </c>
      <c r="BH280" s="135">
        <f>IF(N280="sníž. přenesená",J280,0)</f>
        <v>0</v>
      </c>
      <c r="BI280" s="135">
        <f>IF(N280="nulová",J280,0)</f>
        <v>0</v>
      </c>
      <c r="BJ280" s="15" t="s">
        <v>74</v>
      </c>
      <c r="BK280" s="135">
        <f>ROUND(I280*H280,2)</f>
        <v>0</v>
      </c>
      <c r="BL280" s="15" t="s">
        <v>116</v>
      </c>
      <c r="BM280" s="134" t="s">
        <v>437</v>
      </c>
    </row>
    <row r="281" spans="2:65" s="1" customFormat="1" ht="21.75" customHeight="1">
      <c r="B281" s="122"/>
      <c r="C281" s="123" t="s">
        <v>438</v>
      </c>
      <c r="D281" s="123" t="s">
        <v>112</v>
      </c>
      <c r="E281" s="124" t="s">
        <v>439</v>
      </c>
      <c r="F281" s="125" t="s">
        <v>440</v>
      </c>
      <c r="G281" s="126" t="s">
        <v>181</v>
      </c>
      <c r="H281" s="127">
        <v>86.212999999999994</v>
      </c>
      <c r="I281" s="128"/>
      <c r="J281" s="128">
        <f>ROUND(I281*H281,2)</f>
        <v>0</v>
      </c>
      <c r="K281" s="129"/>
      <c r="L281" s="27"/>
      <c r="M281" s="130" t="s">
        <v>1</v>
      </c>
      <c r="N281" s="131" t="s">
        <v>34</v>
      </c>
      <c r="O281" s="132">
        <v>1.4999999999999999E-2</v>
      </c>
      <c r="P281" s="132">
        <f>O281*H281</f>
        <v>1.2931949999999999</v>
      </c>
      <c r="Q281" s="132">
        <v>0</v>
      </c>
      <c r="R281" s="132">
        <f>Q281*H281</f>
        <v>0</v>
      </c>
      <c r="S281" s="132">
        <v>0</v>
      </c>
      <c r="T281" s="133">
        <f>S281*H281</f>
        <v>0</v>
      </c>
      <c r="AR281" s="134" t="s">
        <v>116</v>
      </c>
      <c r="AT281" s="134" t="s">
        <v>112</v>
      </c>
      <c r="AU281" s="134" t="s">
        <v>76</v>
      </c>
      <c r="AY281" s="15" t="s">
        <v>110</v>
      </c>
      <c r="BE281" s="135">
        <f>IF(N281="základní",J281,0)</f>
        <v>0</v>
      </c>
      <c r="BF281" s="135">
        <f>IF(N281="snížená",J281,0)</f>
        <v>0</v>
      </c>
      <c r="BG281" s="135">
        <f>IF(N281="zákl. přenesená",J281,0)</f>
        <v>0</v>
      </c>
      <c r="BH281" s="135">
        <f>IF(N281="sníž. přenesená",J281,0)</f>
        <v>0</v>
      </c>
      <c r="BI281" s="135">
        <f>IF(N281="nulová",J281,0)</f>
        <v>0</v>
      </c>
      <c r="BJ281" s="15" t="s">
        <v>74</v>
      </c>
      <c r="BK281" s="135">
        <f>ROUND(I281*H281,2)</f>
        <v>0</v>
      </c>
      <c r="BL281" s="15" t="s">
        <v>116</v>
      </c>
      <c r="BM281" s="134" t="s">
        <v>441</v>
      </c>
    </row>
    <row r="282" spans="2:65" s="11" customFormat="1" ht="25.9" customHeight="1">
      <c r="B282" s="111"/>
      <c r="D282" s="112" t="s">
        <v>68</v>
      </c>
      <c r="E282" s="113" t="s">
        <v>442</v>
      </c>
      <c r="F282" s="113" t="s">
        <v>443</v>
      </c>
      <c r="J282" s="114">
        <f>BK282</f>
        <v>0</v>
      </c>
      <c r="L282" s="111"/>
      <c r="M282" s="115"/>
      <c r="P282" s="116">
        <f>P283+P285</f>
        <v>0</v>
      </c>
      <c r="R282" s="116">
        <f>R283+R285</f>
        <v>0</v>
      </c>
      <c r="T282" s="117">
        <f>T283+T285</f>
        <v>0</v>
      </c>
      <c r="AR282" s="112" t="s">
        <v>143</v>
      </c>
      <c r="AT282" s="118" t="s">
        <v>68</v>
      </c>
      <c r="AU282" s="118" t="s">
        <v>69</v>
      </c>
      <c r="AY282" s="112" t="s">
        <v>110</v>
      </c>
      <c r="BK282" s="119">
        <f>BK283+BK285</f>
        <v>0</v>
      </c>
    </row>
    <row r="283" spans="2:65" s="11" customFormat="1" ht="22.9" customHeight="1">
      <c r="B283" s="111"/>
      <c r="D283" s="112" t="s">
        <v>68</v>
      </c>
      <c r="E283" s="120" t="s">
        <v>444</v>
      </c>
      <c r="F283" s="120" t="s">
        <v>445</v>
      </c>
      <c r="J283" s="121">
        <f>BK283</f>
        <v>0</v>
      </c>
      <c r="L283" s="111"/>
      <c r="M283" s="115"/>
      <c r="P283" s="116">
        <f>P284</f>
        <v>0</v>
      </c>
      <c r="R283" s="116">
        <f>R284</f>
        <v>0</v>
      </c>
      <c r="T283" s="117">
        <f>T284</f>
        <v>0</v>
      </c>
      <c r="AR283" s="112" t="s">
        <v>143</v>
      </c>
      <c r="AT283" s="118" t="s">
        <v>68</v>
      </c>
      <c r="AU283" s="118" t="s">
        <v>74</v>
      </c>
      <c r="AY283" s="112" t="s">
        <v>110</v>
      </c>
      <c r="BK283" s="119">
        <f>BK284</f>
        <v>0</v>
      </c>
    </row>
    <row r="284" spans="2:65" s="1" customFormat="1" ht="16.5" customHeight="1">
      <c r="B284" s="122"/>
      <c r="C284" s="123" t="s">
        <v>446</v>
      </c>
      <c r="D284" s="123" t="s">
        <v>112</v>
      </c>
      <c r="E284" s="124" t="s">
        <v>447</v>
      </c>
      <c r="F284" s="125" t="s">
        <v>448</v>
      </c>
      <c r="G284" s="126" t="s">
        <v>278</v>
      </c>
      <c r="H284" s="127">
        <v>1</v>
      </c>
      <c r="I284" s="128"/>
      <c r="J284" s="128">
        <f>ROUND(I284*H284,2)</f>
        <v>0</v>
      </c>
      <c r="K284" s="129"/>
      <c r="L284" s="27"/>
      <c r="M284" s="130" t="s">
        <v>1</v>
      </c>
      <c r="N284" s="131" t="s">
        <v>34</v>
      </c>
      <c r="O284" s="132">
        <v>0</v>
      </c>
      <c r="P284" s="132">
        <f>O284*H284</f>
        <v>0</v>
      </c>
      <c r="Q284" s="132">
        <v>0</v>
      </c>
      <c r="R284" s="132">
        <f>Q284*H284</f>
        <v>0</v>
      </c>
      <c r="S284" s="132">
        <v>0</v>
      </c>
      <c r="T284" s="133">
        <f>S284*H284</f>
        <v>0</v>
      </c>
      <c r="AR284" s="134" t="s">
        <v>449</v>
      </c>
      <c r="AT284" s="134" t="s">
        <v>112</v>
      </c>
      <c r="AU284" s="134" t="s">
        <v>76</v>
      </c>
      <c r="AY284" s="15" t="s">
        <v>110</v>
      </c>
      <c r="BE284" s="135">
        <f>IF(N284="základní",J284,0)</f>
        <v>0</v>
      </c>
      <c r="BF284" s="135">
        <f>IF(N284="snížená",J284,0)</f>
        <v>0</v>
      </c>
      <c r="BG284" s="135">
        <f>IF(N284="zákl. přenesená",J284,0)</f>
        <v>0</v>
      </c>
      <c r="BH284" s="135">
        <f>IF(N284="sníž. přenesená",J284,0)</f>
        <v>0</v>
      </c>
      <c r="BI284" s="135">
        <f>IF(N284="nulová",J284,0)</f>
        <v>0</v>
      </c>
      <c r="BJ284" s="15" t="s">
        <v>74</v>
      </c>
      <c r="BK284" s="135">
        <f>ROUND(I284*H284,2)</f>
        <v>0</v>
      </c>
      <c r="BL284" s="15" t="s">
        <v>449</v>
      </c>
      <c r="BM284" s="134" t="s">
        <v>450</v>
      </c>
    </row>
    <row r="285" spans="2:65" s="11" customFormat="1" ht="22.9" customHeight="1">
      <c r="B285" s="111"/>
      <c r="D285" s="112" t="s">
        <v>68</v>
      </c>
      <c r="E285" s="120" t="s">
        <v>451</v>
      </c>
      <c r="F285" s="120" t="s">
        <v>452</v>
      </c>
      <c r="J285" s="121">
        <f>BK285</f>
        <v>0</v>
      </c>
      <c r="L285" s="111"/>
      <c r="M285" s="115"/>
      <c r="P285" s="116">
        <f>SUM(P286:P288)</f>
        <v>0</v>
      </c>
      <c r="R285" s="116">
        <f>SUM(R286:R288)</f>
        <v>0</v>
      </c>
      <c r="T285" s="117">
        <f>SUM(T286:T288)</f>
        <v>0</v>
      </c>
      <c r="AR285" s="112" t="s">
        <v>143</v>
      </c>
      <c r="AT285" s="118" t="s">
        <v>68</v>
      </c>
      <c r="AU285" s="118" t="s">
        <v>74</v>
      </c>
      <c r="AY285" s="112" t="s">
        <v>110</v>
      </c>
      <c r="BK285" s="119">
        <f>SUM(BK286:BK288)</f>
        <v>0</v>
      </c>
    </row>
    <row r="286" spans="2:65" s="1" customFormat="1" ht="16.5" customHeight="1">
      <c r="B286" s="122"/>
      <c r="C286" s="123" t="s">
        <v>453</v>
      </c>
      <c r="D286" s="123" t="s">
        <v>112</v>
      </c>
      <c r="E286" s="124" t="s">
        <v>454</v>
      </c>
      <c r="F286" s="125" t="s">
        <v>455</v>
      </c>
      <c r="G286" s="126" t="s">
        <v>278</v>
      </c>
      <c r="H286" s="127">
        <v>1</v>
      </c>
      <c r="I286" s="128"/>
      <c r="J286" s="128">
        <f>ROUND(I286*H286,2)</f>
        <v>0</v>
      </c>
      <c r="K286" s="129"/>
      <c r="L286" s="27"/>
      <c r="M286" s="130" t="s">
        <v>1</v>
      </c>
      <c r="N286" s="131" t="s">
        <v>34</v>
      </c>
      <c r="O286" s="132">
        <v>0</v>
      </c>
      <c r="P286" s="132">
        <f>O286*H286</f>
        <v>0</v>
      </c>
      <c r="Q286" s="132">
        <v>0</v>
      </c>
      <c r="R286" s="132">
        <f>Q286*H286</f>
        <v>0</v>
      </c>
      <c r="S286" s="132">
        <v>0</v>
      </c>
      <c r="T286" s="133">
        <f>S286*H286</f>
        <v>0</v>
      </c>
      <c r="AR286" s="134" t="s">
        <v>449</v>
      </c>
      <c r="AT286" s="134" t="s">
        <v>112</v>
      </c>
      <c r="AU286" s="134" t="s">
        <v>76</v>
      </c>
      <c r="AY286" s="15" t="s">
        <v>110</v>
      </c>
      <c r="BE286" s="135">
        <f>IF(N286="základní",J286,0)</f>
        <v>0</v>
      </c>
      <c r="BF286" s="135">
        <f>IF(N286="snížená",J286,0)</f>
        <v>0</v>
      </c>
      <c r="BG286" s="135">
        <f>IF(N286="zákl. přenesená",J286,0)</f>
        <v>0</v>
      </c>
      <c r="BH286" s="135">
        <f>IF(N286="sníž. přenesená",J286,0)</f>
        <v>0</v>
      </c>
      <c r="BI286" s="135">
        <f>IF(N286="nulová",J286,0)</f>
        <v>0</v>
      </c>
      <c r="BJ286" s="15" t="s">
        <v>74</v>
      </c>
      <c r="BK286" s="135">
        <f>ROUND(I286*H286,2)</f>
        <v>0</v>
      </c>
      <c r="BL286" s="15" t="s">
        <v>449</v>
      </c>
      <c r="BM286" s="134" t="s">
        <v>456</v>
      </c>
    </row>
    <row r="287" spans="2:65" s="1" customFormat="1" ht="29.25">
      <c r="B287" s="27"/>
      <c r="D287" s="136" t="s">
        <v>118</v>
      </c>
      <c r="F287" s="137" t="s">
        <v>457</v>
      </c>
      <c r="L287" s="27"/>
      <c r="M287" s="138"/>
      <c r="T287" s="50"/>
      <c r="AT287" s="15" t="s">
        <v>118</v>
      </c>
      <c r="AU287" s="15" t="s">
        <v>76</v>
      </c>
    </row>
    <row r="288" spans="2:65" s="1" customFormat="1" ht="39">
      <c r="B288" s="27"/>
      <c r="D288" s="136" t="s">
        <v>383</v>
      </c>
      <c r="F288" s="161" t="s">
        <v>458</v>
      </c>
      <c r="L288" s="27"/>
      <c r="M288" s="162"/>
      <c r="N288" s="163"/>
      <c r="O288" s="163"/>
      <c r="P288" s="163"/>
      <c r="Q288" s="163"/>
      <c r="R288" s="163"/>
      <c r="S288" s="163"/>
      <c r="T288" s="164"/>
      <c r="AT288" s="15" t="s">
        <v>383</v>
      </c>
      <c r="AU288" s="15" t="s">
        <v>76</v>
      </c>
    </row>
    <row r="289" spans="2:12" s="1" customFormat="1" ht="6.95" customHeight="1">
      <c r="B289" s="39"/>
      <c r="C289" s="40"/>
      <c r="D289" s="40"/>
      <c r="E289" s="40"/>
      <c r="F289" s="40"/>
      <c r="G289" s="40"/>
      <c r="H289" s="40"/>
      <c r="I289" s="40"/>
      <c r="J289" s="40"/>
      <c r="K289" s="40"/>
      <c r="L289" s="27"/>
    </row>
  </sheetData>
  <autoFilter ref="C123:K288" xr:uid="{00000000-0009-0000-0000-000001000000}"/>
  <mergeCells count="6">
    <mergeCell ref="E116:H116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Zpevněná manipulační...</vt:lpstr>
      <vt:lpstr>'01 - Zpevněná manipulační...'!Názvy_tisku</vt:lpstr>
      <vt:lpstr>'Rekapitulace stavby'!Názvy_tisku</vt:lpstr>
      <vt:lpstr>'01 - Zpevněná manipulační...'!Oblast_tisku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Hybner Radek</dc:creator>
  <cp:lastModifiedBy>Lipták Pavol</cp:lastModifiedBy>
  <dcterms:created xsi:type="dcterms:W3CDTF">2023-04-18T02:48:27Z</dcterms:created>
  <dcterms:modified xsi:type="dcterms:W3CDTF">2023-04-18T05:45:52Z</dcterms:modified>
</cp:coreProperties>
</file>