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20\ovaprox-nas\OVAPROX\01-Zakázky\X20-021-hala TS Petřvald\02-DSP+DPS\rozpočet\výkaz výměr\"/>
    </mc:Choice>
  </mc:AlternateContent>
  <xr:revisionPtr revIDLastSave="0" documentId="13_ncr:1_{07D556D4-E4B7-4135-9A4C-71A98D058D24}" xr6:coauthVersionLast="46" xr6:coauthVersionMax="46" xr10:uidLastSave="{00000000-0000-0000-0000-000000000000}"/>
  <bookViews>
    <workbookView xWindow="-120" yWindow="-120" windowWidth="29040" windowHeight="177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SO0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4">'SO01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Pol'!$A$1:$X$184</definedName>
    <definedName name="_xlnm.Print_Area" localSheetId="4">'SO01 2 Pol'!$A$1:$X$36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8" i="13" l="1"/>
  <c r="BA19" i="13"/>
  <c r="BA17" i="13"/>
  <c r="BA15" i="13"/>
  <c r="BA12" i="13"/>
  <c r="K8" i="13"/>
  <c r="V8" i="13"/>
  <c r="G9" i="13"/>
  <c r="M9" i="13" s="1"/>
  <c r="M8" i="13" s="1"/>
  <c r="I9" i="13"/>
  <c r="I8" i="13" s="1"/>
  <c r="K9" i="13"/>
  <c r="O9" i="13"/>
  <c r="O8" i="13" s="1"/>
  <c r="Q9" i="13"/>
  <c r="Q8" i="13" s="1"/>
  <c r="V9" i="13"/>
  <c r="K10" i="13"/>
  <c r="G11" i="13"/>
  <c r="M11" i="13" s="1"/>
  <c r="M10" i="13" s="1"/>
  <c r="I11" i="13"/>
  <c r="I10" i="13" s="1"/>
  <c r="K11" i="13"/>
  <c r="O11" i="13"/>
  <c r="O10" i="13" s="1"/>
  <c r="Q11" i="13"/>
  <c r="Q10" i="13" s="1"/>
  <c r="V11" i="13"/>
  <c r="V10" i="13" s="1"/>
  <c r="G14" i="13"/>
  <c r="I14" i="13"/>
  <c r="K14" i="13"/>
  <c r="K13" i="13" s="1"/>
  <c r="M14" i="13"/>
  <c r="O14" i="13"/>
  <c r="Q14" i="13"/>
  <c r="V14" i="13"/>
  <c r="G16" i="13"/>
  <c r="G13" i="13" s="1"/>
  <c r="I64" i="1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V13" i="13" s="1"/>
  <c r="K20" i="13"/>
  <c r="V20" i="13"/>
  <c r="G21" i="13"/>
  <c r="G20" i="13" s="1"/>
  <c r="I21" i="13"/>
  <c r="I20" i="13" s="1"/>
  <c r="K21" i="13"/>
  <c r="M21" i="13"/>
  <c r="M20" i="13" s="1"/>
  <c r="O21" i="13"/>
  <c r="O20" i="13" s="1"/>
  <c r="Q21" i="13"/>
  <c r="Q20" i="13" s="1"/>
  <c r="V21" i="13"/>
  <c r="G22" i="13"/>
  <c r="I70" i="1" s="1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O22" i="13" s="1"/>
  <c r="Q24" i="13"/>
  <c r="V24" i="13"/>
  <c r="G25" i="13"/>
  <c r="I25" i="13"/>
  <c r="K25" i="13"/>
  <c r="M25" i="13"/>
  <c r="O25" i="13"/>
  <c r="Q25" i="13"/>
  <c r="V25" i="13"/>
  <c r="G26" i="13"/>
  <c r="I76" i="1" s="1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O26" i="13" s="1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AE35" i="13"/>
  <c r="F43" i="1" s="1"/>
  <c r="BA162" i="12"/>
  <c r="BA88" i="12"/>
  <c r="BA86" i="12"/>
  <c r="BA83" i="12"/>
  <c r="BA81" i="12"/>
  <c r="BA67" i="12"/>
  <c r="BA38" i="12"/>
  <c r="BA36" i="12"/>
  <c r="BA26" i="12"/>
  <c r="BA16" i="12"/>
  <c r="BA14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I44" i="12" s="1"/>
  <c r="K45" i="12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G54" i="12" s="1"/>
  <c r="I54" i="1" s="1"/>
  <c r="I57" i="12"/>
  <c r="K57" i="12"/>
  <c r="O57" i="12"/>
  <c r="O54" i="12" s="1"/>
  <c r="Q57" i="12"/>
  <c r="V57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3" i="12"/>
  <c r="G61" i="12" s="1"/>
  <c r="I55" i="1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G71" i="12" s="1"/>
  <c r="I56" i="1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V79" i="12"/>
  <c r="G80" i="12"/>
  <c r="I80" i="12"/>
  <c r="K80" i="12"/>
  <c r="K79" i="12" s="1"/>
  <c r="M80" i="12"/>
  <c r="O80" i="12"/>
  <c r="O79" i="12" s="1"/>
  <c r="Q80" i="12"/>
  <c r="V80" i="12"/>
  <c r="G82" i="12"/>
  <c r="M82" i="12" s="1"/>
  <c r="I82" i="12"/>
  <c r="K82" i="12"/>
  <c r="O82" i="12"/>
  <c r="Q82" i="12"/>
  <c r="V82" i="12"/>
  <c r="G85" i="12"/>
  <c r="M85" i="12" s="1"/>
  <c r="M84" i="12" s="1"/>
  <c r="I85" i="12"/>
  <c r="K85" i="12"/>
  <c r="K84" i="12" s="1"/>
  <c r="O85" i="12"/>
  <c r="Q85" i="12"/>
  <c r="V85" i="12"/>
  <c r="V84" i="12" s="1"/>
  <c r="G87" i="12"/>
  <c r="I87" i="12"/>
  <c r="K87" i="12"/>
  <c r="M87" i="12"/>
  <c r="O87" i="12"/>
  <c r="Q87" i="12"/>
  <c r="V87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O104" i="12"/>
  <c r="G105" i="12"/>
  <c r="G104" i="12" s="1"/>
  <c r="I61" i="1" s="1"/>
  <c r="I105" i="12"/>
  <c r="I104" i="12" s="1"/>
  <c r="K105" i="12"/>
  <c r="K104" i="12" s="1"/>
  <c r="M105" i="12"/>
  <c r="M104" i="12" s="1"/>
  <c r="O105" i="12"/>
  <c r="Q105" i="12"/>
  <c r="Q104" i="12" s="1"/>
  <c r="V105" i="12"/>
  <c r="V104" i="12" s="1"/>
  <c r="V107" i="12"/>
  <c r="G108" i="12"/>
  <c r="G107" i="12" s="1"/>
  <c r="I62" i="1" s="1"/>
  <c r="I108" i="12"/>
  <c r="I107" i="12" s="1"/>
  <c r="K108" i="12"/>
  <c r="K107" i="12" s="1"/>
  <c r="O108" i="12"/>
  <c r="O107" i="12" s="1"/>
  <c r="Q108" i="12"/>
  <c r="Q107" i="12" s="1"/>
  <c r="V108" i="12"/>
  <c r="G110" i="12"/>
  <c r="G109" i="12" s="1"/>
  <c r="I110" i="12"/>
  <c r="K110" i="12"/>
  <c r="K109" i="12" s="1"/>
  <c r="O110" i="12"/>
  <c r="O109" i="12" s="1"/>
  <c r="Q110" i="12"/>
  <c r="V110" i="12"/>
  <c r="V109" i="12" s="1"/>
  <c r="G111" i="12"/>
  <c r="I111" i="12"/>
  <c r="K111" i="12"/>
  <c r="M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O124" i="12"/>
  <c r="Q124" i="12"/>
  <c r="G125" i="12"/>
  <c r="G124" i="12" s="1"/>
  <c r="I67" i="1" s="1"/>
  <c r="I125" i="12"/>
  <c r="I124" i="12" s="1"/>
  <c r="K125" i="12"/>
  <c r="K124" i="12" s="1"/>
  <c r="M125" i="12"/>
  <c r="M124" i="12" s="1"/>
  <c r="O125" i="12"/>
  <c r="Q125" i="12"/>
  <c r="V125" i="12"/>
  <c r="V124" i="12" s="1"/>
  <c r="G127" i="12"/>
  <c r="M127" i="12" s="1"/>
  <c r="I127" i="12"/>
  <c r="K127" i="12"/>
  <c r="O127" i="12"/>
  <c r="O126" i="12" s="1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2" i="12"/>
  <c r="M132" i="12" s="1"/>
  <c r="M131" i="12" s="1"/>
  <c r="I132" i="12"/>
  <c r="I131" i="12" s="1"/>
  <c r="K132" i="12"/>
  <c r="O132" i="12"/>
  <c r="O131" i="12" s="1"/>
  <c r="Q132" i="12"/>
  <c r="Q131" i="12" s="1"/>
  <c r="V132" i="12"/>
  <c r="G134" i="12"/>
  <c r="M134" i="12" s="1"/>
  <c r="I134" i="12"/>
  <c r="K134" i="12"/>
  <c r="K131" i="12" s="1"/>
  <c r="O134" i="12"/>
  <c r="Q134" i="12"/>
  <c r="V134" i="12"/>
  <c r="G136" i="12"/>
  <c r="G135" i="12" s="1"/>
  <c r="I71" i="1" s="1"/>
  <c r="I136" i="12"/>
  <c r="K136" i="12"/>
  <c r="K135" i="12" s="1"/>
  <c r="O136" i="12"/>
  <c r="O135" i="12" s="1"/>
  <c r="Q136" i="12"/>
  <c r="V136" i="12"/>
  <c r="G138" i="12"/>
  <c r="M138" i="12" s="1"/>
  <c r="I138" i="12"/>
  <c r="I135" i="12" s="1"/>
  <c r="K138" i="12"/>
  <c r="O138" i="12"/>
  <c r="Q138" i="12"/>
  <c r="V138" i="12"/>
  <c r="G141" i="12"/>
  <c r="M141" i="12" s="1"/>
  <c r="I141" i="12"/>
  <c r="K141" i="12"/>
  <c r="K140" i="12" s="1"/>
  <c r="O141" i="12"/>
  <c r="Q141" i="12"/>
  <c r="V141" i="12"/>
  <c r="V140" i="12" s="1"/>
  <c r="G142" i="12"/>
  <c r="I142" i="12"/>
  <c r="K142" i="12"/>
  <c r="O142" i="12"/>
  <c r="O140" i="12" s="1"/>
  <c r="Q142" i="12"/>
  <c r="V142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Q146" i="12"/>
  <c r="V146" i="12"/>
  <c r="G147" i="12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K169" i="12"/>
  <c r="V169" i="12"/>
  <c r="G170" i="12"/>
  <c r="G169" i="12" s="1"/>
  <c r="I75" i="1" s="1"/>
  <c r="I18" i="1" s="1"/>
  <c r="I170" i="12"/>
  <c r="I169" i="12" s="1"/>
  <c r="K170" i="12"/>
  <c r="M170" i="12"/>
  <c r="M169" i="12" s="1"/>
  <c r="O170" i="12"/>
  <c r="O169" i="12" s="1"/>
  <c r="Q170" i="12"/>
  <c r="Q169" i="12" s="1"/>
  <c r="V170" i="12"/>
  <c r="G172" i="12"/>
  <c r="M172" i="12" s="1"/>
  <c r="I172" i="12"/>
  <c r="K172" i="12"/>
  <c r="O172" i="12"/>
  <c r="Q172" i="12"/>
  <c r="V172" i="12"/>
  <c r="G173" i="12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K171" i="12" s="1"/>
  <c r="O175" i="12"/>
  <c r="Q175" i="12"/>
  <c r="V175" i="12"/>
  <c r="G176" i="12"/>
  <c r="M176" i="12" s="1"/>
  <c r="I176" i="12"/>
  <c r="K176" i="12"/>
  <c r="O176" i="12"/>
  <c r="Q176" i="12"/>
  <c r="V176" i="12"/>
  <c r="G178" i="12"/>
  <c r="G177" i="12" s="1"/>
  <c r="I78" i="1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V177" i="12" s="1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AE183" i="12"/>
  <c r="F41" i="1" s="1"/>
  <c r="H40" i="1"/>
  <c r="O171" i="12" l="1"/>
  <c r="K152" i="12"/>
  <c r="Q152" i="12"/>
  <c r="I152" i="12"/>
  <c r="O145" i="12"/>
  <c r="G126" i="12"/>
  <c r="I68" i="1" s="1"/>
  <c r="O114" i="12"/>
  <c r="G114" i="12"/>
  <c r="I66" i="1" s="1"/>
  <c r="I95" i="12"/>
  <c r="K89" i="12"/>
  <c r="I61" i="12"/>
  <c r="O61" i="12"/>
  <c r="V54" i="12"/>
  <c r="I54" i="12"/>
  <c r="G44" i="12"/>
  <c r="I53" i="1" s="1"/>
  <c r="V44" i="12"/>
  <c r="K24" i="12"/>
  <c r="K8" i="12"/>
  <c r="V22" i="13"/>
  <c r="Q13" i="13"/>
  <c r="I13" i="13"/>
  <c r="F39" i="1"/>
  <c r="F42" i="1"/>
  <c r="AF183" i="12"/>
  <c r="O177" i="12"/>
  <c r="M178" i="12"/>
  <c r="V171" i="12"/>
  <c r="Q171" i="12"/>
  <c r="I171" i="12"/>
  <c r="V152" i="12"/>
  <c r="K145" i="12"/>
  <c r="Q145" i="12"/>
  <c r="I145" i="12"/>
  <c r="Q140" i="12"/>
  <c r="I140" i="12"/>
  <c r="I126" i="12"/>
  <c r="I114" i="12"/>
  <c r="M115" i="12"/>
  <c r="M110" i="12"/>
  <c r="M109" i="12" s="1"/>
  <c r="V95" i="12"/>
  <c r="K95" i="12"/>
  <c r="Q95" i="12"/>
  <c r="V89" i="12"/>
  <c r="I89" i="12"/>
  <c r="O84" i="12"/>
  <c r="G84" i="12"/>
  <c r="I58" i="1" s="1"/>
  <c r="I79" i="12"/>
  <c r="G79" i="12"/>
  <c r="I57" i="1" s="1"/>
  <c r="Q61" i="12"/>
  <c r="M63" i="12"/>
  <c r="V61" i="12"/>
  <c r="K61" i="12"/>
  <c r="M57" i="12"/>
  <c r="Q54" i="12"/>
  <c r="O44" i="12"/>
  <c r="Q44" i="12"/>
  <c r="G24" i="12"/>
  <c r="I52" i="1" s="1"/>
  <c r="V24" i="12"/>
  <c r="V8" i="12"/>
  <c r="I8" i="12"/>
  <c r="G8" i="13"/>
  <c r="G35" i="13" s="1"/>
  <c r="O152" i="12"/>
  <c r="V145" i="12"/>
  <c r="Q135" i="12"/>
  <c r="V131" i="12"/>
  <c r="K126" i="12"/>
  <c r="Q126" i="12"/>
  <c r="V114" i="12"/>
  <c r="G95" i="12"/>
  <c r="I60" i="1" s="1"/>
  <c r="Q89" i="12"/>
  <c r="Q79" i="12"/>
  <c r="I71" i="12"/>
  <c r="O71" i="12"/>
  <c r="G10" i="13"/>
  <c r="I63" i="1" s="1"/>
  <c r="Q114" i="12"/>
  <c r="K114" i="12"/>
  <c r="O95" i="12"/>
  <c r="I24" i="12"/>
  <c r="O24" i="12"/>
  <c r="G8" i="12"/>
  <c r="Q8" i="12"/>
  <c r="K26" i="13"/>
  <c r="Q26" i="13"/>
  <c r="I26" i="13"/>
  <c r="K177" i="12"/>
  <c r="Q177" i="12"/>
  <c r="I177" i="12"/>
  <c r="G171" i="12"/>
  <c r="I77" i="1" s="1"/>
  <c r="I19" i="1" s="1"/>
  <c r="G145" i="12"/>
  <c r="I73" i="1" s="1"/>
  <c r="G140" i="12"/>
  <c r="I72" i="1" s="1"/>
  <c r="V135" i="12"/>
  <c r="G131" i="12"/>
  <c r="I69" i="1" s="1"/>
  <c r="V126" i="12"/>
  <c r="Q109" i="12"/>
  <c r="I109" i="12"/>
  <c r="M96" i="12"/>
  <c r="M95" i="12" s="1"/>
  <c r="O89" i="12"/>
  <c r="Q84" i="12"/>
  <c r="I84" i="12"/>
  <c r="Q71" i="12"/>
  <c r="M74" i="12"/>
  <c r="M71" i="12" s="1"/>
  <c r="V71" i="12"/>
  <c r="K71" i="12"/>
  <c r="K54" i="12"/>
  <c r="K44" i="12"/>
  <c r="Q24" i="12"/>
  <c r="O8" i="12"/>
  <c r="V26" i="13"/>
  <c r="K22" i="13"/>
  <c r="Q22" i="13"/>
  <c r="I22" i="13"/>
  <c r="O13" i="13"/>
  <c r="I20" i="1"/>
  <c r="M26" i="13"/>
  <c r="M22" i="13"/>
  <c r="M16" i="13"/>
  <c r="M13" i="13" s="1"/>
  <c r="AF35" i="13"/>
  <c r="G43" i="1" s="1"/>
  <c r="H43" i="1" s="1"/>
  <c r="I43" i="1" s="1"/>
  <c r="M152" i="12"/>
  <c r="M61" i="12"/>
  <c r="M177" i="12"/>
  <c r="M114" i="12"/>
  <c r="M54" i="12"/>
  <c r="M126" i="12"/>
  <c r="M89" i="12"/>
  <c r="M79" i="12"/>
  <c r="G152" i="12"/>
  <c r="I74" i="1" s="1"/>
  <c r="I17" i="1" s="1"/>
  <c r="G112" i="12"/>
  <c r="I65" i="1" s="1"/>
  <c r="G89" i="12"/>
  <c r="I59" i="1" s="1"/>
  <c r="M49" i="12"/>
  <c r="M44" i="12" s="1"/>
  <c r="M29" i="12"/>
  <c r="M24" i="12" s="1"/>
  <c r="M15" i="12"/>
  <c r="M8" i="12" s="1"/>
  <c r="M173" i="12"/>
  <c r="M171" i="12" s="1"/>
  <c r="M147" i="12"/>
  <c r="M145" i="12" s="1"/>
  <c r="M142" i="12"/>
  <c r="M140" i="12" s="1"/>
  <c r="M136" i="12"/>
  <c r="M135" i="12" s="1"/>
  <c r="M108" i="12"/>
  <c r="M107" i="12" s="1"/>
  <c r="J28" i="1"/>
  <c r="J26" i="1"/>
  <c r="G38" i="1"/>
  <c r="F38" i="1"/>
  <c r="J23" i="1"/>
  <c r="J24" i="1"/>
  <c r="J25" i="1"/>
  <c r="J27" i="1"/>
  <c r="E24" i="1"/>
  <c r="E26" i="1"/>
  <c r="G183" i="12" l="1"/>
  <c r="I51" i="1"/>
  <c r="G41" i="1"/>
  <c r="H41" i="1" s="1"/>
  <c r="I41" i="1" s="1"/>
  <c r="G42" i="1"/>
  <c r="H42" i="1" s="1"/>
  <c r="I42" i="1" s="1"/>
  <c r="G39" i="1"/>
  <c r="G44" i="1" s="1"/>
  <c r="G25" i="1" s="1"/>
  <c r="A25" i="1" s="1"/>
  <c r="A26" i="1" s="1"/>
  <c r="G26" i="1" s="1"/>
  <c r="F44" i="1"/>
  <c r="H39" i="1"/>
  <c r="G28" i="1" l="1"/>
  <c r="G23" i="1"/>
  <c r="A23" i="1" s="1"/>
  <c r="A24" i="1" s="1"/>
  <c r="G24" i="1" s="1"/>
  <c r="A27" i="1" s="1"/>
  <c r="A29" i="1" s="1"/>
  <c r="G29" i="1" s="1"/>
  <c r="G27" i="1" s="1"/>
  <c r="I39" i="1"/>
  <c r="I44" i="1" s="1"/>
  <c r="H44" i="1"/>
  <c r="I16" i="1"/>
  <c r="I21" i="1" s="1"/>
  <c r="I79" i="1"/>
  <c r="J43" i="1" l="1"/>
  <c r="J41" i="1"/>
  <c r="J42" i="1"/>
  <c r="J39" i="1"/>
  <c r="J44" i="1" s="1"/>
  <c r="J78" i="1"/>
  <c r="J58" i="1"/>
  <c r="J66" i="1"/>
  <c r="J74" i="1"/>
  <c r="J55" i="1"/>
  <c r="J63" i="1"/>
  <c r="J71" i="1"/>
  <c r="J72" i="1"/>
  <c r="J53" i="1"/>
  <c r="J52" i="1"/>
  <c r="J60" i="1"/>
  <c r="J68" i="1"/>
  <c r="J77" i="1"/>
  <c r="J57" i="1"/>
  <c r="J65" i="1"/>
  <c r="J73" i="1"/>
  <c r="J64" i="1"/>
  <c r="J61" i="1"/>
  <c r="J54" i="1"/>
  <c r="J62" i="1"/>
  <c r="J70" i="1"/>
  <c r="J51" i="1"/>
  <c r="J59" i="1"/>
  <c r="J67" i="1"/>
  <c r="J75" i="1"/>
  <c r="J76" i="1"/>
  <c r="J56" i="1"/>
  <c r="J69" i="1"/>
  <c r="J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809DFF1C-2A62-47D9-9A7C-3681BE810FE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65ED3D-E72A-48CE-B949-C9E158CD31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8926B6F5-CD09-441D-9E5D-C418B03A8C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08BB29-D4B9-40B1-BE4E-6E5799A7B7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<sst xmlns="http://schemas.openxmlformats.org/spreadsheetml/2006/main" count="1408" uniqueCount="483">
  <si>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</si>
  <si>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</si>
  <si>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</si>
  <si>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</si>
  <si>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</si>
  <si>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</si>
  <si>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</si>
  <si>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</si>
  <si>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</si>
  <si>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</si>
  <si>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</si>
  <si>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</si>
  <si>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</si>
  <si>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</si>
  <si>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</si>
  <si>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</si>
  <si>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</si>
  <si>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</si>
  <si>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</si>
  <si>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</si>
  <si>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</si>
  <si>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</si>
  <si>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</si>
  <si>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</si>
  <si>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</si>
  <si>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</si>
  <si>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</si>
  <si>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</si>
  <si>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</si>
  <si>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</si>
  <si>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</si>
  <si>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</si>
  <si>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</si>
  <si>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</si>
  <si>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</si>
  <si>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</si>
  <si>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</si>
  <si>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</si>
  <si>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</si>
  <si>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</si>
  <si>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</si>
  <si>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</si>
  <si>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</si>
  <si>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Ing. Lukáš Kosub </t>
  </si>
  <si>
    <t>B0024/2020</t>
  </si>
  <si>
    <t>Novostavba skladovací haly technických služeb Petřvald</t>
  </si>
  <si>
    <t>Město Petřvald</t>
  </si>
  <si>
    <t>náměstí Gen. Vicherka 2511</t>
  </si>
  <si>
    <t>Petřvald</t>
  </si>
  <si>
    <t>73541</t>
  </si>
  <si>
    <t>00297593</t>
  </si>
  <si>
    <t>CZ00297593</t>
  </si>
  <si>
    <t>OVAPROX s.r.o.</t>
  </si>
  <si>
    <t>U Cementárny 1303/16</t>
  </si>
  <si>
    <t>Ostrava-Vítkovice</t>
  </si>
  <si>
    <t>70300</t>
  </si>
  <si>
    <t>07855150</t>
  </si>
  <si>
    <t>CZ07855150</t>
  </si>
  <si>
    <t>Stavba</t>
  </si>
  <si>
    <t>Stavební objekt</t>
  </si>
  <si>
    <t>SO01</t>
  </si>
  <si>
    <t xml:space="preserve">Stavební </t>
  </si>
  <si>
    <t>1</t>
  </si>
  <si>
    <t xml:space="preserve">Skladovací hala </t>
  </si>
  <si>
    <t>2</t>
  </si>
  <si>
    <t xml:space="preserve">Odstranění garáže 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</si>
  <si>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</si>
  <si>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</si>
  <si>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</si>
  <si>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</si>
  <si>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</si>
  <si>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</si>
  <si>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</si>
  <si>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</si>
  <si>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</si>
  <si>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</si>
  <si>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</si>
  <si>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</si>
  <si>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</si>
  <si>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</si>
  <si>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</si>
  <si>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</si>
  <si>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</si>
  <si>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</si>
  <si>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</si>
  <si>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</si>
  <si>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</si>
  <si>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</si>
  <si>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</si>
  <si>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</si>
  <si>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</si>
  <si>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</si>
  <si>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</si>
  <si>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</si>
  <si>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</si>
  <si>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</si>
  <si>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</si>
  <si>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</si>
  <si>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</si>
  <si>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</si>
  <si>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</si>
  <si>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</si>
  <si>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</si>
  <si>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</si>
  <si>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722</t>
  </si>
  <si>
    <t>Vnitřní vodovod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</si>
  <si>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</si>
  <si>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</si>
  <si>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</si>
  <si>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</si>
  <si>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</si>
  <si>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</si>
  <si>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</si>
  <si>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</si>
  <si>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</si>
  <si>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</si>
  <si>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</si>
  <si>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</si>
  <si>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</si>
  <si>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</si>
  <si>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</si>
  <si>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</si>
  <si>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</si>
  <si>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</si>
  <si>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</si>
  <si>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</si>
  <si>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</si>
  <si>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</si>
  <si>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</si>
  <si>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</si>
  <si>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</si>
  <si>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</si>
  <si>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</si>
  <si>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</si>
  <si>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</si>
  <si>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</si>
  <si>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</si>
  <si>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</si>
  <si>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</si>
  <si>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</si>
  <si>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</si>
  <si>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</si>
  <si>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</si>
  <si>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</si>
  <si>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</si>
  <si>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</si>
  <si>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</si>
  <si>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</si>
  <si>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</si>
  <si>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</si>
  <si>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</si>
  <si>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</si>
  <si>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na vzdálenost přes 100 do 250 m</t>
  </si>
  <si>
    <t>m3</t>
  </si>
  <si>
    <t>800-1</t>
  </si>
  <si>
    <t>RTS 21/ I</t>
  </si>
  <si>
    <t>RTS 20/ II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</si>
  <si>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</si>
  <si>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</si>
  <si>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</si>
  <si>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</si>
  <si>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</si>
  <si>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</si>
  <si>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</si>
  <si>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</si>
  <si>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</si>
  <si>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</si>
  <si>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</si>
  <si>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</si>
  <si>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</si>
  <si>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174101101R00</t>
  </si>
  <si>
    <t>Zásyp sypaninou se zhutněním jam, šachet, rýh nebo kolem objektů v těchto vykopávkách</t>
  </si>
  <si>
    <t>z jakékoliv horniny s uložením výkopku po vrstvách,</t>
  </si>
  <si>
    <t>181201102R00</t>
  </si>
  <si>
    <t>Úprava pláně v násypech v hornině 1 až 4, se zhutněním</t>
  </si>
  <si>
    <t>m2</t>
  </si>
  <si>
    <t>vyrovnání výškových rozdílů, plochy vodorovné a plochy do sklonu 1 : 5,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</si>
  <si>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</si>
  <si>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</si>
  <si>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</si>
  <si>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</si>
  <si>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460620006RT1</t>
  </si>
  <si>
    <t>Osetí povrchu trávou, včetně dodávky osiva</t>
  </si>
  <si>
    <t>272311117R00</t>
  </si>
  <si>
    <t>Základové klenby z betonu prostého třída betonu C25/30</t>
  </si>
  <si>
    <t>821-1</t>
  </si>
  <si>
    <t>ve výkopu zapaženém nebo nezapaženém, popř. nad terénem z betonu prostého, z cementů portladských a struskoportladských, z cementů síranovzdorných,</t>
  </si>
  <si>
    <t>273361921RT4</t>
  </si>
  <si>
    <t>Výztuž základových desek ze svařovaných sítí průměr drátu 6 mm, velikost oka 100/100 mm</t>
  </si>
  <si>
    <t>t</t>
  </si>
  <si>
    <t>801-1</t>
  </si>
  <si>
    <t>včetně distančních prvků</t>
  </si>
  <si>
    <t>273361921RT8</t>
  </si>
  <si>
    <t>Výztuž základových desek ze svařovaných sítí průměr drátu 8 mm, velikost oka 100/100 mm</t>
  </si>
  <si>
    <t>274272140RT4</t>
  </si>
  <si>
    <t>Zdivo základové z bednicích tvárnic tloušťky 300 mm, výplň betonem C 20/25</t>
  </si>
  <si>
    <t>s výplní betonem, bez výztuže,</t>
  </si>
  <si>
    <t>275321321R00</t>
  </si>
  <si>
    <t>Beton základových patek železový třídy C 20/25</t>
  </si>
  <si>
    <t>bez dodávky a uložení výztuže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</si>
  <si>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</si>
  <si>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</si>
  <si>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</si>
  <si>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</si>
  <si>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</si>
  <si>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279361821R00</t>
  </si>
  <si>
    <t>Výztuž základových zdí z betonářské oceli 10 505(R)</t>
  </si>
  <si>
    <t>289970111R00</t>
  </si>
  <si>
    <t>Geotextílie separační, filtrační, zpevňující polypropylén, 300 g/m2</t>
  </si>
  <si>
    <t>800-2</t>
  </si>
  <si>
    <t>271531111RK9</t>
  </si>
  <si>
    <t>Polštář základu z kameniva hr. drceného 0-32 mm, kraj Moravskoslezský</t>
  </si>
  <si>
    <t>Vlastní</t>
  </si>
  <si>
    <t>Kalkul</t>
  </si>
  <si>
    <t>273323411RV11</t>
  </si>
  <si>
    <t>Železobeton základ. desek vodostavební C 20/25, PERMACRETE 90d X0,XC1-4,XD1-2,XF1,XA1-2</t>
  </si>
  <si>
    <t>311112030RT3</t>
  </si>
  <si>
    <t>Stěny z betonových bednicích tvárnic a betonu uložení tvárnic bez jejich dodávky tloušťka stěny 30 cm, zalití tvárnic betonem C 20/25</t>
  </si>
  <si>
    <t>(ztracené bednění) z betonových tvárnic a zálivka betonem,</t>
  </si>
  <si>
    <t>342172112R00</t>
  </si>
  <si>
    <t>Montáž panelů stěnových z ocelového plechu s jádrem z tvrdé pěny, k ocelovým profilům, stěna jednoduchá, tloušťka 60 mm, viditelné kotvení</t>
  </si>
  <si>
    <t>801-2</t>
  </si>
  <si>
    <t>s použitím zvedacího mechanizmu,</t>
  </si>
  <si>
    <t>342264051RT3</t>
  </si>
  <si>
    <t>Podhledy na kovové konstrukci opláštěné deskami sádrokartonovými nosná konstrukce z profilů CD s přímým uchycením 1x deska, tloušťky 12,5 mm, impregnovaná, bez izolace</t>
  </si>
  <si>
    <t>338261124RV1</t>
  </si>
  <si>
    <t>Stříška plotového pilíře 500x200 mm FACE BLOCK, zákrytová deska ZD 3-20 hladká, přírodní</t>
  </si>
  <si>
    <t>kus</t>
  </si>
  <si>
    <t>342012323RV1</t>
  </si>
  <si>
    <t>Příčka SDK tl.150mm,ocel.kce,1x oplášť.,RBI 12,5mm</t>
  </si>
  <si>
    <t>RTS 20/ I</t>
  </si>
  <si>
    <t>61210406RV1</t>
  </si>
  <si>
    <t>Panel sendvičový střešní PIR tl. jádra 80 mm + 30mm trapézový plech +mPVC fólie, vč dodávk a montáže, oplechování viz PD</t>
  </si>
  <si>
    <t>Indiv</t>
  </si>
  <si>
    <t>Specifikace</t>
  </si>
  <si>
    <t>POL3_</t>
  </si>
  <si>
    <t>61210424R</t>
  </si>
  <si>
    <t>panel stěnový  mat. jádra PIR pěna; exteriér ocelový plech 0,5 mm; interiér ocelový plech 0,5 mm; povrch. úprava žárový povlak; š = 1 000,0 cm; h = 6,0 cm</t>
  </si>
  <si>
    <t>SPCM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</si>
  <si>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</si>
  <si>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</si>
  <si>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</si>
  <si>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</si>
  <si>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444172112R00</t>
  </si>
  <si>
    <t>Montáž panelů střešních z ocelového plechu s jádrem z tvrdé pěny, k ocelovým profilům, střecha jednoduchá, tloušťka 60 mm, upevnění skrz, trapéz 3 vlny</t>
  </si>
  <si>
    <t>451541111R00</t>
  </si>
  <si>
    <t>Lože pod potrubí, stoky a drobné objekty ze štěrkodrtě 0÷63 mm</t>
  </si>
  <si>
    <t>827-1</t>
  </si>
  <si>
    <t>v otevřeném výkopu,</t>
  </si>
  <si>
    <t>564851111R00</t>
  </si>
  <si>
    <t>Podklad ze štěrkodrti s rozprostřením a zhutněním frakce 0-63 mm, tloušťka po zhutnění 150 mm</t>
  </si>
  <si>
    <t>822-1</t>
  </si>
  <si>
    <t>565310011R00</t>
  </si>
  <si>
    <t>Podklad z asfaltového recykllátu tloušťka po zhutnění 50 mm</t>
  </si>
  <si>
    <t>s rozprostřením a zhutněním</t>
  </si>
  <si>
    <t>577141112R00</t>
  </si>
  <si>
    <t>Beton asfaltový s rozprostřením a zhutněním v pruhu šířky do 3 m, ACO 11+ nebo ACO 16+, tloušťky 50 mm, plochy přes 1000 m2</t>
  </si>
  <si>
    <t>596811111RT4</t>
  </si>
  <si>
    <t>Kladení dlažby z betonových nebo kameninových dlaždic včetně dodávky dlaždic_x000D_
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</si>
  <si>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</si>
  <si>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597101112RT1</t>
  </si>
  <si>
    <t>Montáž odvodňovacího žlabu z polymerbetonu včetně betonového lože C 12/15, zatížení B 125 kN</t>
  </si>
  <si>
    <t>m</t>
  </si>
  <si>
    <t>592271050R</t>
  </si>
  <si>
    <t>žlab odvodňovací polymerický beton; l = 1 000,0 mm; š = 130 mm; h = 150,0 mm; h1 = 155 mm; integr. spád dna 0,5 %; bez ochranné hrany; zatížení A 15, B 125, C 250</t>
  </si>
  <si>
    <t>59227518R</t>
  </si>
  <si>
    <t>tvárnice příkopová beton; l = 1000,0 mm; š = 650 mm; h = 150,0 mm</t>
  </si>
  <si>
    <t>602033191R00</t>
  </si>
  <si>
    <t xml:space="preserve">Omítka stěn z hotových směsí adhézní nátěr, vápenný,  ,  ,  </t>
  </si>
  <si>
    <t>po jednotlivých vrstvách</t>
  </si>
  <si>
    <t>612451105R00</t>
  </si>
  <si>
    <t>Omítky vnitřního zdiva cementové hrubé nezatřené</t>
  </si>
  <si>
    <t>v podlaží i ve schodišti, zdiva cihelného, kamenného, smíšeného nebo betonového</t>
  </si>
  <si>
    <t>612474410R00</t>
  </si>
  <si>
    <t>Omítka vnitřní stěn ze suché směsi tenkovrstvá (stěrka, štuk),  , vápenná, na monolitický beton, ruční zpracování</t>
  </si>
  <si>
    <t>kompletní souvrství</t>
  </si>
  <si>
    <t>612481211RU1</t>
  </si>
  <si>
    <t>Vyztužení povrchu vnitřních stěn sklotextilní síťovinou s dodávkou síťoviny a stěrkového tmelu</t>
  </si>
  <si>
    <t>622319510R00</t>
  </si>
  <si>
    <t>Zateplení suterénu extrudovaným polysterenem, tloušťky 50 mm</t>
  </si>
  <si>
    <t>nanesení lepicího tmelu na izolační desky, nalepení desek a zajištění talířovými hmoždinkami (6 ks/m2). Bez povrchové úpravy desek.</t>
  </si>
  <si>
    <t>622319520RU1</t>
  </si>
  <si>
    <t>Zateplení soklu extrudovaným polystyrénem, tloušťky 80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</si>
  <si>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</si>
  <si>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631315621RT7</t>
  </si>
  <si>
    <t>Mazanina z betonu vyztuženého tl. přes 120 do 240 mm třídy C 20/25, s rozptýlenou výztuží z ocelových vláken, v množství 20 kg / m3</t>
  </si>
  <si>
    <t>hlazená dřevěným hladítkem, s vytvořením dilatačních spár v mazanině uložením dočasného dilatačního profilu, s odstraněním dočasného profilu. Bez zaplnění spáry trvalým materiálem (634 60).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</si>
  <si>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</si>
  <si>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</si>
  <si>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</si>
  <si>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</si>
  <si>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</si>
  <si>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55330384R</t>
  </si>
  <si>
    <t>zárubeň kovová hranatá; pro přesné zdění; š profilu 100 mm; š průchodu 900 mm; h průchodu 1 970 mm; L; závěsy pevné</t>
  </si>
  <si>
    <t>5533302131R</t>
  </si>
  <si>
    <t>zárubeň kovová pro sádrokarton; ústí 100 mm; š průchodu 900 mm; h průchodu 1 970 mm; L, P; závěsy pevné; požární odolnost</t>
  </si>
  <si>
    <t>55345503RV1 D2</t>
  </si>
  <si>
    <t>D2 Dveře požární 1kříd.-30 min EI 15 DP1 90x197 cm</t>
  </si>
  <si>
    <t>55345508RV2 D1</t>
  </si>
  <si>
    <t>D1 Dveře kovové s tepelnou izolací  90x197 cm</t>
  </si>
  <si>
    <t>871161121R00</t>
  </si>
  <si>
    <t>Montáž potrubí z plastických hmot z tlakových trubek polyetylenových, vnějšího průměru 32 mm</t>
  </si>
  <si>
    <t>891163111R00</t>
  </si>
  <si>
    <t>Montáž vodovodních armatur na potrubí ventilů hlavních pro přípojky, DN 25  mm</t>
  </si>
  <si>
    <t>899623141R00</t>
  </si>
  <si>
    <t>Obetonování potrubí nebo zdiva stok betonem prostým třídy C 12/15</t>
  </si>
  <si>
    <t>z cementu portlandského nebo struskoportlandského, v otevřeném výkopu,</t>
  </si>
  <si>
    <t>286134601R</t>
  </si>
  <si>
    <t>trubka plastová vodovodní hladká; s certifikací dle PAS 1075; PE 100 RC; SDR 11,0; PN 16; D = 32,0 mm; s = 3,00 mm</t>
  </si>
  <si>
    <t>42211473R</t>
  </si>
  <si>
    <t>ventil uzavírací PN 40; přírubový, zpětný uzávěr; DN 25 mm; těleso uhlíková ocel</t>
  </si>
  <si>
    <t>551100022R</t>
  </si>
  <si>
    <t>kohout kulový vnitřní-vnitřní závit FF; pro vodovod; PN 25; 1 "; ovládání motýl</t>
  </si>
  <si>
    <t>917762111RT7</t>
  </si>
  <si>
    <t>Osazení silničního nebo chodníkového betonového obrubníku včetně dodávky obrubníku_x000D_
 ležatého, rozměru 1000/150/250 mm, s boční opěrou z betonu prostého, do lože z betonu prostého C 12/15</t>
  </si>
  <si>
    <t>S dodáním hmot pro lože tl. 80-100 mm.</t>
  </si>
  <si>
    <t>935112112RV2</t>
  </si>
  <si>
    <t>Osazení přík.žlabu do C8/10 tl.10 cm z beton.desek</t>
  </si>
  <si>
    <t xml:space="preserve">m     </t>
  </si>
  <si>
    <t>953941312R00</t>
  </si>
  <si>
    <t>Osazení předmětů na hmoždinky osazení hasicího přístroje</t>
  </si>
  <si>
    <t>44984142R</t>
  </si>
  <si>
    <t>přístoj hasicí sněhový; S5KTe; hasící látka oxid uhličitý; náplň 5 kg; dostřik 2 m; doba činnosti 35 s</t>
  </si>
  <si>
    <t>998014011R00</t>
  </si>
  <si>
    <t>Přesun hmot, budovy mont. jednopodl. s pláštěm</t>
  </si>
  <si>
    <t>Přesun hmot</t>
  </si>
  <si>
    <t>POL7_</t>
  </si>
  <si>
    <t>711111001R00</t>
  </si>
  <si>
    <t>Provedení izolace proti zemní vlhkosti natěradly za studena na ploše vodorovné nátěrem penetračním, 1 x nátěr, materiál ve specifikaci</t>
  </si>
  <si>
    <t>800-711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</si>
  <si>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</si>
  <si>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</si>
  <si>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</si>
  <si>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</si>
  <si>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</si>
  <si>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</si>
  <si>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62852265R</t>
  </si>
  <si>
    <t>pás izolační z modifikovaného asfaltu natavitelný, mechanicky kotvený; nosná vložka skelná tkanina; horní strana jemný minerální posyp; spodní strana PE fólie; tl. 4,0 mm</t>
  </si>
  <si>
    <t>998711201R00</t>
  </si>
  <si>
    <t>Přesun hmot pro izolace proti vodě svisle do 6 m</t>
  </si>
  <si>
    <t>50 m vodorovně měřeno od těžiště půdorysné plochy skládky do těžiště půdorysné plochy objektu</t>
  </si>
  <si>
    <t>998711202R00</t>
  </si>
  <si>
    <t>Přesun hmot pro izolace proti vodě svisle do 12 m</t>
  </si>
  <si>
    <t>712391383RV1</t>
  </si>
  <si>
    <t>Násyp z hrubého kameniva frakce 16 - 32 vč. dodávky kameniva</t>
  </si>
  <si>
    <t>713111121R00</t>
  </si>
  <si>
    <t xml:space="preserve">Montáž tepelné izolace stropů rovných, spodem, uchycení drátem,  </t>
  </si>
  <si>
    <t>800-713</t>
  </si>
  <si>
    <t>6315083956R</t>
  </si>
  <si>
    <t>rohož, pas izolační skelná vlna; tl. 160,0 mm; součinitel tepelné vodivosti 0,038 W/mK; R = 4,200 m2K/W; obj. hmotnost 15,00 kg/m3; hydrofobizováno</t>
  </si>
  <si>
    <t>998713202R00</t>
  </si>
  <si>
    <t>Přesun hmot pro izolace tepelné v objektech výšky do 12 m</t>
  </si>
  <si>
    <t>50 m vodorovně</t>
  </si>
  <si>
    <t>722172313R00</t>
  </si>
  <si>
    <t>Potrubí z plastických hmot polypropylenové potrubí PP-R, D 32 mm, s 4,4 mm, PN 16, polyfúzně svařované, včetně zednických výpomocí</t>
  </si>
  <si>
    <t>800-721</t>
  </si>
  <si>
    <t>včetně tvarovek, bez zednických výpomocí</t>
  </si>
  <si>
    <t>722254114RM2</t>
  </si>
  <si>
    <t xml:space="preserve">Požární příslušenství skříň hydrantová s výzbrojí s konopnou hadicí, skříň, naviják, kulový ventil G 3/4". Hadice pr, 25 mm délky 20 m, proudnice,  </t>
  </si>
  <si>
    <t>soubor</t>
  </si>
  <si>
    <t>763613222RV6</t>
  </si>
  <si>
    <t>Montáž záklop stropů, z desek tl. 22 mm, na P+D, sponkováním, včetně dodávky desky cementotřískové</t>
  </si>
  <si>
    <t>800-763</t>
  </si>
  <si>
    <t>vč. dodávky a montáže spojovacího materiálu</t>
  </si>
  <si>
    <t>998763201R00</t>
  </si>
  <si>
    <t>Přesun hmot dřevostaveb v objektech výšky do 6 m</t>
  </si>
  <si>
    <t>764352205R00</t>
  </si>
  <si>
    <t>Žlaby z pozinkovaného plechu výroba a montáž žlabů včetně háků, čel, rohů, rovných hrdel a dilatací_x000D_
 podokapních půlkulatých, rš 400 mm</t>
  </si>
  <si>
    <t>800-764</t>
  </si>
  <si>
    <t>764454203R00</t>
  </si>
  <si>
    <t>Odpadní trouby z pozinkovaného plechu výroba a montáž odpadní trouby z Pz plechu, kruhové včetně zděří, manžet, odboček, kolen, odskoků, výpustí vody a přechodových kusů_x000D_
 průměru 120 mm</t>
  </si>
  <si>
    <t>998764202R00</t>
  </si>
  <si>
    <t>Přesun hmot pro konstrukce klempířské v objektech výšky do 12 m</t>
  </si>
  <si>
    <t>766629302R00</t>
  </si>
  <si>
    <t>Montáž otvorových prvků plastových nebo z dřevěných europrofilů oken, plochy do 2,70 m2</t>
  </si>
  <si>
    <t>800-766</t>
  </si>
  <si>
    <t>766629303R00</t>
  </si>
  <si>
    <t>Montáž otvorových prvků plastových nebo z dřevěných europrofilů oken, plochy do 4,50 m2</t>
  </si>
  <si>
    <t>61143811R1-O2</t>
  </si>
  <si>
    <t>O2 - Okno plastové fixní 100 x 200 cm OS bílé</t>
  </si>
  <si>
    <t xml:space="preserve">61143857R2 - O1 </t>
  </si>
  <si>
    <t>O1-Okno plastové dvoukřídlé+fix 200 x 200 cm  bílé</t>
  </si>
  <si>
    <t>998766202R00</t>
  </si>
  <si>
    <t>Přesun hmot pro konstrukce truhlářské v objektech výšky do 12 m</t>
  </si>
  <si>
    <t>767591230R00</t>
  </si>
  <si>
    <t>Montáž podlahových konstrukcí nájezdové lišty</t>
  </si>
  <si>
    <t>800-767</t>
  </si>
  <si>
    <t>767657330R00</t>
  </si>
  <si>
    <t>Montáž vrat zvedacích, osazených do ocelové konstrukce, o ploše přes 9 do 13 m2</t>
  </si>
  <si>
    <t>včetně dokončení okování dvířek průchodových,</t>
  </si>
  <si>
    <t>767657340R00</t>
  </si>
  <si>
    <t>Montáž vrat zvedacích, osazených do ocelové konstrukce, o ploše přes 13 m2</t>
  </si>
  <si>
    <t>767000002RV1</t>
  </si>
  <si>
    <t>Dodávka a montáž dělící kovové přepážky dle PD D1.106</t>
  </si>
  <si>
    <t>kpl</t>
  </si>
  <si>
    <t>7670001</t>
  </si>
  <si>
    <t>Z1 - výroba a dodávka ochranného najezdového úhelníku</t>
  </si>
  <si>
    <t>7670002</t>
  </si>
  <si>
    <t>D+M ocelový pojízdný rošt pozinkovaný</t>
  </si>
  <si>
    <t>430800010RV1</t>
  </si>
  <si>
    <t>Ocelová konstrukce hal bez jeřábové dráhy-výroba, dodávka a montáž</t>
  </si>
  <si>
    <t xml:space="preserve">t     </t>
  </si>
  <si>
    <t>Agregovaná položka</t>
  </si>
  <si>
    <t>POL2_</t>
  </si>
  <si>
    <t>POP</t>
  </si>
  <si>
    <t>V ceně montáže je započítána cena za použití jeřábu, přesunu na místo stavby.</t>
  </si>
  <si>
    <t>430800010RV2</t>
  </si>
  <si>
    <t>Výroba, dodávka a montáž ocelové konstrukce vnitřní dílny dle výkresu D.1.2.04</t>
  </si>
  <si>
    <t>5534451300R1 D4</t>
  </si>
  <si>
    <t>D4 Vrata průmyslová, š 4000, h 2800 mm, sekční garážová, ovládání - elekropohon</t>
  </si>
  <si>
    <t>5534451320R D3</t>
  </si>
  <si>
    <t>D3 Vrata š 3860, h 4000 mm dle výpisu prvků, sekční garážová, ovládání - elekropohon</t>
  </si>
  <si>
    <t>998767202R00</t>
  </si>
  <si>
    <t>Přesun hmot pro kovové stavební doplňk. konstrukce v objektech výšky do 12 m</t>
  </si>
  <si>
    <t>M21-1</t>
  </si>
  <si>
    <t>Silnoproudá elektroinstalace - samostatný rozpočet</t>
  </si>
  <si>
    <t xml:space="preserve">soubor </t>
  </si>
  <si>
    <t>005111020R</t>
  </si>
  <si>
    <t>Vytyčení stavby</t>
  </si>
  <si>
    <t>Soubor</t>
  </si>
  <si>
    <t>VRN</t>
  </si>
  <si>
    <t>POL99_2</t>
  </si>
  <si>
    <t>005111021R</t>
  </si>
  <si>
    <t>Vytyčení inženýrských sítí</t>
  </si>
  <si>
    <t>POL99_8</t>
  </si>
  <si>
    <t>005121 R</t>
  </si>
  <si>
    <t>Zařízení staveniště</t>
  </si>
  <si>
    <t>005121030R</t>
  </si>
  <si>
    <t>Odstranění zařízení staveniště</t>
  </si>
  <si>
    <t>005122010R</t>
  </si>
  <si>
    <t xml:space="preserve">Provoz objednatele </t>
  </si>
  <si>
    <t>POL99_1</t>
  </si>
  <si>
    <t>005211080R</t>
  </si>
  <si>
    <t xml:space="preserve">Bezpečnostní a hygienická opatření na staveništi 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</si>
  <si>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</si>
  <si>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</si>
  <si>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</si>
  <si>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</si>
  <si>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</si>
  <si>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</si>
  <si>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</si>
  <si>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V ceně výroby, dodávky a montáže jsou zakalkulovány všechnu nutné náklady pro výrobu a montáž dle technické specifikace projektové dokumentace.</t>
  </si>
  <si>
    <t>END</t>
  </si>
  <si>
    <t>113107420R00</t>
  </si>
  <si>
    <t>Odstranění podkladů nebo krytů z kameniva těženého, v ploše jednotlivě nad 50 m2, tloušťka vrstvy 200 mm</t>
  </si>
  <si>
    <t>950900030RA0</t>
  </si>
  <si>
    <t>Demontáže střešních konstrukcí krov, s krytinou z pozink. plechu</t>
  </si>
  <si>
    <t>AP-HSV</t>
  </si>
  <si>
    <t>Součtová</t>
  </si>
  <si>
    <t>krovu stojaté stolice s bedněním a laťováním včetně krytiny. Svislá a vodorovná doprava suti, odvoz do 10 km.</t>
  </si>
  <si>
    <t>961100016RA0</t>
  </si>
  <si>
    <t>Bourání základů z železobetonu</t>
  </si>
  <si>
    <t>nebo vybourání otvorů průřezové plochy přes 4 m2 v základech. Svislá a vodorovná doprava suti, odvoz do 10 km.</t>
  </si>
  <si>
    <t>962100013RA0</t>
  </si>
  <si>
    <t>Bourání nadzákladového zdiva z cihel plných</t>
  </si>
  <si>
    <t>965200012RA0</t>
  </si>
  <si>
    <t>Bourání mazanin betonových a asfaltových</t>
  </si>
  <si>
    <t>bourání podkladů pod dlažby nebo litých celistvých dlažeb a mazanin. Svislá a vodorovná doprava suti, odvoz do 10 km.</t>
  </si>
  <si>
    <t>713101211RV1</t>
  </si>
  <si>
    <t>Odstr.tep.izolace stropů,kotvené,heraklit tl.do 100 mm</t>
  </si>
  <si>
    <t>762631802R00</t>
  </si>
  <si>
    <t>Demontáž vrat včetně kování plochy do 8 m2</t>
  </si>
  <si>
    <t>800-762</t>
  </si>
  <si>
    <t>762811811R00</t>
  </si>
  <si>
    <t>Demontáž záklopů stropů vrchních, zapuštěných z hrubých prken tloušťky do 32 mm</t>
  </si>
  <si>
    <t>762822810R00</t>
  </si>
  <si>
    <t>Demontáž stropnic z řeziva průřezové plochy do 144 cm2</t>
  </si>
  <si>
    <t>979012112R00</t>
  </si>
  <si>
    <t xml:space="preserve">Svislá doprava suti a vybouraných hmot svislá doprava suti na výšku do 3,5 m,  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</si>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</sst>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jhPXu0OnVoWh0TFC6OvLBvMweLSVpk2mj1TGQmfXnuLfj3KqDwbTaJswDkN/g660lwQyLvehXxpMPusAJXhcBQ==" saltValue="1nc0Gyvj+L4dHxkK6ZUun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20" zoomScaleNormal="100" zoomScaleSheetLayoutView="75" workbookViewId="0">
      <selection activeCell="T6" sqref="T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0" t="s">
        <v>22</v>
      </c>
      <c r="C2" s="71"/>
      <c r="D2" s="72" t="s">
        <v>44</v>
      </c>
      <c r="E2" s="230" t="s">
        <v>45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3"/>
      <c r="C3" s="71"/>
      <c r="D3" s="74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75"/>
      <c r="C4" s="76"/>
      <c r="D4" s="77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0" t="s">
        <v>42</v>
      </c>
      <c r="D5" s="218" t="s">
        <v>46</v>
      </c>
      <c r="E5" s="219"/>
      <c r="F5" s="219"/>
      <c r="G5" s="219"/>
      <c r="H5" s="18" t="s">
        <v>40</v>
      </c>
      <c r="I5" s="79" t="s">
        <v>50</v>
      </c>
      <c r="J5" s="8"/>
    </row>
    <row r="6" spans="1:15" ht="15.75" customHeight="1" x14ac:dyDescent="0.2">
      <c r="A6" s="2"/>
      <c r="B6" s="27"/>
      <c r="C6" s="52"/>
      <c r="D6" s="220" t="s">
        <v>47</v>
      </c>
      <c r="E6" s="221"/>
      <c r="F6" s="221"/>
      <c r="G6" s="221"/>
      <c r="H6" s="18" t="s">
        <v>34</v>
      </c>
      <c r="I6" s="79" t="s">
        <v>51</v>
      </c>
      <c r="J6" s="8"/>
    </row>
    <row r="7" spans="1:15" ht="15.75" customHeight="1" x14ac:dyDescent="0.2">
      <c r="A7" s="2"/>
      <c r="B7" s="28"/>
      <c r="C7" s="53"/>
      <c r="D7" s="78" t="s">
        <v>49</v>
      </c>
      <c r="E7" s="222" t="s">
        <v>48</v>
      </c>
      <c r="F7" s="223"/>
      <c r="G7" s="223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52</v>
      </c>
      <c r="H8" s="18" t="s">
        <v>40</v>
      </c>
      <c r="I8" s="79" t="s">
        <v>56</v>
      </c>
      <c r="J8" s="8"/>
    </row>
    <row r="9" spans="1:15" ht="15.75" hidden="1" customHeight="1" x14ac:dyDescent="0.2">
      <c r="A9" s="2"/>
      <c r="B9" s="2"/>
      <c r="D9" s="80" t="s">
        <v>53</v>
      </c>
      <c r="H9" s="18" t="s">
        <v>34</v>
      </c>
      <c r="I9" s="79" t="s">
        <v>57</v>
      </c>
      <c r="J9" s="8"/>
    </row>
    <row r="10" spans="1:15" ht="15.75" hidden="1" customHeight="1" x14ac:dyDescent="0.2">
      <c r="A10" s="2"/>
      <c r="B10" s="34"/>
      <c r="C10" s="53"/>
      <c r="D10" s="78" t="s">
        <v>55</v>
      </c>
      <c r="E10" s="81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7"/>
      <c r="E11" s="237"/>
      <c r="F11" s="237"/>
      <c r="G11" s="237"/>
      <c r="H11" s="18" t="s">
        <v>40</v>
      </c>
      <c r="I11" s="83"/>
      <c r="J11" s="8"/>
    </row>
    <row r="12" spans="1:15" ht="15.75" customHeight="1" x14ac:dyDescent="0.2">
      <c r="A12" s="2"/>
      <c r="B12" s="27"/>
      <c r="C12" s="52"/>
      <c r="D12" s="213"/>
      <c r="E12" s="213"/>
      <c r="F12" s="213"/>
      <c r="G12" s="213"/>
      <c r="H12" s="18" t="s">
        <v>34</v>
      </c>
      <c r="I12" s="83"/>
      <c r="J12" s="8"/>
    </row>
    <row r="13" spans="1:15" ht="15.75" customHeight="1" x14ac:dyDescent="0.2">
      <c r="A13" s="2"/>
      <c r="B13" s="28"/>
      <c r="C13" s="53"/>
      <c r="D13" s="82"/>
      <c r="E13" s="216"/>
      <c r="F13" s="217"/>
      <c r="G13" s="217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191" t="s">
        <v>43</v>
      </c>
      <c r="E14" s="191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5"/>
      <c r="D15" s="51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6" t="s">
        <v>24</v>
      </c>
      <c r="B16" s="37" t="s">
        <v>24</v>
      </c>
      <c r="C16" s="56"/>
      <c r="D16" s="57"/>
      <c r="E16" s="202"/>
      <c r="F16" s="203"/>
      <c r="G16" s="202"/>
      <c r="H16" s="203"/>
      <c r="I16" s="202">
        <f>SUMIF(F51:F78,A16,I51:I78)+SUMIF(F51:F78,"PSU",I51:I78)</f>
        <v>0</v>
      </c>
      <c r="J16" s="204"/>
    </row>
    <row r="17" spans="1:10" ht="23.25" customHeight="1" x14ac:dyDescent="0.2">
      <c r="A17" s="136" t="s">
        <v>25</v>
      </c>
      <c r="B17" s="37" t="s">
        <v>25</v>
      </c>
      <c r="C17" s="56"/>
      <c r="D17" s="57"/>
      <c r="E17" s="202"/>
      <c r="F17" s="203"/>
      <c r="G17" s="202"/>
      <c r="H17" s="203"/>
      <c r="I17" s="202">
        <f>SUMIF(F51:F78,A17,I51:I78)</f>
        <v>0</v>
      </c>
      <c r="J17" s="204"/>
    </row>
    <row r="18" spans="1:10" ht="23.25" customHeight="1" x14ac:dyDescent="0.2">
      <c r="A18" s="136" t="s">
        <v>26</v>
      </c>
      <c r="B18" s="37" t="s">
        <v>26</v>
      </c>
      <c r="C18" s="56"/>
      <c r="D18" s="57"/>
      <c r="E18" s="202"/>
      <c r="F18" s="203"/>
      <c r="G18" s="202"/>
      <c r="H18" s="203"/>
      <c r="I18" s="202">
        <f>SUMIF(F51:F78,A18,I51:I78)</f>
        <v>0</v>
      </c>
      <c r="J18" s="204"/>
    </row>
    <row r="19" spans="1:10" ht="23.25" customHeight="1" x14ac:dyDescent="0.2">
      <c r="A19" s="136" t="s">
        <v>121</v>
      </c>
      <c r="B19" s="37" t="s">
        <v>27</v>
      </c>
      <c r="C19" s="56"/>
      <c r="D19" s="57"/>
      <c r="E19" s="202"/>
      <c r="F19" s="203"/>
      <c r="G19" s="202"/>
      <c r="H19" s="203"/>
      <c r="I19" s="202">
        <f>SUMIF(F51:F78,A19,I51:I78)</f>
        <v>0</v>
      </c>
      <c r="J19" s="204"/>
    </row>
    <row r="20" spans="1:10" ht="23.25" customHeight="1" x14ac:dyDescent="0.2">
      <c r="A20" s="136" t="s">
        <v>122</v>
      </c>
      <c r="B20" s="37" t="s">
        <v>28</v>
      </c>
      <c r="C20" s="56"/>
      <c r="D20" s="57"/>
      <c r="E20" s="202"/>
      <c r="F20" s="203"/>
      <c r="G20" s="202"/>
      <c r="H20" s="203"/>
      <c r="I20" s="202">
        <f>SUMIF(F51:F78,A20,I51:I78)</f>
        <v>0</v>
      </c>
      <c r="J20" s="204"/>
    </row>
    <row r="21" spans="1:10" ht="23.25" customHeight="1" x14ac:dyDescent="0.2">
      <c r="A21" s="2"/>
      <c r="B21" s="47" t="s">
        <v>29</v>
      </c>
      <c r="C21" s="58"/>
      <c r="D21" s="59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1" t="s">
        <v>33</v>
      </c>
      <c r="C22" s="56"/>
      <c r="D22" s="57"/>
      <c r="E22" s="60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6"/>
      <c r="D23" s="57"/>
      <c r="E23" s="61">
        <v>15</v>
      </c>
      <c r="F23" s="38" t="s">
        <v>0</v>
      </c>
      <c r="G23" s="200">
        <f>ZakladDPHSniVypocet</f>
        <v>0</v>
      </c>
      <c r="H23" s="201"/>
      <c r="I23" s="20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6"/>
      <c r="D24" s="57"/>
      <c r="E24" s="61">
        <f>SazbaDPH1</f>
        <v>15</v>
      </c>
      <c r="F24" s="38" t="s">
        <v>0</v>
      </c>
      <c r="G24" s="198">
        <f>IF(A24&gt;50, ROUNDUP(A23, 0), ROUNDDOWN(A23, 0))</f>
        <v>0</v>
      </c>
      <c r="H24" s="199"/>
      <c r="I24" s="19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6"/>
      <c r="D25" s="57"/>
      <c r="E25" s="61">
        <v>21</v>
      </c>
      <c r="F25" s="38" t="s">
        <v>0</v>
      </c>
      <c r="G25" s="200">
        <f>ZakladDPHZaklVypocet</f>
        <v>0</v>
      </c>
      <c r="H25" s="201"/>
      <c r="I25" s="20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2"/>
      <c r="D26" s="51"/>
      <c r="E26" s="63">
        <f>SazbaDPH2</f>
        <v>21</v>
      </c>
      <c r="F26" s="29" t="s">
        <v>0</v>
      </c>
      <c r="G26" s="227">
        <f>IF(A26&gt;50, ROUNDUP(A25, 0), ROUNDDOWN(A25, 0))</f>
        <v>0</v>
      </c>
      <c r="H26" s="228"/>
      <c r="I26" s="228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4"/>
      <c r="D27" s="65"/>
      <c r="E27" s="64"/>
      <c r="F27" s="16"/>
      <c r="G27" s="229">
        <f>CenaCelkem-(ZakladDPHSni+DPHSni+ZakladDPHZakl+DPHZakl)</f>
        <v>0</v>
      </c>
      <c r="H27" s="229"/>
      <c r="I27" s="229"/>
      <c r="J27" s="40" t="str">
        <f t="shared" si="0"/>
        <v>CZK</v>
      </c>
    </row>
    <row r="28" spans="1:10" ht="27.75" hidden="1" customHeight="1" thickBot="1" x14ac:dyDescent="0.25">
      <c r="A28" s="2"/>
      <c r="B28" s="110" t="s">
        <v>23</v>
      </c>
      <c r="C28" s="111"/>
      <c r="D28" s="111"/>
      <c r="E28" s="112"/>
      <c r="F28" s="113"/>
      <c r="G28" s="208">
        <f>ZakladDPHSniVypocet+ZakladDPHZaklVypocet</f>
        <v>0</v>
      </c>
      <c r="H28" s="208"/>
      <c r="I28" s="208"/>
      <c r="J28" s="11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0" t="s">
        <v>35</v>
      </c>
      <c r="C29" s="115"/>
      <c r="D29" s="115"/>
      <c r="E29" s="115"/>
      <c r="F29" s="116"/>
      <c r="G29" s="207">
        <f>IF(A29&gt;50, ROUNDUP(A27, 0), ROUNDDOWN(A27, 0))</f>
        <v>0</v>
      </c>
      <c r="H29" s="207"/>
      <c r="I29" s="207"/>
      <c r="J29" s="117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6" t="s">
        <v>11</v>
      </c>
      <c r="D32" s="67"/>
      <c r="E32" s="67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8"/>
      <c r="D34" s="209"/>
      <c r="E34" s="210"/>
      <c r="G34" s="211"/>
      <c r="H34" s="212"/>
      <c r="I34" s="212"/>
      <c r="J34" s="24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37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58</v>
      </c>
      <c r="C39" s="195"/>
      <c r="D39" s="195"/>
      <c r="E39" s="195"/>
      <c r="F39" s="97">
        <f>'SO01 1 Pol'!AE183+'SO01 2 Pol'!AE35</f>
        <v>0</v>
      </c>
      <c r="G39" s="98">
        <f>'SO01 1 Pol'!AF183+'SO01 2 Pol'!AF35</f>
        <v>0</v>
      </c>
      <c r="H39" s="99">
        <f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0" ht="25.5" customHeight="1" x14ac:dyDescent="0.2">
      <c r="A40" s="86">
        <v>2</v>
      </c>
      <c r="B40" s="101"/>
      <c r="C40" s="196" t="s">
        <v>59</v>
      </c>
      <c r="D40" s="196"/>
      <c r="E40" s="196"/>
      <c r="F40" s="102"/>
      <c r="G40" s="103"/>
      <c r="H40" s="103">
        <f>(F40*SazbaDPH1/100)+(G40*SazbaDPH2/100)</f>
        <v>0</v>
      </c>
      <c r="I40" s="103"/>
      <c r="J40" s="104"/>
    </row>
    <row r="41" spans="1:10" ht="25.5" customHeight="1" x14ac:dyDescent="0.2">
      <c r="A41" s="86">
        <v>2</v>
      </c>
      <c r="B41" s="101" t="s">
        <v>60</v>
      </c>
      <c r="C41" s="196" t="s">
        <v>61</v>
      </c>
      <c r="D41" s="196"/>
      <c r="E41" s="196"/>
      <c r="F41" s="102">
        <f>'SO01 1 Pol'!AE183+'SO01 2 Pol'!AE35</f>
        <v>0</v>
      </c>
      <c r="G41" s="103">
        <f>'SO01 1 Pol'!AF183+'SO01 2 Pol'!AF35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6">
        <v>3</v>
      </c>
      <c r="B42" s="105" t="s">
        <v>62</v>
      </c>
      <c r="C42" s="195" t="s">
        <v>63</v>
      </c>
      <c r="D42" s="195"/>
      <c r="E42" s="195"/>
      <c r="F42" s="106">
        <f>'SO01 1 Pol'!AE183</f>
        <v>0</v>
      </c>
      <c r="G42" s="99">
        <f>'SO01 1 Pol'!AF183</f>
        <v>0</v>
      </c>
      <c r="H42" s="99">
        <f>(F42*SazbaDPH1/100)+(G42*SazbaDPH2/100)</f>
        <v>0</v>
      </c>
      <c r="I42" s="99">
        <f>F42+G42+H42</f>
        <v>0</v>
      </c>
      <c r="J42" s="100" t="str">
        <f>IF(CenaCelkemVypocet=0,"",I42/CenaCelkemVypocet*100)</f>
        <v/>
      </c>
    </row>
    <row r="43" spans="1:10" ht="25.5" customHeight="1" x14ac:dyDescent="0.2">
      <c r="A43" s="86">
        <v>3</v>
      </c>
      <c r="B43" s="105" t="s">
        <v>64</v>
      </c>
      <c r="C43" s="195" t="s">
        <v>65</v>
      </c>
      <c r="D43" s="195"/>
      <c r="E43" s="195"/>
      <c r="F43" s="106">
        <f>'SO01 2 Pol'!AE35</f>
        <v>0</v>
      </c>
      <c r="G43" s="99">
        <f>'SO01 2 Pol'!AF35</f>
        <v>0</v>
      </c>
      <c r="H43" s="99">
        <f>(F43*SazbaDPH1/100)+(G43*SazbaDPH2/100)</f>
        <v>0</v>
      </c>
      <c r="I43" s="99">
        <f>F43+G43+H43</f>
        <v>0</v>
      </c>
      <c r="J43" s="100" t="str">
        <f>IF(CenaCelkemVypocet=0,"",I43/CenaCelkemVypocet*100)</f>
        <v/>
      </c>
    </row>
    <row r="44" spans="1:10" ht="25.5" customHeight="1" x14ac:dyDescent="0.2">
      <c r="A44" s="86"/>
      <c r="B44" s="192" t="s">
        <v>66</v>
      </c>
      <c r="C44" s="193"/>
      <c r="D44" s="193"/>
      <c r="E44" s="194"/>
      <c r="F44" s="107">
        <f>SUMIF(A39:A43,"=1",F39:F43)</f>
        <v>0</v>
      </c>
      <c r="G44" s="108">
        <f>SUMIF(A39:A43,"=1",G39:G43)</f>
        <v>0</v>
      </c>
      <c r="H44" s="108">
        <f>SUMIF(A39:A43,"=1",H39:H43)</f>
        <v>0</v>
      </c>
      <c r="I44" s="108">
        <f>SUMIF(A39:A43,"=1",I39:I43)</f>
        <v>0</v>
      </c>
      <c r="J44" s="109">
        <f>SUMIF(A39:A43,"=1",J39:J43)</f>
        <v>0</v>
      </c>
    </row>
    <row r="48" spans="1:10" ht="15.75" x14ac:dyDescent="0.25">
      <c r="B48" s="118" t="s">
        <v>68</v>
      </c>
    </row>
    <row r="50" spans="1:10" ht="25.5" customHeight="1" x14ac:dyDescent="0.2">
      <c r="A50" s="120"/>
      <c r="B50" s="123" t="s">
        <v>17</v>
      </c>
      <c r="C50" s="123" t="s">
        <v>5</v>
      </c>
      <c r="D50" s="124"/>
      <c r="E50" s="124"/>
      <c r="F50" s="125" t="s">
        <v>69</v>
      </c>
      <c r="G50" s="125"/>
      <c r="H50" s="125"/>
      <c r="I50" s="125" t="s">
        <v>29</v>
      </c>
      <c r="J50" s="125" t="s">
        <v>0</v>
      </c>
    </row>
    <row r="51" spans="1:10" ht="36.75" customHeight="1" x14ac:dyDescent="0.2">
      <c r="A51" s="121"/>
      <c r="B51" s="126" t="s">
        <v>62</v>
      </c>
      <c r="C51" s="189" t="s">
        <v>70</v>
      </c>
      <c r="D51" s="190"/>
      <c r="E51" s="190"/>
      <c r="F51" s="132" t="s">
        <v>24</v>
      </c>
      <c r="G51" s="133"/>
      <c r="H51" s="133"/>
      <c r="I51" s="133">
        <f>'SO01 1 Pol'!G8+'SO01 2 Pol'!G8</f>
        <v>0</v>
      </c>
      <c r="J51" s="130" t="str">
        <f>IF(I79=0,"",I51/I79*100)</f>
        <v/>
      </c>
    </row>
    <row r="52" spans="1:10" ht="36.75" customHeight="1" x14ac:dyDescent="0.2">
      <c r="A52" s="121"/>
      <c r="B52" s="126" t="s">
        <v>64</v>
      </c>
      <c r="C52" s="189" t="s">
        <v>71</v>
      </c>
      <c r="D52" s="190"/>
      <c r="E52" s="190"/>
      <c r="F52" s="132" t="s">
        <v>24</v>
      </c>
      <c r="G52" s="133"/>
      <c r="H52" s="133"/>
      <c r="I52" s="133">
        <f>'SO01 1 Pol'!G24</f>
        <v>0</v>
      </c>
      <c r="J52" s="130" t="str">
        <f>IF(I79=0,"",I52/I79*100)</f>
        <v/>
      </c>
    </row>
    <row r="53" spans="1:10" ht="36.75" customHeight="1" x14ac:dyDescent="0.2">
      <c r="A53" s="121"/>
      <c r="B53" s="126" t="s">
        <v>72</v>
      </c>
      <c r="C53" s="189" t="s">
        <v>73</v>
      </c>
      <c r="D53" s="190"/>
      <c r="E53" s="190"/>
      <c r="F53" s="132" t="s">
        <v>24</v>
      </c>
      <c r="G53" s="133"/>
      <c r="H53" s="133"/>
      <c r="I53" s="133">
        <f>'SO01 1 Pol'!G44</f>
        <v>0</v>
      </c>
      <c r="J53" s="130" t="str">
        <f>IF(I79=0,"",I53/I79*100)</f>
        <v/>
      </c>
    </row>
    <row r="54" spans="1:10" ht="36.75" customHeight="1" x14ac:dyDescent="0.2">
      <c r="A54" s="121"/>
      <c r="B54" s="126" t="s">
        <v>74</v>
      </c>
      <c r="C54" s="189" t="s">
        <v>75</v>
      </c>
      <c r="D54" s="190"/>
      <c r="E54" s="190"/>
      <c r="F54" s="132" t="s">
        <v>24</v>
      </c>
      <c r="G54" s="133"/>
      <c r="H54" s="133"/>
      <c r="I54" s="133">
        <f>'SO01 1 Pol'!G54</f>
        <v>0</v>
      </c>
      <c r="J54" s="130" t="str">
        <f>IF(I79=0,"",I54/I79*100)</f>
        <v/>
      </c>
    </row>
    <row r="55" spans="1:10" ht="36.75" customHeight="1" x14ac:dyDescent="0.2">
      <c r="A55" s="121"/>
      <c r="B55" s="126" t="s">
        <v>76</v>
      </c>
      <c r="C55" s="189" t="s">
        <v>77</v>
      </c>
      <c r="D55" s="190"/>
      <c r="E55" s="190"/>
      <c r="F55" s="132" t="s">
        <v>24</v>
      </c>
      <c r="G55" s="133"/>
      <c r="H55" s="133"/>
      <c r="I55" s="133">
        <f>'SO01 1 Pol'!G61</f>
        <v>0</v>
      </c>
      <c r="J55" s="130" t="str">
        <f>IF(I79=0,"",I55/I79*100)</f>
        <v/>
      </c>
    </row>
    <row r="56" spans="1:10" ht="36.75" customHeight="1" x14ac:dyDescent="0.2">
      <c r="A56" s="121"/>
      <c r="B56" s="126" t="s">
        <v>78</v>
      </c>
      <c r="C56" s="189" t="s">
        <v>79</v>
      </c>
      <c r="D56" s="190"/>
      <c r="E56" s="190"/>
      <c r="F56" s="132" t="s">
        <v>24</v>
      </c>
      <c r="G56" s="133"/>
      <c r="H56" s="133"/>
      <c r="I56" s="133">
        <f>'SO01 1 Pol'!G71</f>
        <v>0</v>
      </c>
      <c r="J56" s="130" t="str">
        <f>IF(I79=0,"",I56/I79*100)</f>
        <v/>
      </c>
    </row>
    <row r="57" spans="1:10" ht="36.75" customHeight="1" x14ac:dyDescent="0.2">
      <c r="A57" s="121"/>
      <c r="B57" s="126" t="s">
        <v>80</v>
      </c>
      <c r="C57" s="189" t="s">
        <v>81</v>
      </c>
      <c r="D57" s="190"/>
      <c r="E57" s="190"/>
      <c r="F57" s="132" t="s">
        <v>24</v>
      </c>
      <c r="G57" s="133"/>
      <c r="H57" s="133"/>
      <c r="I57" s="133">
        <f>'SO01 1 Pol'!G79</f>
        <v>0</v>
      </c>
      <c r="J57" s="130" t="str">
        <f>IF(I79=0,"",I57/I79*100)</f>
        <v/>
      </c>
    </row>
    <row r="58" spans="1:10" ht="36.75" customHeight="1" x14ac:dyDescent="0.2">
      <c r="A58" s="121"/>
      <c r="B58" s="126" t="s">
        <v>82</v>
      </c>
      <c r="C58" s="189" t="s">
        <v>83</v>
      </c>
      <c r="D58" s="190"/>
      <c r="E58" s="190"/>
      <c r="F58" s="132" t="s">
        <v>24</v>
      </c>
      <c r="G58" s="133"/>
      <c r="H58" s="133"/>
      <c r="I58" s="133">
        <f>'SO01 1 Pol'!G84</f>
        <v>0</v>
      </c>
      <c r="J58" s="130" t="str">
        <f>IF(I79=0,"",I58/I79*100)</f>
        <v/>
      </c>
    </row>
    <row r="59" spans="1:10" ht="36.75" customHeight="1" x14ac:dyDescent="0.2">
      <c r="A59" s="121"/>
      <c r="B59" s="126" t="s">
        <v>84</v>
      </c>
      <c r="C59" s="189" t="s">
        <v>85</v>
      </c>
      <c r="D59" s="190"/>
      <c r="E59" s="190"/>
      <c r="F59" s="132" t="s">
        <v>24</v>
      </c>
      <c r="G59" s="133"/>
      <c r="H59" s="133"/>
      <c r="I59" s="133">
        <f>'SO01 1 Pol'!G89</f>
        <v>0</v>
      </c>
      <c r="J59" s="130" t="str">
        <f>IF(I79=0,"",I59/I79*100)</f>
        <v/>
      </c>
    </row>
    <row r="60" spans="1:10" ht="36.75" customHeight="1" x14ac:dyDescent="0.2">
      <c r="A60" s="121"/>
      <c r="B60" s="126" t="s">
        <v>86</v>
      </c>
      <c r="C60" s="189" t="s">
        <v>87</v>
      </c>
      <c r="D60" s="190"/>
      <c r="E60" s="190"/>
      <c r="F60" s="132" t="s">
        <v>24</v>
      </c>
      <c r="G60" s="133"/>
      <c r="H60" s="133"/>
      <c r="I60" s="133">
        <f>'SO01 1 Pol'!G95</f>
        <v>0</v>
      </c>
      <c r="J60" s="130" t="str">
        <f>IF(I79=0,"",I60/I79*100)</f>
        <v/>
      </c>
    </row>
    <row r="61" spans="1:10" ht="36.75" customHeight="1" x14ac:dyDescent="0.2">
      <c r="A61" s="121"/>
      <c r="B61" s="126" t="s">
        <v>88</v>
      </c>
      <c r="C61" s="189" t="s">
        <v>89</v>
      </c>
      <c r="D61" s="190"/>
      <c r="E61" s="190"/>
      <c r="F61" s="132" t="s">
        <v>24</v>
      </c>
      <c r="G61" s="133"/>
      <c r="H61" s="133"/>
      <c r="I61" s="133">
        <f>'SO01 1 Pol'!G104</f>
        <v>0</v>
      </c>
      <c r="J61" s="130" t="str">
        <f>IF(I79=0,"",I61/I79*100)</f>
        <v/>
      </c>
    </row>
    <row r="62" spans="1:10" ht="36.75" customHeight="1" x14ac:dyDescent="0.2">
      <c r="A62" s="121"/>
      <c r="B62" s="126" t="s">
        <v>90</v>
      </c>
      <c r="C62" s="189" t="s">
        <v>91</v>
      </c>
      <c r="D62" s="190"/>
      <c r="E62" s="190"/>
      <c r="F62" s="132" t="s">
        <v>24</v>
      </c>
      <c r="G62" s="133"/>
      <c r="H62" s="133"/>
      <c r="I62" s="133">
        <f>'SO01 1 Pol'!G107</f>
        <v>0</v>
      </c>
      <c r="J62" s="130" t="str">
        <f>IF(I79=0,"",I62/I79*100)</f>
        <v/>
      </c>
    </row>
    <row r="63" spans="1:10" ht="36.75" customHeight="1" x14ac:dyDescent="0.2">
      <c r="A63" s="121"/>
      <c r="B63" s="126" t="s">
        <v>92</v>
      </c>
      <c r="C63" s="189" t="s">
        <v>93</v>
      </c>
      <c r="D63" s="190"/>
      <c r="E63" s="190"/>
      <c r="F63" s="132" t="s">
        <v>24</v>
      </c>
      <c r="G63" s="133"/>
      <c r="H63" s="133"/>
      <c r="I63" s="133">
        <f>'SO01 1 Pol'!G109+'SO01 2 Pol'!G10</f>
        <v>0</v>
      </c>
      <c r="J63" s="130" t="str">
        <f>IF(I79=0,"",I63/I79*100)</f>
        <v/>
      </c>
    </row>
    <row r="64" spans="1:10" ht="36.75" customHeight="1" x14ac:dyDescent="0.2">
      <c r="A64" s="121"/>
      <c r="B64" s="126" t="s">
        <v>94</v>
      </c>
      <c r="C64" s="189" t="s">
        <v>95</v>
      </c>
      <c r="D64" s="190"/>
      <c r="E64" s="190"/>
      <c r="F64" s="132" t="s">
        <v>24</v>
      </c>
      <c r="G64" s="133"/>
      <c r="H64" s="133"/>
      <c r="I64" s="133">
        <f>'SO01 2 Pol'!G13</f>
        <v>0</v>
      </c>
      <c r="J64" s="130" t="str">
        <f>IF(I79=0,"",I64/I79*100)</f>
        <v/>
      </c>
    </row>
    <row r="65" spans="1:10" ht="36.75" customHeight="1" x14ac:dyDescent="0.2">
      <c r="A65" s="121"/>
      <c r="B65" s="126" t="s">
        <v>96</v>
      </c>
      <c r="C65" s="189" t="s">
        <v>97</v>
      </c>
      <c r="D65" s="190"/>
      <c r="E65" s="190"/>
      <c r="F65" s="132" t="s">
        <v>24</v>
      </c>
      <c r="G65" s="133"/>
      <c r="H65" s="133"/>
      <c r="I65" s="133">
        <f>'SO01 1 Pol'!G112</f>
        <v>0</v>
      </c>
      <c r="J65" s="130" t="str">
        <f>IF(I79=0,"",I65/I79*100)</f>
        <v/>
      </c>
    </row>
    <row r="66" spans="1:10" ht="36.75" customHeight="1" x14ac:dyDescent="0.2">
      <c r="A66" s="121"/>
      <c r="B66" s="126" t="s">
        <v>98</v>
      </c>
      <c r="C66" s="189" t="s">
        <v>99</v>
      </c>
      <c r="D66" s="190"/>
      <c r="E66" s="190"/>
      <c r="F66" s="132" t="s">
        <v>25</v>
      </c>
      <c r="G66" s="133"/>
      <c r="H66" s="133"/>
      <c r="I66" s="133">
        <f>'SO01 1 Pol'!G114</f>
        <v>0</v>
      </c>
      <c r="J66" s="130" t="str">
        <f>IF(I79=0,"",I66/I79*100)</f>
        <v/>
      </c>
    </row>
    <row r="67" spans="1:10" ht="36.75" customHeight="1" x14ac:dyDescent="0.2">
      <c r="A67" s="121"/>
      <c r="B67" s="126" t="s">
        <v>100</v>
      </c>
      <c r="C67" s="189" t="s">
        <v>101</v>
      </c>
      <c r="D67" s="190"/>
      <c r="E67" s="190"/>
      <c r="F67" s="132" t="s">
        <v>25</v>
      </c>
      <c r="G67" s="133"/>
      <c r="H67" s="133"/>
      <c r="I67" s="133">
        <f>'SO01 1 Pol'!G124</f>
        <v>0</v>
      </c>
      <c r="J67" s="130" t="str">
        <f>IF(I79=0,"",I67/I79*100)</f>
        <v/>
      </c>
    </row>
    <row r="68" spans="1:10" ht="36.75" customHeight="1" x14ac:dyDescent="0.2">
      <c r="A68" s="121"/>
      <c r="B68" s="126" t="s">
        <v>102</v>
      </c>
      <c r="C68" s="189" t="s">
        <v>103</v>
      </c>
      <c r="D68" s="190"/>
      <c r="E68" s="190"/>
      <c r="F68" s="132" t="s">
        <v>25</v>
      </c>
      <c r="G68" s="133"/>
      <c r="H68" s="133"/>
      <c r="I68" s="133">
        <f>'SO01 1 Pol'!G126+'SO01 2 Pol'!G20</f>
        <v>0</v>
      </c>
      <c r="J68" s="130" t="str">
        <f>IF(I79=0,"",I68/I79*100)</f>
        <v/>
      </c>
    </row>
    <row r="69" spans="1:10" ht="36.75" customHeight="1" x14ac:dyDescent="0.2">
      <c r="A69" s="121"/>
      <c r="B69" s="126" t="s">
        <v>104</v>
      </c>
      <c r="C69" s="189" t="s">
        <v>105</v>
      </c>
      <c r="D69" s="190"/>
      <c r="E69" s="190"/>
      <c r="F69" s="132" t="s">
        <v>25</v>
      </c>
      <c r="G69" s="133"/>
      <c r="H69" s="133"/>
      <c r="I69" s="133">
        <f>'SO01 1 Pol'!G131</f>
        <v>0</v>
      </c>
      <c r="J69" s="130" t="str">
        <f>IF(I79=0,"",I69/I79*100)</f>
        <v/>
      </c>
    </row>
    <row r="70" spans="1:10" ht="36.75" customHeight="1" x14ac:dyDescent="0.2">
      <c r="A70" s="121"/>
      <c r="B70" s="126" t="s">
        <v>106</v>
      </c>
      <c r="C70" s="189" t="s">
        <v>107</v>
      </c>
      <c r="D70" s="190"/>
      <c r="E70" s="190"/>
      <c r="F70" s="132" t="s">
        <v>25</v>
      </c>
      <c r="G70" s="133"/>
      <c r="H70" s="133"/>
      <c r="I70" s="133">
        <f>'SO01 2 Pol'!G22</f>
        <v>0</v>
      </c>
      <c r="J70" s="130" t="str">
        <f>IF(I79=0,"",I70/I79*100)</f>
        <v/>
      </c>
    </row>
    <row r="71" spans="1:10" ht="36.75" customHeight="1" x14ac:dyDescent="0.2">
      <c r="A71" s="121"/>
      <c r="B71" s="126" t="s">
        <v>108</v>
      </c>
      <c r="C71" s="189" t="s">
        <v>109</v>
      </c>
      <c r="D71" s="190"/>
      <c r="E71" s="190"/>
      <c r="F71" s="132" t="s">
        <v>25</v>
      </c>
      <c r="G71" s="133"/>
      <c r="H71" s="133"/>
      <c r="I71" s="133">
        <f>'SO01 1 Pol'!G135</f>
        <v>0</v>
      </c>
      <c r="J71" s="130" t="str">
        <f>IF(I79=0,"",I71/I79*100)</f>
        <v/>
      </c>
    </row>
    <row r="72" spans="1:10" ht="36.75" customHeight="1" x14ac:dyDescent="0.2">
      <c r="A72" s="121"/>
      <c r="B72" s="126" t="s">
        <v>110</v>
      </c>
      <c r="C72" s="189" t="s">
        <v>111</v>
      </c>
      <c r="D72" s="190"/>
      <c r="E72" s="190"/>
      <c r="F72" s="132" t="s">
        <v>25</v>
      </c>
      <c r="G72" s="133"/>
      <c r="H72" s="133"/>
      <c r="I72" s="133">
        <f>'SO01 1 Pol'!G140</f>
        <v>0</v>
      </c>
      <c r="J72" s="130" t="str">
        <f>IF(I79=0,"",I72/I79*100)</f>
        <v/>
      </c>
    </row>
    <row r="73" spans="1:10" ht="36.75" customHeight="1" x14ac:dyDescent="0.2">
      <c r="A73" s="121"/>
      <c r="B73" s="126" t="s">
        <v>112</v>
      </c>
      <c r="C73" s="189" t="s">
        <v>113</v>
      </c>
      <c r="D73" s="190"/>
      <c r="E73" s="190"/>
      <c r="F73" s="132" t="s">
        <v>25</v>
      </c>
      <c r="G73" s="133"/>
      <c r="H73" s="133"/>
      <c r="I73" s="133">
        <f>'SO01 1 Pol'!G145</f>
        <v>0</v>
      </c>
      <c r="J73" s="130" t="str">
        <f>IF(I79=0,"",I73/I79*100)</f>
        <v/>
      </c>
    </row>
    <row r="74" spans="1:10" ht="36.75" customHeight="1" x14ac:dyDescent="0.2">
      <c r="A74" s="121"/>
      <c r="B74" s="126" t="s">
        <v>114</v>
      </c>
      <c r="C74" s="189" t="s">
        <v>115</v>
      </c>
      <c r="D74" s="190"/>
      <c r="E74" s="190"/>
      <c r="F74" s="132" t="s">
        <v>25</v>
      </c>
      <c r="G74" s="133"/>
      <c r="H74" s="133"/>
      <c r="I74" s="133">
        <f>'SO01 1 Pol'!G152</f>
        <v>0</v>
      </c>
      <c r="J74" s="130" t="str">
        <f>IF(I79=0,"",I74/I79*100)</f>
        <v/>
      </c>
    </row>
    <row r="75" spans="1:10" ht="36.75" customHeight="1" x14ac:dyDescent="0.2">
      <c r="A75" s="121"/>
      <c r="B75" s="126" t="s">
        <v>116</v>
      </c>
      <c r="C75" s="189" t="s">
        <v>117</v>
      </c>
      <c r="D75" s="190"/>
      <c r="E75" s="190"/>
      <c r="F75" s="132" t="s">
        <v>26</v>
      </c>
      <c r="G75" s="133"/>
      <c r="H75" s="133"/>
      <c r="I75" s="133">
        <f>'SO01 1 Pol'!G169</f>
        <v>0</v>
      </c>
      <c r="J75" s="130" t="str">
        <f>IF(I79=0,"",I75/I79*100)</f>
        <v/>
      </c>
    </row>
    <row r="76" spans="1:10" ht="36.75" customHeight="1" x14ac:dyDescent="0.2">
      <c r="A76" s="121"/>
      <c r="B76" s="126" t="s">
        <v>118</v>
      </c>
      <c r="C76" s="189" t="s">
        <v>119</v>
      </c>
      <c r="D76" s="190"/>
      <c r="E76" s="190"/>
      <c r="F76" s="132" t="s">
        <v>120</v>
      </c>
      <c r="G76" s="133"/>
      <c r="H76" s="133"/>
      <c r="I76" s="133">
        <f>'SO01 2 Pol'!G26</f>
        <v>0</v>
      </c>
      <c r="J76" s="130" t="str">
        <f>IF(I79=0,"",I76/I79*100)</f>
        <v/>
      </c>
    </row>
    <row r="77" spans="1:10" ht="36.75" customHeight="1" x14ac:dyDescent="0.2">
      <c r="A77" s="121"/>
      <c r="B77" s="126" t="s">
        <v>121</v>
      </c>
      <c r="C77" s="189" t="s">
        <v>27</v>
      </c>
      <c r="D77" s="190"/>
      <c r="E77" s="190"/>
      <c r="F77" s="132" t="s">
        <v>121</v>
      </c>
      <c r="G77" s="133"/>
      <c r="H77" s="133"/>
      <c r="I77" s="133">
        <f>'SO01 1 Pol'!G171</f>
        <v>0</v>
      </c>
      <c r="J77" s="130" t="str">
        <f>IF(I79=0,"",I77/I79*100)</f>
        <v/>
      </c>
    </row>
    <row r="78" spans="1:10" ht="36.75" customHeight="1" x14ac:dyDescent="0.2">
      <c r="A78" s="121"/>
      <c r="B78" s="126" t="s">
        <v>122</v>
      </c>
      <c r="C78" s="189" t="s">
        <v>28</v>
      </c>
      <c r="D78" s="190"/>
      <c r="E78" s="190"/>
      <c r="F78" s="132" t="s">
        <v>122</v>
      </c>
      <c r="G78" s="133"/>
      <c r="H78" s="133"/>
      <c r="I78" s="133">
        <f>'SO01 1 Pol'!G177</f>
        <v>0</v>
      </c>
      <c r="J78" s="130" t="str">
        <f>IF(I79=0,"",I78/I79*100)</f>
        <v/>
      </c>
    </row>
    <row r="79" spans="1:10" ht="25.5" customHeight="1" x14ac:dyDescent="0.2">
      <c r="A79" s="122"/>
      <c r="B79" s="127" t="s">
        <v>1</v>
      </c>
      <c r="C79" s="128"/>
      <c r="D79" s="129"/>
      <c r="E79" s="129"/>
      <c r="F79" s="134"/>
      <c r="G79" s="135"/>
      <c r="H79" s="135"/>
      <c r="I79" s="135">
        <f>SUM(I51:I78)</f>
        <v>0</v>
      </c>
      <c r="J79" s="131">
        <f>SUM(J51:J78)</f>
        <v>0</v>
      </c>
    </row>
    <row r="80" spans="1:10" x14ac:dyDescent="0.2">
      <c r="F80" s="84"/>
      <c r="G80" s="84"/>
      <c r="H80" s="84"/>
      <c r="I80" s="84"/>
      <c r="J80" s="85"/>
    </row>
    <row r="81" spans="6:10" x14ac:dyDescent="0.2">
      <c r="F81" s="84"/>
      <c r="G81" s="84"/>
      <c r="H81" s="84"/>
      <c r="I81" s="84"/>
      <c r="J81" s="85"/>
    </row>
    <row r="82" spans="6:10" x14ac:dyDescent="0.2">
      <c r="F82" s="84"/>
      <c r="G82" s="84"/>
      <c r="H82" s="84"/>
      <c r="I82" s="84"/>
      <c r="J82" s="85"/>
    </row>
  </sheetData>
  <sheetProtection algorithmName="SHA-512" hashValue="2pudYVzzRJUgpyK6ZxdtMJgkAUUl/182lqSYzj/sYF50ES5KUDkqyzw+JhTcxv4t3tW3U8kBmknOSdzmZOI0Ww==" saltValue="M3JTWElNj69pnfGkQo4uM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75:E75"/>
    <mergeCell ref="C76:E76"/>
    <mergeCell ref="C77:E77"/>
    <mergeCell ref="C78:E78"/>
    <mergeCell ref="D14:E14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49" t="s">
        <v>7</v>
      </c>
      <c r="B2" s="48"/>
      <c r="C2" s="243"/>
      <c r="D2" s="243"/>
      <c r="E2" s="243"/>
      <c r="F2" s="243"/>
      <c r="G2" s="244"/>
    </row>
    <row r="3" spans="1:7" ht="24.95" customHeight="1" x14ac:dyDescent="0.2">
      <c r="A3" s="49" t="s">
        <v>8</v>
      </c>
      <c r="B3" s="48"/>
      <c r="C3" s="243"/>
      <c r="D3" s="243"/>
      <c r="E3" s="243"/>
      <c r="F3" s="243"/>
      <c r="G3" s="244"/>
    </row>
    <row r="4" spans="1:7" ht="24.95" customHeight="1" x14ac:dyDescent="0.2">
      <c r="A4" s="49" t="s">
        <v>9</v>
      </c>
      <c r="B4" s="48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eXAgmmabpJr6MSb+ePpJU/c/uwy0ofqhHZE498Ar26C/+A3iqNcmLvqu78W/A6Yf9XBUodb6qYrMb0sNVSUZtg==" saltValue="PAUy4GgYv500Ry2z1Vnbk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F987-4ED5-4DA6-ABCC-1C2422E7BB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19" customWidth="1"/>
    <col min="3" max="3" width="63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123</v>
      </c>
      <c r="B1" s="253"/>
      <c r="C1" s="253"/>
      <c r="D1" s="253"/>
      <c r="E1" s="253"/>
      <c r="F1" s="253"/>
      <c r="G1" s="253"/>
      <c r="AG1" t="s">
        <v>124</v>
      </c>
    </row>
    <row r="2" spans="1:60" ht="25.15" customHeight="1" x14ac:dyDescent="0.2">
      <c r="A2" s="137" t="s">
        <v>7</v>
      </c>
      <c r="B2" s="48" t="s">
        <v>44</v>
      </c>
      <c r="C2" s="254" t="s">
        <v>45</v>
      </c>
      <c r="D2" s="255"/>
      <c r="E2" s="255"/>
      <c r="F2" s="255"/>
      <c r="G2" s="256"/>
      <c r="AG2" t="s">
        <v>125</v>
      </c>
    </row>
    <row r="3" spans="1:60" ht="25.15" customHeight="1" x14ac:dyDescent="0.2">
      <c r="A3" s="137" t="s">
        <v>8</v>
      </c>
      <c r="B3" s="48" t="s">
        <v>60</v>
      </c>
      <c r="C3" s="254" t="s">
        <v>61</v>
      </c>
      <c r="D3" s="255"/>
      <c r="E3" s="255"/>
      <c r="F3" s="255"/>
      <c r="G3" s="256"/>
      <c r="AC3" s="119" t="s">
        <v>125</v>
      </c>
      <c r="AG3" t="s">
        <v>126</v>
      </c>
    </row>
    <row r="4" spans="1:60" ht="25.15" customHeight="1" x14ac:dyDescent="0.2">
      <c r="A4" s="138" t="s">
        <v>9</v>
      </c>
      <c r="B4" s="139" t="s">
        <v>62</v>
      </c>
      <c r="C4" s="257" t="s">
        <v>63</v>
      </c>
      <c r="D4" s="258"/>
      <c r="E4" s="258"/>
      <c r="F4" s="258"/>
      <c r="G4" s="259"/>
      <c r="AG4" t="s">
        <v>127</v>
      </c>
    </row>
    <row r="5" spans="1:60" x14ac:dyDescent="0.2">
      <c r="D5" s="10"/>
    </row>
    <row r="6" spans="1:60" ht="38.25" x14ac:dyDescent="0.2">
      <c r="A6" s="141" t="s">
        <v>128</v>
      </c>
      <c r="B6" s="143" t="s">
        <v>129</v>
      </c>
      <c r="C6" s="143" t="s">
        <v>130</v>
      </c>
      <c r="D6" s="142" t="s">
        <v>131</v>
      </c>
      <c r="E6" s="141" t="s">
        <v>132</v>
      </c>
      <c r="F6" s="140" t="s">
        <v>133</v>
      </c>
      <c r="G6" s="141" t="s">
        <v>29</v>
      </c>
      <c r="H6" s="144" t="s">
        <v>30</v>
      </c>
      <c r="I6" s="144" t="s">
        <v>134</v>
      </c>
      <c r="J6" s="144" t="s">
        <v>31</v>
      </c>
      <c r="K6" s="144" t="s">
        <v>135</v>
      </c>
      <c r="L6" s="144" t="s">
        <v>136</v>
      </c>
      <c r="M6" s="144" t="s">
        <v>137</v>
      </c>
      <c r="N6" s="144" t="s">
        <v>138</v>
      </c>
      <c r="O6" s="144" t="s">
        <v>139</v>
      </c>
      <c r="P6" s="144" t="s">
        <v>140</v>
      </c>
      <c r="Q6" s="144" t="s">
        <v>141</v>
      </c>
      <c r="R6" s="144" t="s">
        <v>142</v>
      </c>
      <c r="S6" s="144" t="s">
        <v>143</v>
      </c>
      <c r="T6" s="144" t="s">
        <v>144</v>
      </c>
      <c r="U6" s="144" t="s">
        <v>145</v>
      </c>
      <c r="V6" s="144" t="s">
        <v>146</v>
      </c>
      <c r="W6" s="144" t="s">
        <v>147</v>
      </c>
      <c r="X6" s="144" t="s">
        <v>148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8" t="s">
        <v>149</v>
      </c>
      <c r="B8" s="159" t="s">
        <v>62</v>
      </c>
      <c r="C8" s="181" t="s">
        <v>70</v>
      </c>
      <c r="D8" s="160"/>
      <c r="E8" s="161"/>
      <c r="F8" s="162"/>
      <c r="G8" s="162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2"/>
      <c r="O8" s="162">
        <f>SUM(O9:O23)</f>
        <v>0.02</v>
      </c>
      <c r="P8" s="162"/>
      <c r="Q8" s="162">
        <f>SUM(Q9:Q23)</f>
        <v>0</v>
      </c>
      <c r="R8" s="162"/>
      <c r="S8" s="162"/>
      <c r="T8" s="163"/>
      <c r="U8" s="157"/>
      <c r="V8" s="157">
        <f>SUM(V9:V23)</f>
        <v>304.11</v>
      </c>
      <c r="W8" s="157"/>
      <c r="X8" s="157"/>
      <c r="AG8" t="s">
        <v>150</v>
      </c>
    </row>
    <row r="9" spans="1:60" outlineLevel="1" x14ac:dyDescent="0.2">
      <c r="A9" s="164">
        <v>1</v>
      </c>
      <c r="B9" s="165" t="s">
        <v>151</v>
      </c>
      <c r="C9" s="182" t="s">
        <v>152</v>
      </c>
      <c r="D9" s="166" t="s">
        <v>153</v>
      </c>
      <c r="E9" s="167">
        <v>168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154</v>
      </c>
      <c r="S9" s="169" t="s">
        <v>155</v>
      </c>
      <c r="T9" s="170" t="s">
        <v>156</v>
      </c>
      <c r="U9" s="155">
        <v>1.34E-2</v>
      </c>
      <c r="V9" s="155">
        <f>ROUND(E9*U9,2)</f>
        <v>2.25</v>
      </c>
      <c r="W9" s="155"/>
      <c r="X9" s="155" t="s">
        <v>157</v>
      </c>
      <c r="Y9" s="145"/>
      <c r="Z9" s="145"/>
      <c r="AA9" s="145"/>
      <c r="AB9" s="145"/>
      <c r="AC9" s="145"/>
      <c r="AD9" s="145"/>
      <c r="AE9" s="145"/>
      <c r="AF9" s="145"/>
      <c r="AG9" s="145" t="s">
        <v>158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52"/>
      <c r="B10" s="153"/>
      <c r="C10" s="247" t="s">
        <v>159</v>
      </c>
      <c r="D10" s="248"/>
      <c r="E10" s="248"/>
      <c r="F10" s="248"/>
      <c r="G10" s="248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5"/>
      <c r="Z10" s="145"/>
      <c r="AA10" s="145"/>
      <c r="AB10" s="145"/>
      <c r="AC10" s="145"/>
      <c r="AD10" s="145"/>
      <c r="AE10" s="145"/>
      <c r="AF10" s="145"/>
      <c r="AG10" s="145" t="s">
        <v>160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71" t="str">
        <f>C10</f>
        <v>nebo lesní půdy, s vodorovným přemístěním na hromady v místě upotřebení nebo na dočasné či trvalé skládky se složením</v>
      </c>
      <c r="BB10" s="145"/>
      <c r="BC10" s="145"/>
      <c r="BD10" s="145"/>
      <c r="BE10" s="145"/>
      <c r="BF10" s="145"/>
      <c r="BG10" s="145"/>
      <c r="BH10" s="145"/>
    </row>
    <row r="11" spans="1:60" ht="22.5" outlineLevel="1" x14ac:dyDescent="0.2">
      <c r="A11" s="164">
        <v>2</v>
      </c>
      <c r="B11" s="165" t="s">
        <v>161</v>
      </c>
      <c r="C11" s="182" t="s">
        <v>162</v>
      </c>
      <c r="D11" s="166" t="s">
        <v>153</v>
      </c>
      <c r="E11" s="167">
        <v>236.096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21</v>
      </c>
      <c r="M11" s="169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69" t="s">
        <v>154</v>
      </c>
      <c r="S11" s="169" t="s">
        <v>155</v>
      </c>
      <c r="T11" s="170" t="s">
        <v>156</v>
      </c>
      <c r="U11" s="155">
        <v>0.187</v>
      </c>
      <c r="V11" s="155">
        <f>ROUND(E11*U11,2)</f>
        <v>44.15</v>
      </c>
      <c r="W11" s="155"/>
      <c r="X11" s="155" t="s">
        <v>157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158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52"/>
      <c r="B12" s="153"/>
      <c r="C12" s="247" t="s">
        <v>163</v>
      </c>
      <c r="D12" s="248"/>
      <c r="E12" s="248"/>
      <c r="F12" s="248"/>
      <c r="G12" s="248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5"/>
      <c r="Z12" s="145"/>
      <c r="AA12" s="145"/>
      <c r="AB12" s="145"/>
      <c r="AC12" s="145"/>
      <c r="AD12" s="145"/>
      <c r="AE12" s="145"/>
      <c r="AF12" s="145"/>
      <c r="AG12" s="145" t="s">
        <v>160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4">
        <v>3</v>
      </c>
      <c r="B13" s="165" t="s">
        <v>164</v>
      </c>
      <c r="C13" s="182" t="s">
        <v>165</v>
      </c>
      <c r="D13" s="166" t="s">
        <v>153</v>
      </c>
      <c r="E13" s="167">
        <v>28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21</v>
      </c>
      <c r="M13" s="169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69" t="s">
        <v>154</v>
      </c>
      <c r="S13" s="169" t="s">
        <v>155</v>
      </c>
      <c r="T13" s="170" t="s">
        <v>156</v>
      </c>
      <c r="U13" s="155">
        <v>2.2490000000000001</v>
      </c>
      <c r="V13" s="155">
        <f>ROUND(E13*U13,2)</f>
        <v>62.97</v>
      </c>
      <c r="W13" s="155"/>
      <c r="X13" s="155" t="s">
        <v>157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158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2.5" outlineLevel="1" x14ac:dyDescent="0.2">
      <c r="A14" s="152"/>
      <c r="B14" s="153"/>
      <c r="C14" s="247" t="s">
        <v>166</v>
      </c>
      <c r="D14" s="248"/>
      <c r="E14" s="248"/>
      <c r="F14" s="248"/>
      <c r="G14" s="248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5"/>
      <c r="Z14" s="145"/>
      <c r="AA14" s="145"/>
      <c r="AB14" s="145"/>
      <c r="AC14" s="145"/>
      <c r="AD14" s="145"/>
      <c r="AE14" s="145"/>
      <c r="AF14" s="145"/>
      <c r="AG14" s="145" t="s">
        <v>160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71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4">
        <v>4</v>
      </c>
      <c r="B15" s="165" t="s">
        <v>167</v>
      </c>
      <c r="C15" s="182" t="s">
        <v>168</v>
      </c>
      <c r="D15" s="166" t="s">
        <v>153</v>
      </c>
      <c r="E15" s="167">
        <v>103.46</v>
      </c>
      <c r="F15" s="168"/>
      <c r="G15" s="169">
        <f>ROUND(E15*F15,2)</f>
        <v>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 t="s">
        <v>154</v>
      </c>
      <c r="S15" s="169" t="s">
        <v>155</v>
      </c>
      <c r="T15" s="170" t="s">
        <v>156</v>
      </c>
      <c r="U15" s="155">
        <v>0.23</v>
      </c>
      <c r="V15" s="155">
        <f>ROUND(E15*U15,2)</f>
        <v>23.8</v>
      </c>
      <c r="W15" s="155"/>
      <c r="X15" s="155" t="s">
        <v>157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158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2.5" outlineLevel="1" x14ac:dyDescent="0.2">
      <c r="A16" s="152"/>
      <c r="B16" s="153"/>
      <c r="C16" s="247" t="s">
        <v>169</v>
      </c>
      <c r="D16" s="248"/>
      <c r="E16" s="248"/>
      <c r="F16" s="248"/>
      <c r="G16" s="248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5"/>
      <c r="Z16" s="145"/>
      <c r="AA16" s="145"/>
      <c r="AB16" s="145"/>
      <c r="AC16" s="145"/>
      <c r="AD16" s="145"/>
      <c r="AE16" s="145"/>
      <c r="AF16" s="145"/>
      <c r="AG16" s="145" t="s">
        <v>160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71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145"/>
      <c r="BC16" s="145"/>
      <c r="BD16" s="145"/>
      <c r="BE16" s="145"/>
      <c r="BF16" s="145"/>
      <c r="BG16" s="145"/>
      <c r="BH16" s="145"/>
    </row>
    <row r="17" spans="1:60" ht="22.5" outlineLevel="1" x14ac:dyDescent="0.2">
      <c r="A17" s="164">
        <v>5</v>
      </c>
      <c r="B17" s="165" t="s">
        <v>170</v>
      </c>
      <c r="C17" s="182" t="s">
        <v>171</v>
      </c>
      <c r="D17" s="166" t="s">
        <v>153</v>
      </c>
      <c r="E17" s="167">
        <v>144.86000000000001</v>
      </c>
      <c r="F17" s="168"/>
      <c r="G17" s="169">
        <f>ROUND(E17*F17,2)</f>
        <v>0</v>
      </c>
      <c r="H17" s="168"/>
      <c r="I17" s="169">
        <f>ROUND(E17*H17,2)</f>
        <v>0</v>
      </c>
      <c r="J17" s="168"/>
      <c r="K17" s="169">
        <f>ROUND(E17*J17,2)</f>
        <v>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 t="s">
        <v>154</v>
      </c>
      <c r="S17" s="169" t="s">
        <v>155</v>
      </c>
      <c r="T17" s="170" t="s">
        <v>156</v>
      </c>
      <c r="U17" s="155">
        <v>0.20200000000000001</v>
      </c>
      <c r="V17" s="155">
        <f>ROUND(E17*U17,2)</f>
        <v>29.26</v>
      </c>
      <c r="W17" s="155"/>
      <c r="X17" s="155" t="s">
        <v>157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158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52"/>
      <c r="B18" s="153"/>
      <c r="C18" s="247" t="s">
        <v>172</v>
      </c>
      <c r="D18" s="248"/>
      <c r="E18" s="248"/>
      <c r="F18" s="248"/>
      <c r="G18" s="248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5"/>
      <c r="Z18" s="145"/>
      <c r="AA18" s="145"/>
      <c r="AB18" s="145"/>
      <c r="AC18" s="145"/>
      <c r="AD18" s="145"/>
      <c r="AE18" s="145"/>
      <c r="AF18" s="145"/>
      <c r="AG18" s="145" t="s">
        <v>160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4">
        <v>6</v>
      </c>
      <c r="B19" s="165" t="s">
        <v>173</v>
      </c>
      <c r="C19" s="182" t="s">
        <v>174</v>
      </c>
      <c r="D19" s="166" t="s">
        <v>175</v>
      </c>
      <c r="E19" s="167">
        <v>560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 t="s">
        <v>154</v>
      </c>
      <c r="S19" s="169" t="s">
        <v>155</v>
      </c>
      <c r="T19" s="170" t="s">
        <v>156</v>
      </c>
      <c r="U19" s="155">
        <v>1.7999999999999999E-2</v>
      </c>
      <c r="V19" s="155">
        <f>ROUND(E19*U19,2)</f>
        <v>10.08</v>
      </c>
      <c r="W19" s="155"/>
      <c r="X19" s="155" t="s">
        <v>157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158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52"/>
      <c r="B20" s="153"/>
      <c r="C20" s="247" t="s">
        <v>176</v>
      </c>
      <c r="D20" s="248"/>
      <c r="E20" s="248"/>
      <c r="F20" s="248"/>
      <c r="G20" s="248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5"/>
      <c r="Z20" s="145"/>
      <c r="AA20" s="145"/>
      <c r="AB20" s="145"/>
      <c r="AC20" s="145"/>
      <c r="AD20" s="145"/>
      <c r="AE20" s="145"/>
      <c r="AF20" s="145"/>
      <c r="AG20" s="145" t="s">
        <v>160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2.5" outlineLevel="1" x14ac:dyDescent="0.2">
      <c r="A21" s="164">
        <v>7</v>
      </c>
      <c r="B21" s="165" t="s">
        <v>177</v>
      </c>
      <c r="C21" s="182" t="s">
        <v>178</v>
      </c>
      <c r="D21" s="166" t="s">
        <v>175</v>
      </c>
      <c r="E21" s="167">
        <v>940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179</v>
      </c>
      <c r="S21" s="169" t="s">
        <v>155</v>
      </c>
      <c r="T21" s="170" t="s">
        <v>156</v>
      </c>
      <c r="U21" s="155">
        <v>0.09</v>
      </c>
      <c r="V21" s="155">
        <f>ROUND(E21*U21,2)</f>
        <v>84.6</v>
      </c>
      <c r="W21" s="155"/>
      <c r="X21" s="155" t="s">
        <v>157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158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52"/>
      <c r="B22" s="153"/>
      <c r="C22" s="247" t="s">
        <v>180</v>
      </c>
      <c r="D22" s="248"/>
      <c r="E22" s="248"/>
      <c r="F22" s="248"/>
      <c r="G22" s="248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5"/>
      <c r="Z22" s="145"/>
      <c r="AA22" s="145"/>
      <c r="AB22" s="145"/>
      <c r="AC22" s="145"/>
      <c r="AD22" s="145"/>
      <c r="AE22" s="145"/>
      <c r="AF22" s="145"/>
      <c r="AG22" s="145" t="s">
        <v>160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72">
        <v>8</v>
      </c>
      <c r="B23" s="173" t="s">
        <v>181</v>
      </c>
      <c r="C23" s="183" t="s">
        <v>182</v>
      </c>
      <c r="D23" s="174" t="s">
        <v>175</v>
      </c>
      <c r="E23" s="175">
        <v>940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2.0000000000000002E-5</v>
      </c>
      <c r="O23" s="177">
        <f>ROUND(E23*N23,2)</f>
        <v>0.02</v>
      </c>
      <c r="P23" s="177">
        <v>0</v>
      </c>
      <c r="Q23" s="177">
        <f>ROUND(E23*P23,2)</f>
        <v>0</v>
      </c>
      <c r="R23" s="177"/>
      <c r="S23" s="177" t="s">
        <v>155</v>
      </c>
      <c r="T23" s="178" t="s">
        <v>156</v>
      </c>
      <c r="U23" s="155">
        <v>0.05</v>
      </c>
      <c r="V23" s="155">
        <f>ROUND(E23*U23,2)</f>
        <v>47</v>
      </c>
      <c r="W23" s="155"/>
      <c r="X23" s="155" t="s">
        <v>157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158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">
      <c r="A24" s="158" t="s">
        <v>149</v>
      </c>
      <c r="B24" s="159" t="s">
        <v>64</v>
      </c>
      <c r="C24" s="181" t="s">
        <v>71</v>
      </c>
      <c r="D24" s="160"/>
      <c r="E24" s="161"/>
      <c r="F24" s="162"/>
      <c r="G24" s="162">
        <f>SUMIF(AG25:AG43,"&lt;&gt;NOR",G25:G43)</f>
        <v>0</v>
      </c>
      <c r="H24" s="162"/>
      <c r="I24" s="162">
        <f>SUM(I25:I43)</f>
        <v>0</v>
      </c>
      <c r="J24" s="162"/>
      <c r="K24" s="162">
        <f>SUM(K25:K43)</f>
        <v>0</v>
      </c>
      <c r="L24" s="162"/>
      <c r="M24" s="162">
        <f>SUM(M25:M43)</f>
        <v>0</v>
      </c>
      <c r="N24" s="162"/>
      <c r="O24" s="162">
        <f>SUM(O25:O43)</f>
        <v>531.66999999999996</v>
      </c>
      <c r="P24" s="162"/>
      <c r="Q24" s="162">
        <f>SUM(Q25:Q43)</f>
        <v>0</v>
      </c>
      <c r="R24" s="162"/>
      <c r="S24" s="162"/>
      <c r="T24" s="163"/>
      <c r="U24" s="157"/>
      <c r="V24" s="157">
        <f>SUM(V25:V43)</f>
        <v>548.32000000000005</v>
      </c>
      <c r="W24" s="157"/>
      <c r="X24" s="157"/>
      <c r="AG24" t="s">
        <v>150</v>
      </c>
    </row>
    <row r="25" spans="1:60" outlineLevel="1" x14ac:dyDescent="0.2">
      <c r="A25" s="164">
        <v>9</v>
      </c>
      <c r="B25" s="165" t="s">
        <v>183</v>
      </c>
      <c r="C25" s="182" t="s">
        <v>184</v>
      </c>
      <c r="D25" s="166" t="s">
        <v>153</v>
      </c>
      <c r="E25" s="167">
        <v>4.8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2.5855999999999999</v>
      </c>
      <c r="O25" s="169">
        <f>ROUND(E25*N25,2)</f>
        <v>12.41</v>
      </c>
      <c r="P25" s="169">
        <v>0</v>
      </c>
      <c r="Q25" s="169">
        <f>ROUND(E25*P25,2)</f>
        <v>0</v>
      </c>
      <c r="R25" s="169" t="s">
        <v>185</v>
      </c>
      <c r="S25" s="169" t="s">
        <v>155</v>
      </c>
      <c r="T25" s="170" t="s">
        <v>156</v>
      </c>
      <c r="U25" s="155">
        <v>0.52900000000000003</v>
      </c>
      <c r="V25" s="155">
        <f>ROUND(E25*U25,2)</f>
        <v>2.54</v>
      </c>
      <c r="W25" s="155"/>
      <c r="X25" s="155" t="s">
        <v>157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158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52"/>
      <c r="B26" s="153"/>
      <c r="C26" s="247" t="s">
        <v>186</v>
      </c>
      <c r="D26" s="248"/>
      <c r="E26" s="248"/>
      <c r="F26" s="248"/>
      <c r="G26" s="248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5"/>
      <c r="Z26" s="145"/>
      <c r="AA26" s="145"/>
      <c r="AB26" s="145"/>
      <c r="AC26" s="145"/>
      <c r="AD26" s="145"/>
      <c r="AE26" s="145"/>
      <c r="AF26" s="145"/>
      <c r="AG26" s="145" t="s">
        <v>160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71" t="str">
        <f>C26</f>
        <v>ve výkopu zapaženém nebo nezapaženém, popř. nad terénem z betonu prostého, z cementů portladských a struskoportladských, z cementů síranovzdorných,</v>
      </c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64">
        <v>10</v>
      </c>
      <c r="B27" s="165" t="s">
        <v>187</v>
      </c>
      <c r="C27" s="182" t="s">
        <v>188</v>
      </c>
      <c r="D27" s="166" t="s">
        <v>189</v>
      </c>
      <c r="E27" s="167">
        <v>6.0739200000000002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1.04548</v>
      </c>
      <c r="O27" s="169">
        <f>ROUND(E27*N27,2)</f>
        <v>6.35</v>
      </c>
      <c r="P27" s="169">
        <v>0</v>
      </c>
      <c r="Q27" s="169">
        <f>ROUND(E27*P27,2)</f>
        <v>0</v>
      </c>
      <c r="R27" s="169" t="s">
        <v>190</v>
      </c>
      <c r="S27" s="169" t="s">
        <v>155</v>
      </c>
      <c r="T27" s="170" t="s">
        <v>156</v>
      </c>
      <c r="U27" s="155">
        <v>15.231</v>
      </c>
      <c r="V27" s="155">
        <f>ROUND(E27*U27,2)</f>
        <v>92.51</v>
      </c>
      <c r="W27" s="155"/>
      <c r="X27" s="155" t="s">
        <v>157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158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52"/>
      <c r="B28" s="153"/>
      <c r="C28" s="247" t="s">
        <v>191</v>
      </c>
      <c r="D28" s="248"/>
      <c r="E28" s="248"/>
      <c r="F28" s="248"/>
      <c r="G28" s="248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5"/>
      <c r="Z28" s="145"/>
      <c r="AA28" s="145"/>
      <c r="AB28" s="145"/>
      <c r="AC28" s="145"/>
      <c r="AD28" s="145"/>
      <c r="AE28" s="145"/>
      <c r="AF28" s="145"/>
      <c r="AG28" s="145" t="s">
        <v>160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outlineLevel="1" x14ac:dyDescent="0.2">
      <c r="A29" s="164">
        <v>11</v>
      </c>
      <c r="B29" s="165" t="s">
        <v>192</v>
      </c>
      <c r="C29" s="182" t="s">
        <v>193</v>
      </c>
      <c r="D29" s="166" t="s">
        <v>189</v>
      </c>
      <c r="E29" s="167">
        <v>0.26955000000000001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9">
        <v>1.0543899999999999</v>
      </c>
      <c r="O29" s="169">
        <f>ROUND(E29*N29,2)</f>
        <v>0.28000000000000003</v>
      </c>
      <c r="P29" s="169">
        <v>0</v>
      </c>
      <c r="Q29" s="169">
        <f>ROUND(E29*P29,2)</f>
        <v>0</v>
      </c>
      <c r="R29" s="169" t="s">
        <v>190</v>
      </c>
      <c r="S29" s="169" t="s">
        <v>155</v>
      </c>
      <c r="T29" s="170" t="s">
        <v>156</v>
      </c>
      <c r="U29" s="155">
        <v>15.231</v>
      </c>
      <c r="V29" s="155">
        <f>ROUND(E29*U29,2)</f>
        <v>4.1100000000000003</v>
      </c>
      <c r="W29" s="155"/>
      <c r="X29" s="155" t="s">
        <v>157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158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52"/>
      <c r="B30" s="153"/>
      <c r="C30" s="247" t="s">
        <v>191</v>
      </c>
      <c r="D30" s="248"/>
      <c r="E30" s="248"/>
      <c r="F30" s="248"/>
      <c r="G30" s="248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5"/>
      <c r="Z30" s="145"/>
      <c r="AA30" s="145"/>
      <c r="AB30" s="145"/>
      <c r="AC30" s="145"/>
      <c r="AD30" s="145"/>
      <c r="AE30" s="145"/>
      <c r="AF30" s="145"/>
      <c r="AG30" s="145" t="s">
        <v>160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4">
        <v>12</v>
      </c>
      <c r="B31" s="165" t="s">
        <v>194</v>
      </c>
      <c r="C31" s="182" t="s">
        <v>195</v>
      </c>
      <c r="D31" s="166" t="s">
        <v>175</v>
      </c>
      <c r="E31" s="167">
        <v>145</v>
      </c>
      <c r="F31" s="168"/>
      <c r="G31" s="169">
        <f>ROUND(E31*F31,2)</f>
        <v>0</v>
      </c>
      <c r="H31" s="168"/>
      <c r="I31" s="169">
        <f>ROUND(E31*H31,2)</f>
        <v>0</v>
      </c>
      <c r="J31" s="168"/>
      <c r="K31" s="169">
        <f>ROUND(E31*J31,2)</f>
        <v>0</v>
      </c>
      <c r="L31" s="169">
        <v>21</v>
      </c>
      <c r="M31" s="169">
        <f>G31*(1+L31/100)</f>
        <v>0</v>
      </c>
      <c r="N31" s="169">
        <v>0.74</v>
      </c>
      <c r="O31" s="169">
        <f>ROUND(E31*N31,2)</f>
        <v>107.3</v>
      </c>
      <c r="P31" s="169">
        <v>0</v>
      </c>
      <c r="Q31" s="169">
        <f>ROUND(E31*P31,2)</f>
        <v>0</v>
      </c>
      <c r="R31" s="169" t="s">
        <v>190</v>
      </c>
      <c r="S31" s="169" t="s">
        <v>155</v>
      </c>
      <c r="T31" s="170" t="s">
        <v>156</v>
      </c>
      <c r="U31" s="155">
        <v>1.1000000000000001</v>
      </c>
      <c r="V31" s="155">
        <f>ROUND(E31*U31,2)</f>
        <v>159.5</v>
      </c>
      <c r="W31" s="155"/>
      <c r="X31" s="155" t="s">
        <v>157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158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52"/>
      <c r="B32" s="153"/>
      <c r="C32" s="247" t="s">
        <v>196</v>
      </c>
      <c r="D32" s="248"/>
      <c r="E32" s="248"/>
      <c r="F32" s="248"/>
      <c r="G32" s="248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5"/>
      <c r="Z32" s="145"/>
      <c r="AA32" s="145"/>
      <c r="AB32" s="145"/>
      <c r="AC32" s="145"/>
      <c r="AD32" s="145"/>
      <c r="AE32" s="145"/>
      <c r="AF32" s="145"/>
      <c r="AG32" s="145" t="s">
        <v>160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4">
        <v>13</v>
      </c>
      <c r="B33" s="165" t="s">
        <v>197</v>
      </c>
      <c r="C33" s="182" t="s">
        <v>198</v>
      </c>
      <c r="D33" s="166" t="s">
        <v>153</v>
      </c>
      <c r="E33" s="167">
        <v>11.2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2.5249999999999999</v>
      </c>
      <c r="O33" s="169">
        <f>ROUND(E33*N33,2)</f>
        <v>28.28</v>
      </c>
      <c r="P33" s="169">
        <v>0</v>
      </c>
      <c r="Q33" s="169">
        <f>ROUND(E33*P33,2)</f>
        <v>0</v>
      </c>
      <c r="R33" s="169" t="s">
        <v>190</v>
      </c>
      <c r="S33" s="169" t="s">
        <v>155</v>
      </c>
      <c r="T33" s="170" t="s">
        <v>156</v>
      </c>
      <c r="U33" s="155">
        <v>0.48</v>
      </c>
      <c r="V33" s="155">
        <f>ROUND(E33*U33,2)</f>
        <v>5.38</v>
      </c>
      <c r="W33" s="155"/>
      <c r="X33" s="155" t="s">
        <v>157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158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52"/>
      <c r="B34" s="153"/>
      <c r="C34" s="247" t="s">
        <v>199</v>
      </c>
      <c r="D34" s="248"/>
      <c r="E34" s="248"/>
      <c r="F34" s="248"/>
      <c r="G34" s="248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5"/>
      <c r="Z34" s="145"/>
      <c r="AA34" s="145"/>
      <c r="AB34" s="145"/>
      <c r="AC34" s="145"/>
      <c r="AD34" s="145"/>
      <c r="AE34" s="145"/>
      <c r="AF34" s="145"/>
      <c r="AG34" s="145" t="s">
        <v>160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4">
        <v>14</v>
      </c>
      <c r="B35" s="165" t="s">
        <v>200</v>
      </c>
      <c r="C35" s="182" t="s">
        <v>201</v>
      </c>
      <c r="D35" s="166" t="s">
        <v>175</v>
      </c>
      <c r="E35" s="167">
        <v>46.4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21</v>
      </c>
      <c r="M35" s="169">
        <f>G35*(1+L35/100)</f>
        <v>0</v>
      </c>
      <c r="N35" s="169">
        <v>3.6400000000000002E-2</v>
      </c>
      <c r="O35" s="169">
        <f>ROUND(E35*N35,2)</f>
        <v>1.69</v>
      </c>
      <c r="P35" s="169">
        <v>0</v>
      </c>
      <c r="Q35" s="169">
        <f>ROUND(E35*P35,2)</f>
        <v>0</v>
      </c>
      <c r="R35" s="169" t="s">
        <v>190</v>
      </c>
      <c r="S35" s="169" t="s">
        <v>155</v>
      </c>
      <c r="T35" s="170" t="s">
        <v>156</v>
      </c>
      <c r="U35" s="155">
        <v>0.52700000000000002</v>
      </c>
      <c r="V35" s="155">
        <f>ROUND(E35*U35,2)</f>
        <v>24.45</v>
      </c>
      <c r="W35" s="155"/>
      <c r="X35" s="155" t="s">
        <v>157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158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1" x14ac:dyDescent="0.2">
      <c r="A36" s="152"/>
      <c r="B36" s="153"/>
      <c r="C36" s="247" t="s">
        <v>202</v>
      </c>
      <c r="D36" s="248"/>
      <c r="E36" s="248"/>
      <c r="F36" s="248"/>
      <c r="G36" s="248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5"/>
      <c r="Z36" s="145"/>
      <c r="AA36" s="145"/>
      <c r="AB36" s="145"/>
      <c r="AC36" s="145"/>
      <c r="AD36" s="145"/>
      <c r="AE36" s="145"/>
      <c r="AF36" s="145"/>
      <c r="AG36" s="145" t="s">
        <v>160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71" t="str">
        <f>C36</f>
        <v>bednění svislé nebo šikmé (odkloněné), půdorysně přímé nebo zalomené, stěn základových patek ve volných nebo zapažených jámách, rýhách, šachtách, včetně případných vzpěr,</v>
      </c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4">
        <v>15</v>
      </c>
      <c r="B37" s="165" t="s">
        <v>203</v>
      </c>
      <c r="C37" s="182" t="s">
        <v>204</v>
      </c>
      <c r="D37" s="166" t="s">
        <v>175</v>
      </c>
      <c r="E37" s="167">
        <v>46.4</v>
      </c>
      <c r="F37" s="168"/>
      <c r="G37" s="169">
        <f>ROUND(E37*F37,2)</f>
        <v>0</v>
      </c>
      <c r="H37" s="168"/>
      <c r="I37" s="169">
        <f>ROUND(E37*H37,2)</f>
        <v>0</v>
      </c>
      <c r="J37" s="168"/>
      <c r="K37" s="169">
        <f>ROUND(E37*J37,2)</f>
        <v>0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190</v>
      </c>
      <c r="S37" s="169" t="s">
        <v>155</v>
      </c>
      <c r="T37" s="170" t="s">
        <v>156</v>
      </c>
      <c r="U37" s="155">
        <v>0.32</v>
      </c>
      <c r="V37" s="155">
        <f>ROUND(E37*U37,2)</f>
        <v>14.85</v>
      </c>
      <c r="W37" s="155"/>
      <c r="X37" s="155" t="s">
        <v>157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158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52"/>
      <c r="B38" s="153"/>
      <c r="C38" s="247" t="s">
        <v>202</v>
      </c>
      <c r="D38" s="248"/>
      <c r="E38" s="248"/>
      <c r="F38" s="248"/>
      <c r="G38" s="248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5"/>
      <c r="Z38" s="145"/>
      <c r="AA38" s="145"/>
      <c r="AB38" s="145"/>
      <c r="AC38" s="145"/>
      <c r="AD38" s="145"/>
      <c r="AE38" s="145"/>
      <c r="AF38" s="145"/>
      <c r="AG38" s="145" t="s">
        <v>160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71" t="str">
        <f>C38</f>
        <v>bednění svislé nebo šikmé (odkloněné), půdorysně přímé nebo zalomené, stěn základových patek ve volných nebo zapažených jámách, rýhách, šachtách, včetně případných vzpěr,</v>
      </c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4">
        <v>16</v>
      </c>
      <c r="B39" s="165" t="s">
        <v>205</v>
      </c>
      <c r="C39" s="182" t="s">
        <v>206</v>
      </c>
      <c r="D39" s="166" t="s">
        <v>189</v>
      </c>
      <c r="E39" s="167">
        <v>2.82891</v>
      </c>
      <c r="F39" s="168"/>
      <c r="G39" s="169">
        <f>ROUND(E39*F39,2)</f>
        <v>0</v>
      </c>
      <c r="H39" s="168"/>
      <c r="I39" s="169">
        <f>ROUND(E39*H39,2)</f>
        <v>0</v>
      </c>
      <c r="J39" s="168"/>
      <c r="K39" s="169">
        <f>ROUND(E39*J39,2)</f>
        <v>0</v>
      </c>
      <c r="L39" s="169">
        <v>21</v>
      </c>
      <c r="M39" s="169">
        <f>G39*(1+L39/100)</f>
        <v>0</v>
      </c>
      <c r="N39" s="169">
        <v>1.0210999999999999</v>
      </c>
      <c r="O39" s="169">
        <f>ROUND(E39*N39,2)</f>
        <v>2.89</v>
      </c>
      <c r="P39" s="169">
        <v>0</v>
      </c>
      <c r="Q39" s="169">
        <f>ROUND(E39*P39,2)</f>
        <v>0</v>
      </c>
      <c r="R39" s="169" t="s">
        <v>190</v>
      </c>
      <c r="S39" s="169" t="s">
        <v>155</v>
      </c>
      <c r="T39" s="170" t="s">
        <v>156</v>
      </c>
      <c r="U39" s="155">
        <v>29.292000000000002</v>
      </c>
      <c r="V39" s="155">
        <f>ROUND(E39*U39,2)</f>
        <v>82.86</v>
      </c>
      <c r="W39" s="155"/>
      <c r="X39" s="155" t="s">
        <v>157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158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52"/>
      <c r="B40" s="153"/>
      <c r="C40" s="247" t="s">
        <v>191</v>
      </c>
      <c r="D40" s="248"/>
      <c r="E40" s="248"/>
      <c r="F40" s="248"/>
      <c r="G40" s="248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5"/>
      <c r="Z40" s="145"/>
      <c r="AA40" s="145"/>
      <c r="AB40" s="145"/>
      <c r="AC40" s="145"/>
      <c r="AD40" s="145"/>
      <c r="AE40" s="145"/>
      <c r="AF40" s="145"/>
      <c r="AG40" s="145" t="s">
        <v>160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72">
        <v>17</v>
      </c>
      <c r="B41" s="173" t="s">
        <v>207</v>
      </c>
      <c r="C41" s="183" t="s">
        <v>208</v>
      </c>
      <c r="D41" s="174" t="s">
        <v>175</v>
      </c>
      <c r="E41" s="175">
        <v>348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5.0000000000000001E-4</v>
      </c>
      <c r="O41" s="177">
        <f>ROUND(E41*N41,2)</f>
        <v>0.17</v>
      </c>
      <c r="P41" s="177">
        <v>0</v>
      </c>
      <c r="Q41" s="177">
        <f>ROUND(E41*P41,2)</f>
        <v>0</v>
      </c>
      <c r="R41" s="177" t="s">
        <v>209</v>
      </c>
      <c r="S41" s="177" t="s">
        <v>155</v>
      </c>
      <c r="T41" s="178" t="s">
        <v>156</v>
      </c>
      <c r="U41" s="155">
        <v>9.4E-2</v>
      </c>
      <c r="V41" s="155">
        <f>ROUND(E41*U41,2)</f>
        <v>32.71</v>
      </c>
      <c r="W41" s="155"/>
      <c r="X41" s="155" t="s">
        <v>157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158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72">
        <v>18</v>
      </c>
      <c r="B42" s="173" t="s">
        <v>210</v>
      </c>
      <c r="C42" s="183" t="s">
        <v>211</v>
      </c>
      <c r="D42" s="174" t="s">
        <v>153</v>
      </c>
      <c r="E42" s="175">
        <v>84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2.16</v>
      </c>
      <c r="O42" s="177">
        <f>ROUND(E42*N42,2)</f>
        <v>181.44</v>
      </c>
      <c r="P42" s="177">
        <v>0</v>
      </c>
      <c r="Q42" s="177">
        <f>ROUND(E42*P42,2)</f>
        <v>0</v>
      </c>
      <c r="R42" s="177"/>
      <c r="S42" s="177" t="s">
        <v>212</v>
      </c>
      <c r="T42" s="178" t="s">
        <v>213</v>
      </c>
      <c r="U42" s="155">
        <v>1.085</v>
      </c>
      <c r="V42" s="155">
        <f>ROUND(E42*U42,2)</f>
        <v>91.14</v>
      </c>
      <c r="W42" s="155"/>
      <c r="X42" s="155" t="s">
        <v>157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158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2.5" outlineLevel="1" x14ac:dyDescent="0.2">
      <c r="A43" s="172">
        <v>19</v>
      </c>
      <c r="B43" s="173" t="s">
        <v>214</v>
      </c>
      <c r="C43" s="183" t="s">
        <v>215</v>
      </c>
      <c r="D43" s="174" t="s">
        <v>153</v>
      </c>
      <c r="E43" s="175">
        <v>79.733999999999995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2.3936999999999999</v>
      </c>
      <c r="O43" s="177">
        <f>ROUND(E43*N43,2)</f>
        <v>190.86</v>
      </c>
      <c r="P43" s="177">
        <v>0</v>
      </c>
      <c r="Q43" s="177">
        <f>ROUND(E43*P43,2)</f>
        <v>0</v>
      </c>
      <c r="R43" s="177"/>
      <c r="S43" s="177" t="s">
        <v>212</v>
      </c>
      <c r="T43" s="178" t="s">
        <v>156</v>
      </c>
      <c r="U43" s="155">
        <v>0.48</v>
      </c>
      <c r="V43" s="155">
        <f>ROUND(E43*U43,2)</f>
        <v>38.270000000000003</v>
      </c>
      <c r="W43" s="155"/>
      <c r="X43" s="155" t="s">
        <v>157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158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x14ac:dyDescent="0.2">
      <c r="A44" s="158" t="s">
        <v>149</v>
      </c>
      <c r="B44" s="159" t="s">
        <v>72</v>
      </c>
      <c r="C44" s="181" t="s">
        <v>73</v>
      </c>
      <c r="D44" s="160"/>
      <c r="E44" s="161"/>
      <c r="F44" s="162"/>
      <c r="G44" s="162">
        <f>SUMIF(AG45:AG53,"&lt;&gt;NOR",G45:G53)</f>
        <v>0</v>
      </c>
      <c r="H44" s="162"/>
      <c r="I44" s="162">
        <f>SUM(I45:I53)</f>
        <v>0</v>
      </c>
      <c r="J44" s="162"/>
      <c r="K44" s="162">
        <f>SUM(K45:K53)</f>
        <v>0</v>
      </c>
      <c r="L44" s="162"/>
      <c r="M44" s="162">
        <f>SUM(M45:M53)</f>
        <v>0</v>
      </c>
      <c r="N44" s="162"/>
      <c r="O44" s="162">
        <f>SUM(O45:O53)</f>
        <v>70.930000000000007</v>
      </c>
      <c r="P44" s="162"/>
      <c r="Q44" s="162">
        <f>SUM(Q45:Q53)</f>
        <v>0</v>
      </c>
      <c r="R44" s="162"/>
      <c r="S44" s="162"/>
      <c r="T44" s="163"/>
      <c r="U44" s="157"/>
      <c r="V44" s="157">
        <f>SUM(V45:V53)</f>
        <v>383.70000000000005</v>
      </c>
      <c r="W44" s="157"/>
      <c r="X44" s="157"/>
      <c r="AG44" t="s">
        <v>150</v>
      </c>
    </row>
    <row r="45" spans="1:60" ht="22.5" outlineLevel="1" x14ac:dyDescent="0.2">
      <c r="A45" s="164">
        <v>20</v>
      </c>
      <c r="B45" s="165" t="s">
        <v>216</v>
      </c>
      <c r="C45" s="182" t="s">
        <v>217</v>
      </c>
      <c r="D45" s="166" t="s">
        <v>175</v>
      </c>
      <c r="E45" s="167">
        <v>96</v>
      </c>
      <c r="F45" s="168"/>
      <c r="G45" s="169">
        <f>ROUND(E45*F45,2)</f>
        <v>0</v>
      </c>
      <c r="H45" s="168"/>
      <c r="I45" s="169">
        <f>ROUND(E45*H45,2)</f>
        <v>0</v>
      </c>
      <c r="J45" s="168"/>
      <c r="K45" s="169">
        <f>ROUND(E45*J45,2)</f>
        <v>0</v>
      </c>
      <c r="L45" s="169">
        <v>21</v>
      </c>
      <c r="M45" s="169">
        <f>G45*(1+L45/100)</f>
        <v>0</v>
      </c>
      <c r="N45" s="169">
        <v>0.54600000000000004</v>
      </c>
      <c r="O45" s="169">
        <f>ROUND(E45*N45,2)</f>
        <v>52.42</v>
      </c>
      <c r="P45" s="169">
        <v>0</v>
      </c>
      <c r="Q45" s="169">
        <f>ROUND(E45*P45,2)</f>
        <v>0</v>
      </c>
      <c r="R45" s="169" t="s">
        <v>190</v>
      </c>
      <c r="S45" s="169" t="s">
        <v>155</v>
      </c>
      <c r="T45" s="170" t="s">
        <v>156</v>
      </c>
      <c r="U45" s="155">
        <v>0.93400000000000005</v>
      </c>
      <c r="V45" s="155">
        <f>ROUND(E45*U45,2)</f>
        <v>89.66</v>
      </c>
      <c r="W45" s="155"/>
      <c r="X45" s="155" t="s">
        <v>157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158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52"/>
      <c r="B46" s="153"/>
      <c r="C46" s="247" t="s">
        <v>218</v>
      </c>
      <c r="D46" s="248"/>
      <c r="E46" s="248"/>
      <c r="F46" s="248"/>
      <c r="G46" s="248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5"/>
      <c r="Z46" s="145"/>
      <c r="AA46" s="145"/>
      <c r="AB46" s="145"/>
      <c r="AC46" s="145"/>
      <c r="AD46" s="145"/>
      <c r="AE46" s="145"/>
      <c r="AF46" s="145"/>
      <c r="AG46" s="145" t="s">
        <v>160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22.5" outlineLevel="1" x14ac:dyDescent="0.2">
      <c r="A47" s="164">
        <v>21</v>
      </c>
      <c r="B47" s="165" t="s">
        <v>219</v>
      </c>
      <c r="C47" s="182" t="s">
        <v>220</v>
      </c>
      <c r="D47" s="166" t="s">
        <v>175</v>
      </c>
      <c r="E47" s="167">
        <v>465.28449999999998</v>
      </c>
      <c r="F47" s="168"/>
      <c r="G47" s="169">
        <f>ROUND(E47*F47,2)</f>
        <v>0</v>
      </c>
      <c r="H47" s="168"/>
      <c r="I47" s="169">
        <f>ROUND(E47*H47,2)</f>
        <v>0</v>
      </c>
      <c r="J47" s="168"/>
      <c r="K47" s="169">
        <f>ROUND(E47*J47,2)</f>
        <v>0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69" t="s">
        <v>221</v>
      </c>
      <c r="S47" s="169" t="s">
        <v>155</v>
      </c>
      <c r="T47" s="170" t="s">
        <v>156</v>
      </c>
      <c r="U47" s="155">
        <v>0.376</v>
      </c>
      <c r="V47" s="155">
        <f>ROUND(E47*U47,2)</f>
        <v>174.95</v>
      </c>
      <c r="W47" s="155"/>
      <c r="X47" s="155" t="s">
        <v>157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158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52"/>
      <c r="B48" s="153"/>
      <c r="C48" s="247" t="s">
        <v>222</v>
      </c>
      <c r="D48" s="248"/>
      <c r="E48" s="248"/>
      <c r="F48" s="248"/>
      <c r="G48" s="248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5"/>
      <c r="Z48" s="145"/>
      <c r="AA48" s="145"/>
      <c r="AB48" s="145"/>
      <c r="AC48" s="145"/>
      <c r="AD48" s="145"/>
      <c r="AE48" s="145"/>
      <c r="AF48" s="145"/>
      <c r="AG48" s="145" t="s">
        <v>160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ht="33.75" outlineLevel="1" x14ac:dyDescent="0.2">
      <c r="A49" s="172">
        <v>22</v>
      </c>
      <c r="B49" s="173" t="s">
        <v>223</v>
      </c>
      <c r="C49" s="183" t="s">
        <v>224</v>
      </c>
      <c r="D49" s="174" t="s">
        <v>175</v>
      </c>
      <c r="E49" s="175">
        <v>47.324249999999999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1.2149999999999999E-2</v>
      </c>
      <c r="O49" s="177">
        <f>ROUND(E49*N49,2)</f>
        <v>0.56999999999999995</v>
      </c>
      <c r="P49" s="177">
        <v>0</v>
      </c>
      <c r="Q49" s="177">
        <f>ROUND(E49*P49,2)</f>
        <v>0</v>
      </c>
      <c r="R49" s="177" t="s">
        <v>190</v>
      </c>
      <c r="S49" s="177" t="s">
        <v>155</v>
      </c>
      <c r="T49" s="178" t="s">
        <v>156</v>
      </c>
      <c r="U49" s="155">
        <v>1.0109999999999999</v>
      </c>
      <c r="V49" s="155">
        <f>ROUND(E49*U49,2)</f>
        <v>47.84</v>
      </c>
      <c r="W49" s="155"/>
      <c r="X49" s="155" t="s">
        <v>157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158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172">
        <v>23</v>
      </c>
      <c r="B50" s="173" t="s">
        <v>225</v>
      </c>
      <c r="C50" s="183" t="s">
        <v>226</v>
      </c>
      <c r="D50" s="174" t="s">
        <v>227</v>
      </c>
      <c r="E50" s="175">
        <v>192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2.3939999999999999E-2</v>
      </c>
      <c r="O50" s="177">
        <f>ROUND(E50*N50,2)</f>
        <v>4.5999999999999996</v>
      </c>
      <c r="P50" s="177">
        <v>0</v>
      </c>
      <c r="Q50" s="177">
        <f>ROUND(E50*P50,2)</f>
        <v>0</v>
      </c>
      <c r="R50" s="177"/>
      <c r="S50" s="177" t="s">
        <v>212</v>
      </c>
      <c r="T50" s="178" t="s">
        <v>156</v>
      </c>
      <c r="U50" s="155">
        <v>9.5600000000000004E-2</v>
      </c>
      <c r="V50" s="155">
        <f>ROUND(E50*U50,2)</f>
        <v>18.36</v>
      </c>
      <c r="W50" s="155"/>
      <c r="X50" s="155" t="s">
        <v>157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158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72">
        <v>24</v>
      </c>
      <c r="B51" s="173" t="s">
        <v>228</v>
      </c>
      <c r="C51" s="183" t="s">
        <v>229</v>
      </c>
      <c r="D51" s="174" t="s">
        <v>175</v>
      </c>
      <c r="E51" s="175">
        <v>53.42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3.4410000000000003E-2</v>
      </c>
      <c r="O51" s="177">
        <f>ROUND(E51*N51,2)</f>
        <v>1.84</v>
      </c>
      <c r="P51" s="177">
        <v>0</v>
      </c>
      <c r="Q51" s="177">
        <f>ROUND(E51*P51,2)</f>
        <v>0</v>
      </c>
      <c r="R51" s="177"/>
      <c r="S51" s="177" t="s">
        <v>212</v>
      </c>
      <c r="T51" s="178" t="s">
        <v>230</v>
      </c>
      <c r="U51" s="155">
        <v>0.99</v>
      </c>
      <c r="V51" s="155">
        <f>ROUND(E51*U51,2)</f>
        <v>52.89</v>
      </c>
      <c r="W51" s="155"/>
      <c r="X51" s="155" t="s">
        <v>157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158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72">
        <v>25</v>
      </c>
      <c r="B52" s="173" t="s">
        <v>231</v>
      </c>
      <c r="C52" s="183" t="s">
        <v>232</v>
      </c>
      <c r="D52" s="174" t="s">
        <v>175</v>
      </c>
      <c r="E52" s="175">
        <v>488.54872999999998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1.289E-2</v>
      </c>
      <c r="O52" s="177">
        <f>ROUND(E52*N52,2)</f>
        <v>6.3</v>
      </c>
      <c r="P52" s="177">
        <v>0</v>
      </c>
      <c r="Q52" s="177">
        <f>ROUND(E52*P52,2)</f>
        <v>0</v>
      </c>
      <c r="R52" s="177"/>
      <c r="S52" s="177" t="s">
        <v>212</v>
      </c>
      <c r="T52" s="178" t="s">
        <v>233</v>
      </c>
      <c r="U52" s="155">
        <v>0</v>
      </c>
      <c r="V52" s="155">
        <f>ROUND(E52*U52,2)</f>
        <v>0</v>
      </c>
      <c r="W52" s="155"/>
      <c r="X52" s="155" t="s">
        <v>234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235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1" x14ac:dyDescent="0.2">
      <c r="A53" s="172">
        <v>26</v>
      </c>
      <c r="B53" s="173" t="s">
        <v>236</v>
      </c>
      <c r="C53" s="183" t="s">
        <v>237</v>
      </c>
      <c r="D53" s="174" t="s">
        <v>175</v>
      </c>
      <c r="E53" s="175">
        <v>488.54872999999998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1.064E-2</v>
      </c>
      <c r="O53" s="177">
        <f>ROUND(E53*N53,2)</f>
        <v>5.2</v>
      </c>
      <c r="P53" s="177">
        <v>0</v>
      </c>
      <c r="Q53" s="177">
        <f>ROUND(E53*P53,2)</f>
        <v>0</v>
      </c>
      <c r="R53" s="177" t="s">
        <v>238</v>
      </c>
      <c r="S53" s="177" t="s">
        <v>155</v>
      </c>
      <c r="T53" s="178" t="s">
        <v>233</v>
      </c>
      <c r="U53" s="155">
        <v>0</v>
      </c>
      <c r="V53" s="155">
        <f>ROUND(E53*U53,2)</f>
        <v>0</v>
      </c>
      <c r="W53" s="155"/>
      <c r="X53" s="155" t="s">
        <v>234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235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">
      <c r="A54" s="158" t="s">
        <v>149</v>
      </c>
      <c r="B54" s="159" t="s">
        <v>74</v>
      </c>
      <c r="C54" s="181" t="s">
        <v>75</v>
      </c>
      <c r="D54" s="160"/>
      <c r="E54" s="161"/>
      <c r="F54" s="162"/>
      <c r="G54" s="162">
        <f>SUMIF(AG55:AG60,"&lt;&gt;NOR",G55:G60)</f>
        <v>0</v>
      </c>
      <c r="H54" s="162"/>
      <c r="I54" s="162">
        <f>SUM(I55:I60)</f>
        <v>0</v>
      </c>
      <c r="J54" s="162"/>
      <c r="K54" s="162">
        <f>SUM(K55:K60)</f>
        <v>0</v>
      </c>
      <c r="L54" s="162"/>
      <c r="M54" s="162">
        <f>SUM(M55:M60)</f>
        <v>0</v>
      </c>
      <c r="N54" s="162"/>
      <c r="O54" s="162">
        <f>SUM(O55:O60)</f>
        <v>6.36</v>
      </c>
      <c r="P54" s="162"/>
      <c r="Q54" s="162">
        <f>SUM(Q55:Q60)</f>
        <v>0</v>
      </c>
      <c r="R54" s="162"/>
      <c r="S54" s="162"/>
      <c r="T54" s="163"/>
      <c r="U54" s="157"/>
      <c r="V54" s="157">
        <f>SUM(V55:V60)</f>
        <v>245.04999999999998</v>
      </c>
      <c r="W54" s="157"/>
      <c r="X54" s="157"/>
      <c r="AG54" t="s">
        <v>150</v>
      </c>
    </row>
    <row r="55" spans="1:60" outlineLevel="1" x14ac:dyDescent="0.2">
      <c r="A55" s="172">
        <v>27</v>
      </c>
      <c r="B55" s="173" t="s">
        <v>239</v>
      </c>
      <c r="C55" s="183" t="s">
        <v>240</v>
      </c>
      <c r="D55" s="174" t="s">
        <v>175</v>
      </c>
      <c r="E55" s="175">
        <v>28.8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7.8200000000000006E-3</v>
      </c>
      <c r="O55" s="177">
        <f>ROUND(E55*N55,2)</f>
        <v>0.23</v>
      </c>
      <c r="P55" s="177">
        <v>0</v>
      </c>
      <c r="Q55" s="177">
        <f>ROUND(E55*P55,2)</f>
        <v>0</v>
      </c>
      <c r="R55" s="177" t="s">
        <v>190</v>
      </c>
      <c r="S55" s="177" t="s">
        <v>155</v>
      </c>
      <c r="T55" s="178" t="s">
        <v>156</v>
      </c>
      <c r="U55" s="155">
        <v>0.79</v>
      </c>
      <c r="V55" s="155">
        <f>ROUND(E55*U55,2)</f>
        <v>22.75</v>
      </c>
      <c r="W55" s="155"/>
      <c r="X55" s="155" t="s">
        <v>157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158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72">
        <v>28</v>
      </c>
      <c r="B56" s="173" t="s">
        <v>241</v>
      </c>
      <c r="C56" s="183" t="s">
        <v>242</v>
      </c>
      <c r="D56" s="174" t="s">
        <v>175</v>
      </c>
      <c r="E56" s="175">
        <v>28.8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7" t="s">
        <v>190</v>
      </c>
      <c r="S56" s="177" t="s">
        <v>155</v>
      </c>
      <c r="T56" s="178" t="s">
        <v>156</v>
      </c>
      <c r="U56" s="155">
        <v>0.24</v>
      </c>
      <c r="V56" s="155">
        <f>ROUND(E56*U56,2)</f>
        <v>6.91</v>
      </c>
      <c r="W56" s="155"/>
      <c r="X56" s="155" t="s">
        <v>157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158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ht="22.5" outlineLevel="1" x14ac:dyDescent="0.2">
      <c r="A57" s="164">
        <v>29</v>
      </c>
      <c r="B57" s="165" t="s">
        <v>243</v>
      </c>
      <c r="C57" s="182" t="s">
        <v>244</v>
      </c>
      <c r="D57" s="166" t="s">
        <v>175</v>
      </c>
      <c r="E57" s="167">
        <v>572.54759999999999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21</v>
      </c>
      <c r="M57" s="169">
        <f>G57*(1+L57/100)</f>
        <v>0</v>
      </c>
      <c r="N57" s="169">
        <v>0</v>
      </c>
      <c r="O57" s="169">
        <f>ROUND(E57*N57,2)</f>
        <v>0</v>
      </c>
      <c r="P57" s="169">
        <v>0</v>
      </c>
      <c r="Q57" s="169">
        <f>ROUND(E57*P57,2)</f>
        <v>0</v>
      </c>
      <c r="R57" s="169" t="s">
        <v>221</v>
      </c>
      <c r="S57" s="169" t="s">
        <v>155</v>
      </c>
      <c r="T57" s="170" t="s">
        <v>156</v>
      </c>
      <c r="U57" s="155">
        <v>0.36799999999999999</v>
      </c>
      <c r="V57" s="155">
        <f>ROUND(E57*U57,2)</f>
        <v>210.7</v>
      </c>
      <c r="W57" s="155"/>
      <c r="X57" s="155" t="s">
        <v>157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158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52"/>
      <c r="B58" s="153"/>
      <c r="C58" s="247" t="s">
        <v>222</v>
      </c>
      <c r="D58" s="248"/>
      <c r="E58" s="248"/>
      <c r="F58" s="248"/>
      <c r="G58" s="248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5"/>
      <c r="Z58" s="145"/>
      <c r="AA58" s="145"/>
      <c r="AB58" s="145"/>
      <c r="AC58" s="145"/>
      <c r="AD58" s="145"/>
      <c r="AE58" s="145"/>
      <c r="AF58" s="145"/>
      <c r="AG58" s="145" t="s">
        <v>160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4">
        <v>30</v>
      </c>
      <c r="B59" s="165" t="s">
        <v>245</v>
      </c>
      <c r="C59" s="182" t="s">
        <v>246</v>
      </c>
      <c r="D59" s="166" t="s">
        <v>153</v>
      </c>
      <c r="E59" s="167">
        <v>3.6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1.7034</v>
      </c>
      <c r="O59" s="169">
        <f>ROUND(E59*N59,2)</f>
        <v>6.13</v>
      </c>
      <c r="P59" s="169">
        <v>0</v>
      </c>
      <c r="Q59" s="169">
        <f>ROUND(E59*P59,2)</f>
        <v>0</v>
      </c>
      <c r="R59" s="169" t="s">
        <v>247</v>
      </c>
      <c r="S59" s="169" t="s">
        <v>155</v>
      </c>
      <c r="T59" s="170" t="s">
        <v>156</v>
      </c>
      <c r="U59" s="155">
        <v>1.3029999999999999</v>
      </c>
      <c r="V59" s="155">
        <f>ROUND(E59*U59,2)</f>
        <v>4.6900000000000004</v>
      </c>
      <c r="W59" s="155"/>
      <c r="X59" s="155" t="s">
        <v>157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158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52"/>
      <c r="B60" s="153"/>
      <c r="C60" s="247" t="s">
        <v>248</v>
      </c>
      <c r="D60" s="248"/>
      <c r="E60" s="248"/>
      <c r="F60" s="248"/>
      <c r="G60" s="248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5"/>
      <c r="Z60" s="145"/>
      <c r="AA60" s="145"/>
      <c r="AB60" s="145"/>
      <c r="AC60" s="145"/>
      <c r="AD60" s="145"/>
      <c r="AE60" s="145"/>
      <c r="AF60" s="145"/>
      <c r="AG60" s="145" t="s">
        <v>160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">
      <c r="A61" s="158" t="s">
        <v>149</v>
      </c>
      <c r="B61" s="159" t="s">
        <v>76</v>
      </c>
      <c r="C61" s="181" t="s">
        <v>77</v>
      </c>
      <c r="D61" s="160"/>
      <c r="E61" s="161"/>
      <c r="F61" s="162"/>
      <c r="G61" s="162">
        <f>SUMIF(AG62:AG70,"&lt;&gt;NOR",G62:G70)</f>
        <v>0</v>
      </c>
      <c r="H61" s="162"/>
      <c r="I61" s="162">
        <f>SUM(I62:I70)</f>
        <v>0</v>
      </c>
      <c r="J61" s="162"/>
      <c r="K61" s="162">
        <f>SUM(K62:K70)</f>
        <v>0</v>
      </c>
      <c r="L61" s="162"/>
      <c r="M61" s="162">
        <f>SUM(M62:M70)</f>
        <v>0</v>
      </c>
      <c r="N61" s="162"/>
      <c r="O61" s="162">
        <f>SUM(O62:O70)</f>
        <v>61.129999999999995</v>
      </c>
      <c r="P61" s="162"/>
      <c r="Q61" s="162">
        <f>SUM(Q62:Q70)</f>
        <v>0</v>
      </c>
      <c r="R61" s="162"/>
      <c r="S61" s="162"/>
      <c r="T61" s="163"/>
      <c r="U61" s="157"/>
      <c r="V61" s="157">
        <f>SUM(V62:V70)</f>
        <v>44.24</v>
      </c>
      <c r="W61" s="157"/>
      <c r="X61" s="157"/>
      <c r="AG61" t="s">
        <v>150</v>
      </c>
    </row>
    <row r="62" spans="1:60" ht="22.5" outlineLevel="1" x14ac:dyDescent="0.2">
      <c r="A62" s="172">
        <v>31</v>
      </c>
      <c r="B62" s="173" t="s">
        <v>249</v>
      </c>
      <c r="C62" s="183" t="s">
        <v>250</v>
      </c>
      <c r="D62" s="174" t="s">
        <v>175</v>
      </c>
      <c r="E62" s="175">
        <v>58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0.378</v>
      </c>
      <c r="O62" s="177">
        <f>ROUND(E62*N62,2)</f>
        <v>21.92</v>
      </c>
      <c r="P62" s="177">
        <v>0</v>
      </c>
      <c r="Q62" s="177">
        <f>ROUND(E62*P62,2)</f>
        <v>0</v>
      </c>
      <c r="R62" s="177" t="s">
        <v>251</v>
      </c>
      <c r="S62" s="177" t="s">
        <v>155</v>
      </c>
      <c r="T62" s="178" t="s">
        <v>156</v>
      </c>
      <c r="U62" s="155">
        <v>2.5999999999999999E-2</v>
      </c>
      <c r="V62" s="155">
        <f>ROUND(E62*U62,2)</f>
        <v>1.51</v>
      </c>
      <c r="W62" s="155"/>
      <c r="X62" s="155" t="s">
        <v>157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158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4">
        <v>32</v>
      </c>
      <c r="B63" s="165" t="s">
        <v>252</v>
      </c>
      <c r="C63" s="182" t="s">
        <v>253</v>
      </c>
      <c r="D63" s="166" t="s">
        <v>175</v>
      </c>
      <c r="E63" s="167">
        <v>54.6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0.13750000000000001</v>
      </c>
      <c r="O63" s="169">
        <f>ROUND(E63*N63,2)</f>
        <v>7.51</v>
      </c>
      <c r="P63" s="169">
        <v>0</v>
      </c>
      <c r="Q63" s="169">
        <f>ROUND(E63*P63,2)</f>
        <v>0</v>
      </c>
      <c r="R63" s="169" t="s">
        <v>251</v>
      </c>
      <c r="S63" s="169" t="s">
        <v>155</v>
      </c>
      <c r="T63" s="170" t="s">
        <v>156</v>
      </c>
      <c r="U63" s="155">
        <v>4.9000000000000002E-2</v>
      </c>
      <c r="V63" s="155">
        <f>ROUND(E63*U63,2)</f>
        <v>2.68</v>
      </c>
      <c r="W63" s="155"/>
      <c r="X63" s="155" t="s">
        <v>157</v>
      </c>
      <c r="Y63" s="145"/>
      <c r="Z63" s="145"/>
      <c r="AA63" s="145"/>
      <c r="AB63" s="145"/>
      <c r="AC63" s="145"/>
      <c r="AD63" s="145"/>
      <c r="AE63" s="145"/>
      <c r="AF63" s="145"/>
      <c r="AG63" s="145" t="s">
        <v>158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52"/>
      <c r="B64" s="153"/>
      <c r="C64" s="247" t="s">
        <v>254</v>
      </c>
      <c r="D64" s="248"/>
      <c r="E64" s="248"/>
      <c r="F64" s="248"/>
      <c r="G64" s="248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5"/>
      <c r="Z64" s="145"/>
      <c r="AA64" s="145"/>
      <c r="AB64" s="145"/>
      <c r="AC64" s="145"/>
      <c r="AD64" s="145"/>
      <c r="AE64" s="145"/>
      <c r="AF64" s="145"/>
      <c r="AG64" s="145" t="s">
        <v>160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72">
        <v>33</v>
      </c>
      <c r="B65" s="173" t="s">
        <v>255</v>
      </c>
      <c r="C65" s="183" t="s">
        <v>256</v>
      </c>
      <c r="D65" s="174" t="s">
        <v>175</v>
      </c>
      <c r="E65" s="175">
        <v>54.6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0.12966</v>
      </c>
      <c r="O65" s="177">
        <f>ROUND(E65*N65,2)</f>
        <v>7.08</v>
      </c>
      <c r="P65" s="177">
        <v>0</v>
      </c>
      <c r="Q65" s="177">
        <f>ROUND(E65*P65,2)</f>
        <v>0</v>
      </c>
      <c r="R65" s="177" t="s">
        <v>251</v>
      </c>
      <c r="S65" s="177" t="s">
        <v>155</v>
      </c>
      <c r="T65" s="178" t="s">
        <v>156</v>
      </c>
      <c r="U65" s="155">
        <v>7.1999999999999995E-2</v>
      </c>
      <c r="V65" s="155">
        <f>ROUND(E65*U65,2)</f>
        <v>3.93</v>
      </c>
      <c r="W65" s="155"/>
      <c r="X65" s="155" t="s">
        <v>157</v>
      </c>
      <c r="Y65" s="145"/>
      <c r="Z65" s="145"/>
      <c r="AA65" s="145"/>
      <c r="AB65" s="145"/>
      <c r="AC65" s="145"/>
      <c r="AD65" s="145"/>
      <c r="AE65" s="145"/>
      <c r="AF65" s="145"/>
      <c r="AG65" s="145" t="s">
        <v>158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2.5" outlineLevel="1" x14ac:dyDescent="0.2">
      <c r="A66" s="164">
        <v>34</v>
      </c>
      <c r="B66" s="165" t="s">
        <v>257</v>
      </c>
      <c r="C66" s="182" t="s">
        <v>258</v>
      </c>
      <c r="D66" s="166" t="s">
        <v>175</v>
      </c>
      <c r="E66" s="167">
        <v>58</v>
      </c>
      <c r="F66" s="168"/>
      <c r="G66" s="169">
        <f>ROUND(E66*F66,2)</f>
        <v>0</v>
      </c>
      <c r="H66" s="168"/>
      <c r="I66" s="169">
        <f>ROUND(E66*H66,2)</f>
        <v>0</v>
      </c>
      <c r="J66" s="168"/>
      <c r="K66" s="169">
        <f>ROUND(E66*J66,2)</f>
        <v>0</v>
      </c>
      <c r="L66" s="169">
        <v>21</v>
      </c>
      <c r="M66" s="169">
        <f>G66*(1+L66/100)</f>
        <v>0</v>
      </c>
      <c r="N66" s="169">
        <v>0.18107999999999999</v>
      </c>
      <c r="O66" s="169">
        <f>ROUND(E66*N66,2)</f>
        <v>10.5</v>
      </c>
      <c r="P66" s="169">
        <v>0</v>
      </c>
      <c r="Q66" s="169">
        <f>ROUND(E66*P66,2)</f>
        <v>0</v>
      </c>
      <c r="R66" s="169" t="s">
        <v>251</v>
      </c>
      <c r="S66" s="169" t="s">
        <v>155</v>
      </c>
      <c r="T66" s="170" t="s">
        <v>156</v>
      </c>
      <c r="U66" s="155">
        <v>0.375</v>
      </c>
      <c r="V66" s="155">
        <f>ROUND(E66*U66,2)</f>
        <v>21.75</v>
      </c>
      <c r="W66" s="155"/>
      <c r="X66" s="155" t="s">
        <v>157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158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22.5" outlineLevel="1" x14ac:dyDescent="0.2">
      <c r="A67" s="152"/>
      <c r="B67" s="153"/>
      <c r="C67" s="247" t="s">
        <v>259</v>
      </c>
      <c r="D67" s="248"/>
      <c r="E67" s="248"/>
      <c r="F67" s="248"/>
      <c r="G67" s="248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5"/>
      <c r="Z67" s="145"/>
      <c r="AA67" s="145"/>
      <c r="AB67" s="145"/>
      <c r="AC67" s="145"/>
      <c r="AD67" s="145"/>
      <c r="AE67" s="145"/>
      <c r="AF67" s="145"/>
      <c r="AG67" s="145" t="s">
        <v>160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71" t="str">
        <f>C67</f>
        <v>komunikací pro pěší do velikosti dlaždic 0,25 m2 s provedením lože do tl. 30 mm, s vyplněním spár a se smetením přebytečného materiálu na vzdálenost do 3 m</v>
      </c>
      <c r="BB67" s="145"/>
      <c r="BC67" s="145"/>
      <c r="BD67" s="145"/>
      <c r="BE67" s="145"/>
      <c r="BF67" s="145"/>
      <c r="BG67" s="145"/>
      <c r="BH67" s="145"/>
    </row>
    <row r="68" spans="1:60" ht="22.5" outlineLevel="1" x14ac:dyDescent="0.2">
      <c r="A68" s="172">
        <v>35</v>
      </c>
      <c r="B68" s="173" t="s">
        <v>260</v>
      </c>
      <c r="C68" s="183" t="s">
        <v>261</v>
      </c>
      <c r="D68" s="174" t="s">
        <v>262</v>
      </c>
      <c r="E68" s="175">
        <v>26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0.11260000000000001</v>
      </c>
      <c r="O68" s="177">
        <f>ROUND(E68*N68,2)</f>
        <v>2.93</v>
      </c>
      <c r="P68" s="177">
        <v>0</v>
      </c>
      <c r="Q68" s="177">
        <f>ROUND(E68*P68,2)</f>
        <v>0</v>
      </c>
      <c r="R68" s="177" t="s">
        <v>251</v>
      </c>
      <c r="S68" s="177" t="s">
        <v>155</v>
      </c>
      <c r="T68" s="178" t="s">
        <v>156</v>
      </c>
      <c r="U68" s="155">
        <v>0.55249999999999999</v>
      </c>
      <c r="V68" s="155">
        <f>ROUND(E68*U68,2)</f>
        <v>14.37</v>
      </c>
      <c r="W68" s="155"/>
      <c r="X68" s="155" t="s">
        <v>157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158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72">
        <v>36</v>
      </c>
      <c r="B69" s="173" t="s">
        <v>263</v>
      </c>
      <c r="C69" s="183" t="s">
        <v>264</v>
      </c>
      <c r="D69" s="174" t="s">
        <v>227</v>
      </c>
      <c r="E69" s="175">
        <v>26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1.5800000000000002E-2</v>
      </c>
      <c r="O69" s="177">
        <f>ROUND(E69*N69,2)</f>
        <v>0.41</v>
      </c>
      <c r="P69" s="177">
        <v>0</v>
      </c>
      <c r="Q69" s="177">
        <f>ROUND(E69*P69,2)</f>
        <v>0</v>
      </c>
      <c r="R69" s="177" t="s">
        <v>238</v>
      </c>
      <c r="S69" s="177" t="s">
        <v>155</v>
      </c>
      <c r="T69" s="178" t="s">
        <v>156</v>
      </c>
      <c r="U69" s="155">
        <v>0</v>
      </c>
      <c r="V69" s="155">
        <f>ROUND(E69*U69,2)</f>
        <v>0</v>
      </c>
      <c r="W69" s="155"/>
      <c r="X69" s="155" t="s">
        <v>234</v>
      </c>
      <c r="Y69" s="145"/>
      <c r="Z69" s="145"/>
      <c r="AA69" s="145"/>
      <c r="AB69" s="145"/>
      <c r="AC69" s="145"/>
      <c r="AD69" s="145"/>
      <c r="AE69" s="145"/>
      <c r="AF69" s="145"/>
      <c r="AG69" s="145" t="s">
        <v>235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72">
        <v>37</v>
      </c>
      <c r="B70" s="173" t="s">
        <v>265</v>
      </c>
      <c r="C70" s="183" t="s">
        <v>266</v>
      </c>
      <c r="D70" s="174" t="s">
        <v>227</v>
      </c>
      <c r="E70" s="175">
        <v>276.36363999999998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3.9E-2</v>
      </c>
      <c r="O70" s="177">
        <f>ROUND(E70*N70,2)</f>
        <v>10.78</v>
      </c>
      <c r="P70" s="177">
        <v>0</v>
      </c>
      <c r="Q70" s="177">
        <f>ROUND(E70*P70,2)</f>
        <v>0</v>
      </c>
      <c r="R70" s="177" t="s">
        <v>238</v>
      </c>
      <c r="S70" s="177" t="s">
        <v>155</v>
      </c>
      <c r="T70" s="178" t="s">
        <v>233</v>
      </c>
      <c r="U70" s="155">
        <v>0</v>
      </c>
      <c r="V70" s="155">
        <f>ROUND(E70*U70,2)</f>
        <v>0</v>
      </c>
      <c r="W70" s="155"/>
      <c r="X70" s="155" t="s">
        <v>234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235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x14ac:dyDescent="0.2">
      <c r="A71" s="158" t="s">
        <v>149</v>
      </c>
      <c r="B71" s="159" t="s">
        <v>78</v>
      </c>
      <c r="C71" s="181" t="s">
        <v>79</v>
      </c>
      <c r="D71" s="160"/>
      <c r="E71" s="161"/>
      <c r="F71" s="162"/>
      <c r="G71" s="162">
        <f>SUMIF(AG72:AG78,"&lt;&gt;NOR",G72:G78)</f>
        <v>0</v>
      </c>
      <c r="H71" s="162"/>
      <c r="I71" s="162">
        <f>SUM(I72:I78)</f>
        <v>0</v>
      </c>
      <c r="J71" s="162"/>
      <c r="K71" s="162">
        <f>SUM(K72:K78)</f>
        <v>0</v>
      </c>
      <c r="L71" s="162"/>
      <c r="M71" s="162">
        <f>SUM(M72:M78)</f>
        <v>0</v>
      </c>
      <c r="N71" s="162"/>
      <c r="O71" s="162">
        <f>SUM(O72:O78)</f>
        <v>4.84</v>
      </c>
      <c r="P71" s="162"/>
      <c r="Q71" s="162">
        <f>SUM(Q72:Q78)</f>
        <v>0</v>
      </c>
      <c r="R71" s="162"/>
      <c r="S71" s="162"/>
      <c r="T71" s="163"/>
      <c r="U71" s="157"/>
      <c r="V71" s="157">
        <f>SUM(V72:V78)</f>
        <v>88.050000000000011</v>
      </c>
      <c r="W71" s="157"/>
      <c r="X71" s="157"/>
      <c r="AG71" t="s">
        <v>150</v>
      </c>
    </row>
    <row r="72" spans="1:60" outlineLevel="1" x14ac:dyDescent="0.2">
      <c r="A72" s="164">
        <v>38</v>
      </c>
      <c r="B72" s="165" t="s">
        <v>267</v>
      </c>
      <c r="C72" s="182" t="s">
        <v>268</v>
      </c>
      <c r="D72" s="166" t="s">
        <v>175</v>
      </c>
      <c r="E72" s="167">
        <v>81.599999999999994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21</v>
      </c>
      <c r="M72" s="169">
        <f>G72*(1+L72/100)</f>
        <v>0</v>
      </c>
      <c r="N72" s="169">
        <v>3.6999999999999999E-4</v>
      </c>
      <c r="O72" s="169">
        <f>ROUND(E72*N72,2)</f>
        <v>0.03</v>
      </c>
      <c r="P72" s="169">
        <v>0</v>
      </c>
      <c r="Q72" s="169">
        <f>ROUND(E72*P72,2)</f>
        <v>0</v>
      </c>
      <c r="R72" s="169" t="s">
        <v>190</v>
      </c>
      <c r="S72" s="169" t="s">
        <v>155</v>
      </c>
      <c r="T72" s="170" t="s">
        <v>156</v>
      </c>
      <c r="U72" s="155">
        <v>7.0000000000000007E-2</v>
      </c>
      <c r="V72" s="155">
        <f>ROUND(E72*U72,2)</f>
        <v>5.71</v>
      </c>
      <c r="W72" s="155"/>
      <c r="X72" s="155" t="s">
        <v>157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158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52"/>
      <c r="B73" s="153"/>
      <c r="C73" s="247" t="s">
        <v>269</v>
      </c>
      <c r="D73" s="248"/>
      <c r="E73" s="248"/>
      <c r="F73" s="248"/>
      <c r="G73" s="248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5"/>
      <c r="Z73" s="145"/>
      <c r="AA73" s="145"/>
      <c r="AB73" s="145"/>
      <c r="AC73" s="145"/>
      <c r="AD73" s="145"/>
      <c r="AE73" s="145"/>
      <c r="AF73" s="145"/>
      <c r="AG73" s="145" t="s">
        <v>160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4">
        <v>39</v>
      </c>
      <c r="B74" s="165" t="s">
        <v>270</v>
      </c>
      <c r="C74" s="182" t="s">
        <v>271</v>
      </c>
      <c r="D74" s="166" t="s">
        <v>175</v>
      </c>
      <c r="E74" s="167">
        <v>81.599999999999994</v>
      </c>
      <c r="F74" s="168"/>
      <c r="G74" s="169">
        <f>ROUND(E74*F74,2)</f>
        <v>0</v>
      </c>
      <c r="H74" s="168"/>
      <c r="I74" s="169">
        <f>ROUND(E74*H74,2)</f>
        <v>0</v>
      </c>
      <c r="J74" s="168"/>
      <c r="K74" s="169">
        <f>ROUND(E74*J74,2)</f>
        <v>0</v>
      </c>
      <c r="L74" s="169">
        <v>21</v>
      </c>
      <c r="M74" s="169">
        <f>G74*(1+L74/100)</f>
        <v>0</v>
      </c>
      <c r="N74" s="169">
        <v>4.5580000000000002E-2</v>
      </c>
      <c r="O74" s="169">
        <f>ROUND(E74*N74,2)</f>
        <v>3.72</v>
      </c>
      <c r="P74" s="169">
        <v>0</v>
      </c>
      <c r="Q74" s="169">
        <f>ROUND(E74*P74,2)</f>
        <v>0</v>
      </c>
      <c r="R74" s="169" t="s">
        <v>190</v>
      </c>
      <c r="S74" s="169" t="s">
        <v>155</v>
      </c>
      <c r="T74" s="170" t="s">
        <v>156</v>
      </c>
      <c r="U74" s="155">
        <v>0.32200000000000001</v>
      </c>
      <c r="V74" s="155">
        <f>ROUND(E74*U74,2)</f>
        <v>26.28</v>
      </c>
      <c r="W74" s="155"/>
      <c r="X74" s="155" t="s">
        <v>157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158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52"/>
      <c r="B75" s="153"/>
      <c r="C75" s="247" t="s">
        <v>272</v>
      </c>
      <c r="D75" s="248"/>
      <c r="E75" s="248"/>
      <c r="F75" s="248"/>
      <c r="G75" s="248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5"/>
      <c r="Z75" s="145"/>
      <c r="AA75" s="145"/>
      <c r="AB75" s="145"/>
      <c r="AC75" s="145"/>
      <c r="AD75" s="145"/>
      <c r="AE75" s="145"/>
      <c r="AF75" s="145"/>
      <c r="AG75" s="145" t="s">
        <v>160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ht="22.5" outlineLevel="1" x14ac:dyDescent="0.2">
      <c r="A76" s="164">
        <v>40</v>
      </c>
      <c r="B76" s="165" t="s">
        <v>273</v>
      </c>
      <c r="C76" s="182" t="s">
        <v>274</v>
      </c>
      <c r="D76" s="166" t="s">
        <v>175</v>
      </c>
      <c r="E76" s="167">
        <v>81.599999999999994</v>
      </c>
      <c r="F76" s="168"/>
      <c r="G76" s="169">
        <f>ROUND(E76*F76,2)</f>
        <v>0</v>
      </c>
      <c r="H76" s="168"/>
      <c r="I76" s="169">
        <f>ROUND(E76*H76,2)</f>
        <v>0</v>
      </c>
      <c r="J76" s="168"/>
      <c r="K76" s="169">
        <f>ROUND(E76*J76,2)</f>
        <v>0</v>
      </c>
      <c r="L76" s="169">
        <v>21</v>
      </c>
      <c r="M76" s="169">
        <f>G76*(1+L76/100)</f>
        <v>0</v>
      </c>
      <c r="N76" s="169">
        <v>8.5100000000000002E-3</v>
      </c>
      <c r="O76" s="169">
        <f>ROUND(E76*N76,2)</f>
        <v>0.69</v>
      </c>
      <c r="P76" s="169">
        <v>0</v>
      </c>
      <c r="Q76" s="169">
        <f>ROUND(E76*P76,2)</f>
        <v>0</v>
      </c>
      <c r="R76" s="169" t="s">
        <v>190</v>
      </c>
      <c r="S76" s="169" t="s">
        <v>155</v>
      </c>
      <c r="T76" s="170" t="s">
        <v>156</v>
      </c>
      <c r="U76" s="155">
        <v>0.32500000000000001</v>
      </c>
      <c r="V76" s="155">
        <f>ROUND(E76*U76,2)</f>
        <v>26.52</v>
      </c>
      <c r="W76" s="155"/>
      <c r="X76" s="155" t="s">
        <v>157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158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52"/>
      <c r="B77" s="153"/>
      <c r="C77" s="247" t="s">
        <v>275</v>
      </c>
      <c r="D77" s="248"/>
      <c r="E77" s="248"/>
      <c r="F77" s="248"/>
      <c r="G77" s="248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5"/>
      <c r="Z77" s="145"/>
      <c r="AA77" s="145"/>
      <c r="AB77" s="145"/>
      <c r="AC77" s="145"/>
      <c r="AD77" s="145"/>
      <c r="AE77" s="145"/>
      <c r="AF77" s="145"/>
      <c r="AG77" s="145" t="s">
        <v>160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2.5" outlineLevel="1" x14ac:dyDescent="0.2">
      <c r="A78" s="172">
        <v>41</v>
      </c>
      <c r="B78" s="173" t="s">
        <v>276</v>
      </c>
      <c r="C78" s="183" t="s">
        <v>277</v>
      </c>
      <c r="D78" s="174" t="s">
        <v>175</v>
      </c>
      <c r="E78" s="175">
        <v>81.599999999999994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4.9100000000000003E-3</v>
      </c>
      <c r="O78" s="177">
        <f>ROUND(E78*N78,2)</f>
        <v>0.4</v>
      </c>
      <c r="P78" s="177">
        <v>0</v>
      </c>
      <c r="Q78" s="177">
        <f>ROUND(E78*P78,2)</f>
        <v>0</v>
      </c>
      <c r="R78" s="177" t="s">
        <v>190</v>
      </c>
      <c r="S78" s="177" t="s">
        <v>155</v>
      </c>
      <c r="T78" s="178" t="s">
        <v>156</v>
      </c>
      <c r="U78" s="155">
        <v>0.36199999999999999</v>
      </c>
      <c r="V78" s="155">
        <f>ROUND(E78*U78,2)</f>
        <v>29.54</v>
      </c>
      <c r="W78" s="155"/>
      <c r="X78" s="155" t="s">
        <v>157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158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x14ac:dyDescent="0.2">
      <c r="A79" s="158" t="s">
        <v>149</v>
      </c>
      <c r="B79" s="159" t="s">
        <v>80</v>
      </c>
      <c r="C79" s="181" t="s">
        <v>81</v>
      </c>
      <c r="D79" s="160"/>
      <c r="E79" s="161"/>
      <c r="F79" s="162"/>
      <c r="G79" s="162">
        <f>SUMIF(AG80:AG83,"&lt;&gt;NOR",G80:G83)</f>
        <v>0</v>
      </c>
      <c r="H79" s="162"/>
      <c r="I79" s="162">
        <f>SUM(I80:I83)</f>
        <v>0</v>
      </c>
      <c r="J79" s="162"/>
      <c r="K79" s="162">
        <f>SUM(K80:K83)</f>
        <v>0</v>
      </c>
      <c r="L79" s="162"/>
      <c r="M79" s="162">
        <f>SUM(M80:M83)</f>
        <v>0</v>
      </c>
      <c r="N79" s="162"/>
      <c r="O79" s="162">
        <f>SUM(O80:O83)</f>
        <v>2.13</v>
      </c>
      <c r="P79" s="162"/>
      <c r="Q79" s="162">
        <f>SUM(Q80:Q83)</f>
        <v>0</v>
      </c>
      <c r="R79" s="162"/>
      <c r="S79" s="162"/>
      <c r="T79" s="163"/>
      <c r="U79" s="157"/>
      <c r="V79" s="157">
        <f>SUM(V80:V83)</f>
        <v>169.22</v>
      </c>
      <c r="W79" s="157"/>
      <c r="X79" s="157"/>
      <c r="AG79" t="s">
        <v>150</v>
      </c>
    </row>
    <row r="80" spans="1:60" outlineLevel="1" x14ac:dyDescent="0.2">
      <c r="A80" s="164">
        <v>42</v>
      </c>
      <c r="B80" s="165" t="s">
        <v>278</v>
      </c>
      <c r="C80" s="182" t="s">
        <v>279</v>
      </c>
      <c r="D80" s="166" t="s">
        <v>175</v>
      </c>
      <c r="E80" s="167">
        <v>96</v>
      </c>
      <c r="F80" s="168"/>
      <c r="G80" s="169">
        <f>ROUND(E80*F80,2)</f>
        <v>0</v>
      </c>
      <c r="H80" s="168"/>
      <c r="I80" s="169">
        <f>ROUND(E80*H80,2)</f>
        <v>0</v>
      </c>
      <c r="J80" s="168"/>
      <c r="K80" s="169">
        <f>ROUND(E80*J80,2)</f>
        <v>0</v>
      </c>
      <c r="L80" s="169">
        <v>21</v>
      </c>
      <c r="M80" s="169">
        <f>G80*(1+L80/100)</f>
        <v>0</v>
      </c>
      <c r="N80" s="169">
        <v>6.0299999999999998E-3</v>
      </c>
      <c r="O80" s="169">
        <f>ROUND(E80*N80,2)</f>
        <v>0.57999999999999996</v>
      </c>
      <c r="P80" s="169">
        <v>0</v>
      </c>
      <c r="Q80" s="169">
        <f>ROUND(E80*P80,2)</f>
        <v>0</v>
      </c>
      <c r="R80" s="169" t="s">
        <v>190</v>
      </c>
      <c r="S80" s="169" t="s">
        <v>155</v>
      </c>
      <c r="T80" s="170" t="s">
        <v>156</v>
      </c>
      <c r="U80" s="155">
        <v>0.49299999999999999</v>
      </c>
      <c r="V80" s="155">
        <f>ROUND(E80*U80,2)</f>
        <v>47.33</v>
      </c>
      <c r="W80" s="155"/>
      <c r="X80" s="155" t="s">
        <v>157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158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52"/>
      <c r="B81" s="153"/>
      <c r="C81" s="247" t="s">
        <v>280</v>
      </c>
      <c r="D81" s="248"/>
      <c r="E81" s="248"/>
      <c r="F81" s="248"/>
      <c r="G81" s="248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5"/>
      <c r="Z81" s="145"/>
      <c r="AA81" s="145"/>
      <c r="AB81" s="145"/>
      <c r="AC81" s="145"/>
      <c r="AD81" s="145"/>
      <c r="AE81" s="145"/>
      <c r="AF81" s="145"/>
      <c r="AG81" s="145" t="s">
        <v>160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71" t="str">
        <f>C81</f>
        <v>nanesení lepicího tmelu na izolační desky, nalepení desek a zajištění talířovými hmoždinkami (6 ks/m2). Bez povrchové úpravy desek.</v>
      </c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4">
        <v>43</v>
      </c>
      <c r="B82" s="165" t="s">
        <v>281</v>
      </c>
      <c r="C82" s="182" t="s">
        <v>282</v>
      </c>
      <c r="D82" s="166" t="s">
        <v>175</v>
      </c>
      <c r="E82" s="167">
        <v>97.06</v>
      </c>
      <c r="F82" s="168"/>
      <c r="G82" s="169">
        <f>ROUND(E82*F82,2)</f>
        <v>0</v>
      </c>
      <c r="H82" s="168"/>
      <c r="I82" s="169">
        <f>ROUND(E82*H82,2)</f>
        <v>0</v>
      </c>
      <c r="J82" s="168"/>
      <c r="K82" s="169">
        <f>ROUND(E82*J82,2)</f>
        <v>0</v>
      </c>
      <c r="L82" s="169">
        <v>21</v>
      </c>
      <c r="M82" s="169">
        <f>G82*(1+L82/100)</f>
        <v>0</v>
      </c>
      <c r="N82" s="169">
        <v>1.602E-2</v>
      </c>
      <c r="O82" s="169">
        <f>ROUND(E82*N82,2)</f>
        <v>1.55</v>
      </c>
      <c r="P82" s="169">
        <v>0</v>
      </c>
      <c r="Q82" s="169">
        <f>ROUND(E82*P82,2)</f>
        <v>0</v>
      </c>
      <c r="R82" s="169" t="s">
        <v>190</v>
      </c>
      <c r="S82" s="169" t="s">
        <v>155</v>
      </c>
      <c r="T82" s="170" t="s">
        <v>156</v>
      </c>
      <c r="U82" s="155">
        <v>1.2558</v>
      </c>
      <c r="V82" s="155">
        <f>ROUND(E82*U82,2)</f>
        <v>121.89</v>
      </c>
      <c r="W82" s="155"/>
      <c r="X82" s="155" t="s">
        <v>157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158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52"/>
      <c r="B83" s="153"/>
      <c r="C83" s="247" t="s">
        <v>283</v>
      </c>
      <c r="D83" s="248"/>
      <c r="E83" s="248"/>
      <c r="F83" s="248"/>
      <c r="G83" s="248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5"/>
      <c r="Z83" s="145"/>
      <c r="AA83" s="145"/>
      <c r="AB83" s="145"/>
      <c r="AC83" s="145"/>
      <c r="AD83" s="145"/>
      <c r="AE83" s="145"/>
      <c r="AF83" s="145"/>
      <c r="AG83" s="145" t="s">
        <v>160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71" t="str">
        <f>C83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83" s="145"/>
      <c r="BC83" s="145"/>
      <c r="BD83" s="145"/>
      <c r="BE83" s="145"/>
      <c r="BF83" s="145"/>
      <c r="BG83" s="145"/>
      <c r="BH83" s="145"/>
    </row>
    <row r="84" spans="1:60" x14ac:dyDescent="0.2">
      <c r="A84" s="158" t="s">
        <v>149</v>
      </c>
      <c r="B84" s="159" t="s">
        <v>82</v>
      </c>
      <c r="C84" s="181" t="s">
        <v>83</v>
      </c>
      <c r="D84" s="160"/>
      <c r="E84" s="161"/>
      <c r="F84" s="162"/>
      <c r="G84" s="162">
        <f>SUMIF(AG85:AG88,"&lt;&gt;NOR",G85:G88)</f>
        <v>0</v>
      </c>
      <c r="H84" s="162"/>
      <c r="I84" s="162">
        <f>SUM(I85:I88)</f>
        <v>0</v>
      </c>
      <c r="J84" s="162"/>
      <c r="K84" s="162">
        <f>SUM(K85:K88)</f>
        <v>0</v>
      </c>
      <c r="L84" s="162"/>
      <c r="M84" s="162">
        <f>SUM(M85:M88)</f>
        <v>0</v>
      </c>
      <c r="N84" s="162"/>
      <c r="O84" s="162">
        <f>SUM(O85:O88)</f>
        <v>246.28</v>
      </c>
      <c r="P84" s="162"/>
      <c r="Q84" s="162">
        <f>SUM(Q85:Q88)</f>
        <v>0</v>
      </c>
      <c r="R84" s="162"/>
      <c r="S84" s="162"/>
      <c r="T84" s="163"/>
      <c r="U84" s="157"/>
      <c r="V84" s="157">
        <f>SUM(V85:V88)</f>
        <v>247.2</v>
      </c>
      <c r="W84" s="157"/>
      <c r="X84" s="157"/>
      <c r="AG84" t="s">
        <v>150</v>
      </c>
    </row>
    <row r="85" spans="1:60" ht="22.5" outlineLevel="1" x14ac:dyDescent="0.2">
      <c r="A85" s="164">
        <v>44</v>
      </c>
      <c r="B85" s="165" t="s">
        <v>284</v>
      </c>
      <c r="C85" s="182" t="s">
        <v>285</v>
      </c>
      <c r="D85" s="166" t="s">
        <v>153</v>
      </c>
      <c r="E85" s="167">
        <v>103.6</v>
      </c>
      <c r="F85" s="168"/>
      <c r="G85" s="169">
        <f>ROUND(E85*F85,2)</f>
        <v>0</v>
      </c>
      <c r="H85" s="168"/>
      <c r="I85" s="169">
        <f>ROUND(E85*H85,2)</f>
        <v>0</v>
      </c>
      <c r="J85" s="168"/>
      <c r="K85" s="169">
        <f>ROUND(E85*J85,2)</f>
        <v>0</v>
      </c>
      <c r="L85" s="169">
        <v>21</v>
      </c>
      <c r="M85" s="169">
        <f>G85*(1+L85/100)</f>
        <v>0</v>
      </c>
      <c r="N85" s="169">
        <v>2.3633999999999999</v>
      </c>
      <c r="O85" s="169">
        <f>ROUND(E85*N85,2)</f>
        <v>244.85</v>
      </c>
      <c r="P85" s="169">
        <v>0</v>
      </c>
      <c r="Q85" s="169">
        <f>ROUND(E85*P85,2)</f>
        <v>0</v>
      </c>
      <c r="R85" s="169" t="s">
        <v>190</v>
      </c>
      <c r="S85" s="169" t="s">
        <v>155</v>
      </c>
      <c r="T85" s="170" t="s">
        <v>156</v>
      </c>
      <c r="U85" s="155">
        <v>2.3170000000000002</v>
      </c>
      <c r="V85" s="155">
        <f>ROUND(E85*U85,2)</f>
        <v>240.04</v>
      </c>
      <c r="W85" s="155"/>
      <c r="X85" s="155" t="s">
        <v>157</v>
      </c>
      <c r="Y85" s="145"/>
      <c r="Z85" s="145"/>
      <c r="AA85" s="145"/>
      <c r="AB85" s="145"/>
      <c r="AC85" s="145"/>
      <c r="AD85" s="145"/>
      <c r="AE85" s="145"/>
      <c r="AF85" s="145"/>
      <c r="AG85" s="145" t="s">
        <v>158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52"/>
      <c r="B86" s="153"/>
      <c r="C86" s="247" t="s">
        <v>286</v>
      </c>
      <c r="D86" s="248"/>
      <c r="E86" s="248"/>
      <c r="F86" s="248"/>
      <c r="G86" s="248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5"/>
      <c r="Z86" s="145"/>
      <c r="AA86" s="145"/>
      <c r="AB86" s="145"/>
      <c r="AC86" s="145"/>
      <c r="AD86" s="145"/>
      <c r="AE86" s="145"/>
      <c r="AF86" s="145"/>
      <c r="AG86" s="145" t="s">
        <v>160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1" t="str">
        <f>C86</f>
        <v>hlazená dřevěným hladítkem, s vytvořením dilatačních spár v mazanině uložením dočasného dilatačního profilu, s odstraněním dočasného profilu. Bez zaplnění spáry trvalým materiálem (634 60).</v>
      </c>
      <c r="BB86" s="145"/>
      <c r="BC86" s="145"/>
      <c r="BD86" s="145"/>
      <c r="BE86" s="145"/>
      <c r="BF86" s="145"/>
      <c r="BG86" s="145"/>
      <c r="BH86" s="145"/>
    </row>
    <row r="87" spans="1:60" ht="22.5" outlineLevel="1" x14ac:dyDescent="0.2">
      <c r="A87" s="164">
        <v>45</v>
      </c>
      <c r="B87" s="165" t="s">
        <v>287</v>
      </c>
      <c r="C87" s="182" t="s">
        <v>288</v>
      </c>
      <c r="D87" s="166" t="s">
        <v>175</v>
      </c>
      <c r="E87" s="167">
        <v>19.2</v>
      </c>
      <c r="F87" s="168"/>
      <c r="G87" s="169">
        <f>ROUND(E87*F87,2)</f>
        <v>0</v>
      </c>
      <c r="H87" s="168"/>
      <c r="I87" s="169">
        <f>ROUND(E87*H87,2)</f>
        <v>0</v>
      </c>
      <c r="J87" s="168"/>
      <c r="K87" s="169">
        <f>ROUND(E87*J87,2)</f>
        <v>0</v>
      </c>
      <c r="L87" s="169">
        <v>21</v>
      </c>
      <c r="M87" s="169">
        <f>G87*(1+L87/100)</f>
        <v>0</v>
      </c>
      <c r="N87" s="169">
        <v>7.4260000000000007E-2</v>
      </c>
      <c r="O87" s="169">
        <f>ROUND(E87*N87,2)</f>
        <v>1.43</v>
      </c>
      <c r="P87" s="169">
        <v>0</v>
      </c>
      <c r="Q87" s="169">
        <f>ROUND(E87*P87,2)</f>
        <v>0</v>
      </c>
      <c r="R87" s="169" t="s">
        <v>190</v>
      </c>
      <c r="S87" s="169" t="s">
        <v>155</v>
      </c>
      <c r="T87" s="170" t="s">
        <v>156</v>
      </c>
      <c r="U87" s="155">
        <v>0.373</v>
      </c>
      <c r="V87" s="155">
        <f>ROUND(E87*U87,2)</f>
        <v>7.16</v>
      </c>
      <c r="W87" s="155"/>
      <c r="X87" s="155" t="s">
        <v>157</v>
      </c>
      <c r="Y87" s="145"/>
      <c r="Z87" s="145"/>
      <c r="AA87" s="145"/>
      <c r="AB87" s="145"/>
      <c r="AC87" s="145"/>
      <c r="AD87" s="145"/>
      <c r="AE87" s="145"/>
      <c r="AF87" s="145"/>
      <c r="AG87" s="145" t="s">
        <v>158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outlineLevel="1" x14ac:dyDescent="0.2">
      <c r="A88" s="152"/>
      <c r="B88" s="153"/>
      <c r="C88" s="247" t="s">
        <v>289</v>
      </c>
      <c r="D88" s="248"/>
      <c r="E88" s="248"/>
      <c r="F88" s="248"/>
      <c r="G88" s="248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5"/>
      <c r="Z88" s="145"/>
      <c r="AA88" s="145"/>
      <c r="AB88" s="145"/>
      <c r="AC88" s="145"/>
      <c r="AD88" s="145"/>
      <c r="AE88" s="145"/>
      <c r="AF88" s="145"/>
      <c r="AG88" s="145" t="s">
        <v>160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71" t="str">
        <f>C88</f>
        <v>na zdivu jako podklad např. pod izolaci, na parapetech z prefabrikovaných dílců, pod oplechování apod., vodorovný nebo ve spádu do 15°, hlazený dřevěným hladítkem,</v>
      </c>
      <c r="BB88" s="145"/>
      <c r="BC88" s="145"/>
      <c r="BD88" s="145"/>
      <c r="BE88" s="145"/>
      <c r="BF88" s="145"/>
      <c r="BG88" s="145"/>
      <c r="BH88" s="145"/>
    </row>
    <row r="89" spans="1:60" x14ac:dyDescent="0.2">
      <c r="A89" s="158" t="s">
        <v>149</v>
      </c>
      <c r="B89" s="159" t="s">
        <v>84</v>
      </c>
      <c r="C89" s="181" t="s">
        <v>85</v>
      </c>
      <c r="D89" s="160"/>
      <c r="E89" s="161"/>
      <c r="F89" s="162"/>
      <c r="G89" s="162">
        <f>SUMIF(AG90:AG94,"&lt;&gt;NOR",G90:G94)</f>
        <v>0</v>
      </c>
      <c r="H89" s="162"/>
      <c r="I89" s="162">
        <f>SUM(I90:I94)</f>
        <v>0</v>
      </c>
      <c r="J89" s="162"/>
      <c r="K89" s="162">
        <f>SUM(K90:K94)</f>
        <v>0</v>
      </c>
      <c r="L89" s="162"/>
      <c r="M89" s="162">
        <f>SUM(M90:M94)</f>
        <v>0</v>
      </c>
      <c r="N89" s="162"/>
      <c r="O89" s="162">
        <f>SUM(O90:O94)</f>
        <v>0.24</v>
      </c>
      <c r="P89" s="162"/>
      <c r="Q89" s="162">
        <f>SUM(Q90:Q94)</f>
        <v>0</v>
      </c>
      <c r="R89" s="162"/>
      <c r="S89" s="162"/>
      <c r="T89" s="163"/>
      <c r="U89" s="157"/>
      <c r="V89" s="157">
        <f>SUM(V90:V94)</f>
        <v>3.72</v>
      </c>
      <c r="W89" s="157"/>
      <c r="X89" s="157"/>
      <c r="AG89" t="s">
        <v>150</v>
      </c>
    </row>
    <row r="90" spans="1:60" ht="45" outlineLevel="1" x14ac:dyDescent="0.2">
      <c r="A90" s="172">
        <v>46</v>
      </c>
      <c r="B90" s="173" t="s">
        <v>290</v>
      </c>
      <c r="C90" s="183" t="s">
        <v>291</v>
      </c>
      <c r="D90" s="174" t="s">
        <v>227</v>
      </c>
      <c r="E90" s="175">
        <v>2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1.8970000000000001E-2</v>
      </c>
      <c r="O90" s="177">
        <f>ROUND(E90*N90,2)</f>
        <v>0.04</v>
      </c>
      <c r="P90" s="177">
        <v>0</v>
      </c>
      <c r="Q90" s="177">
        <f>ROUND(E90*P90,2)</f>
        <v>0</v>
      </c>
      <c r="R90" s="177" t="s">
        <v>190</v>
      </c>
      <c r="S90" s="177" t="s">
        <v>155</v>
      </c>
      <c r="T90" s="178" t="s">
        <v>156</v>
      </c>
      <c r="U90" s="155">
        <v>1.86</v>
      </c>
      <c r="V90" s="155">
        <f>ROUND(E90*U90,2)</f>
        <v>3.72</v>
      </c>
      <c r="W90" s="155"/>
      <c r="X90" s="155" t="s">
        <v>157</v>
      </c>
      <c r="Y90" s="145"/>
      <c r="Z90" s="145"/>
      <c r="AA90" s="145"/>
      <c r="AB90" s="145"/>
      <c r="AC90" s="145"/>
      <c r="AD90" s="145"/>
      <c r="AE90" s="145"/>
      <c r="AF90" s="145"/>
      <c r="AG90" s="145" t="s">
        <v>158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ht="22.5" outlineLevel="1" x14ac:dyDescent="0.2">
      <c r="A91" s="172">
        <v>47</v>
      </c>
      <c r="B91" s="173" t="s">
        <v>292</v>
      </c>
      <c r="C91" s="183" t="s">
        <v>293</v>
      </c>
      <c r="D91" s="174" t="s">
        <v>227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1.107E-2</v>
      </c>
      <c r="O91" s="177">
        <f>ROUND(E91*N91,2)</f>
        <v>0.01</v>
      </c>
      <c r="P91" s="177">
        <v>0</v>
      </c>
      <c r="Q91" s="177">
        <f>ROUND(E91*P91,2)</f>
        <v>0</v>
      </c>
      <c r="R91" s="177" t="s">
        <v>238</v>
      </c>
      <c r="S91" s="177" t="s">
        <v>155</v>
      </c>
      <c r="T91" s="178" t="s">
        <v>156</v>
      </c>
      <c r="U91" s="155">
        <v>0</v>
      </c>
      <c r="V91" s="155">
        <f>ROUND(E91*U91,2)</f>
        <v>0</v>
      </c>
      <c r="W91" s="155"/>
      <c r="X91" s="155" t="s">
        <v>234</v>
      </c>
      <c r="Y91" s="145"/>
      <c r="Z91" s="145"/>
      <c r="AA91" s="145"/>
      <c r="AB91" s="145"/>
      <c r="AC91" s="145"/>
      <c r="AD91" s="145"/>
      <c r="AE91" s="145"/>
      <c r="AF91" s="145"/>
      <c r="AG91" s="145" t="s">
        <v>235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ht="22.5" outlineLevel="1" x14ac:dyDescent="0.2">
      <c r="A92" s="172">
        <v>48</v>
      </c>
      <c r="B92" s="173" t="s">
        <v>294</v>
      </c>
      <c r="C92" s="183" t="s">
        <v>295</v>
      </c>
      <c r="D92" s="174" t="s">
        <v>227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2.52E-2</v>
      </c>
      <c r="O92" s="177">
        <f>ROUND(E92*N92,2)</f>
        <v>0.03</v>
      </c>
      <c r="P92" s="177">
        <v>0</v>
      </c>
      <c r="Q92" s="177">
        <f>ROUND(E92*P92,2)</f>
        <v>0</v>
      </c>
      <c r="R92" s="177" t="s">
        <v>238</v>
      </c>
      <c r="S92" s="177" t="s">
        <v>155</v>
      </c>
      <c r="T92" s="178" t="s">
        <v>156</v>
      </c>
      <c r="U92" s="155">
        <v>0</v>
      </c>
      <c r="V92" s="155">
        <f>ROUND(E92*U92,2)</f>
        <v>0</v>
      </c>
      <c r="W92" s="155"/>
      <c r="X92" s="155" t="s">
        <v>234</v>
      </c>
      <c r="Y92" s="145"/>
      <c r="Z92" s="145"/>
      <c r="AA92" s="145"/>
      <c r="AB92" s="145"/>
      <c r="AC92" s="145"/>
      <c r="AD92" s="145"/>
      <c r="AE92" s="145"/>
      <c r="AF92" s="145"/>
      <c r="AG92" s="145" t="s">
        <v>235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72">
        <v>49</v>
      </c>
      <c r="B93" s="173" t="s">
        <v>296</v>
      </c>
      <c r="C93" s="183" t="s">
        <v>297</v>
      </c>
      <c r="D93" s="174" t="s">
        <v>227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0.08</v>
      </c>
      <c r="O93" s="177">
        <f>ROUND(E93*N93,2)</f>
        <v>0.08</v>
      </c>
      <c r="P93" s="177">
        <v>0</v>
      </c>
      <c r="Q93" s="177">
        <f>ROUND(E93*P93,2)</f>
        <v>0</v>
      </c>
      <c r="R93" s="177"/>
      <c r="S93" s="177" t="s">
        <v>212</v>
      </c>
      <c r="T93" s="178" t="s">
        <v>156</v>
      </c>
      <c r="U93" s="155">
        <v>0</v>
      </c>
      <c r="V93" s="155">
        <f>ROUND(E93*U93,2)</f>
        <v>0</v>
      </c>
      <c r="W93" s="155"/>
      <c r="X93" s="155" t="s">
        <v>234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235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72">
        <v>50</v>
      </c>
      <c r="B94" s="173" t="s">
        <v>298</v>
      </c>
      <c r="C94" s="183" t="s">
        <v>299</v>
      </c>
      <c r="D94" s="174" t="s">
        <v>227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0.08</v>
      </c>
      <c r="O94" s="177">
        <f>ROUND(E94*N94,2)</f>
        <v>0.08</v>
      </c>
      <c r="P94" s="177">
        <v>0</v>
      </c>
      <c r="Q94" s="177">
        <f>ROUND(E94*P94,2)</f>
        <v>0</v>
      </c>
      <c r="R94" s="177"/>
      <c r="S94" s="177" t="s">
        <v>212</v>
      </c>
      <c r="T94" s="178" t="s">
        <v>156</v>
      </c>
      <c r="U94" s="155">
        <v>0</v>
      </c>
      <c r="V94" s="155">
        <f>ROUND(E94*U94,2)</f>
        <v>0</v>
      </c>
      <c r="W94" s="155"/>
      <c r="X94" s="155" t="s">
        <v>234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235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x14ac:dyDescent="0.2">
      <c r="A95" s="158" t="s">
        <v>149</v>
      </c>
      <c r="B95" s="159" t="s">
        <v>86</v>
      </c>
      <c r="C95" s="181" t="s">
        <v>87</v>
      </c>
      <c r="D95" s="160"/>
      <c r="E95" s="161"/>
      <c r="F95" s="162"/>
      <c r="G95" s="162">
        <f>SUMIF(AG96:AG103,"&lt;&gt;NOR",G96:G103)</f>
        <v>0</v>
      </c>
      <c r="H95" s="162"/>
      <c r="I95" s="162">
        <f>SUM(I96:I103)</f>
        <v>0</v>
      </c>
      <c r="J95" s="162"/>
      <c r="K95" s="162">
        <f>SUM(K96:K103)</f>
        <v>0</v>
      </c>
      <c r="L95" s="162"/>
      <c r="M95" s="162">
        <f>SUM(M96:M103)</f>
        <v>0</v>
      </c>
      <c r="N95" s="162"/>
      <c r="O95" s="162">
        <f>SUM(O96:O103)</f>
        <v>3.82</v>
      </c>
      <c r="P95" s="162"/>
      <c r="Q95" s="162">
        <f>SUM(Q96:Q103)</f>
        <v>0</v>
      </c>
      <c r="R95" s="162"/>
      <c r="S95" s="162"/>
      <c r="T95" s="163"/>
      <c r="U95" s="157"/>
      <c r="V95" s="157">
        <f>SUM(V96:V103)</f>
        <v>4.76</v>
      </c>
      <c r="W95" s="157"/>
      <c r="X95" s="157"/>
      <c r="AG95" t="s">
        <v>150</v>
      </c>
    </row>
    <row r="96" spans="1:60" ht="22.5" outlineLevel="1" x14ac:dyDescent="0.2">
      <c r="A96" s="164">
        <v>51</v>
      </c>
      <c r="B96" s="165" t="s">
        <v>300</v>
      </c>
      <c r="C96" s="182" t="s">
        <v>301</v>
      </c>
      <c r="D96" s="166" t="s">
        <v>262</v>
      </c>
      <c r="E96" s="167">
        <v>60</v>
      </c>
      <c r="F96" s="168"/>
      <c r="G96" s="169">
        <f>ROUND(E96*F96,2)</f>
        <v>0</v>
      </c>
      <c r="H96" s="168"/>
      <c r="I96" s="169">
        <f>ROUND(E96*H96,2)</f>
        <v>0</v>
      </c>
      <c r="J96" s="168"/>
      <c r="K96" s="169">
        <f>ROUND(E96*J96,2)</f>
        <v>0</v>
      </c>
      <c r="L96" s="169">
        <v>21</v>
      </c>
      <c r="M96" s="169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69" t="s">
        <v>247</v>
      </c>
      <c r="S96" s="169" t="s">
        <v>155</v>
      </c>
      <c r="T96" s="170" t="s">
        <v>156</v>
      </c>
      <c r="U96" s="155">
        <v>3.4000000000000002E-2</v>
      </c>
      <c r="V96" s="155">
        <f>ROUND(E96*U96,2)</f>
        <v>2.04</v>
      </c>
      <c r="W96" s="155"/>
      <c r="X96" s="155" t="s">
        <v>157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158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52"/>
      <c r="B97" s="153"/>
      <c r="C97" s="247" t="s">
        <v>248</v>
      </c>
      <c r="D97" s="248"/>
      <c r="E97" s="248"/>
      <c r="F97" s="248"/>
      <c r="G97" s="248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5"/>
      <c r="Z97" s="145"/>
      <c r="AA97" s="145"/>
      <c r="AB97" s="145"/>
      <c r="AC97" s="145"/>
      <c r="AD97" s="145"/>
      <c r="AE97" s="145"/>
      <c r="AF97" s="145"/>
      <c r="AG97" s="145" t="s">
        <v>160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72">
        <v>52</v>
      </c>
      <c r="B98" s="173" t="s">
        <v>302</v>
      </c>
      <c r="C98" s="183" t="s">
        <v>303</v>
      </c>
      <c r="D98" s="174" t="s">
        <v>227</v>
      </c>
      <c r="E98" s="175">
        <v>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2.0000000000000002E-5</v>
      </c>
      <c r="O98" s="177">
        <f>ROUND(E98*N98,2)</f>
        <v>0</v>
      </c>
      <c r="P98" s="177">
        <v>0</v>
      </c>
      <c r="Q98" s="177">
        <f>ROUND(E98*P98,2)</f>
        <v>0</v>
      </c>
      <c r="R98" s="177" t="s">
        <v>247</v>
      </c>
      <c r="S98" s="177" t="s">
        <v>155</v>
      </c>
      <c r="T98" s="178" t="s">
        <v>156</v>
      </c>
      <c r="U98" s="155">
        <v>0.38400000000000001</v>
      </c>
      <c r="V98" s="155">
        <f>ROUND(E98*U98,2)</f>
        <v>0.77</v>
      </c>
      <c r="W98" s="155"/>
      <c r="X98" s="155" t="s">
        <v>157</v>
      </c>
      <c r="Y98" s="145"/>
      <c r="Z98" s="145"/>
      <c r="AA98" s="145"/>
      <c r="AB98" s="145"/>
      <c r="AC98" s="145"/>
      <c r="AD98" s="145"/>
      <c r="AE98" s="145"/>
      <c r="AF98" s="145"/>
      <c r="AG98" s="145" t="s">
        <v>158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64">
        <v>53</v>
      </c>
      <c r="B99" s="165" t="s">
        <v>304</v>
      </c>
      <c r="C99" s="182" t="s">
        <v>305</v>
      </c>
      <c r="D99" s="166" t="s">
        <v>153</v>
      </c>
      <c r="E99" s="167">
        <v>1.5</v>
      </c>
      <c r="F99" s="168"/>
      <c r="G99" s="169">
        <f>ROUND(E99*F99,2)</f>
        <v>0</v>
      </c>
      <c r="H99" s="168"/>
      <c r="I99" s="169">
        <f>ROUND(E99*H99,2)</f>
        <v>0</v>
      </c>
      <c r="J99" s="168"/>
      <c r="K99" s="169">
        <f>ROUND(E99*J99,2)</f>
        <v>0</v>
      </c>
      <c r="L99" s="169">
        <v>21</v>
      </c>
      <c r="M99" s="169">
        <f>G99*(1+L99/100)</f>
        <v>0</v>
      </c>
      <c r="N99" s="169">
        <v>2.5249999999999999</v>
      </c>
      <c r="O99" s="169">
        <f>ROUND(E99*N99,2)</f>
        <v>3.79</v>
      </c>
      <c r="P99" s="169">
        <v>0</v>
      </c>
      <c r="Q99" s="169">
        <f>ROUND(E99*P99,2)</f>
        <v>0</v>
      </c>
      <c r="R99" s="169" t="s">
        <v>247</v>
      </c>
      <c r="S99" s="169" t="s">
        <v>155</v>
      </c>
      <c r="T99" s="170" t="s">
        <v>156</v>
      </c>
      <c r="U99" s="155">
        <v>1.3029999999999999</v>
      </c>
      <c r="V99" s="155">
        <f>ROUND(E99*U99,2)</f>
        <v>1.95</v>
      </c>
      <c r="W99" s="155"/>
      <c r="X99" s="155" t="s">
        <v>157</v>
      </c>
      <c r="Y99" s="145"/>
      <c r="Z99" s="145"/>
      <c r="AA99" s="145"/>
      <c r="AB99" s="145"/>
      <c r="AC99" s="145"/>
      <c r="AD99" s="145"/>
      <c r="AE99" s="145"/>
      <c r="AF99" s="145"/>
      <c r="AG99" s="145" t="s">
        <v>158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52"/>
      <c r="B100" s="153"/>
      <c r="C100" s="247" t="s">
        <v>306</v>
      </c>
      <c r="D100" s="248"/>
      <c r="E100" s="248"/>
      <c r="F100" s="248"/>
      <c r="G100" s="248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5"/>
      <c r="Z100" s="145"/>
      <c r="AA100" s="145"/>
      <c r="AB100" s="145"/>
      <c r="AC100" s="145"/>
      <c r="AD100" s="145"/>
      <c r="AE100" s="145"/>
      <c r="AF100" s="145"/>
      <c r="AG100" s="145" t="s">
        <v>160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72">
        <v>54</v>
      </c>
      <c r="B101" s="173" t="s">
        <v>307</v>
      </c>
      <c r="C101" s="183" t="s">
        <v>308</v>
      </c>
      <c r="D101" s="174" t="s">
        <v>262</v>
      </c>
      <c r="E101" s="175">
        <v>60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2.7999999999999998E-4</v>
      </c>
      <c r="O101" s="177">
        <f>ROUND(E101*N101,2)</f>
        <v>0.02</v>
      </c>
      <c r="P101" s="177">
        <v>0</v>
      </c>
      <c r="Q101" s="177">
        <f>ROUND(E101*P101,2)</f>
        <v>0</v>
      </c>
      <c r="R101" s="177" t="s">
        <v>238</v>
      </c>
      <c r="S101" s="177" t="s">
        <v>155</v>
      </c>
      <c r="T101" s="178" t="s">
        <v>156</v>
      </c>
      <c r="U101" s="155">
        <v>0</v>
      </c>
      <c r="V101" s="155">
        <f>ROUND(E101*U101,2)</f>
        <v>0</v>
      </c>
      <c r="W101" s="155"/>
      <c r="X101" s="155" t="s">
        <v>234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235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72">
        <v>55</v>
      </c>
      <c r="B102" s="173" t="s">
        <v>309</v>
      </c>
      <c r="C102" s="183" t="s">
        <v>310</v>
      </c>
      <c r="D102" s="174" t="s">
        <v>227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8.8999999999999999E-3</v>
      </c>
      <c r="O102" s="177">
        <f>ROUND(E102*N102,2)</f>
        <v>0.01</v>
      </c>
      <c r="P102" s="177">
        <v>0</v>
      </c>
      <c r="Q102" s="177">
        <f>ROUND(E102*P102,2)</f>
        <v>0</v>
      </c>
      <c r="R102" s="177" t="s">
        <v>238</v>
      </c>
      <c r="S102" s="177" t="s">
        <v>155</v>
      </c>
      <c r="T102" s="178" t="s">
        <v>156</v>
      </c>
      <c r="U102" s="155">
        <v>0</v>
      </c>
      <c r="V102" s="155">
        <f>ROUND(E102*U102,2)</f>
        <v>0</v>
      </c>
      <c r="W102" s="155"/>
      <c r="X102" s="155" t="s">
        <v>234</v>
      </c>
      <c r="Y102" s="145"/>
      <c r="Z102" s="145"/>
      <c r="AA102" s="145"/>
      <c r="AB102" s="145"/>
      <c r="AC102" s="145"/>
      <c r="AD102" s="145"/>
      <c r="AE102" s="145"/>
      <c r="AF102" s="145"/>
      <c r="AG102" s="145" t="s">
        <v>235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72">
        <v>56</v>
      </c>
      <c r="B103" s="173" t="s">
        <v>311</v>
      </c>
      <c r="C103" s="183" t="s">
        <v>312</v>
      </c>
      <c r="D103" s="174" t="s">
        <v>227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3.1E-4</v>
      </c>
      <c r="O103" s="177">
        <f>ROUND(E103*N103,2)</f>
        <v>0</v>
      </c>
      <c r="P103" s="177">
        <v>0</v>
      </c>
      <c r="Q103" s="177">
        <f>ROUND(E103*P103,2)</f>
        <v>0</v>
      </c>
      <c r="R103" s="177" t="s">
        <v>238</v>
      </c>
      <c r="S103" s="177" t="s">
        <v>155</v>
      </c>
      <c r="T103" s="178" t="s">
        <v>156</v>
      </c>
      <c r="U103" s="155">
        <v>0</v>
      </c>
      <c r="V103" s="155">
        <f>ROUND(E103*U103,2)</f>
        <v>0</v>
      </c>
      <c r="W103" s="155"/>
      <c r="X103" s="155" t="s">
        <v>234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235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158" t="s">
        <v>149</v>
      </c>
      <c r="B104" s="159" t="s">
        <v>88</v>
      </c>
      <c r="C104" s="181" t="s">
        <v>89</v>
      </c>
      <c r="D104" s="160"/>
      <c r="E104" s="161"/>
      <c r="F104" s="162"/>
      <c r="G104" s="162">
        <f>SUMIF(AG105:AG106,"&lt;&gt;NOR",G105:G106)</f>
        <v>0</v>
      </c>
      <c r="H104" s="162"/>
      <c r="I104" s="162">
        <f>SUM(I105:I106)</f>
        <v>0</v>
      </c>
      <c r="J104" s="162"/>
      <c r="K104" s="162">
        <f>SUM(K105:K106)</f>
        <v>0</v>
      </c>
      <c r="L104" s="162"/>
      <c r="M104" s="162">
        <f>SUM(M105:M106)</f>
        <v>0</v>
      </c>
      <c r="N104" s="162"/>
      <c r="O104" s="162">
        <f>SUM(O105:O106)</f>
        <v>8</v>
      </c>
      <c r="P104" s="162"/>
      <c r="Q104" s="162">
        <f>SUM(Q105:Q106)</f>
        <v>0</v>
      </c>
      <c r="R104" s="162"/>
      <c r="S104" s="162"/>
      <c r="T104" s="163"/>
      <c r="U104" s="157"/>
      <c r="V104" s="157">
        <f>SUM(V105:V106)</f>
        <v>10.11</v>
      </c>
      <c r="W104" s="157"/>
      <c r="X104" s="157"/>
      <c r="AG104" t="s">
        <v>150</v>
      </c>
    </row>
    <row r="105" spans="1:60" ht="45" outlineLevel="1" x14ac:dyDescent="0.2">
      <c r="A105" s="164">
        <v>57</v>
      </c>
      <c r="B105" s="165" t="s">
        <v>313</v>
      </c>
      <c r="C105" s="182" t="s">
        <v>314</v>
      </c>
      <c r="D105" s="166" t="s">
        <v>262</v>
      </c>
      <c r="E105" s="167">
        <v>30</v>
      </c>
      <c r="F105" s="168"/>
      <c r="G105" s="169">
        <f>ROUND(E105*F105,2)</f>
        <v>0</v>
      </c>
      <c r="H105" s="168"/>
      <c r="I105" s="169">
        <f>ROUND(E105*H105,2)</f>
        <v>0</v>
      </c>
      <c r="J105" s="168"/>
      <c r="K105" s="169">
        <f>ROUND(E105*J105,2)</f>
        <v>0</v>
      </c>
      <c r="L105" s="169">
        <v>21</v>
      </c>
      <c r="M105" s="169">
        <f>G105*(1+L105/100)</f>
        <v>0</v>
      </c>
      <c r="N105" s="169">
        <v>0.26680999999999999</v>
      </c>
      <c r="O105" s="169">
        <f>ROUND(E105*N105,2)</f>
        <v>8</v>
      </c>
      <c r="P105" s="169">
        <v>0</v>
      </c>
      <c r="Q105" s="169">
        <f>ROUND(E105*P105,2)</f>
        <v>0</v>
      </c>
      <c r="R105" s="169" t="s">
        <v>251</v>
      </c>
      <c r="S105" s="169" t="s">
        <v>155</v>
      </c>
      <c r="T105" s="170" t="s">
        <v>156</v>
      </c>
      <c r="U105" s="155">
        <v>0.33704000000000001</v>
      </c>
      <c r="V105" s="155">
        <f>ROUND(E105*U105,2)</f>
        <v>10.11</v>
      </c>
      <c r="W105" s="155"/>
      <c r="X105" s="155" t="s">
        <v>157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158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52"/>
      <c r="B106" s="153"/>
      <c r="C106" s="247" t="s">
        <v>315</v>
      </c>
      <c r="D106" s="248"/>
      <c r="E106" s="248"/>
      <c r="F106" s="248"/>
      <c r="G106" s="248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160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x14ac:dyDescent="0.2">
      <c r="A107" s="158" t="s">
        <v>149</v>
      </c>
      <c r="B107" s="159" t="s">
        <v>90</v>
      </c>
      <c r="C107" s="181" t="s">
        <v>91</v>
      </c>
      <c r="D107" s="160"/>
      <c r="E107" s="161"/>
      <c r="F107" s="162"/>
      <c r="G107" s="162">
        <f>SUMIF(AG108:AG108,"&lt;&gt;NOR",G108:G108)</f>
        <v>0</v>
      </c>
      <c r="H107" s="162"/>
      <c r="I107" s="162">
        <f>SUM(I108:I108)</f>
        <v>0</v>
      </c>
      <c r="J107" s="162"/>
      <c r="K107" s="162">
        <f>SUM(K108:K108)</f>
        <v>0</v>
      </c>
      <c r="L107" s="162"/>
      <c r="M107" s="162">
        <f>SUM(M108:M108)</f>
        <v>0</v>
      </c>
      <c r="N107" s="162"/>
      <c r="O107" s="162">
        <f>SUM(O108:O108)</f>
        <v>28.43</v>
      </c>
      <c r="P107" s="162"/>
      <c r="Q107" s="162">
        <f>SUM(Q108:Q108)</f>
        <v>0</v>
      </c>
      <c r="R107" s="162"/>
      <c r="S107" s="162"/>
      <c r="T107" s="163"/>
      <c r="U107" s="157"/>
      <c r="V107" s="157">
        <f>SUM(V108:V108)</f>
        <v>42.86</v>
      </c>
      <c r="W107" s="157"/>
      <c r="X107" s="157"/>
      <c r="AG107" t="s">
        <v>150</v>
      </c>
    </row>
    <row r="108" spans="1:60" outlineLevel="1" x14ac:dyDescent="0.2">
      <c r="A108" s="172">
        <v>58</v>
      </c>
      <c r="B108" s="173" t="s">
        <v>316</v>
      </c>
      <c r="C108" s="183" t="s">
        <v>317</v>
      </c>
      <c r="D108" s="174" t="s">
        <v>318</v>
      </c>
      <c r="E108" s="175">
        <v>91.2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0.31178</v>
      </c>
      <c r="O108" s="177">
        <f>ROUND(E108*N108,2)</f>
        <v>28.43</v>
      </c>
      <c r="P108" s="177">
        <v>0</v>
      </c>
      <c r="Q108" s="177">
        <f>ROUND(E108*P108,2)</f>
        <v>0</v>
      </c>
      <c r="R108" s="177"/>
      <c r="S108" s="177" t="s">
        <v>212</v>
      </c>
      <c r="T108" s="178" t="s">
        <v>156</v>
      </c>
      <c r="U108" s="155">
        <v>0.47</v>
      </c>
      <c r="V108" s="155">
        <f>ROUND(E108*U108,2)</f>
        <v>42.86</v>
      </c>
      <c r="W108" s="155"/>
      <c r="X108" s="155" t="s">
        <v>157</v>
      </c>
      <c r="Y108" s="145"/>
      <c r="Z108" s="145"/>
      <c r="AA108" s="145"/>
      <c r="AB108" s="145"/>
      <c r="AC108" s="145"/>
      <c r="AD108" s="145"/>
      <c r="AE108" s="145"/>
      <c r="AF108" s="145"/>
      <c r="AG108" s="145" t="s">
        <v>158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x14ac:dyDescent="0.2">
      <c r="A109" s="158" t="s">
        <v>149</v>
      </c>
      <c r="B109" s="159" t="s">
        <v>92</v>
      </c>
      <c r="C109" s="181" t="s">
        <v>93</v>
      </c>
      <c r="D109" s="160"/>
      <c r="E109" s="161"/>
      <c r="F109" s="162"/>
      <c r="G109" s="162">
        <f>SUMIF(AG110:AG111,"&lt;&gt;NOR",G110:G111)</f>
        <v>0</v>
      </c>
      <c r="H109" s="162"/>
      <c r="I109" s="162">
        <f>SUM(I110:I111)</f>
        <v>0</v>
      </c>
      <c r="J109" s="162"/>
      <c r="K109" s="162">
        <f>SUM(K110:K111)</f>
        <v>0</v>
      </c>
      <c r="L109" s="162"/>
      <c r="M109" s="162">
        <f>SUM(M110:M111)</f>
        <v>0</v>
      </c>
      <c r="N109" s="162"/>
      <c r="O109" s="162">
        <f>SUM(O110:O111)</f>
        <v>0.08</v>
      </c>
      <c r="P109" s="162"/>
      <c r="Q109" s="162">
        <f>SUM(Q110:Q111)</f>
        <v>0</v>
      </c>
      <c r="R109" s="162"/>
      <c r="S109" s="162"/>
      <c r="T109" s="163"/>
      <c r="U109" s="157"/>
      <c r="V109" s="157">
        <f>SUM(V110:V111)</f>
        <v>0.68</v>
      </c>
      <c r="W109" s="157"/>
      <c r="X109" s="157"/>
      <c r="AG109" t="s">
        <v>150</v>
      </c>
    </row>
    <row r="110" spans="1:60" outlineLevel="1" x14ac:dyDescent="0.2">
      <c r="A110" s="172">
        <v>59</v>
      </c>
      <c r="B110" s="173" t="s">
        <v>319</v>
      </c>
      <c r="C110" s="183" t="s">
        <v>320</v>
      </c>
      <c r="D110" s="174" t="s">
        <v>227</v>
      </c>
      <c r="E110" s="175">
        <v>4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1.0000000000000001E-5</v>
      </c>
      <c r="O110" s="177">
        <f>ROUND(E110*N110,2)</f>
        <v>0</v>
      </c>
      <c r="P110" s="177">
        <v>0</v>
      </c>
      <c r="Q110" s="177">
        <f>ROUND(E110*P110,2)</f>
        <v>0</v>
      </c>
      <c r="R110" s="177" t="s">
        <v>190</v>
      </c>
      <c r="S110" s="177" t="s">
        <v>155</v>
      </c>
      <c r="T110" s="178" t="s">
        <v>156</v>
      </c>
      <c r="U110" s="155">
        <v>0.17</v>
      </c>
      <c r="V110" s="155">
        <f>ROUND(E110*U110,2)</f>
        <v>0.68</v>
      </c>
      <c r="W110" s="155"/>
      <c r="X110" s="155" t="s">
        <v>157</v>
      </c>
      <c r="Y110" s="145"/>
      <c r="Z110" s="145"/>
      <c r="AA110" s="145"/>
      <c r="AB110" s="145"/>
      <c r="AC110" s="145"/>
      <c r="AD110" s="145"/>
      <c r="AE110" s="145"/>
      <c r="AF110" s="145"/>
      <c r="AG110" s="145" t="s">
        <v>158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ht="22.5" outlineLevel="1" x14ac:dyDescent="0.2">
      <c r="A111" s="172">
        <v>60</v>
      </c>
      <c r="B111" s="173" t="s">
        <v>321</v>
      </c>
      <c r="C111" s="183" t="s">
        <v>322</v>
      </c>
      <c r="D111" s="174" t="s">
        <v>227</v>
      </c>
      <c r="E111" s="175">
        <v>4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2.1000000000000001E-2</v>
      </c>
      <c r="O111" s="177">
        <f>ROUND(E111*N111,2)</f>
        <v>0.08</v>
      </c>
      <c r="P111" s="177">
        <v>0</v>
      </c>
      <c r="Q111" s="177">
        <f>ROUND(E111*P111,2)</f>
        <v>0</v>
      </c>
      <c r="R111" s="177" t="s">
        <v>238</v>
      </c>
      <c r="S111" s="177" t="s">
        <v>155</v>
      </c>
      <c r="T111" s="178" t="s">
        <v>156</v>
      </c>
      <c r="U111" s="155">
        <v>0</v>
      </c>
      <c r="V111" s="155">
        <f>ROUND(E111*U111,2)</f>
        <v>0</v>
      </c>
      <c r="W111" s="155"/>
      <c r="X111" s="155" t="s">
        <v>234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235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158" t="s">
        <v>149</v>
      </c>
      <c r="B112" s="159" t="s">
        <v>96</v>
      </c>
      <c r="C112" s="181" t="s">
        <v>97</v>
      </c>
      <c r="D112" s="160"/>
      <c r="E112" s="161"/>
      <c r="F112" s="162"/>
      <c r="G112" s="162">
        <f>SUMIF(AG113:AG113,"&lt;&gt;NOR",G113:G113)</f>
        <v>0</v>
      </c>
      <c r="H112" s="162"/>
      <c r="I112" s="162">
        <f>SUM(I113:I113)</f>
        <v>0</v>
      </c>
      <c r="J112" s="162"/>
      <c r="K112" s="162">
        <f>SUM(K113:K113)</f>
        <v>0</v>
      </c>
      <c r="L112" s="162"/>
      <c r="M112" s="162">
        <f>SUM(M113:M113)</f>
        <v>0</v>
      </c>
      <c r="N112" s="162"/>
      <c r="O112" s="162">
        <f>SUM(O113:O113)</f>
        <v>0</v>
      </c>
      <c r="P112" s="162"/>
      <c r="Q112" s="162">
        <f>SUM(Q113:Q113)</f>
        <v>0</v>
      </c>
      <c r="R112" s="162"/>
      <c r="S112" s="162"/>
      <c r="T112" s="163"/>
      <c r="U112" s="157"/>
      <c r="V112" s="157">
        <f>SUM(V113:V113)</f>
        <v>93.5</v>
      </c>
      <c r="W112" s="157"/>
      <c r="X112" s="157"/>
      <c r="AG112" t="s">
        <v>150</v>
      </c>
    </row>
    <row r="113" spans="1:60" outlineLevel="1" x14ac:dyDescent="0.2">
      <c r="A113" s="172">
        <v>61</v>
      </c>
      <c r="B113" s="173" t="s">
        <v>323</v>
      </c>
      <c r="C113" s="183" t="s">
        <v>324</v>
      </c>
      <c r="D113" s="174" t="s">
        <v>189</v>
      </c>
      <c r="E113" s="175">
        <v>963.92686000000003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155</v>
      </c>
      <c r="T113" s="178" t="s">
        <v>156</v>
      </c>
      <c r="U113" s="155">
        <v>9.7000000000000003E-2</v>
      </c>
      <c r="V113" s="155">
        <f>ROUND(E113*U113,2)</f>
        <v>93.5</v>
      </c>
      <c r="W113" s="155"/>
      <c r="X113" s="155" t="s">
        <v>325</v>
      </c>
      <c r="Y113" s="145"/>
      <c r="Z113" s="145"/>
      <c r="AA113" s="145"/>
      <c r="AB113" s="145"/>
      <c r="AC113" s="145"/>
      <c r="AD113" s="145"/>
      <c r="AE113" s="145"/>
      <c r="AF113" s="145"/>
      <c r="AG113" s="145" t="s">
        <v>326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x14ac:dyDescent="0.2">
      <c r="A114" s="158" t="s">
        <v>149</v>
      </c>
      <c r="B114" s="159" t="s">
        <v>98</v>
      </c>
      <c r="C114" s="181" t="s">
        <v>99</v>
      </c>
      <c r="D114" s="160"/>
      <c r="E114" s="161"/>
      <c r="F114" s="162"/>
      <c r="G114" s="162">
        <f>SUMIF(AG115:AG123,"&lt;&gt;NOR",G115:G123)</f>
        <v>0</v>
      </c>
      <c r="H114" s="162"/>
      <c r="I114" s="162">
        <f>SUM(I115:I123)</f>
        <v>0</v>
      </c>
      <c r="J114" s="162"/>
      <c r="K114" s="162">
        <f>SUM(K115:K123)</f>
        <v>0</v>
      </c>
      <c r="L114" s="162"/>
      <c r="M114" s="162">
        <f>SUM(M115:M123)</f>
        <v>0</v>
      </c>
      <c r="N114" s="162"/>
      <c r="O114" s="162">
        <f>SUM(O115:O123)</f>
        <v>3.92</v>
      </c>
      <c r="P114" s="162"/>
      <c r="Q114" s="162">
        <f>SUM(Q115:Q123)</f>
        <v>0</v>
      </c>
      <c r="R114" s="162"/>
      <c r="S114" s="162"/>
      <c r="T114" s="163"/>
      <c r="U114" s="157"/>
      <c r="V114" s="157">
        <f>SUM(V115:V123)</f>
        <v>186.49</v>
      </c>
      <c r="W114" s="157"/>
      <c r="X114" s="157"/>
      <c r="AG114" t="s">
        <v>150</v>
      </c>
    </row>
    <row r="115" spans="1:60" ht="22.5" outlineLevel="1" x14ac:dyDescent="0.2">
      <c r="A115" s="172">
        <v>62</v>
      </c>
      <c r="B115" s="173" t="s">
        <v>327</v>
      </c>
      <c r="C115" s="183" t="s">
        <v>328</v>
      </c>
      <c r="D115" s="174" t="s">
        <v>175</v>
      </c>
      <c r="E115" s="175">
        <v>560</v>
      </c>
      <c r="F115" s="176"/>
      <c r="G115" s="177">
        <f t="shared" ref="G115:G120" si="0">ROUND(E115*F115,2)</f>
        <v>0</v>
      </c>
      <c r="H115" s="176"/>
      <c r="I115" s="177">
        <f t="shared" ref="I115:I120" si="1">ROUND(E115*H115,2)</f>
        <v>0</v>
      </c>
      <c r="J115" s="176"/>
      <c r="K115" s="177">
        <f t="shared" ref="K115:K120" si="2">ROUND(E115*J115,2)</f>
        <v>0</v>
      </c>
      <c r="L115" s="177">
        <v>21</v>
      </c>
      <c r="M115" s="177">
        <f t="shared" ref="M115:M120" si="3">G115*(1+L115/100)</f>
        <v>0</v>
      </c>
      <c r="N115" s="177">
        <v>0</v>
      </c>
      <c r="O115" s="177">
        <f t="shared" ref="O115:O120" si="4">ROUND(E115*N115,2)</f>
        <v>0</v>
      </c>
      <c r="P115" s="177">
        <v>0</v>
      </c>
      <c r="Q115" s="177">
        <f t="shared" ref="Q115:Q120" si="5">ROUND(E115*P115,2)</f>
        <v>0</v>
      </c>
      <c r="R115" s="177" t="s">
        <v>329</v>
      </c>
      <c r="S115" s="177" t="s">
        <v>155</v>
      </c>
      <c r="T115" s="178" t="s">
        <v>156</v>
      </c>
      <c r="U115" s="155">
        <v>2.75E-2</v>
      </c>
      <c r="V115" s="155">
        <f t="shared" ref="V115:V120" si="6">ROUND(E115*U115,2)</f>
        <v>15.4</v>
      </c>
      <c r="W115" s="155"/>
      <c r="X115" s="155" t="s">
        <v>157</v>
      </c>
      <c r="Y115" s="145"/>
      <c r="Z115" s="145"/>
      <c r="AA115" s="145"/>
      <c r="AB115" s="145"/>
      <c r="AC115" s="145"/>
      <c r="AD115" s="145"/>
      <c r="AE115" s="145"/>
      <c r="AF115" s="145"/>
      <c r="AG115" s="145" t="s">
        <v>158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33.75" outlineLevel="1" x14ac:dyDescent="0.2">
      <c r="A116" s="172">
        <v>63</v>
      </c>
      <c r="B116" s="173" t="s">
        <v>330</v>
      </c>
      <c r="C116" s="183" t="s">
        <v>331</v>
      </c>
      <c r="D116" s="174" t="s">
        <v>175</v>
      </c>
      <c r="E116" s="175">
        <v>134.4</v>
      </c>
      <c r="F116" s="176"/>
      <c r="G116" s="177">
        <f t="shared" si="0"/>
        <v>0</v>
      </c>
      <c r="H116" s="176"/>
      <c r="I116" s="177">
        <f t="shared" si="1"/>
        <v>0</v>
      </c>
      <c r="J116" s="176"/>
      <c r="K116" s="177">
        <f t="shared" si="2"/>
        <v>0</v>
      </c>
      <c r="L116" s="177">
        <v>21</v>
      </c>
      <c r="M116" s="177">
        <f t="shared" si="3"/>
        <v>0</v>
      </c>
      <c r="N116" s="177">
        <v>1.7000000000000001E-4</v>
      </c>
      <c r="O116" s="177">
        <f t="shared" si="4"/>
        <v>0.02</v>
      </c>
      <c r="P116" s="177">
        <v>0</v>
      </c>
      <c r="Q116" s="177">
        <f t="shared" si="5"/>
        <v>0</v>
      </c>
      <c r="R116" s="177" t="s">
        <v>329</v>
      </c>
      <c r="S116" s="177" t="s">
        <v>155</v>
      </c>
      <c r="T116" s="178" t="s">
        <v>156</v>
      </c>
      <c r="U116" s="155">
        <v>4.9000000000000002E-2</v>
      </c>
      <c r="V116" s="155">
        <f t="shared" si="6"/>
        <v>6.59</v>
      </c>
      <c r="W116" s="155"/>
      <c r="X116" s="155" t="s">
        <v>157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158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ht="22.5" outlineLevel="1" x14ac:dyDescent="0.2">
      <c r="A117" s="172">
        <v>64</v>
      </c>
      <c r="B117" s="173" t="s">
        <v>332</v>
      </c>
      <c r="C117" s="183" t="s">
        <v>333</v>
      </c>
      <c r="D117" s="174" t="s">
        <v>175</v>
      </c>
      <c r="E117" s="175">
        <v>560</v>
      </c>
      <c r="F117" s="176"/>
      <c r="G117" s="177">
        <f t="shared" si="0"/>
        <v>0</v>
      </c>
      <c r="H117" s="176"/>
      <c r="I117" s="177">
        <f t="shared" si="1"/>
        <v>0</v>
      </c>
      <c r="J117" s="176"/>
      <c r="K117" s="177">
        <f t="shared" si="2"/>
        <v>0</v>
      </c>
      <c r="L117" s="177">
        <v>21</v>
      </c>
      <c r="M117" s="177">
        <f t="shared" si="3"/>
        <v>0</v>
      </c>
      <c r="N117" s="177">
        <v>4.0999999999999999E-4</v>
      </c>
      <c r="O117" s="177">
        <f t="shared" si="4"/>
        <v>0.23</v>
      </c>
      <c r="P117" s="177">
        <v>0</v>
      </c>
      <c r="Q117" s="177">
        <f t="shared" si="5"/>
        <v>0</v>
      </c>
      <c r="R117" s="177" t="s">
        <v>329</v>
      </c>
      <c r="S117" s="177" t="s">
        <v>155</v>
      </c>
      <c r="T117" s="178" t="s">
        <v>156</v>
      </c>
      <c r="U117" s="155">
        <v>0.22991</v>
      </c>
      <c r="V117" s="155">
        <f t="shared" si="6"/>
        <v>128.75</v>
      </c>
      <c r="W117" s="155"/>
      <c r="X117" s="155" t="s">
        <v>157</v>
      </c>
      <c r="Y117" s="145"/>
      <c r="Z117" s="145"/>
      <c r="AA117" s="145"/>
      <c r="AB117" s="145"/>
      <c r="AC117" s="145"/>
      <c r="AD117" s="145"/>
      <c r="AE117" s="145"/>
      <c r="AF117" s="145"/>
      <c r="AG117" s="145" t="s">
        <v>158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ht="22.5" outlineLevel="1" x14ac:dyDescent="0.2">
      <c r="A118" s="172">
        <v>65</v>
      </c>
      <c r="B118" s="173" t="s">
        <v>334</v>
      </c>
      <c r="C118" s="183" t="s">
        <v>335</v>
      </c>
      <c r="D118" s="174" t="s">
        <v>175</v>
      </c>
      <c r="E118" s="175">
        <v>134.4</v>
      </c>
      <c r="F118" s="176"/>
      <c r="G118" s="177">
        <f t="shared" si="0"/>
        <v>0</v>
      </c>
      <c r="H118" s="176"/>
      <c r="I118" s="177">
        <f t="shared" si="1"/>
        <v>0</v>
      </c>
      <c r="J118" s="176"/>
      <c r="K118" s="177">
        <f t="shared" si="2"/>
        <v>0</v>
      </c>
      <c r="L118" s="177">
        <v>21</v>
      </c>
      <c r="M118" s="177">
        <f t="shared" si="3"/>
        <v>0</v>
      </c>
      <c r="N118" s="177">
        <v>5.8E-4</v>
      </c>
      <c r="O118" s="177">
        <f t="shared" si="4"/>
        <v>0.08</v>
      </c>
      <c r="P118" s="177">
        <v>0</v>
      </c>
      <c r="Q118" s="177">
        <f t="shared" si="5"/>
        <v>0</v>
      </c>
      <c r="R118" s="177" t="s">
        <v>329</v>
      </c>
      <c r="S118" s="177" t="s">
        <v>155</v>
      </c>
      <c r="T118" s="178" t="s">
        <v>156</v>
      </c>
      <c r="U118" s="155">
        <v>0.26600000000000001</v>
      </c>
      <c r="V118" s="155">
        <f t="shared" si="6"/>
        <v>35.75</v>
      </c>
      <c r="W118" s="155"/>
      <c r="X118" s="155" t="s">
        <v>157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158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ht="22.5" outlineLevel="1" x14ac:dyDescent="0.2">
      <c r="A119" s="164">
        <v>66</v>
      </c>
      <c r="B119" s="165" t="s">
        <v>336</v>
      </c>
      <c r="C119" s="182" t="s">
        <v>337</v>
      </c>
      <c r="D119" s="166" t="s">
        <v>175</v>
      </c>
      <c r="E119" s="167">
        <v>798.1</v>
      </c>
      <c r="F119" s="168"/>
      <c r="G119" s="169">
        <f t="shared" si="0"/>
        <v>0</v>
      </c>
      <c r="H119" s="168"/>
      <c r="I119" s="169">
        <f t="shared" si="1"/>
        <v>0</v>
      </c>
      <c r="J119" s="168"/>
      <c r="K119" s="169">
        <f t="shared" si="2"/>
        <v>0</v>
      </c>
      <c r="L119" s="169">
        <v>21</v>
      </c>
      <c r="M119" s="169">
        <f t="shared" si="3"/>
        <v>0</v>
      </c>
      <c r="N119" s="169">
        <v>4.4999999999999997E-3</v>
      </c>
      <c r="O119" s="169">
        <f t="shared" si="4"/>
        <v>3.59</v>
      </c>
      <c r="P119" s="169">
        <v>0</v>
      </c>
      <c r="Q119" s="169">
        <f t="shared" si="5"/>
        <v>0</v>
      </c>
      <c r="R119" s="169" t="s">
        <v>238</v>
      </c>
      <c r="S119" s="169" t="s">
        <v>155</v>
      </c>
      <c r="T119" s="170" t="s">
        <v>156</v>
      </c>
      <c r="U119" s="155">
        <v>0</v>
      </c>
      <c r="V119" s="155">
        <f t="shared" si="6"/>
        <v>0</v>
      </c>
      <c r="W119" s="155"/>
      <c r="X119" s="155" t="s">
        <v>234</v>
      </c>
      <c r="Y119" s="145"/>
      <c r="Z119" s="145"/>
      <c r="AA119" s="145"/>
      <c r="AB119" s="145"/>
      <c r="AC119" s="145"/>
      <c r="AD119" s="145"/>
      <c r="AE119" s="145"/>
      <c r="AF119" s="145"/>
      <c r="AG119" s="145" t="s">
        <v>235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52">
        <v>67</v>
      </c>
      <c r="B120" s="153" t="s">
        <v>338</v>
      </c>
      <c r="C120" s="184" t="s">
        <v>339</v>
      </c>
      <c r="D120" s="154" t="s">
        <v>0</v>
      </c>
      <c r="E120" s="179"/>
      <c r="F120" s="156"/>
      <c r="G120" s="155">
        <f t="shared" si="0"/>
        <v>0</v>
      </c>
      <c r="H120" s="156"/>
      <c r="I120" s="155">
        <f t="shared" si="1"/>
        <v>0</v>
      </c>
      <c r="J120" s="156"/>
      <c r="K120" s="155">
        <f t="shared" si="2"/>
        <v>0</v>
      </c>
      <c r="L120" s="155">
        <v>21</v>
      </c>
      <c r="M120" s="155">
        <f t="shared" si="3"/>
        <v>0</v>
      </c>
      <c r="N120" s="155">
        <v>0</v>
      </c>
      <c r="O120" s="155">
        <f t="shared" si="4"/>
        <v>0</v>
      </c>
      <c r="P120" s="155">
        <v>0</v>
      </c>
      <c r="Q120" s="155">
        <f t="shared" si="5"/>
        <v>0</v>
      </c>
      <c r="R120" s="155" t="s">
        <v>329</v>
      </c>
      <c r="S120" s="155" t="s">
        <v>155</v>
      </c>
      <c r="T120" s="155" t="s">
        <v>156</v>
      </c>
      <c r="U120" s="155">
        <v>0</v>
      </c>
      <c r="V120" s="155">
        <f t="shared" si="6"/>
        <v>0</v>
      </c>
      <c r="W120" s="155"/>
      <c r="X120" s="155" t="s">
        <v>325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326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52"/>
      <c r="B121" s="153"/>
      <c r="C121" s="245" t="s">
        <v>340</v>
      </c>
      <c r="D121" s="246"/>
      <c r="E121" s="246"/>
      <c r="F121" s="246"/>
      <c r="G121" s="246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160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52">
        <v>68</v>
      </c>
      <c r="B122" s="153" t="s">
        <v>341</v>
      </c>
      <c r="C122" s="184" t="s">
        <v>342</v>
      </c>
      <c r="D122" s="154" t="s">
        <v>0</v>
      </c>
      <c r="E122" s="179"/>
      <c r="F122" s="156"/>
      <c r="G122" s="155">
        <f>ROUND(E122*F122,2)</f>
        <v>0</v>
      </c>
      <c r="H122" s="156"/>
      <c r="I122" s="155">
        <f>ROUND(E122*H122,2)</f>
        <v>0</v>
      </c>
      <c r="J122" s="156"/>
      <c r="K122" s="155">
        <f>ROUND(E122*J122,2)</f>
        <v>0</v>
      </c>
      <c r="L122" s="155">
        <v>21</v>
      </c>
      <c r="M122" s="155">
        <f>G122*(1+L122/100)</f>
        <v>0</v>
      </c>
      <c r="N122" s="155">
        <v>0</v>
      </c>
      <c r="O122" s="155">
        <f>ROUND(E122*N122,2)</f>
        <v>0</v>
      </c>
      <c r="P122" s="155">
        <v>0</v>
      </c>
      <c r="Q122" s="155">
        <f>ROUND(E122*P122,2)</f>
        <v>0</v>
      </c>
      <c r="R122" s="155" t="s">
        <v>329</v>
      </c>
      <c r="S122" s="155" t="s">
        <v>155</v>
      </c>
      <c r="T122" s="155" t="s">
        <v>156</v>
      </c>
      <c r="U122" s="155">
        <v>0</v>
      </c>
      <c r="V122" s="155">
        <f>ROUND(E122*U122,2)</f>
        <v>0</v>
      </c>
      <c r="W122" s="155"/>
      <c r="X122" s="155" t="s">
        <v>325</v>
      </c>
      <c r="Y122" s="145"/>
      <c r="Z122" s="145"/>
      <c r="AA122" s="145"/>
      <c r="AB122" s="145"/>
      <c r="AC122" s="145"/>
      <c r="AD122" s="145"/>
      <c r="AE122" s="145"/>
      <c r="AF122" s="145"/>
      <c r="AG122" s="145" t="s">
        <v>326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52"/>
      <c r="B123" s="153"/>
      <c r="C123" s="245" t="s">
        <v>340</v>
      </c>
      <c r="D123" s="246"/>
      <c r="E123" s="246"/>
      <c r="F123" s="246"/>
      <c r="G123" s="246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5"/>
      <c r="Z123" s="145"/>
      <c r="AA123" s="145"/>
      <c r="AB123" s="145"/>
      <c r="AC123" s="145"/>
      <c r="AD123" s="145"/>
      <c r="AE123" s="145"/>
      <c r="AF123" s="145"/>
      <c r="AG123" s="145" t="s">
        <v>160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x14ac:dyDescent="0.2">
      <c r="A124" s="158" t="s">
        <v>149</v>
      </c>
      <c r="B124" s="159" t="s">
        <v>100</v>
      </c>
      <c r="C124" s="181" t="s">
        <v>101</v>
      </c>
      <c r="D124" s="160"/>
      <c r="E124" s="161"/>
      <c r="F124" s="162"/>
      <c r="G124" s="162">
        <f>SUMIF(AG125:AG125,"&lt;&gt;NOR",G125:G125)</f>
        <v>0</v>
      </c>
      <c r="H124" s="162"/>
      <c r="I124" s="162">
        <f>SUM(I125:I125)</f>
        <v>0</v>
      </c>
      <c r="J124" s="162"/>
      <c r="K124" s="162">
        <f>SUM(K125:K125)</f>
        <v>0</v>
      </c>
      <c r="L124" s="162"/>
      <c r="M124" s="162">
        <f>SUM(M125:M125)</f>
        <v>0</v>
      </c>
      <c r="N124" s="162"/>
      <c r="O124" s="162">
        <f>SUM(O125:O125)</f>
        <v>0</v>
      </c>
      <c r="P124" s="162"/>
      <c r="Q124" s="162">
        <f>SUM(Q125:Q125)</f>
        <v>0</v>
      </c>
      <c r="R124" s="162"/>
      <c r="S124" s="162"/>
      <c r="T124" s="163"/>
      <c r="U124" s="157"/>
      <c r="V124" s="157">
        <f>SUM(V125:V125)</f>
        <v>0.52</v>
      </c>
      <c r="W124" s="157"/>
      <c r="X124" s="157"/>
      <c r="AG124" t="s">
        <v>150</v>
      </c>
    </row>
    <row r="125" spans="1:60" outlineLevel="1" x14ac:dyDescent="0.2">
      <c r="A125" s="172">
        <v>69</v>
      </c>
      <c r="B125" s="173" t="s">
        <v>343</v>
      </c>
      <c r="C125" s="183" t="s">
        <v>344</v>
      </c>
      <c r="D125" s="174" t="s">
        <v>175</v>
      </c>
      <c r="E125" s="175">
        <v>29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7"/>
      <c r="S125" s="177" t="s">
        <v>212</v>
      </c>
      <c r="T125" s="178" t="s">
        <v>233</v>
      </c>
      <c r="U125" s="155">
        <v>1.7999999999999999E-2</v>
      </c>
      <c r="V125" s="155">
        <f>ROUND(E125*U125,2)</f>
        <v>0.52</v>
      </c>
      <c r="W125" s="155"/>
      <c r="X125" s="155" t="s">
        <v>157</v>
      </c>
      <c r="Y125" s="145"/>
      <c r="Z125" s="145"/>
      <c r="AA125" s="145"/>
      <c r="AB125" s="145"/>
      <c r="AC125" s="145"/>
      <c r="AD125" s="145"/>
      <c r="AE125" s="145"/>
      <c r="AF125" s="145"/>
      <c r="AG125" s="145" t="s">
        <v>158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x14ac:dyDescent="0.2">
      <c r="A126" s="158" t="s">
        <v>149</v>
      </c>
      <c r="B126" s="159" t="s">
        <v>102</v>
      </c>
      <c r="C126" s="181" t="s">
        <v>103</v>
      </c>
      <c r="D126" s="160"/>
      <c r="E126" s="161"/>
      <c r="F126" s="162"/>
      <c r="G126" s="162">
        <f>SUMIF(AG127:AG130,"&lt;&gt;NOR",G127:G130)</f>
        <v>0</v>
      </c>
      <c r="H126" s="162"/>
      <c r="I126" s="162">
        <f>SUM(I127:I130)</f>
        <v>0</v>
      </c>
      <c r="J126" s="162"/>
      <c r="K126" s="162">
        <f>SUM(K127:K130)</f>
        <v>0</v>
      </c>
      <c r="L126" s="162"/>
      <c r="M126" s="162">
        <f>SUM(M127:M130)</f>
        <v>0</v>
      </c>
      <c r="N126" s="162"/>
      <c r="O126" s="162">
        <f>SUM(O127:O130)</f>
        <v>0.16</v>
      </c>
      <c r="P126" s="162"/>
      <c r="Q126" s="162">
        <f>SUM(Q127:Q130)</f>
        <v>0</v>
      </c>
      <c r="R126" s="162"/>
      <c r="S126" s="162"/>
      <c r="T126" s="163"/>
      <c r="U126" s="157"/>
      <c r="V126" s="157">
        <f>SUM(V127:V130)</f>
        <v>10.93</v>
      </c>
      <c r="W126" s="157"/>
      <c r="X126" s="157"/>
      <c r="AG126" t="s">
        <v>150</v>
      </c>
    </row>
    <row r="127" spans="1:60" outlineLevel="1" x14ac:dyDescent="0.2">
      <c r="A127" s="172">
        <v>70</v>
      </c>
      <c r="B127" s="173" t="s">
        <v>345</v>
      </c>
      <c r="C127" s="183" t="s">
        <v>346</v>
      </c>
      <c r="D127" s="174" t="s">
        <v>175</v>
      </c>
      <c r="E127" s="175">
        <v>47.324249999999999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5.2999999999999998E-4</v>
      </c>
      <c r="O127" s="177">
        <f>ROUND(E127*N127,2)</f>
        <v>0.03</v>
      </c>
      <c r="P127" s="177">
        <v>0</v>
      </c>
      <c r="Q127" s="177">
        <f>ROUND(E127*P127,2)</f>
        <v>0</v>
      </c>
      <c r="R127" s="177" t="s">
        <v>347</v>
      </c>
      <c r="S127" s="177" t="s">
        <v>155</v>
      </c>
      <c r="T127" s="178" t="s">
        <v>156</v>
      </c>
      <c r="U127" s="155">
        <v>0.23100000000000001</v>
      </c>
      <c r="V127" s="155">
        <f>ROUND(E127*U127,2)</f>
        <v>10.93</v>
      </c>
      <c r="W127" s="155"/>
      <c r="X127" s="155" t="s">
        <v>157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158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164">
        <v>71</v>
      </c>
      <c r="B128" s="165" t="s">
        <v>348</v>
      </c>
      <c r="C128" s="182" t="s">
        <v>349</v>
      </c>
      <c r="D128" s="166" t="s">
        <v>175</v>
      </c>
      <c r="E128" s="167">
        <v>54.422890000000002</v>
      </c>
      <c r="F128" s="168"/>
      <c r="G128" s="169">
        <f>ROUND(E128*F128,2)</f>
        <v>0</v>
      </c>
      <c r="H128" s="168"/>
      <c r="I128" s="169">
        <f>ROUND(E128*H128,2)</f>
        <v>0</v>
      </c>
      <c r="J128" s="168"/>
      <c r="K128" s="169">
        <f>ROUND(E128*J128,2)</f>
        <v>0</v>
      </c>
      <c r="L128" s="169">
        <v>21</v>
      </c>
      <c r="M128" s="169">
        <f>G128*(1+L128/100)</f>
        <v>0</v>
      </c>
      <c r="N128" s="169">
        <v>2.3999999999999998E-3</v>
      </c>
      <c r="O128" s="169">
        <f>ROUND(E128*N128,2)</f>
        <v>0.13</v>
      </c>
      <c r="P128" s="169">
        <v>0</v>
      </c>
      <c r="Q128" s="169">
        <f>ROUND(E128*P128,2)</f>
        <v>0</v>
      </c>
      <c r="R128" s="169" t="s">
        <v>238</v>
      </c>
      <c r="S128" s="169" t="s">
        <v>155</v>
      </c>
      <c r="T128" s="170" t="s">
        <v>156</v>
      </c>
      <c r="U128" s="155">
        <v>0</v>
      </c>
      <c r="V128" s="155">
        <f>ROUND(E128*U128,2)</f>
        <v>0</v>
      </c>
      <c r="W128" s="155"/>
      <c r="X128" s="155" t="s">
        <v>234</v>
      </c>
      <c r="Y128" s="145"/>
      <c r="Z128" s="145"/>
      <c r="AA128" s="145"/>
      <c r="AB128" s="145"/>
      <c r="AC128" s="145"/>
      <c r="AD128" s="145"/>
      <c r="AE128" s="145"/>
      <c r="AF128" s="145"/>
      <c r="AG128" s="145" t="s">
        <v>235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52">
        <v>72</v>
      </c>
      <c r="B129" s="153" t="s">
        <v>350</v>
      </c>
      <c r="C129" s="184" t="s">
        <v>351</v>
      </c>
      <c r="D129" s="154" t="s">
        <v>0</v>
      </c>
      <c r="E129" s="179"/>
      <c r="F129" s="156"/>
      <c r="G129" s="155">
        <f>ROUND(E129*F129,2)</f>
        <v>0</v>
      </c>
      <c r="H129" s="156"/>
      <c r="I129" s="155">
        <f>ROUND(E129*H129,2)</f>
        <v>0</v>
      </c>
      <c r="J129" s="156"/>
      <c r="K129" s="155">
        <f>ROUND(E129*J129,2)</f>
        <v>0</v>
      </c>
      <c r="L129" s="155">
        <v>21</v>
      </c>
      <c r="M129" s="155">
        <f>G129*(1+L129/100)</f>
        <v>0</v>
      </c>
      <c r="N129" s="155">
        <v>0</v>
      </c>
      <c r="O129" s="155">
        <f>ROUND(E129*N129,2)</f>
        <v>0</v>
      </c>
      <c r="P129" s="155">
        <v>0</v>
      </c>
      <c r="Q129" s="155">
        <f>ROUND(E129*P129,2)</f>
        <v>0</v>
      </c>
      <c r="R129" s="155" t="s">
        <v>347</v>
      </c>
      <c r="S129" s="155" t="s">
        <v>155</v>
      </c>
      <c r="T129" s="155" t="s">
        <v>156</v>
      </c>
      <c r="U129" s="155">
        <v>0</v>
      </c>
      <c r="V129" s="155">
        <f>ROUND(E129*U129,2)</f>
        <v>0</v>
      </c>
      <c r="W129" s="155"/>
      <c r="X129" s="155" t="s">
        <v>325</v>
      </c>
      <c r="Y129" s="145"/>
      <c r="Z129" s="145"/>
      <c r="AA129" s="145"/>
      <c r="AB129" s="145"/>
      <c r="AC129" s="145"/>
      <c r="AD129" s="145"/>
      <c r="AE129" s="145"/>
      <c r="AF129" s="145"/>
      <c r="AG129" s="145" t="s">
        <v>326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52"/>
      <c r="B130" s="153"/>
      <c r="C130" s="245" t="s">
        <v>352</v>
      </c>
      <c r="D130" s="246"/>
      <c r="E130" s="246"/>
      <c r="F130" s="246"/>
      <c r="G130" s="246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160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x14ac:dyDescent="0.2">
      <c r="A131" s="158" t="s">
        <v>149</v>
      </c>
      <c r="B131" s="159" t="s">
        <v>104</v>
      </c>
      <c r="C131" s="181" t="s">
        <v>105</v>
      </c>
      <c r="D131" s="160"/>
      <c r="E131" s="161"/>
      <c r="F131" s="162"/>
      <c r="G131" s="162">
        <f>SUMIF(AG132:AG134,"&lt;&gt;NOR",G132:G134)</f>
        <v>0</v>
      </c>
      <c r="H131" s="162"/>
      <c r="I131" s="162">
        <f>SUM(I132:I134)</f>
        <v>0</v>
      </c>
      <c r="J131" s="162"/>
      <c r="K131" s="162">
        <f>SUM(K132:K134)</f>
        <v>0</v>
      </c>
      <c r="L131" s="162"/>
      <c r="M131" s="162">
        <f>SUM(M132:M134)</f>
        <v>0</v>
      </c>
      <c r="N131" s="162"/>
      <c r="O131" s="162">
        <f>SUM(O132:O134)</f>
        <v>0.01</v>
      </c>
      <c r="P131" s="162"/>
      <c r="Q131" s="162">
        <f>SUM(Q132:Q134)</f>
        <v>0</v>
      </c>
      <c r="R131" s="162"/>
      <c r="S131" s="162"/>
      <c r="T131" s="163"/>
      <c r="U131" s="157"/>
      <c r="V131" s="157">
        <f>SUM(V132:V134)</f>
        <v>3.01</v>
      </c>
      <c r="W131" s="157"/>
      <c r="X131" s="157"/>
      <c r="AG131" t="s">
        <v>150</v>
      </c>
    </row>
    <row r="132" spans="1:60" ht="22.5" outlineLevel="1" x14ac:dyDescent="0.2">
      <c r="A132" s="164">
        <v>73</v>
      </c>
      <c r="B132" s="165" t="s">
        <v>353</v>
      </c>
      <c r="C132" s="182" t="s">
        <v>354</v>
      </c>
      <c r="D132" s="166" t="s">
        <v>262</v>
      </c>
      <c r="E132" s="167">
        <v>2</v>
      </c>
      <c r="F132" s="168"/>
      <c r="G132" s="169">
        <f>ROUND(E132*F132,2)</f>
        <v>0</v>
      </c>
      <c r="H132" s="168"/>
      <c r="I132" s="169">
        <f>ROUND(E132*H132,2)</f>
        <v>0</v>
      </c>
      <c r="J132" s="168"/>
      <c r="K132" s="169">
        <f>ROUND(E132*J132,2)</f>
        <v>0</v>
      </c>
      <c r="L132" s="169">
        <v>21</v>
      </c>
      <c r="M132" s="169">
        <f>G132*(1+L132/100)</f>
        <v>0</v>
      </c>
      <c r="N132" s="169">
        <v>5.3499999999999997E-3</v>
      </c>
      <c r="O132" s="169">
        <f>ROUND(E132*N132,2)</f>
        <v>0.01</v>
      </c>
      <c r="P132" s="169">
        <v>0</v>
      </c>
      <c r="Q132" s="169">
        <f>ROUND(E132*P132,2)</f>
        <v>0</v>
      </c>
      <c r="R132" s="169" t="s">
        <v>355</v>
      </c>
      <c r="S132" s="169" t="s">
        <v>155</v>
      </c>
      <c r="T132" s="170" t="s">
        <v>156</v>
      </c>
      <c r="U132" s="155">
        <v>0.68279999999999996</v>
      </c>
      <c r="V132" s="155">
        <f>ROUND(E132*U132,2)</f>
        <v>1.37</v>
      </c>
      <c r="W132" s="155"/>
      <c r="X132" s="155" t="s">
        <v>157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158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52"/>
      <c r="B133" s="153"/>
      <c r="C133" s="247" t="s">
        <v>356</v>
      </c>
      <c r="D133" s="248"/>
      <c r="E133" s="248"/>
      <c r="F133" s="248"/>
      <c r="G133" s="248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160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ht="22.5" outlineLevel="1" x14ac:dyDescent="0.2">
      <c r="A134" s="172">
        <v>74</v>
      </c>
      <c r="B134" s="173" t="s">
        <v>357</v>
      </c>
      <c r="C134" s="183" t="s">
        <v>358</v>
      </c>
      <c r="D134" s="174" t="s">
        <v>359</v>
      </c>
      <c r="E134" s="175">
        <v>1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3.46E-3</v>
      </c>
      <c r="O134" s="177">
        <f>ROUND(E134*N134,2)</f>
        <v>0</v>
      </c>
      <c r="P134" s="177">
        <v>0</v>
      </c>
      <c r="Q134" s="177">
        <f>ROUND(E134*P134,2)</f>
        <v>0</v>
      </c>
      <c r="R134" s="177" t="s">
        <v>355</v>
      </c>
      <c r="S134" s="177" t="s">
        <v>155</v>
      </c>
      <c r="T134" s="178" t="s">
        <v>156</v>
      </c>
      <c r="U134" s="155">
        <v>1.6439999999999999</v>
      </c>
      <c r="V134" s="155">
        <f>ROUND(E134*U134,2)</f>
        <v>1.64</v>
      </c>
      <c r="W134" s="155"/>
      <c r="X134" s="155" t="s">
        <v>157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158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x14ac:dyDescent="0.2">
      <c r="A135" s="158" t="s">
        <v>149</v>
      </c>
      <c r="B135" s="159" t="s">
        <v>108</v>
      </c>
      <c r="C135" s="181" t="s">
        <v>109</v>
      </c>
      <c r="D135" s="160"/>
      <c r="E135" s="161"/>
      <c r="F135" s="162"/>
      <c r="G135" s="162">
        <f>SUMIF(AG136:AG139,"&lt;&gt;NOR",G136:G139)</f>
        <v>0</v>
      </c>
      <c r="H135" s="162"/>
      <c r="I135" s="162">
        <f>SUM(I136:I139)</f>
        <v>0</v>
      </c>
      <c r="J135" s="162"/>
      <c r="K135" s="162">
        <f>SUM(K136:K139)</f>
        <v>0</v>
      </c>
      <c r="L135" s="162"/>
      <c r="M135" s="162">
        <f>SUM(M136:M139)</f>
        <v>0</v>
      </c>
      <c r="N135" s="162"/>
      <c r="O135" s="162">
        <f>SUM(O136:O139)</f>
        <v>1.53</v>
      </c>
      <c r="P135" s="162"/>
      <c r="Q135" s="162">
        <f>SUM(Q136:Q139)</f>
        <v>0</v>
      </c>
      <c r="R135" s="162"/>
      <c r="S135" s="162"/>
      <c r="T135" s="163"/>
      <c r="U135" s="157"/>
      <c r="V135" s="157">
        <f>SUM(V136:V139)</f>
        <v>10.79</v>
      </c>
      <c r="W135" s="157"/>
      <c r="X135" s="157"/>
      <c r="AG135" t="s">
        <v>150</v>
      </c>
    </row>
    <row r="136" spans="1:60" ht="22.5" outlineLevel="1" x14ac:dyDescent="0.2">
      <c r="A136" s="164">
        <v>75</v>
      </c>
      <c r="B136" s="165" t="s">
        <v>360</v>
      </c>
      <c r="C136" s="182" t="s">
        <v>361</v>
      </c>
      <c r="D136" s="166" t="s">
        <v>175</v>
      </c>
      <c r="E136" s="167">
        <v>47.324249999999999</v>
      </c>
      <c r="F136" s="168"/>
      <c r="G136" s="169">
        <f>ROUND(E136*F136,2)</f>
        <v>0</v>
      </c>
      <c r="H136" s="168"/>
      <c r="I136" s="169">
        <f>ROUND(E136*H136,2)</f>
        <v>0</v>
      </c>
      <c r="J136" s="168"/>
      <c r="K136" s="169">
        <f>ROUND(E136*J136,2)</f>
        <v>0</v>
      </c>
      <c r="L136" s="169">
        <v>21</v>
      </c>
      <c r="M136" s="169">
        <f>G136*(1+L136/100)</f>
        <v>0</v>
      </c>
      <c r="N136" s="169">
        <v>3.2399999999999998E-2</v>
      </c>
      <c r="O136" s="169">
        <f>ROUND(E136*N136,2)</f>
        <v>1.53</v>
      </c>
      <c r="P136" s="169">
        <v>0</v>
      </c>
      <c r="Q136" s="169">
        <f>ROUND(E136*P136,2)</f>
        <v>0</v>
      </c>
      <c r="R136" s="169" t="s">
        <v>362</v>
      </c>
      <c r="S136" s="169" t="s">
        <v>155</v>
      </c>
      <c r="T136" s="170" t="s">
        <v>156</v>
      </c>
      <c r="U136" s="155">
        <v>0.22800000000000001</v>
      </c>
      <c r="V136" s="155">
        <f>ROUND(E136*U136,2)</f>
        <v>10.79</v>
      </c>
      <c r="W136" s="155"/>
      <c r="X136" s="155" t="s">
        <v>157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158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52"/>
      <c r="B137" s="153"/>
      <c r="C137" s="247" t="s">
        <v>363</v>
      </c>
      <c r="D137" s="248"/>
      <c r="E137" s="248"/>
      <c r="F137" s="248"/>
      <c r="G137" s="248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5"/>
      <c r="Z137" s="145"/>
      <c r="AA137" s="145"/>
      <c r="AB137" s="145"/>
      <c r="AC137" s="145"/>
      <c r="AD137" s="145"/>
      <c r="AE137" s="145"/>
      <c r="AF137" s="145"/>
      <c r="AG137" s="145" t="s">
        <v>160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52">
        <v>76</v>
      </c>
      <c r="B138" s="153" t="s">
        <v>364</v>
      </c>
      <c r="C138" s="184" t="s">
        <v>365</v>
      </c>
      <c r="D138" s="154" t="s">
        <v>0</v>
      </c>
      <c r="E138" s="179"/>
      <c r="F138" s="156"/>
      <c r="G138" s="155">
        <f>ROUND(E138*F138,2)</f>
        <v>0</v>
      </c>
      <c r="H138" s="156"/>
      <c r="I138" s="155">
        <f>ROUND(E138*H138,2)</f>
        <v>0</v>
      </c>
      <c r="J138" s="156"/>
      <c r="K138" s="155">
        <f>ROUND(E138*J138,2)</f>
        <v>0</v>
      </c>
      <c r="L138" s="155">
        <v>21</v>
      </c>
      <c r="M138" s="155">
        <f>G138*(1+L138/100)</f>
        <v>0</v>
      </c>
      <c r="N138" s="155">
        <v>0</v>
      </c>
      <c r="O138" s="155">
        <f>ROUND(E138*N138,2)</f>
        <v>0</v>
      </c>
      <c r="P138" s="155">
        <v>0</v>
      </c>
      <c r="Q138" s="155">
        <f>ROUND(E138*P138,2)</f>
        <v>0</v>
      </c>
      <c r="R138" s="155" t="s">
        <v>362</v>
      </c>
      <c r="S138" s="155" t="s">
        <v>155</v>
      </c>
      <c r="T138" s="155" t="s">
        <v>156</v>
      </c>
      <c r="U138" s="155">
        <v>0</v>
      </c>
      <c r="V138" s="155">
        <f>ROUND(E138*U138,2)</f>
        <v>0</v>
      </c>
      <c r="W138" s="155"/>
      <c r="X138" s="155" t="s">
        <v>325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326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52"/>
      <c r="B139" s="153"/>
      <c r="C139" s="245" t="s">
        <v>352</v>
      </c>
      <c r="D139" s="246"/>
      <c r="E139" s="246"/>
      <c r="F139" s="246"/>
      <c r="G139" s="246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5"/>
      <c r="Z139" s="145"/>
      <c r="AA139" s="145"/>
      <c r="AB139" s="145"/>
      <c r="AC139" s="145"/>
      <c r="AD139" s="145"/>
      <c r="AE139" s="145"/>
      <c r="AF139" s="145"/>
      <c r="AG139" s="145" t="s">
        <v>160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158" t="s">
        <v>149</v>
      </c>
      <c r="B140" s="159" t="s">
        <v>110</v>
      </c>
      <c r="C140" s="181" t="s">
        <v>111</v>
      </c>
      <c r="D140" s="160"/>
      <c r="E140" s="161"/>
      <c r="F140" s="162"/>
      <c r="G140" s="162">
        <f>SUMIF(AG141:AG144,"&lt;&gt;NOR",G141:G144)</f>
        <v>0</v>
      </c>
      <c r="H140" s="162"/>
      <c r="I140" s="162">
        <f>SUM(I141:I144)</f>
        <v>0</v>
      </c>
      <c r="J140" s="162"/>
      <c r="K140" s="162">
        <f>SUM(K141:K144)</f>
        <v>0</v>
      </c>
      <c r="L140" s="162"/>
      <c r="M140" s="162">
        <f>SUM(M141:M144)</f>
        <v>0</v>
      </c>
      <c r="N140" s="162"/>
      <c r="O140" s="162">
        <f>SUM(O141:O144)</f>
        <v>0.38</v>
      </c>
      <c r="P140" s="162"/>
      <c r="Q140" s="162">
        <f>SUM(Q141:Q144)</f>
        <v>0</v>
      </c>
      <c r="R140" s="162"/>
      <c r="S140" s="162"/>
      <c r="T140" s="163"/>
      <c r="U140" s="157"/>
      <c r="V140" s="157">
        <f>SUM(V141:V144)</f>
        <v>49.989999999999995</v>
      </c>
      <c r="W140" s="157"/>
      <c r="X140" s="157"/>
      <c r="AG140" t="s">
        <v>150</v>
      </c>
    </row>
    <row r="141" spans="1:60" ht="33.75" outlineLevel="1" x14ac:dyDescent="0.2">
      <c r="A141" s="172">
        <v>77</v>
      </c>
      <c r="B141" s="173" t="s">
        <v>366</v>
      </c>
      <c r="C141" s="183" t="s">
        <v>367</v>
      </c>
      <c r="D141" s="174" t="s">
        <v>262</v>
      </c>
      <c r="E141" s="175">
        <v>56.5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5.5399999999999998E-3</v>
      </c>
      <c r="O141" s="177">
        <f>ROUND(E141*N141,2)</f>
        <v>0.31</v>
      </c>
      <c r="P141" s="177">
        <v>0</v>
      </c>
      <c r="Q141" s="177">
        <f>ROUND(E141*P141,2)</f>
        <v>0</v>
      </c>
      <c r="R141" s="177" t="s">
        <v>368</v>
      </c>
      <c r="S141" s="177" t="s">
        <v>155</v>
      </c>
      <c r="T141" s="178" t="s">
        <v>156</v>
      </c>
      <c r="U141" s="155">
        <v>0.65119000000000005</v>
      </c>
      <c r="V141" s="155">
        <f>ROUND(E141*U141,2)</f>
        <v>36.79</v>
      </c>
      <c r="W141" s="155"/>
      <c r="X141" s="155" t="s">
        <v>157</v>
      </c>
      <c r="Y141" s="145"/>
      <c r="Z141" s="145"/>
      <c r="AA141" s="145"/>
      <c r="AB141" s="145"/>
      <c r="AC141" s="145"/>
      <c r="AD141" s="145"/>
      <c r="AE141" s="145"/>
      <c r="AF141" s="145"/>
      <c r="AG141" s="145" t="s">
        <v>158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ht="45" outlineLevel="1" x14ac:dyDescent="0.2">
      <c r="A142" s="164">
        <v>78</v>
      </c>
      <c r="B142" s="165" t="s">
        <v>369</v>
      </c>
      <c r="C142" s="182" t="s">
        <v>370</v>
      </c>
      <c r="D142" s="166" t="s">
        <v>262</v>
      </c>
      <c r="E142" s="167">
        <v>22.2</v>
      </c>
      <c r="F142" s="168"/>
      <c r="G142" s="169">
        <f>ROUND(E142*F142,2)</f>
        <v>0</v>
      </c>
      <c r="H142" s="168"/>
      <c r="I142" s="169">
        <f>ROUND(E142*H142,2)</f>
        <v>0</v>
      </c>
      <c r="J142" s="168"/>
      <c r="K142" s="169">
        <f>ROUND(E142*J142,2)</f>
        <v>0</v>
      </c>
      <c r="L142" s="169">
        <v>21</v>
      </c>
      <c r="M142" s="169">
        <f>G142*(1+L142/100)</f>
        <v>0</v>
      </c>
      <c r="N142" s="169">
        <v>3.0999999999999999E-3</v>
      </c>
      <c r="O142" s="169">
        <f>ROUND(E142*N142,2)</f>
        <v>7.0000000000000007E-2</v>
      </c>
      <c r="P142" s="169">
        <v>0</v>
      </c>
      <c r="Q142" s="169">
        <f>ROUND(E142*P142,2)</f>
        <v>0</v>
      </c>
      <c r="R142" s="169" t="s">
        <v>368</v>
      </c>
      <c r="S142" s="169" t="s">
        <v>155</v>
      </c>
      <c r="T142" s="170" t="s">
        <v>156</v>
      </c>
      <c r="U142" s="155">
        <v>0.5948</v>
      </c>
      <c r="V142" s="155">
        <f>ROUND(E142*U142,2)</f>
        <v>13.2</v>
      </c>
      <c r="W142" s="155"/>
      <c r="X142" s="155" t="s">
        <v>157</v>
      </c>
      <c r="Y142" s="145"/>
      <c r="Z142" s="145"/>
      <c r="AA142" s="145"/>
      <c r="AB142" s="145"/>
      <c r="AC142" s="145"/>
      <c r="AD142" s="145"/>
      <c r="AE142" s="145"/>
      <c r="AF142" s="145"/>
      <c r="AG142" s="145" t="s">
        <v>158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1" x14ac:dyDescent="0.2">
      <c r="A143" s="152">
        <v>79</v>
      </c>
      <c r="B143" s="153" t="s">
        <v>371</v>
      </c>
      <c r="C143" s="184" t="s">
        <v>372</v>
      </c>
      <c r="D143" s="154" t="s">
        <v>0</v>
      </c>
      <c r="E143" s="179"/>
      <c r="F143" s="156"/>
      <c r="G143" s="155">
        <f>ROUND(E143*F143,2)</f>
        <v>0</v>
      </c>
      <c r="H143" s="156"/>
      <c r="I143" s="155">
        <f>ROUND(E143*H143,2)</f>
        <v>0</v>
      </c>
      <c r="J143" s="156"/>
      <c r="K143" s="155">
        <f>ROUND(E143*J143,2)</f>
        <v>0</v>
      </c>
      <c r="L143" s="155">
        <v>21</v>
      </c>
      <c r="M143" s="155">
        <f>G143*(1+L143/100)</f>
        <v>0</v>
      </c>
      <c r="N143" s="155">
        <v>0</v>
      </c>
      <c r="O143" s="155">
        <f>ROUND(E143*N143,2)</f>
        <v>0</v>
      </c>
      <c r="P143" s="155">
        <v>0</v>
      </c>
      <c r="Q143" s="155">
        <f>ROUND(E143*P143,2)</f>
        <v>0</v>
      </c>
      <c r="R143" s="155" t="s">
        <v>368</v>
      </c>
      <c r="S143" s="155" t="s">
        <v>155</v>
      </c>
      <c r="T143" s="155" t="s">
        <v>156</v>
      </c>
      <c r="U143" s="155">
        <v>0</v>
      </c>
      <c r="V143" s="155">
        <f>ROUND(E143*U143,2)</f>
        <v>0</v>
      </c>
      <c r="W143" s="155"/>
      <c r="X143" s="155" t="s">
        <v>325</v>
      </c>
      <c r="Y143" s="145"/>
      <c r="Z143" s="145"/>
      <c r="AA143" s="145"/>
      <c r="AB143" s="145"/>
      <c r="AC143" s="145"/>
      <c r="AD143" s="145"/>
      <c r="AE143" s="145"/>
      <c r="AF143" s="145"/>
      <c r="AG143" s="145" t="s">
        <v>326</v>
      </c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52"/>
      <c r="B144" s="153"/>
      <c r="C144" s="245" t="s">
        <v>352</v>
      </c>
      <c r="D144" s="246"/>
      <c r="E144" s="246"/>
      <c r="F144" s="246"/>
      <c r="G144" s="246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5"/>
      <c r="Z144" s="145"/>
      <c r="AA144" s="145"/>
      <c r="AB144" s="145"/>
      <c r="AC144" s="145"/>
      <c r="AD144" s="145"/>
      <c r="AE144" s="145"/>
      <c r="AF144" s="145"/>
      <c r="AG144" s="145" t="s">
        <v>160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x14ac:dyDescent="0.2">
      <c r="A145" s="158" t="s">
        <v>149</v>
      </c>
      <c r="B145" s="159" t="s">
        <v>112</v>
      </c>
      <c r="C145" s="181" t="s">
        <v>113</v>
      </c>
      <c r="D145" s="160"/>
      <c r="E145" s="161"/>
      <c r="F145" s="162"/>
      <c r="G145" s="162">
        <f>SUMIF(AG146:AG151,"&lt;&gt;NOR",G146:G151)</f>
        <v>0</v>
      </c>
      <c r="H145" s="162"/>
      <c r="I145" s="162">
        <f>SUM(I146:I151)</f>
        <v>0</v>
      </c>
      <c r="J145" s="162"/>
      <c r="K145" s="162">
        <f>SUM(K146:K151)</f>
        <v>0</v>
      </c>
      <c r="L145" s="162"/>
      <c r="M145" s="162">
        <f>SUM(M146:M151)</f>
        <v>0</v>
      </c>
      <c r="N145" s="162"/>
      <c r="O145" s="162">
        <f>SUM(O146:O151)</f>
        <v>0.21000000000000002</v>
      </c>
      <c r="P145" s="162"/>
      <c r="Q145" s="162">
        <f>SUM(Q146:Q151)</f>
        <v>0</v>
      </c>
      <c r="R145" s="162"/>
      <c r="S145" s="162"/>
      <c r="T145" s="163"/>
      <c r="U145" s="157"/>
      <c r="V145" s="157">
        <f>SUM(V146:V151)</f>
        <v>13.93</v>
      </c>
      <c r="W145" s="157"/>
      <c r="X145" s="157"/>
      <c r="AG145" t="s">
        <v>150</v>
      </c>
    </row>
    <row r="146" spans="1:60" ht="22.5" outlineLevel="1" x14ac:dyDescent="0.2">
      <c r="A146" s="172">
        <v>80</v>
      </c>
      <c r="B146" s="173" t="s">
        <v>373</v>
      </c>
      <c r="C146" s="183" t="s">
        <v>374</v>
      </c>
      <c r="D146" s="174" t="s">
        <v>227</v>
      </c>
      <c r="E146" s="175">
        <v>4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1.1999999999999999E-3</v>
      </c>
      <c r="O146" s="177">
        <f>ROUND(E146*N146,2)</f>
        <v>0</v>
      </c>
      <c r="P146" s="177">
        <v>0</v>
      </c>
      <c r="Q146" s="177">
        <f>ROUND(E146*P146,2)</f>
        <v>0</v>
      </c>
      <c r="R146" s="177" t="s">
        <v>375</v>
      </c>
      <c r="S146" s="177" t="s">
        <v>155</v>
      </c>
      <c r="T146" s="178" t="s">
        <v>156</v>
      </c>
      <c r="U146" s="155">
        <v>2.72</v>
      </c>
      <c r="V146" s="155">
        <f>ROUND(E146*U146,2)</f>
        <v>10.88</v>
      </c>
      <c r="W146" s="155"/>
      <c r="X146" s="155" t="s">
        <v>157</v>
      </c>
      <c r="Y146" s="145"/>
      <c r="Z146" s="145"/>
      <c r="AA146" s="145"/>
      <c r="AB146" s="145"/>
      <c r="AC146" s="145"/>
      <c r="AD146" s="145"/>
      <c r="AE146" s="145"/>
      <c r="AF146" s="145"/>
      <c r="AG146" s="145" t="s">
        <v>158</v>
      </c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ht="22.5" outlineLevel="1" x14ac:dyDescent="0.2">
      <c r="A147" s="172">
        <v>81</v>
      </c>
      <c r="B147" s="173" t="s">
        <v>376</v>
      </c>
      <c r="C147" s="183" t="s">
        <v>377</v>
      </c>
      <c r="D147" s="174" t="s">
        <v>227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1.65E-3</v>
      </c>
      <c r="O147" s="177">
        <f>ROUND(E147*N147,2)</f>
        <v>0</v>
      </c>
      <c r="P147" s="177">
        <v>0</v>
      </c>
      <c r="Q147" s="177">
        <f>ROUND(E147*P147,2)</f>
        <v>0</v>
      </c>
      <c r="R147" s="177" t="s">
        <v>375</v>
      </c>
      <c r="S147" s="177" t="s">
        <v>155</v>
      </c>
      <c r="T147" s="178" t="s">
        <v>156</v>
      </c>
      <c r="U147" s="155">
        <v>3.05</v>
      </c>
      <c r="V147" s="155">
        <f>ROUND(E147*U147,2)</f>
        <v>3.05</v>
      </c>
      <c r="W147" s="155"/>
      <c r="X147" s="155" t="s">
        <v>157</v>
      </c>
      <c r="Y147" s="145"/>
      <c r="Z147" s="145"/>
      <c r="AA147" s="145"/>
      <c r="AB147" s="145"/>
      <c r="AC147" s="145"/>
      <c r="AD147" s="145"/>
      <c r="AE147" s="145"/>
      <c r="AF147" s="145"/>
      <c r="AG147" s="145" t="s">
        <v>158</v>
      </c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172">
        <v>82</v>
      </c>
      <c r="B148" s="173" t="s">
        <v>378</v>
      </c>
      <c r="C148" s="183" t="s">
        <v>379</v>
      </c>
      <c r="D148" s="174" t="s">
        <v>227</v>
      </c>
      <c r="E148" s="175">
        <v>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3.5000000000000003E-2</v>
      </c>
      <c r="O148" s="177">
        <f>ROUND(E148*N148,2)</f>
        <v>0.14000000000000001</v>
      </c>
      <c r="P148" s="177">
        <v>0</v>
      </c>
      <c r="Q148" s="177">
        <f>ROUND(E148*P148,2)</f>
        <v>0</v>
      </c>
      <c r="R148" s="177"/>
      <c r="S148" s="177" t="s">
        <v>212</v>
      </c>
      <c r="T148" s="178" t="s">
        <v>156</v>
      </c>
      <c r="U148" s="155">
        <v>0</v>
      </c>
      <c r="V148" s="155">
        <f>ROUND(E148*U148,2)</f>
        <v>0</v>
      </c>
      <c r="W148" s="155"/>
      <c r="X148" s="155" t="s">
        <v>234</v>
      </c>
      <c r="Y148" s="145"/>
      <c r="Z148" s="145"/>
      <c r="AA148" s="145"/>
      <c r="AB148" s="145"/>
      <c r="AC148" s="145"/>
      <c r="AD148" s="145"/>
      <c r="AE148" s="145"/>
      <c r="AF148" s="145"/>
      <c r="AG148" s="145" t="s">
        <v>235</v>
      </c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">
      <c r="A149" s="164">
        <v>83</v>
      </c>
      <c r="B149" s="165" t="s">
        <v>380</v>
      </c>
      <c r="C149" s="182" t="s">
        <v>381</v>
      </c>
      <c r="D149" s="166" t="s">
        <v>227</v>
      </c>
      <c r="E149" s="167">
        <v>1</v>
      </c>
      <c r="F149" s="168"/>
      <c r="G149" s="169">
        <f>ROUND(E149*F149,2)</f>
        <v>0</v>
      </c>
      <c r="H149" s="168"/>
      <c r="I149" s="169">
        <f>ROUND(E149*H149,2)</f>
        <v>0</v>
      </c>
      <c r="J149" s="168"/>
      <c r="K149" s="169">
        <f>ROUND(E149*J149,2)</f>
        <v>0</v>
      </c>
      <c r="L149" s="169">
        <v>21</v>
      </c>
      <c r="M149" s="169">
        <f>G149*(1+L149/100)</f>
        <v>0</v>
      </c>
      <c r="N149" s="169">
        <v>7.0000000000000007E-2</v>
      </c>
      <c r="O149" s="169">
        <f>ROUND(E149*N149,2)</f>
        <v>7.0000000000000007E-2</v>
      </c>
      <c r="P149" s="169">
        <v>0</v>
      </c>
      <c r="Q149" s="169">
        <f>ROUND(E149*P149,2)</f>
        <v>0</v>
      </c>
      <c r="R149" s="169"/>
      <c r="S149" s="169" t="s">
        <v>212</v>
      </c>
      <c r="T149" s="170" t="s">
        <v>156</v>
      </c>
      <c r="U149" s="155">
        <v>0</v>
      </c>
      <c r="V149" s="155">
        <f>ROUND(E149*U149,2)</f>
        <v>0</v>
      </c>
      <c r="W149" s="155"/>
      <c r="X149" s="155" t="s">
        <v>234</v>
      </c>
      <c r="Y149" s="145"/>
      <c r="Z149" s="145"/>
      <c r="AA149" s="145"/>
      <c r="AB149" s="145"/>
      <c r="AC149" s="145"/>
      <c r="AD149" s="145"/>
      <c r="AE149" s="145"/>
      <c r="AF149" s="145"/>
      <c r="AG149" s="145" t="s">
        <v>235</v>
      </c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152">
        <v>84</v>
      </c>
      <c r="B150" s="153" t="s">
        <v>382</v>
      </c>
      <c r="C150" s="184" t="s">
        <v>383</v>
      </c>
      <c r="D150" s="154" t="s">
        <v>0</v>
      </c>
      <c r="E150" s="179"/>
      <c r="F150" s="156"/>
      <c r="G150" s="155">
        <f>ROUND(E150*F150,2)</f>
        <v>0</v>
      </c>
      <c r="H150" s="156"/>
      <c r="I150" s="155">
        <f>ROUND(E150*H150,2)</f>
        <v>0</v>
      </c>
      <c r="J150" s="156"/>
      <c r="K150" s="155">
        <f>ROUND(E150*J150,2)</f>
        <v>0</v>
      </c>
      <c r="L150" s="155">
        <v>21</v>
      </c>
      <c r="M150" s="155">
        <f>G150*(1+L150/100)</f>
        <v>0</v>
      </c>
      <c r="N150" s="155">
        <v>0</v>
      </c>
      <c r="O150" s="155">
        <f>ROUND(E150*N150,2)</f>
        <v>0</v>
      </c>
      <c r="P150" s="155">
        <v>0</v>
      </c>
      <c r="Q150" s="155">
        <f>ROUND(E150*P150,2)</f>
        <v>0</v>
      </c>
      <c r="R150" s="155" t="s">
        <v>375</v>
      </c>
      <c r="S150" s="155" t="s">
        <v>155</v>
      </c>
      <c r="T150" s="155" t="s">
        <v>156</v>
      </c>
      <c r="U150" s="155">
        <v>0</v>
      </c>
      <c r="V150" s="155">
        <f>ROUND(E150*U150,2)</f>
        <v>0</v>
      </c>
      <c r="W150" s="155"/>
      <c r="X150" s="155" t="s">
        <v>325</v>
      </c>
      <c r="Y150" s="145"/>
      <c r="Z150" s="145"/>
      <c r="AA150" s="145"/>
      <c r="AB150" s="145"/>
      <c r="AC150" s="145"/>
      <c r="AD150" s="145"/>
      <c r="AE150" s="145"/>
      <c r="AF150" s="145"/>
      <c r="AG150" s="145" t="s">
        <v>326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52"/>
      <c r="B151" s="153"/>
      <c r="C151" s="245" t="s">
        <v>352</v>
      </c>
      <c r="D151" s="246"/>
      <c r="E151" s="246"/>
      <c r="F151" s="246"/>
      <c r="G151" s="246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160</v>
      </c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x14ac:dyDescent="0.2">
      <c r="A152" s="158" t="s">
        <v>149</v>
      </c>
      <c r="B152" s="159" t="s">
        <v>114</v>
      </c>
      <c r="C152" s="181" t="s">
        <v>115</v>
      </c>
      <c r="D152" s="160"/>
      <c r="E152" s="161"/>
      <c r="F152" s="162"/>
      <c r="G152" s="162">
        <f>SUMIF(AG153:AG168,"&lt;&gt;NOR",G153:G168)</f>
        <v>0</v>
      </c>
      <c r="H152" s="162"/>
      <c r="I152" s="162">
        <f>SUM(I153:I168)</f>
        <v>0</v>
      </c>
      <c r="J152" s="162"/>
      <c r="K152" s="162">
        <f>SUM(K153:K168)</f>
        <v>0</v>
      </c>
      <c r="L152" s="162"/>
      <c r="M152" s="162">
        <f>SUM(M153:M168)</f>
        <v>0</v>
      </c>
      <c r="N152" s="162"/>
      <c r="O152" s="162">
        <f>SUM(O153:O168)</f>
        <v>1.6</v>
      </c>
      <c r="P152" s="162"/>
      <c r="Q152" s="162">
        <f>SUM(Q153:Q168)</f>
        <v>0</v>
      </c>
      <c r="R152" s="162"/>
      <c r="S152" s="162"/>
      <c r="T152" s="163"/>
      <c r="U152" s="157"/>
      <c r="V152" s="157">
        <f>SUM(V153:V168)</f>
        <v>69.27</v>
      </c>
      <c r="W152" s="157"/>
      <c r="X152" s="157"/>
      <c r="AG152" t="s">
        <v>150</v>
      </c>
    </row>
    <row r="153" spans="1:60" outlineLevel="1" x14ac:dyDescent="0.2">
      <c r="A153" s="172">
        <v>85</v>
      </c>
      <c r="B153" s="173" t="s">
        <v>384</v>
      </c>
      <c r="C153" s="183" t="s">
        <v>385</v>
      </c>
      <c r="D153" s="174" t="s">
        <v>262</v>
      </c>
      <c r="E153" s="175">
        <v>4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2.0000000000000002E-5</v>
      </c>
      <c r="O153" s="177">
        <f>ROUND(E153*N153,2)</f>
        <v>0</v>
      </c>
      <c r="P153" s="177">
        <v>0</v>
      </c>
      <c r="Q153" s="177">
        <f>ROUND(E153*P153,2)</f>
        <v>0</v>
      </c>
      <c r="R153" s="177" t="s">
        <v>386</v>
      </c>
      <c r="S153" s="177" t="s">
        <v>155</v>
      </c>
      <c r="T153" s="178" t="s">
        <v>156</v>
      </c>
      <c r="U153" s="155">
        <v>0.375</v>
      </c>
      <c r="V153" s="155">
        <f>ROUND(E153*U153,2)</f>
        <v>1.5</v>
      </c>
      <c r="W153" s="155"/>
      <c r="X153" s="155" t="s">
        <v>157</v>
      </c>
      <c r="Y153" s="145"/>
      <c r="Z153" s="145"/>
      <c r="AA153" s="145"/>
      <c r="AB153" s="145"/>
      <c r="AC153" s="145"/>
      <c r="AD153" s="145"/>
      <c r="AE153" s="145"/>
      <c r="AF153" s="145"/>
      <c r="AG153" s="145" t="s">
        <v>158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1" x14ac:dyDescent="0.2">
      <c r="A154" s="164">
        <v>86</v>
      </c>
      <c r="B154" s="165" t="s">
        <v>387</v>
      </c>
      <c r="C154" s="182" t="s">
        <v>388</v>
      </c>
      <c r="D154" s="166" t="s">
        <v>227</v>
      </c>
      <c r="E154" s="167">
        <v>1</v>
      </c>
      <c r="F154" s="168"/>
      <c r="G154" s="169">
        <f>ROUND(E154*F154,2)</f>
        <v>0</v>
      </c>
      <c r="H154" s="168"/>
      <c r="I154" s="169">
        <f>ROUND(E154*H154,2)</f>
        <v>0</v>
      </c>
      <c r="J154" s="168"/>
      <c r="K154" s="169">
        <f>ROUND(E154*J154,2)</f>
        <v>0</v>
      </c>
      <c r="L154" s="169">
        <v>21</v>
      </c>
      <c r="M154" s="169">
        <f>G154*(1+L154/100)</f>
        <v>0</v>
      </c>
      <c r="N154" s="169">
        <v>2.0500000000000002E-3</v>
      </c>
      <c r="O154" s="169">
        <f>ROUND(E154*N154,2)</f>
        <v>0</v>
      </c>
      <c r="P154" s="169">
        <v>0</v>
      </c>
      <c r="Q154" s="169">
        <f>ROUND(E154*P154,2)</f>
        <v>0</v>
      </c>
      <c r="R154" s="169" t="s">
        <v>386</v>
      </c>
      <c r="S154" s="169" t="s">
        <v>155</v>
      </c>
      <c r="T154" s="170" t="s">
        <v>156</v>
      </c>
      <c r="U154" s="155">
        <v>16.704000000000001</v>
      </c>
      <c r="V154" s="155">
        <f>ROUND(E154*U154,2)</f>
        <v>16.7</v>
      </c>
      <c r="W154" s="155"/>
      <c r="X154" s="155" t="s">
        <v>157</v>
      </c>
      <c r="Y154" s="145"/>
      <c r="Z154" s="145"/>
      <c r="AA154" s="145"/>
      <c r="AB154" s="145"/>
      <c r="AC154" s="145"/>
      <c r="AD154" s="145"/>
      <c r="AE154" s="145"/>
      <c r="AF154" s="145"/>
      <c r="AG154" s="145" t="s">
        <v>158</v>
      </c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outlineLevel="1" x14ac:dyDescent="0.2">
      <c r="A155" s="152"/>
      <c r="B155" s="153"/>
      <c r="C155" s="247" t="s">
        <v>389</v>
      </c>
      <c r="D155" s="248"/>
      <c r="E155" s="248"/>
      <c r="F155" s="248"/>
      <c r="G155" s="248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5"/>
      <c r="Z155" s="145"/>
      <c r="AA155" s="145"/>
      <c r="AB155" s="145"/>
      <c r="AC155" s="145"/>
      <c r="AD155" s="145"/>
      <c r="AE155" s="145"/>
      <c r="AF155" s="145"/>
      <c r="AG155" s="145" t="s">
        <v>160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64">
        <v>87</v>
      </c>
      <c r="B156" s="165" t="s">
        <v>390</v>
      </c>
      <c r="C156" s="182" t="s">
        <v>391</v>
      </c>
      <c r="D156" s="166" t="s">
        <v>227</v>
      </c>
      <c r="E156" s="167">
        <v>1</v>
      </c>
      <c r="F156" s="168"/>
      <c r="G156" s="169">
        <f>ROUND(E156*F156,2)</f>
        <v>0</v>
      </c>
      <c r="H156" s="168"/>
      <c r="I156" s="169">
        <f>ROUND(E156*H156,2)</f>
        <v>0</v>
      </c>
      <c r="J156" s="168"/>
      <c r="K156" s="169">
        <f>ROUND(E156*J156,2)</f>
        <v>0</v>
      </c>
      <c r="L156" s="169">
        <v>21</v>
      </c>
      <c r="M156" s="169">
        <f>G156*(1+L156/100)</f>
        <v>0</v>
      </c>
      <c r="N156" s="169">
        <v>2.7899999999999999E-3</v>
      </c>
      <c r="O156" s="169">
        <f>ROUND(E156*N156,2)</f>
        <v>0</v>
      </c>
      <c r="P156" s="169">
        <v>0</v>
      </c>
      <c r="Q156" s="169">
        <f>ROUND(E156*P156,2)</f>
        <v>0</v>
      </c>
      <c r="R156" s="169" t="s">
        <v>386</v>
      </c>
      <c r="S156" s="169" t="s">
        <v>155</v>
      </c>
      <c r="T156" s="170" t="s">
        <v>156</v>
      </c>
      <c r="U156" s="155">
        <v>20.16</v>
      </c>
      <c r="V156" s="155">
        <f>ROUND(E156*U156,2)</f>
        <v>20.16</v>
      </c>
      <c r="W156" s="155"/>
      <c r="X156" s="155" t="s">
        <v>157</v>
      </c>
      <c r="Y156" s="145"/>
      <c r="Z156" s="145"/>
      <c r="AA156" s="145"/>
      <c r="AB156" s="145"/>
      <c r="AC156" s="145"/>
      <c r="AD156" s="145"/>
      <c r="AE156" s="145"/>
      <c r="AF156" s="145"/>
      <c r="AG156" s="145" t="s">
        <v>158</v>
      </c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52"/>
      <c r="B157" s="153"/>
      <c r="C157" s="247" t="s">
        <v>389</v>
      </c>
      <c r="D157" s="248"/>
      <c r="E157" s="248"/>
      <c r="F157" s="248"/>
      <c r="G157" s="248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5"/>
      <c r="Z157" s="145"/>
      <c r="AA157" s="145"/>
      <c r="AB157" s="145"/>
      <c r="AC157" s="145"/>
      <c r="AD157" s="145"/>
      <c r="AE157" s="145"/>
      <c r="AF157" s="145"/>
      <c r="AG157" s="145" t="s">
        <v>160</v>
      </c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">
      <c r="A158" s="172">
        <v>88</v>
      </c>
      <c r="B158" s="173" t="s">
        <v>392</v>
      </c>
      <c r="C158" s="183" t="s">
        <v>393</v>
      </c>
      <c r="D158" s="174" t="s">
        <v>394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212</v>
      </c>
      <c r="T158" s="178" t="s">
        <v>233</v>
      </c>
      <c r="U158" s="155">
        <v>0</v>
      </c>
      <c r="V158" s="155">
        <f>ROUND(E158*U158,2)</f>
        <v>0</v>
      </c>
      <c r="W158" s="155"/>
      <c r="X158" s="155" t="s">
        <v>157</v>
      </c>
      <c r="Y158" s="145"/>
      <c r="Z158" s="145"/>
      <c r="AA158" s="145"/>
      <c r="AB158" s="145"/>
      <c r="AC158" s="145"/>
      <c r="AD158" s="145"/>
      <c r="AE158" s="145"/>
      <c r="AF158" s="145"/>
      <c r="AG158" s="145" t="s">
        <v>158</v>
      </c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72">
        <v>89</v>
      </c>
      <c r="B159" s="173" t="s">
        <v>395</v>
      </c>
      <c r="C159" s="183" t="s">
        <v>396</v>
      </c>
      <c r="D159" s="174" t="s">
        <v>318</v>
      </c>
      <c r="E159" s="175">
        <v>4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7"/>
      <c r="S159" s="177" t="s">
        <v>212</v>
      </c>
      <c r="T159" s="178" t="s">
        <v>233</v>
      </c>
      <c r="U159" s="155">
        <v>0</v>
      </c>
      <c r="V159" s="155">
        <f>ROUND(E159*U159,2)</f>
        <v>0</v>
      </c>
      <c r="W159" s="155"/>
      <c r="X159" s="155" t="s">
        <v>157</v>
      </c>
      <c r="Y159" s="145"/>
      <c r="Z159" s="145"/>
      <c r="AA159" s="145"/>
      <c r="AB159" s="145"/>
      <c r="AC159" s="145"/>
      <c r="AD159" s="145"/>
      <c r="AE159" s="145"/>
      <c r="AF159" s="145"/>
      <c r="AG159" s="145" t="s">
        <v>158</v>
      </c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1" x14ac:dyDescent="0.2">
      <c r="A160" s="172">
        <v>90</v>
      </c>
      <c r="B160" s="173" t="s">
        <v>397</v>
      </c>
      <c r="C160" s="183" t="s">
        <v>398</v>
      </c>
      <c r="D160" s="174" t="s">
        <v>262</v>
      </c>
      <c r="E160" s="175">
        <v>4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7"/>
      <c r="S160" s="177" t="s">
        <v>212</v>
      </c>
      <c r="T160" s="178" t="s">
        <v>213</v>
      </c>
      <c r="U160" s="155">
        <v>0</v>
      </c>
      <c r="V160" s="155">
        <f>ROUND(E160*U160,2)</f>
        <v>0</v>
      </c>
      <c r="W160" s="155"/>
      <c r="X160" s="155" t="s">
        <v>157</v>
      </c>
      <c r="Y160" s="145"/>
      <c r="Z160" s="145"/>
      <c r="AA160" s="145"/>
      <c r="AB160" s="145"/>
      <c r="AC160" s="145"/>
      <c r="AD160" s="145"/>
      <c r="AE160" s="145"/>
      <c r="AF160" s="145"/>
      <c r="AG160" s="145" t="s">
        <v>158</v>
      </c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1" x14ac:dyDescent="0.2">
      <c r="A161" s="164">
        <v>91</v>
      </c>
      <c r="B161" s="165" t="s">
        <v>399</v>
      </c>
      <c r="C161" s="182" t="s">
        <v>400</v>
      </c>
      <c r="D161" s="166" t="s">
        <v>401</v>
      </c>
      <c r="E161" s="167">
        <v>23.747699999999998</v>
      </c>
      <c r="F161" s="168"/>
      <c r="G161" s="169">
        <f>ROUND(E161*F161,2)</f>
        <v>0</v>
      </c>
      <c r="H161" s="168"/>
      <c r="I161" s="169">
        <f>ROUND(E161*H161,2)</f>
        <v>0</v>
      </c>
      <c r="J161" s="168"/>
      <c r="K161" s="169">
        <f>ROUND(E161*J161,2)</f>
        <v>0</v>
      </c>
      <c r="L161" s="169">
        <v>21</v>
      </c>
      <c r="M161" s="169">
        <f>G161*(1+L161/100)</f>
        <v>0</v>
      </c>
      <c r="N161" s="169">
        <v>4.5690000000000001E-2</v>
      </c>
      <c r="O161" s="169">
        <f>ROUND(E161*N161,2)</f>
        <v>1.0900000000000001</v>
      </c>
      <c r="P161" s="169">
        <v>0</v>
      </c>
      <c r="Q161" s="169">
        <f>ROUND(E161*P161,2)</f>
        <v>0</v>
      </c>
      <c r="R161" s="169"/>
      <c r="S161" s="169" t="s">
        <v>212</v>
      </c>
      <c r="T161" s="170" t="s">
        <v>233</v>
      </c>
      <c r="U161" s="155">
        <v>1.21455</v>
      </c>
      <c r="V161" s="155">
        <f>ROUND(E161*U161,2)</f>
        <v>28.84</v>
      </c>
      <c r="W161" s="155"/>
      <c r="X161" s="155" t="s">
        <v>402</v>
      </c>
      <c r="Y161" s="145"/>
      <c r="Z161" s="145"/>
      <c r="AA161" s="145"/>
      <c r="AB161" s="145"/>
      <c r="AC161" s="145"/>
      <c r="AD161" s="145"/>
      <c r="AE161" s="145"/>
      <c r="AF161" s="145"/>
      <c r="AG161" s="145" t="s">
        <v>403</v>
      </c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ht="22.5" outlineLevel="1" x14ac:dyDescent="0.2">
      <c r="A162" s="152"/>
      <c r="B162" s="153"/>
      <c r="C162" s="249" t="s">
        <v>441</v>
      </c>
      <c r="D162" s="250"/>
      <c r="E162" s="250"/>
      <c r="F162" s="250"/>
      <c r="G162" s="250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45"/>
      <c r="Z162" s="145"/>
      <c r="AA162" s="145"/>
      <c r="AB162" s="145"/>
      <c r="AC162" s="145"/>
      <c r="AD162" s="145"/>
      <c r="AE162" s="145"/>
      <c r="AF162" s="145"/>
      <c r="AG162" s="145" t="s">
        <v>404</v>
      </c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71" t="str">
        <f>C162</f>
        <v>V ceně výroby, dodávky a montáže jsou zakalkulovány všechnu nutné náklady pro výrobu a montáž dle technické specifikace projektové dokumentace.</v>
      </c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52"/>
      <c r="B163" s="153"/>
      <c r="C163" s="251" t="s">
        <v>405</v>
      </c>
      <c r="D163" s="252"/>
      <c r="E163" s="252"/>
      <c r="F163" s="252"/>
      <c r="G163" s="252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5"/>
      <c r="Z163" s="145"/>
      <c r="AA163" s="145"/>
      <c r="AB163" s="145"/>
      <c r="AC163" s="145"/>
      <c r="AD163" s="145"/>
      <c r="AE163" s="145"/>
      <c r="AF163" s="145"/>
      <c r="AG163" s="145" t="s">
        <v>404</v>
      </c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172">
        <v>92</v>
      </c>
      <c r="B164" s="173" t="s">
        <v>406</v>
      </c>
      <c r="C164" s="183" t="s">
        <v>407</v>
      </c>
      <c r="D164" s="174" t="s">
        <v>401</v>
      </c>
      <c r="E164" s="175">
        <v>1.7071000000000001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4.5690000000000001E-2</v>
      </c>
      <c r="O164" s="177">
        <f>ROUND(E164*N164,2)</f>
        <v>0.08</v>
      </c>
      <c r="P164" s="177">
        <v>0</v>
      </c>
      <c r="Q164" s="177">
        <f>ROUND(E164*P164,2)</f>
        <v>0</v>
      </c>
      <c r="R164" s="177"/>
      <c r="S164" s="177" t="s">
        <v>212</v>
      </c>
      <c r="T164" s="178" t="s">
        <v>233</v>
      </c>
      <c r="U164" s="155">
        <v>1.21455</v>
      </c>
      <c r="V164" s="155">
        <f>ROUND(E164*U164,2)</f>
        <v>2.0699999999999998</v>
      </c>
      <c r="W164" s="155"/>
      <c r="X164" s="155" t="s">
        <v>402</v>
      </c>
      <c r="Y164" s="145"/>
      <c r="Z164" s="145"/>
      <c r="AA164" s="145"/>
      <c r="AB164" s="145"/>
      <c r="AC164" s="145"/>
      <c r="AD164" s="145"/>
      <c r="AE164" s="145"/>
      <c r="AF164" s="145"/>
      <c r="AG164" s="145" t="s">
        <v>403</v>
      </c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72">
        <v>93</v>
      </c>
      <c r="B165" s="173" t="s">
        <v>408</v>
      </c>
      <c r="C165" s="183" t="s">
        <v>409</v>
      </c>
      <c r="D165" s="174" t="s">
        <v>227</v>
      </c>
      <c r="E165" s="175">
        <v>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0.17</v>
      </c>
      <c r="O165" s="177">
        <f>ROUND(E165*N165,2)</f>
        <v>0.17</v>
      </c>
      <c r="P165" s="177">
        <v>0</v>
      </c>
      <c r="Q165" s="177">
        <f>ROUND(E165*P165,2)</f>
        <v>0</v>
      </c>
      <c r="R165" s="177"/>
      <c r="S165" s="177" t="s">
        <v>212</v>
      </c>
      <c r="T165" s="178" t="s">
        <v>233</v>
      </c>
      <c r="U165" s="155">
        <v>0</v>
      </c>
      <c r="V165" s="155">
        <f>ROUND(E165*U165,2)</f>
        <v>0</v>
      </c>
      <c r="W165" s="155"/>
      <c r="X165" s="155" t="s">
        <v>234</v>
      </c>
      <c r="Y165" s="145"/>
      <c r="Z165" s="145"/>
      <c r="AA165" s="145"/>
      <c r="AB165" s="145"/>
      <c r="AC165" s="145"/>
      <c r="AD165" s="145"/>
      <c r="AE165" s="145"/>
      <c r="AF165" s="145"/>
      <c r="AG165" s="145" t="s">
        <v>235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">
      <c r="A166" s="164">
        <v>94</v>
      </c>
      <c r="B166" s="165" t="s">
        <v>410</v>
      </c>
      <c r="C166" s="182" t="s">
        <v>411</v>
      </c>
      <c r="D166" s="166" t="s">
        <v>227</v>
      </c>
      <c r="E166" s="167">
        <v>1</v>
      </c>
      <c r="F166" s="168"/>
      <c r="G166" s="169">
        <f>ROUND(E166*F166,2)</f>
        <v>0</v>
      </c>
      <c r="H166" s="168"/>
      <c r="I166" s="169">
        <f>ROUND(E166*H166,2)</f>
        <v>0</v>
      </c>
      <c r="J166" s="168"/>
      <c r="K166" s="169">
        <f>ROUND(E166*J166,2)</f>
        <v>0</v>
      </c>
      <c r="L166" s="169">
        <v>21</v>
      </c>
      <c r="M166" s="169">
        <f>G166*(1+L166/100)</f>
        <v>0</v>
      </c>
      <c r="N166" s="169">
        <v>0.26</v>
      </c>
      <c r="O166" s="169">
        <f>ROUND(E166*N166,2)</f>
        <v>0.26</v>
      </c>
      <c r="P166" s="169">
        <v>0</v>
      </c>
      <c r="Q166" s="169">
        <f>ROUND(E166*P166,2)</f>
        <v>0</v>
      </c>
      <c r="R166" s="169"/>
      <c r="S166" s="169" t="s">
        <v>212</v>
      </c>
      <c r="T166" s="170" t="s">
        <v>233</v>
      </c>
      <c r="U166" s="155">
        <v>0</v>
      </c>
      <c r="V166" s="155">
        <f>ROUND(E166*U166,2)</f>
        <v>0</v>
      </c>
      <c r="W166" s="155"/>
      <c r="X166" s="155" t="s">
        <v>234</v>
      </c>
      <c r="Y166" s="145"/>
      <c r="Z166" s="145"/>
      <c r="AA166" s="145"/>
      <c r="AB166" s="145"/>
      <c r="AC166" s="145"/>
      <c r="AD166" s="145"/>
      <c r="AE166" s="145"/>
      <c r="AF166" s="145"/>
      <c r="AG166" s="145" t="s">
        <v>235</v>
      </c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">
      <c r="A167" s="152">
        <v>95</v>
      </c>
      <c r="B167" s="153" t="s">
        <v>412</v>
      </c>
      <c r="C167" s="184" t="s">
        <v>413</v>
      </c>
      <c r="D167" s="154" t="s">
        <v>0</v>
      </c>
      <c r="E167" s="179"/>
      <c r="F167" s="156"/>
      <c r="G167" s="155">
        <f>ROUND(E167*F167,2)</f>
        <v>0</v>
      </c>
      <c r="H167" s="156"/>
      <c r="I167" s="155">
        <f>ROUND(E167*H167,2)</f>
        <v>0</v>
      </c>
      <c r="J167" s="156"/>
      <c r="K167" s="155">
        <f>ROUND(E167*J167,2)</f>
        <v>0</v>
      </c>
      <c r="L167" s="155">
        <v>21</v>
      </c>
      <c r="M167" s="155">
        <f>G167*(1+L167/100)</f>
        <v>0</v>
      </c>
      <c r="N167" s="155">
        <v>0</v>
      </c>
      <c r="O167" s="155">
        <f>ROUND(E167*N167,2)</f>
        <v>0</v>
      </c>
      <c r="P167" s="155">
        <v>0</v>
      </c>
      <c r="Q167" s="155">
        <f>ROUND(E167*P167,2)</f>
        <v>0</v>
      </c>
      <c r="R167" s="155" t="s">
        <v>386</v>
      </c>
      <c r="S167" s="155" t="s">
        <v>155</v>
      </c>
      <c r="T167" s="155" t="s">
        <v>156</v>
      </c>
      <c r="U167" s="155">
        <v>0</v>
      </c>
      <c r="V167" s="155">
        <f>ROUND(E167*U167,2)</f>
        <v>0</v>
      </c>
      <c r="W167" s="155"/>
      <c r="X167" s="155" t="s">
        <v>325</v>
      </c>
      <c r="Y167" s="145"/>
      <c r="Z167" s="145"/>
      <c r="AA167" s="145"/>
      <c r="AB167" s="145"/>
      <c r="AC167" s="145"/>
      <c r="AD167" s="145"/>
      <c r="AE167" s="145"/>
      <c r="AF167" s="145"/>
      <c r="AG167" s="145" t="s">
        <v>326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52"/>
      <c r="B168" s="153"/>
      <c r="C168" s="245" t="s">
        <v>352</v>
      </c>
      <c r="D168" s="246"/>
      <c r="E168" s="246"/>
      <c r="F168" s="246"/>
      <c r="G168" s="246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160</v>
      </c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x14ac:dyDescent="0.2">
      <c r="A169" s="158" t="s">
        <v>149</v>
      </c>
      <c r="B169" s="159" t="s">
        <v>116</v>
      </c>
      <c r="C169" s="181" t="s">
        <v>117</v>
      </c>
      <c r="D169" s="160"/>
      <c r="E169" s="161"/>
      <c r="F169" s="162"/>
      <c r="G169" s="162">
        <f>SUMIF(AG170:AG170,"&lt;&gt;NOR",G170:G170)</f>
        <v>0</v>
      </c>
      <c r="H169" s="162"/>
      <c r="I169" s="162">
        <f>SUM(I170:I170)</f>
        <v>0</v>
      </c>
      <c r="J169" s="162"/>
      <c r="K169" s="162">
        <f>SUM(K170:K170)</f>
        <v>0</v>
      </c>
      <c r="L169" s="162"/>
      <c r="M169" s="162">
        <f>SUM(M170:M170)</f>
        <v>0</v>
      </c>
      <c r="N169" s="162"/>
      <c r="O169" s="162">
        <f>SUM(O170:O170)</f>
        <v>0</v>
      </c>
      <c r="P169" s="162"/>
      <c r="Q169" s="162">
        <f>SUM(Q170:Q170)</f>
        <v>0</v>
      </c>
      <c r="R169" s="162"/>
      <c r="S169" s="162"/>
      <c r="T169" s="163"/>
      <c r="U169" s="157"/>
      <c r="V169" s="157">
        <f>SUM(V170:V170)</f>
        <v>0</v>
      </c>
      <c r="W169" s="157"/>
      <c r="X169" s="157"/>
      <c r="AG169" t="s">
        <v>150</v>
      </c>
    </row>
    <row r="170" spans="1:60" outlineLevel="1" x14ac:dyDescent="0.2">
      <c r="A170" s="172">
        <v>96</v>
      </c>
      <c r="B170" s="173" t="s">
        <v>414</v>
      </c>
      <c r="C170" s="183" t="s">
        <v>415</v>
      </c>
      <c r="D170" s="174" t="s">
        <v>416</v>
      </c>
      <c r="E170" s="175">
        <v>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7"/>
      <c r="S170" s="177" t="s">
        <v>212</v>
      </c>
      <c r="T170" s="178" t="s">
        <v>233</v>
      </c>
      <c r="U170" s="155">
        <v>0</v>
      </c>
      <c r="V170" s="155">
        <f>ROUND(E170*U170,2)</f>
        <v>0</v>
      </c>
      <c r="W170" s="155"/>
      <c r="X170" s="155" t="s">
        <v>157</v>
      </c>
      <c r="Y170" s="145"/>
      <c r="Z170" s="145"/>
      <c r="AA170" s="145"/>
      <c r="AB170" s="145"/>
      <c r="AC170" s="145"/>
      <c r="AD170" s="145"/>
      <c r="AE170" s="145"/>
      <c r="AF170" s="145"/>
      <c r="AG170" s="145" t="s">
        <v>158</v>
      </c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x14ac:dyDescent="0.2">
      <c r="A171" s="158" t="s">
        <v>149</v>
      </c>
      <c r="B171" s="159" t="s">
        <v>121</v>
      </c>
      <c r="C171" s="181" t="s">
        <v>27</v>
      </c>
      <c r="D171" s="160"/>
      <c r="E171" s="161"/>
      <c r="F171" s="162"/>
      <c r="G171" s="162">
        <f>SUMIF(AG172:AG176,"&lt;&gt;NOR",G172:G176)</f>
        <v>0</v>
      </c>
      <c r="H171" s="162"/>
      <c r="I171" s="162">
        <f>SUM(I172:I176)</f>
        <v>0</v>
      </c>
      <c r="J171" s="162"/>
      <c r="K171" s="162">
        <f>SUM(K172:K176)</f>
        <v>0</v>
      </c>
      <c r="L171" s="162"/>
      <c r="M171" s="162">
        <f>SUM(M172:M176)</f>
        <v>0</v>
      </c>
      <c r="N171" s="162"/>
      <c r="O171" s="162">
        <f>SUM(O172:O176)</f>
        <v>0</v>
      </c>
      <c r="P171" s="162"/>
      <c r="Q171" s="162">
        <f>SUM(Q172:Q176)</f>
        <v>0</v>
      </c>
      <c r="R171" s="162"/>
      <c r="S171" s="162"/>
      <c r="T171" s="163"/>
      <c r="U171" s="157"/>
      <c r="V171" s="157">
        <f>SUM(V172:V176)</f>
        <v>0</v>
      </c>
      <c r="W171" s="157"/>
      <c r="X171" s="157"/>
      <c r="AG171" t="s">
        <v>150</v>
      </c>
    </row>
    <row r="172" spans="1:60" outlineLevel="1" x14ac:dyDescent="0.2">
      <c r="A172" s="172">
        <v>97</v>
      </c>
      <c r="B172" s="173" t="s">
        <v>417</v>
      </c>
      <c r="C172" s="183" t="s">
        <v>418</v>
      </c>
      <c r="D172" s="174" t="s">
        <v>419</v>
      </c>
      <c r="E172" s="175">
        <v>1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7"/>
      <c r="S172" s="177" t="s">
        <v>155</v>
      </c>
      <c r="T172" s="178" t="s">
        <v>233</v>
      </c>
      <c r="U172" s="155">
        <v>0</v>
      </c>
      <c r="V172" s="155">
        <f>ROUND(E172*U172,2)</f>
        <v>0</v>
      </c>
      <c r="W172" s="155"/>
      <c r="X172" s="155" t="s">
        <v>420</v>
      </c>
      <c r="Y172" s="145"/>
      <c r="Z172" s="145"/>
      <c r="AA172" s="145"/>
      <c r="AB172" s="145"/>
      <c r="AC172" s="145"/>
      <c r="AD172" s="145"/>
      <c r="AE172" s="145"/>
      <c r="AF172" s="145"/>
      <c r="AG172" s="145" t="s">
        <v>421</v>
      </c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1" x14ac:dyDescent="0.2">
      <c r="A173" s="172">
        <v>98</v>
      </c>
      <c r="B173" s="173" t="s">
        <v>422</v>
      </c>
      <c r="C173" s="183" t="s">
        <v>423</v>
      </c>
      <c r="D173" s="174" t="s">
        <v>419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7"/>
      <c r="S173" s="177" t="s">
        <v>155</v>
      </c>
      <c r="T173" s="178" t="s">
        <v>233</v>
      </c>
      <c r="U173" s="155">
        <v>0</v>
      </c>
      <c r="V173" s="155">
        <f>ROUND(E173*U173,2)</f>
        <v>0</v>
      </c>
      <c r="W173" s="155"/>
      <c r="X173" s="155" t="s">
        <v>420</v>
      </c>
      <c r="Y173" s="145"/>
      <c r="Z173" s="145"/>
      <c r="AA173" s="145"/>
      <c r="AB173" s="145"/>
      <c r="AC173" s="145"/>
      <c r="AD173" s="145"/>
      <c r="AE173" s="145"/>
      <c r="AF173" s="145"/>
      <c r="AG173" s="145" t="s">
        <v>424</v>
      </c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72">
        <v>99</v>
      </c>
      <c r="B174" s="173" t="s">
        <v>425</v>
      </c>
      <c r="C174" s="183" t="s">
        <v>426</v>
      </c>
      <c r="D174" s="174" t="s">
        <v>419</v>
      </c>
      <c r="E174" s="175">
        <v>1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7"/>
      <c r="S174" s="177" t="s">
        <v>155</v>
      </c>
      <c r="T174" s="178" t="s">
        <v>233</v>
      </c>
      <c r="U174" s="155">
        <v>0</v>
      </c>
      <c r="V174" s="155">
        <f>ROUND(E174*U174,2)</f>
        <v>0</v>
      </c>
      <c r="W174" s="155"/>
      <c r="X174" s="155" t="s">
        <v>420</v>
      </c>
      <c r="Y174" s="145"/>
      <c r="Z174" s="145"/>
      <c r="AA174" s="145"/>
      <c r="AB174" s="145"/>
      <c r="AC174" s="145"/>
      <c r="AD174" s="145"/>
      <c r="AE174" s="145"/>
      <c r="AF174" s="145"/>
      <c r="AG174" s="145" t="s">
        <v>421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1" x14ac:dyDescent="0.2">
      <c r="A175" s="172">
        <v>100</v>
      </c>
      <c r="B175" s="173" t="s">
        <v>427</v>
      </c>
      <c r="C175" s="183" t="s">
        <v>428</v>
      </c>
      <c r="D175" s="174" t="s">
        <v>419</v>
      </c>
      <c r="E175" s="175">
        <v>1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7"/>
      <c r="S175" s="177" t="s">
        <v>155</v>
      </c>
      <c r="T175" s="178" t="s">
        <v>233</v>
      </c>
      <c r="U175" s="155">
        <v>0</v>
      </c>
      <c r="V175" s="155">
        <f>ROUND(E175*U175,2)</f>
        <v>0</v>
      </c>
      <c r="W175" s="155"/>
      <c r="X175" s="155" t="s">
        <v>420</v>
      </c>
      <c r="Y175" s="145"/>
      <c r="Z175" s="145"/>
      <c r="AA175" s="145"/>
      <c r="AB175" s="145"/>
      <c r="AC175" s="145"/>
      <c r="AD175" s="145"/>
      <c r="AE175" s="145"/>
      <c r="AF175" s="145"/>
      <c r="AG175" s="145" t="s">
        <v>421</v>
      </c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1" x14ac:dyDescent="0.2">
      <c r="A176" s="172">
        <v>101</v>
      </c>
      <c r="B176" s="173" t="s">
        <v>429</v>
      </c>
      <c r="C176" s="183" t="s">
        <v>430</v>
      </c>
      <c r="D176" s="174" t="s">
        <v>419</v>
      </c>
      <c r="E176" s="175">
        <v>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7">
        <v>0</v>
      </c>
      <c r="O176" s="177">
        <f>ROUND(E176*N176,2)</f>
        <v>0</v>
      </c>
      <c r="P176" s="177">
        <v>0</v>
      </c>
      <c r="Q176" s="177">
        <f>ROUND(E176*P176,2)</f>
        <v>0</v>
      </c>
      <c r="R176" s="177"/>
      <c r="S176" s="177" t="s">
        <v>155</v>
      </c>
      <c r="T176" s="178" t="s">
        <v>233</v>
      </c>
      <c r="U176" s="155">
        <v>0</v>
      </c>
      <c r="V176" s="155">
        <f>ROUND(E176*U176,2)</f>
        <v>0</v>
      </c>
      <c r="W176" s="155"/>
      <c r="X176" s="155" t="s">
        <v>420</v>
      </c>
      <c r="Y176" s="145"/>
      <c r="Z176" s="145"/>
      <c r="AA176" s="145"/>
      <c r="AB176" s="145"/>
      <c r="AC176" s="145"/>
      <c r="AD176" s="145"/>
      <c r="AE176" s="145"/>
      <c r="AF176" s="145"/>
      <c r="AG176" s="145" t="s">
        <v>431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x14ac:dyDescent="0.2">
      <c r="A177" s="158" t="s">
        <v>149</v>
      </c>
      <c r="B177" s="159" t="s">
        <v>122</v>
      </c>
      <c r="C177" s="181" t="s">
        <v>28</v>
      </c>
      <c r="D177" s="160"/>
      <c r="E177" s="161"/>
      <c r="F177" s="162"/>
      <c r="G177" s="162">
        <f>SUMIF(AG178:AG181,"&lt;&gt;NOR",G178:G181)</f>
        <v>0</v>
      </c>
      <c r="H177" s="162"/>
      <c r="I177" s="162">
        <f>SUM(I178:I181)</f>
        <v>0</v>
      </c>
      <c r="J177" s="162"/>
      <c r="K177" s="162">
        <f>SUM(K178:K181)</f>
        <v>0</v>
      </c>
      <c r="L177" s="162"/>
      <c r="M177" s="162">
        <f>SUM(M178:M181)</f>
        <v>0</v>
      </c>
      <c r="N177" s="162"/>
      <c r="O177" s="162">
        <f>SUM(O178:O181)</f>
        <v>0</v>
      </c>
      <c r="P177" s="162"/>
      <c r="Q177" s="162">
        <f>SUM(Q178:Q181)</f>
        <v>0</v>
      </c>
      <c r="R177" s="162"/>
      <c r="S177" s="162"/>
      <c r="T177" s="163"/>
      <c r="U177" s="157"/>
      <c r="V177" s="157">
        <f>SUM(V178:V181)</f>
        <v>0</v>
      </c>
      <c r="W177" s="157"/>
      <c r="X177" s="157"/>
      <c r="AG177" t="s">
        <v>150</v>
      </c>
    </row>
    <row r="178" spans="1:60" outlineLevel="1" x14ac:dyDescent="0.2">
      <c r="A178" s="172">
        <v>102</v>
      </c>
      <c r="B178" s="173" t="s">
        <v>432</v>
      </c>
      <c r="C178" s="183" t="s">
        <v>433</v>
      </c>
      <c r="D178" s="174" t="s">
        <v>419</v>
      </c>
      <c r="E178" s="175">
        <v>1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7"/>
      <c r="S178" s="177" t="s">
        <v>155</v>
      </c>
      <c r="T178" s="178" t="s">
        <v>233</v>
      </c>
      <c r="U178" s="155">
        <v>0</v>
      </c>
      <c r="V178" s="155">
        <f>ROUND(E178*U178,2)</f>
        <v>0</v>
      </c>
      <c r="W178" s="155"/>
      <c r="X178" s="155" t="s">
        <v>420</v>
      </c>
      <c r="Y178" s="145"/>
      <c r="Z178" s="145"/>
      <c r="AA178" s="145"/>
      <c r="AB178" s="145"/>
      <c r="AC178" s="145"/>
      <c r="AD178" s="145"/>
      <c r="AE178" s="145"/>
      <c r="AF178" s="145"/>
      <c r="AG178" s="145" t="s">
        <v>421</v>
      </c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</row>
    <row r="179" spans="1:60" outlineLevel="1" x14ac:dyDescent="0.2">
      <c r="A179" s="172">
        <v>103</v>
      </c>
      <c r="B179" s="173" t="s">
        <v>434</v>
      </c>
      <c r="C179" s="183" t="s">
        <v>435</v>
      </c>
      <c r="D179" s="174" t="s">
        <v>419</v>
      </c>
      <c r="E179" s="175">
        <v>1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7">
        <v>0</v>
      </c>
      <c r="O179" s="177">
        <f>ROUND(E179*N179,2)</f>
        <v>0</v>
      </c>
      <c r="P179" s="177">
        <v>0</v>
      </c>
      <c r="Q179" s="177">
        <f>ROUND(E179*P179,2)</f>
        <v>0</v>
      </c>
      <c r="R179" s="177"/>
      <c r="S179" s="177" t="s">
        <v>155</v>
      </c>
      <c r="T179" s="178" t="s">
        <v>233</v>
      </c>
      <c r="U179" s="155">
        <v>0</v>
      </c>
      <c r="V179" s="155">
        <f>ROUND(E179*U179,2)</f>
        <v>0</v>
      </c>
      <c r="W179" s="155"/>
      <c r="X179" s="155" t="s">
        <v>420</v>
      </c>
      <c r="Y179" s="145"/>
      <c r="Z179" s="145"/>
      <c r="AA179" s="145"/>
      <c r="AB179" s="145"/>
      <c r="AC179" s="145"/>
      <c r="AD179" s="145"/>
      <c r="AE179" s="145"/>
      <c r="AF179" s="145"/>
      <c r="AG179" s="145" t="s">
        <v>421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172">
        <v>104</v>
      </c>
      <c r="B180" s="173" t="s">
        <v>436</v>
      </c>
      <c r="C180" s="183" t="s">
        <v>437</v>
      </c>
      <c r="D180" s="174" t="s">
        <v>419</v>
      </c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7"/>
      <c r="S180" s="177" t="s">
        <v>155</v>
      </c>
      <c r="T180" s="178" t="s">
        <v>233</v>
      </c>
      <c r="U180" s="155">
        <v>0</v>
      </c>
      <c r="V180" s="155">
        <f>ROUND(E180*U180,2)</f>
        <v>0</v>
      </c>
      <c r="W180" s="155"/>
      <c r="X180" s="155" t="s">
        <v>420</v>
      </c>
      <c r="Y180" s="145"/>
      <c r="Z180" s="145"/>
      <c r="AA180" s="145"/>
      <c r="AB180" s="145"/>
      <c r="AC180" s="145"/>
      <c r="AD180" s="145"/>
      <c r="AE180" s="145"/>
      <c r="AF180" s="145"/>
      <c r="AG180" s="145" t="s">
        <v>421</v>
      </c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164">
        <v>105</v>
      </c>
      <c r="B181" s="165" t="s">
        <v>438</v>
      </c>
      <c r="C181" s="182" t="s">
        <v>439</v>
      </c>
      <c r="D181" s="166" t="s">
        <v>419</v>
      </c>
      <c r="E181" s="167">
        <v>1</v>
      </c>
      <c r="F181" s="168"/>
      <c r="G181" s="169">
        <f>ROUND(E181*F181,2)</f>
        <v>0</v>
      </c>
      <c r="H181" s="168"/>
      <c r="I181" s="169">
        <f>ROUND(E181*H181,2)</f>
        <v>0</v>
      </c>
      <c r="J181" s="168"/>
      <c r="K181" s="169">
        <f>ROUND(E181*J181,2)</f>
        <v>0</v>
      </c>
      <c r="L181" s="169">
        <v>21</v>
      </c>
      <c r="M181" s="169">
        <f>G181*(1+L181/100)</f>
        <v>0</v>
      </c>
      <c r="N181" s="169">
        <v>0</v>
      </c>
      <c r="O181" s="169">
        <f>ROUND(E181*N181,2)</f>
        <v>0</v>
      </c>
      <c r="P181" s="169">
        <v>0</v>
      </c>
      <c r="Q181" s="169">
        <f>ROUND(E181*P181,2)</f>
        <v>0</v>
      </c>
      <c r="R181" s="169"/>
      <c r="S181" s="169" t="s">
        <v>155</v>
      </c>
      <c r="T181" s="170" t="s">
        <v>233</v>
      </c>
      <c r="U181" s="155">
        <v>0</v>
      </c>
      <c r="V181" s="155">
        <f>ROUND(E181*U181,2)</f>
        <v>0</v>
      </c>
      <c r="W181" s="155"/>
      <c r="X181" s="155" t="s">
        <v>420</v>
      </c>
      <c r="Y181" s="145"/>
      <c r="Z181" s="145"/>
      <c r="AA181" s="145"/>
      <c r="AB181" s="145"/>
      <c r="AC181" s="145"/>
      <c r="AD181" s="145"/>
      <c r="AE181" s="145"/>
      <c r="AF181" s="145"/>
      <c r="AG181" s="145" t="s">
        <v>421</v>
      </c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x14ac:dyDescent="0.2">
      <c r="A182" s="3"/>
      <c r="B182" s="4"/>
      <c r="C182" s="185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136</v>
      </c>
    </row>
    <row r="183" spans="1:60" x14ac:dyDescent="0.2">
      <c r="A183" s="148"/>
      <c r="B183" s="149" t="s">
        <v>29</v>
      </c>
      <c r="C183" s="186"/>
      <c r="D183" s="150"/>
      <c r="E183" s="151"/>
      <c r="F183" s="151"/>
      <c r="G183" s="180">
        <f>G8+G24+G44+G54+G61+G71+G79+G84+G89+G95+G104+G107+G109+G112+G114+G124+G126+G131+G135+G140+G145+G152+G169+G171+G177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440</v>
      </c>
    </row>
    <row r="184" spans="1:60" x14ac:dyDescent="0.2">
      <c r="C184" s="187"/>
      <c r="D184" s="10"/>
      <c r="AG184" t="s">
        <v>442</v>
      </c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yORY4BMD9wtEcooD8KSFTtxEkacdGRPaYfR8si+gSAXmpl86yg5B44vDJ3lpOwrsSNIx82J402Oq1MVvnRBNA==" saltValue="VWpN5Y5dohtNzhDzg5nCTQ==" spinCount="100000" sheet="1"/>
  <mergeCells count="48">
    <mergeCell ref="C26:G26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64:G64"/>
    <mergeCell ref="C28:G28"/>
    <mergeCell ref="C30:G30"/>
    <mergeCell ref="C32:G32"/>
    <mergeCell ref="C34:G34"/>
    <mergeCell ref="C36:G36"/>
    <mergeCell ref="C38:G38"/>
    <mergeCell ref="C40:G40"/>
    <mergeCell ref="C46:G46"/>
    <mergeCell ref="C48:G48"/>
    <mergeCell ref="C58:G58"/>
    <mergeCell ref="C60:G60"/>
    <mergeCell ref="C121:G121"/>
    <mergeCell ref="C67:G67"/>
    <mergeCell ref="C73:G73"/>
    <mergeCell ref="C75:G75"/>
    <mergeCell ref="C77:G77"/>
    <mergeCell ref="C81:G81"/>
    <mergeCell ref="C83:G83"/>
    <mergeCell ref="C86:G86"/>
    <mergeCell ref="C88:G88"/>
    <mergeCell ref="C97:G97"/>
    <mergeCell ref="C100:G100"/>
    <mergeCell ref="C106:G106"/>
    <mergeCell ref="C168:G168"/>
    <mergeCell ref="C123:G123"/>
    <mergeCell ref="C130:G130"/>
    <mergeCell ref="C133:G133"/>
    <mergeCell ref="C137:G137"/>
    <mergeCell ref="C139:G139"/>
    <mergeCell ref="C144:G144"/>
    <mergeCell ref="C151:G151"/>
    <mergeCell ref="C155:G155"/>
    <mergeCell ref="C157:G157"/>
    <mergeCell ref="C162:G162"/>
    <mergeCell ref="C163:G1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12FD-661F-4927-8F77-B948A0E86A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19" customWidth="1"/>
    <col min="3" max="3" width="63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123</v>
      </c>
      <c r="B1" s="253"/>
      <c r="C1" s="253"/>
      <c r="D1" s="253"/>
      <c r="E1" s="253"/>
      <c r="F1" s="253"/>
      <c r="G1" s="253"/>
      <c r="AG1" t="s">
        <v>124</v>
      </c>
    </row>
    <row r="2" spans="1:60" ht="25.15" customHeight="1" x14ac:dyDescent="0.2">
      <c r="A2" s="137" t="s">
        <v>7</v>
      </c>
      <c r="B2" s="48" t="s">
        <v>44</v>
      </c>
      <c r="C2" s="254" t="s">
        <v>45</v>
      </c>
      <c r="D2" s="255"/>
      <c r="E2" s="255"/>
      <c r="F2" s="255"/>
      <c r="G2" s="256"/>
      <c r="AG2" t="s">
        <v>125</v>
      </c>
    </row>
    <row r="3" spans="1:60" ht="25.15" customHeight="1" x14ac:dyDescent="0.2">
      <c r="A3" s="137" t="s">
        <v>8</v>
      </c>
      <c r="B3" s="48" t="s">
        <v>60</v>
      </c>
      <c r="C3" s="254" t="s">
        <v>61</v>
      </c>
      <c r="D3" s="255"/>
      <c r="E3" s="255"/>
      <c r="F3" s="255"/>
      <c r="G3" s="256"/>
      <c r="AC3" s="119" t="s">
        <v>125</v>
      </c>
      <c r="AG3" t="s">
        <v>126</v>
      </c>
    </row>
    <row r="4" spans="1:60" ht="25.15" customHeight="1" x14ac:dyDescent="0.2">
      <c r="A4" s="138" t="s">
        <v>9</v>
      </c>
      <c r="B4" s="139" t="s">
        <v>64</v>
      </c>
      <c r="C4" s="257" t="s">
        <v>65</v>
      </c>
      <c r="D4" s="258"/>
      <c r="E4" s="258"/>
      <c r="F4" s="258"/>
      <c r="G4" s="259"/>
      <c r="AG4" t="s">
        <v>127</v>
      </c>
    </row>
    <row r="5" spans="1:60" x14ac:dyDescent="0.2">
      <c r="D5" s="10"/>
    </row>
    <row r="6" spans="1:60" ht="38.25" x14ac:dyDescent="0.2">
      <c r="A6" s="141" t="s">
        <v>128</v>
      </c>
      <c r="B6" s="143" t="s">
        <v>129</v>
      </c>
      <c r="C6" s="143" t="s">
        <v>130</v>
      </c>
      <c r="D6" s="142" t="s">
        <v>131</v>
      </c>
      <c r="E6" s="141" t="s">
        <v>132</v>
      </c>
      <c r="F6" s="140" t="s">
        <v>133</v>
      </c>
      <c r="G6" s="141" t="s">
        <v>29</v>
      </c>
      <c r="H6" s="144" t="s">
        <v>30</v>
      </c>
      <c r="I6" s="144" t="s">
        <v>134</v>
      </c>
      <c r="J6" s="144" t="s">
        <v>31</v>
      </c>
      <c r="K6" s="144" t="s">
        <v>135</v>
      </c>
      <c r="L6" s="144" t="s">
        <v>136</v>
      </c>
      <c r="M6" s="144" t="s">
        <v>137</v>
      </c>
      <c r="N6" s="144" t="s">
        <v>138</v>
      </c>
      <c r="O6" s="144" t="s">
        <v>139</v>
      </c>
      <c r="P6" s="144" t="s">
        <v>140</v>
      </c>
      <c r="Q6" s="144" t="s">
        <v>141</v>
      </c>
      <c r="R6" s="144" t="s">
        <v>142</v>
      </c>
      <c r="S6" s="144" t="s">
        <v>143</v>
      </c>
      <c r="T6" s="144" t="s">
        <v>144</v>
      </c>
      <c r="U6" s="144" t="s">
        <v>145</v>
      </c>
      <c r="V6" s="144" t="s">
        <v>146</v>
      </c>
      <c r="W6" s="144" t="s">
        <v>147</v>
      </c>
      <c r="X6" s="144" t="s">
        <v>148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8" t="s">
        <v>149</v>
      </c>
      <c r="B8" s="159" t="s">
        <v>62</v>
      </c>
      <c r="C8" s="181" t="s">
        <v>70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2"/>
      <c r="O8" s="162">
        <f>SUM(O9:O9)</f>
        <v>0</v>
      </c>
      <c r="P8" s="162"/>
      <c r="Q8" s="162">
        <f>SUM(Q9:Q9)</f>
        <v>31.36</v>
      </c>
      <c r="R8" s="162"/>
      <c r="S8" s="162"/>
      <c r="T8" s="163"/>
      <c r="U8" s="157"/>
      <c r="V8" s="157">
        <f>SUM(V9:V9)</f>
        <v>3.42</v>
      </c>
      <c r="W8" s="157"/>
      <c r="X8" s="157"/>
      <c r="AG8" t="s">
        <v>150</v>
      </c>
    </row>
    <row r="9" spans="1:60" ht="22.5" outlineLevel="1" x14ac:dyDescent="0.2">
      <c r="A9" s="172">
        <v>1</v>
      </c>
      <c r="B9" s="173" t="s">
        <v>443</v>
      </c>
      <c r="C9" s="183" t="s">
        <v>444</v>
      </c>
      <c r="D9" s="174" t="s">
        <v>175</v>
      </c>
      <c r="E9" s="175">
        <v>71.272000000000006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0.44</v>
      </c>
      <c r="Q9" s="177">
        <f>ROUND(E9*P9,2)</f>
        <v>31.36</v>
      </c>
      <c r="R9" s="177" t="s">
        <v>251</v>
      </c>
      <c r="S9" s="177" t="s">
        <v>155</v>
      </c>
      <c r="T9" s="178" t="s">
        <v>156</v>
      </c>
      <c r="U9" s="155">
        <v>4.8000000000000001E-2</v>
      </c>
      <c r="V9" s="155">
        <f>ROUND(E9*U9,2)</f>
        <v>3.42</v>
      </c>
      <c r="W9" s="155"/>
      <c r="X9" s="155" t="s">
        <v>157</v>
      </c>
      <c r="Y9" s="145"/>
      <c r="Z9" s="145"/>
      <c r="AA9" s="145"/>
      <c r="AB9" s="145"/>
      <c r="AC9" s="145"/>
      <c r="AD9" s="145"/>
      <c r="AE9" s="145"/>
      <c r="AF9" s="145"/>
      <c r="AG9" s="145" t="s">
        <v>158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58" t="s">
        <v>149</v>
      </c>
      <c r="B10" s="159" t="s">
        <v>92</v>
      </c>
      <c r="C10" s="181" t="s">
        <v>93</v>
      </c>
      <c r="D10" s="160"/>
      <c r="E10" s="161"/>
      <c r="F10" s="162"/>
      <c r="G10" s="162">
        <f>SUMIF(AG11:AG12,"&lt;&gt;NOR",G11:G12)</f>
        <v>0</v>
      </c>
      <c r="H10" s="162"/>
      <c r="I10" s="162">
        <f>SUM(I11:I12)</f>
        <v>0</v>
      </c>
      <c r="J10" s="162"/>
      <c r="K10" s="162">
        <f>SUM(K11:K12)</f>
        <v>0</v>
      </c>
      <c r="L10" s="162"/>
      <c r="M10" s="162">
        <f>SUM(M11:M12)</f>
        <v>0</v>
      </c>
      <c r="N10" s="162"/>
      <c r="O10" s="162">
        <f>SUM(O11:O12)</f>
        <v>0</v>
      </c>
      <c r="P10" s="162"/>
      <c r="Q10" s="162">
        <f>SUM(Q11:Q12)</f>
        <v>7.14</v>
      </c>
      <c r="R10" s="162"/>
      <c r="S10" s="162"/>
      <c r="T10" s="163"/>
      <c r="U10" s="157"/>
      <c r="V10" s="157">
        <f>SUM(V11:V12)</f>
        <v>90.19</v>
      </c>
      <c r="W10" s="157"/>
      <c r="X10" s="157"/>
      <c r="AG10" t="s">
        <v>150</v>
      </c>
    </row>
    <row r="11" spans="1:60" outlineLevel="1" x14ac:dyDescent="0.2">
      <c r="A11" s="164">
        <v>2</v>
      </c>
      <c r="B11" s="165" t="s">
        <v>445</v>
      </c>
      <c r="C11" s="182" t="s">
        <v>446</v>
      </c>
      <c r="D11" s="166" t="s">
        <v>175</v>
      </c>
      <c r="E11" s="167">
        <v>113.85</v>
      </c>
      <c r="F11" s="168"/>
      <c r="G11" s="169">
        <f>ROUND(E11*F11,2)</f>
        <v>0</v>
      </c>
      <c r="H11" s="168"/>
      <c r="I11" s="169">
        <f>ROUND(E11*H11,2)</f>
        <v>0</v>
      </c>
      <c r="J11" s="168"/>
      <c r="K11" s="169">
        <f>ROUND(E11*J11,2)</f>
        <v>0</v>
      </c>
      <c r="L11" s="169">
        <v>21</v>
      </c>
      <c r="M11" s="169">
        <f>G11*(1+L11/100)</f>
        <v>0</v>
      </c>
      <c r="N11" s="169">
        <v>0</v>
      </c>
      <c r="O11" s="169">
        <f>ROUND(E11*N11,2)</f>
        <v>0</v>
      </c>
      <c r="P11" s="169">
        <v>6.2700000000000006E-2</v>
      </c>
      <c r="Q11" s="169">
        <f>ROUND(E11*P11,2)</f>
        <v>7.14</v>
      </c>
      <c r="R11" s="169" t="s">
        <v>447</v>
      </c>
      <c r="S11" s="169" t="s">
        <v>155</v>
      </c>
      <c r="T11" s="170" t="s">
        <v>448</v>
      </c>
      <c r="U11" s="155">
        <v>0.79222000000000004</v>
      </c>
      <c r="V11" s="155">
        <f>ROUND(E11*U11,2)</f>
        <v>90.19</v>
      </c>
      <c r="W11" s="155"/>
      <c r="X11" s="155" t="s">
        <v>402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403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52"/>
      <c r="B12" s="153"/>
      <c r="C12" s="247" t="s">
        <v>449</v>
      </c>
      <c r="D12" s="248"/>
      <c r="E12" s="248"/>
      <c r="F12" s="248"/>
      <c r="G12" s="248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5"/>
      <c r="Z12" s="145"/>
      <c r="AA12" s="145"/>
      <c r="AB12" s="145"/>
      <c r="AC12" s="145"/>
      <c r="AD12" s="145"/>
      <c r="AE12" s="145"/>
      <c r="AF12" s="145"/>
      <c r="AG12" s="145" t="s">
        <v>160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71" t="str">
        <f>C12</f>
        <v>krovu stojaté stolice s bedněním a laťováním včetně krytiny. Svislá a vodorovná doprava suti, odvoz do 10 km.</v>
      </c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58" t="s">
        <v>149</v>
      </c>
      <c r="B13" s="159" t="s">
        <v>94</v>
      </c>
      <c r="C13" s="181" t="s">
        <v>95</v>
      </c>
      <c r="D13" s="160"/>
      <c r="E13" s="161"/>
      <c r="F13" s="162"/>
      <c r="G13" s="162">
        <f>SUMIF(AG14:AG19,"&lt;&gt;NOR",G14:G19)</f>
        <v>0</v>
      </c>
      <c r="H13" s="162"/>
      <c r="I13" s="162">
        <f>SUM(I14:I19)</f>
        <v>0</v>
      </c>
      <c r="J13" s="162"/>
      <c r="K13" s="162">
        <f>SUM(K14:K19)</f>
        <v>0</v>
      </c>
      <c r="L13" s="162"/>
      <c r="M13" s="162">
        <f>SUM(M14:M19)</f>
        <v>0</v>
      </c>
      <c r="N13" s="162"/>
      <c r="O13" s="162">
        <f>SUM(O14:O19)</f>
        <v>7.0000000000000007E-2</v>
      </c>
      <c r="P13" s="162"/>
      <c r="Q13" s="162">
        <f>SUM(Q14:Q19)</f>
        <v>184.8</v>
      </c>
      <c r="R13" s="162"/>
      <c r="S13" s="162"/>
      <c r="T13" s="163"/>
      <c r="U13" s="157"/>
      <c r="V13" s="157">
        <f>SUM(V14:V19)</f>
        <v>1006.7599999999999</v>
      </c>
      <c r="W13" s="157"/>
      <c r="X13" s="157"/>
      <c r="AG13" t="s">
        <v>150</v>
      </c>
    </row>
    <row r="14" spans="1:60" outlineLevel="1" x14ac:dyDescent="0.2">
      <c r="A14" s="164">
        <v>3</v>
      </c>
      <c r="B14" s="165" t="s">
        <v>450</v>
      </c>
      <c r="C14" s="182" t="s">
        <v>451</v>
      </c>
      <c r="D14" s="166" t="s">
        <v>153</v>
      </c>
      <c r="E14" s="167">
        <v>18.126899999999999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2.4</v>
      </c>
      <c r="Q14" s="169">
        <f>ROUND(E14*P14,2)</f>
        <v>43.5</v>
      </c>
      <c r="R14" s="169" t="s">
        <v>447</v>
      </c>
      <c r="S14" s="169" t="s">
        <v>155</v>
      </c>
      <c r="T14" s="170" t="s">
        <v>448</v>
      </c>
      <c r="U14" s="155">
        <v>19.984999999999999</v>
      </c>
      <c r="V14" s="155">
        <f>ROUND(E14*U14,2)</f>
        <v>362.27</v>
      </c>
      <c r="W14" s="155"/>
      <c r="X14" s="155" t="s">
        <v>402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403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52"/>
      <c r="B15" s="153"/>
      <c r="C15" s="247" t="s">
        <v>452</v>
      </c>
      <c r="D15" s="248"/>
      <c r="E15" s="248"/>
      <c r="F15" s="248"/>
      <c r="G15" s="248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5"/>
      <c r="Z15" s="145"/>
      <c r="AA15" s="145"/>
      <c r="AB15" s="145"/>
      <c r="AC15" s="145"/>
      <c r="AD15" s="145"/>
      <c r="AE15" s="145"/>
      <c r="AF15" s="145"/>
      <c r="AG15" s="145" t="s">
        <v>160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71" t="str">
        <f>C15</f>
        <v>nebo vybourání otvorů průřezové plochy přes 4 m2 v základech. Svislá a vodorovná doprava suti, odvoz do 10 km.</v>
      </c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4">
        <v>4</v>
      </c>
      <c r="B16" s="165" t="s">
        <v>453</v>
      </c>
      <c r="C16" s="182" t="s">
        <v>454</v>
      </c>
      <c r="D16" s="166" t="s">
        <v>153</v>
      </c>
      <c r="E16" s="167">
        <v>56.37744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9">
        <v>1.2800000000000001E-3</v>
      </c>
      <c r="O16" s="169">
        <f>ROUND(E16*N16,2)</f>
        <v>7.0000000000000007E-2</v>
      </c>
      <c r="P16" s="169">
        <v>1.95</v>
      </c>
      <c r="Q16" s="169">
        <f>ROUND(E16*P16,2)</f>
        <v>109.94</v>
      </c>
      <c r="R16" s="169" t="s">
        <v>447</v>
      </c>
      <c r="S16" s="169" t="s">
        <v>155</v>
      </c>
      <c r="T16" s="170" t="s">
        <v>448</v>
      </c>
      <c r="U16" s="155">
        <v>7.1317500000000003</v>
      </c>
      <c r="V16" s="155">
        <f>ROUND(E16*U16,2)</f>
        <v>402.07</v>
      </c>
      <c r="W16" s="155"/>
      <c r="X16" s="155" t="s">
        <v>402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403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52"/>
      <c r="B17" s="153"/>
      <c r="C17" s="247" t="s">
        <v>452</v>
      </c>
      <c r="D17" s="248"/>
      <c r="E17" s="248"/>
      <c r="F17" s="248"/>
      <c r="G17" s="248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5"/>
      <c r="Z17" s="145"/>
      <c r="AA17" s="145"/>
      <c r="AB17" s="145"/>
      <c r="AC17" s="145"/>
      <c r="AD17" s="145"/>
      <c r="AE17" s="145"/>
      <c r="AF17" s="145"/>
      <c r="AG17" s="145" t="s">
        <v>160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71" t="str">
        <f>C17</f>
        <v>nebo vybourání otvorů průřezové plochy přes 4 m2 v základech. Svislá a vodorovná doprava suti, odvoz do 10 km.</v>
      </c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4">
        <v>5</v>
      </c>
      <c r="B18" s="165" t="s">
        <v>455</v>
      </c>
      <c r="C18" s="182" t="s">
        <v>456</v>
      </c>
      <c r="D18" s="166" t="s">
        <v>153</v>
      </c>
      <c r="E18" s="167">
        <v>14.2544</v>
      </c>
      <c r="F18" s="168"/>
      <c r="G18" s="169">
        <f>ROUND(E18*F18,2)</f>
        <v>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2.2000000000000002</v>
      </c>
      <c r="Q18" s="169">
        <f>ROUND(E18*P18,2)</f>
        <v>31.36</v>
      </c>
      <c r="R18" s="169" t="s">
        <v>447</v>
      </c>
      <c r="S18" s="169" t="s">
        <v>155</v>
      </c>
      <c r="T18" s="170" t="s">
        <v>448</v>
      </c>
      <c r="U18" s="155">
        <v>17.007000000000001</v>
      </c>
      <c r="V18" s="155">
        <f>ROUND(E18*U18,2)</f>
        <v>242.42</v>
      </c>
      <c r="W18" s="155"/>
      <c r="X18" s="155" t="s">
        <v>402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403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52"/>
      <c r="B19" s="153"/>
      <c r="C19" s="247" t="s">
        <v>457</v>
      </c>
      <c r="D19" s="248"/>
      <c r="E19" s="248"/>
      <c r="F19" s="248"/>
      <c r="G19" s="248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5"/>
      <c r="Z19" s="145"/>
      <c r="AA19" s="145"/>
      <c r="AB19" s="145"/>
      <c r="AC19" s="145"/>
      <c r="AD19" s="145"/>
      <c r="AE19" s="145"/>
      <c r="AF19" s="145"/>
      <c r="AG19" s="145" t="s">
        <v>160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71" t="str">
        <f>C19</f>
        <v>bourání podkladů pod dlažby nebo litých celistvých dlažeb a mazanin. Svislá a vodorovná doprava suti, odvoz do 10 km.</v>
      </c>
      <c r="BB19" s="145"/>
      <c r="BC19" s="145"/>
      <c r="BD19" s="145"/>
      <c r="BE19" s="145"/>
      <c r="BF19" s="145"/>
      <c r="BG19" s="145"/>
      <c r="BH19" s="145"/>
    </row>
    <row r="20" spans="1:60" x14ac:dyDescent="0.2">
      <c r="A20" s="158" t="s">
        <v>149</v>
      </c>
      <c r="B20" s="159" t="s">
        <v>102</v>
      </c>
      <c r="C20" s="181" t="s">
        <v>103</v>
      </c>
      <c r="D20" s="160"/>
      <c r="E20" s="161"/>
      <c r="F20" s="162"/>
      <c r="G20" s="162">
        <f>SUMIF(AG21:AG21,"&lt;&gt;NOR",G21:G21)</f>
        <v>0</v>
      </c>
      <c r="H20" s="162"/>
      <c r="I20" s="162">
        <f>SUM(I21:I21)</f>
        <v>0</v>
      </c>
      <c r="J20" s="162"/>
      <c r="K20" s="162">
        <f>SUM(K21:K21)</f>
        <v>0</v>
      </c>
      <c r="L20" s="162"/>
      <c r="M20" s="162">
        <f>SUM(M21:M21)</f>
        <v>0</v>
      </c>
      <c r="N20" s="162"/>
      <c r="O20" s="162">
        <f>SUM(O21:O21)</f>
        <v>0</v>
      </c>
      <c r="P20" s="162"/>
      <c r="Q20" s="162">
        <f>SUM(Q21:Q21)</f>
        <v>0.2</v>
      </c>
      <c r="R20" s="162"/>
      <c r="S20" s="162"/>
      <c r="T20" s="163"/>
      <c r="U20" s="157"/>
      <c r="V20" s="157">
        <f>SUM(V21:V21)</f>
        <v>3.78</v>
      </c>
      <c r="W20" s="157"/>
      <c r="X20" s="157"/>
      <c r="AG20" t="s">
        <v>150</v>
      </c>
    </row>
    <row r="21" spans="1:60" outlineLevel="1" x14ac:dyDescent="0.2">
      <c r="A21" s="172">
        <v>6</v>
      </c>
      <c r="B21" s="173" t="s">
        <v>458</v>
      </c>
      <c r="C21" s="183" t="s">
        <v>459</v>
      </c>
      <c r="D21" s="174" t="s">
        <v>175</v>
      </c>
      <c r="E21" s="175">
        <v>71.272000000000006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2.8300000000000001E-3</v>
      </c>
      <c r="Q21" s="177">
        <f>ROUND(E21*P21,2)</f>
        <v>0.2</v>
      </c>
      <c r="R21" s="177"/>
      <c r="S21" s="177" t="s">
        <v>212</v>
      </c>
      <c r="T21" s="178" t="s">
        <v>156</v>
      </c>
      <c r="U21" s="155">
        <v>5.2999999999999999E-2</v>
      </c>
      <c r="V21" s="155">
        <f>ROUND(E21*U21,2)</f>
        <v>3.78</v>
      </c>
      <c r="W21" s="155"/>
      <c r="X21" s="155" t="s">
        <v>157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158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">
      <c r="A22" s="158" t="s">
        <v>149</v>
      </c>
      <c r="B22" s="159" t="s">
        <v>106</v>
      </c>
      <c r="C22" s="181" t="s">
        <v>107</v>
      </c>
      <c r="D22" s="160"/>
      <c r="E22" s="161"/>
      <c r="F22" s="162"/>
      <c r="G22" s="162">
        <f>SUMIF(AG23:AG25,"&lt;&gt;NOR",G23:G25)</f>
        <v>0</v>
      </c>
      <c r="H22" s="162"/>
      <c r="I22" s="162">
        <f>SUM(I23:I25)</f>
        <v>0</v>
      </c>
      <c r="J22" s="162"/>
      <c r="K22" s="162">
        <f>SUM(K23:K25)</f>
        <v>0</v>
      </c>
      <c r="L22" s="162"/>
      <c r="M22" s="162">
        <f>SUM(M23:M25)</f>
        <v>0</v>
      </c>
      <c r="N22" s="162"/>
      <c r="O22" s="162">
        <f>SUM(O23:O25)</f>
        <v>0.01</v>
      </c>
      <c r="P22" s="162"/>
      <c r="Q22" s="162">
        <f>SUM(Q23:Q25)</f>
        <v>1.92</v>
      </c>
      <c r="R22" s="162"/>
      <c r="S22" s="162"/>
      <c r="T22" s="163"/>
      <c r="U22" s="157"/>
      <c r="V22" s="157">
        <f>SUM(V23:V25)</f>
        <v>19.68</v>
      </c>
      <c r="W22" s="157"/>
      <c r="X22" s="157"/>
      <c r="AG22" t="s">
        <v>150</v>
      </c>
    </row>
    <row r="23" spans="1:60" outlineLevel="1" x14ac:dyDescent="0.2">
      <c r="A23" s="172">
        <v>7</v>
      </c>
      <c r="B23" s="173" t="s">
        <v>460</v>
      </c>
      <c r="C23" s="183" t="s">
        <v>461</v>
      </c>
      <c r="D23" s="174" t="s">
        <v>175</v>
      </c>
      <c r="E23" s="175">
        <v>16.504000000000001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1.7000000000000001E-2</v>
      </c>
      <c r="Q23" s="177">
        <f>ROUND(E23*P23,2)</f>
        <v>0.28000000000000003</v>
      </c>
      <c r="R23" s="177" t="s">
        <v>462</v>
      </c>
      <c r="S23" s="177" t="s">
        <v>155</v>
      </c>
      <c r="T23" s="178" t="s">
        <v>156</v>
      </c>
      <c r="U23" s="155">
        <v>0.43</v>
      </c>
      <c r="V23" s="155">
        <f>ROUND(E23*U23,2)</f>
        <v>7.1</v>
      </c>
      <c r="W23" s="155"/>
      <c r="X23" s="155" t="s">
        <v>157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158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72">
        <v>8</v>
      </c>
      <c r="B24" s="173" t="s">
        <v>463</v>
      </c>
      <c r="C24" s="183" t="s">
        <v>464</v>
      </c>
      <c r="D24" s="174" t="s">
        <v>175</v>
      </c>
      <c r="E24" s="175">
        <v>71.272000000000006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1.4E-2</v>
      </c>
      <c r="Q24" s="177">
        <f>ROUND(E24*P24,2)</f>
        <v>1</v>
      </c>
      <c r="R24" s="177" t="s">
        <v>462</v>
      </c>
      <c r="S24" s="177" t="s">
        <v>155</v>
      </c>
      <c r="T24" s="178" t="s">
        <v>156</v>
      </c>
      <c r="U24" s="155">
        <v>0.08</v>
      </c>
      <c r="V24" s="155">
        <f>ROUND(E24*U24,2)</f>
        <v>5.7</v>
      </c>
      <c r="W24" s="155"/>
      <c r="X24" s="155" t="s">
        <v>157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158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72">
        <v>9</v>
      </c>
      <c r="B25" s="173" t="s">
        <v>465</v>
      </c>
      <c r="C25" s="183" t="s">
        <v>466</v>
      </c>
      <c r="D25" s="174" t="s">
        <v>262</v>
      </c>
      <c r="E25" s="175">
        <v>80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1.6000000000000001E-4</v>
      </c>
      <c r="O25" s="177">
        <f>ROUND(E25*N25,2)</f>
        <v>0.01</v>
      </c>
      <c r="P25" s="177">
        <v>8.0000000000000002E-3</v>
      </c>
      <c r="Q25" s="177">
        <f>ROUND(E25*P25,2)</f>
        <v>0.64</v>
      </c>
      <c r="R25" s="177" t="s">
        <v>462</v>
      </c>
      <c r="S25" s="177" t="s">
        <v>155</v>
      </c>
      <c r="T25" s="178" t="s">
        <v>156</v>
      </c>
      <c r="U25" s="155">
        <v>8.5999999999999993E-2</v>
      </c>
      <c r="V25" s="155">
        <f>ROUND(E25*U25,2)</f>
        <v>6.88</v>
      </c>
      <c r="W25" s="155"/>
      <c r="X25" s="155" t="s">
        <v>157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158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58" t="s">
        <v>149</v>
      </c>
      <c r="B26" s="159" t="s">
        <v>118</v>
      </c>
      <c r="C26" s="181" t="s">
        <v>119</v>
      </c>
      <c r="D26" s="160"/>
      <c r="E26" s="161"/>
      <c r="F26" s="162"/>
      <c r="G26" s="162">
        <f>SUMIF(AG27:AG33,"&lt;&gt;NOR",G27:G33)</f>
        <v>0</v>
      </c>
      <c r="H26" s="162"/>
      <c r="I26" s="162">
        <f>SUM(I27:I33)</f>
        <v>0</v>
      </c>
      <c r="J26" s="162"/>
      <c r="K26" s="162">
        <f>SUM(K27:K33)</f>
        <v>0</v>
      </c>
      <c r="L26" s="162"/>
      <c r="M26" s="162">
        <f>SUM(M27:M33)</f>
        <v>0</v>
      </c>
      <c r="N26" s="162"/>
      <c r="O26" s="162">
        <f>SUM(O27:O33)</f>
        <v>0</v>
      </c>
      <c r="P26" s="162"/>
      <c r="Q26" s="162">
        <f>SUM(Q27:Q33)</f>
        <v>0</v>
      </c>
      <c r="R26" s="162"/>
      <c r="S26" s="162"/>
      <c r="T26" s="163"/>
      <c r="U26" s="157"/>
      <c r="V26" s="157">
        <f>SUM(V27:V33)</f>
        <v>108.18</v>
      </c>
      <c r="W26" s="157"/>
      <c r="X26" s="157"/>
      <c r="AG26" t="s">
        <v>150</v>
      </c>
    </row>
    <row r="27" spans="1:60" outlineLevel="1" x14ac:dyDescent="0.2">
      <c r="A27" s="164">
        <v>10</v>
      </c>
      <c r="B27" s="165" t="s">
        <v>467</v>
      </c>
      <c r="C27" s="182" t="s">
        <v>468</v>
      </c>
      <c r="D27" s="166" t="s">
        <v>189</v>
      </c>
      <c r="E27" s="167">
        <v>33.479759999999999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185</v>
      </c>
      <c r="S27" s="169" t="s">
        <v>155</v>
      </c>
      <c r="T27" s="170" t="s">
        <v>156</v>
      </c>
      <c r="U27" s="155">
        <v>0.749</v>
      </c>
      <c r="V27" s="155">
        <f>ROUND(E27*U27,2)</f>
        <v>25.08</v>
      </c>
      <c r="W27" s="155"/>
      <c r="X27" s="155" t="s">
        <v>469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470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1" x14ac:dyDescent="0.2">
      <c r="A28" s="152"/>
      <c r="B28" s="153"/>
      <c r="C28" s="247" t="s">
        <v>471</v>
      </c>
      <c r="D28" s="248"/>
      <c r="E28" s="248"/>
      <c r="F28" s="248"/>
      <c r="G28" s="248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5"/>
      <c r="Z28" s="145"/>
      <c r="AA28" s="145"/>
      <c r="AB28" s="145"/>
      <c r="AC28" s="145"/>
      <c r="AD28" s="145"/>
      <c r="AE28" s="145"/>
      <c r="AF28" s="145"/>
      <c r="AG28" s="145" t="s">
        <v>160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1" t="str">
        <f>C28</f>
        <v>s popřípadným nutným naložením do dopravního zařízení, s vyprázdněním dopravního zařízení na hromadu nebo do dopravního prostředku, vč. příplatku za každých dalších i započatých 3,5 m výšky nad 3,5 m,</v>
      </c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72">
        <v>11</v>
      </c>
      <c r="B29" s="173" t="s">
        <v>472</v>
      </c>
      <c r="C29" s="183" t="s">
        <v>473</v>
      </c>
      <c r="D29" s="174" t="s">
        <v>189</v>
      </c>
      <c r="E29" s="175">
        <v>33.479759999999999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 t="s">
        <v>474</v>
      </c>
      <c r="S29" s="177" t="s">
        <v>155</v>
      </c>
      <c r="T29" s="178" t="s">
        <v>156</v>
      </c>
      <c r="U29" s="155">
        <v>0.49</v>
      </c>
      <c r="V29" s="155">
        <f>ROUND(E29*U29,2)</f>
        <v>16.41</v>
      </c>
      <c r="W29" s="155"/>
      <c r="X29" s="155" t="s">
        <v>469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470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72">
        <v>12</v>
      </c>
      <c r="B30" s="173" t="s">
        <v>475</v>
      </c>
      <c r="C30" s="183" t="s">
        <v>476</v>
      </c>
      <c r="D30" s="174" t="s">
        <v>189</v>
      </c>
      <c r="E30" s="175">
        <v>334.79755999999998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 t="s">
        <v>474</v>
      </c>
      <c r="S30" s="177" t="s">
        <v>155</v>
      </c>
      <c r="T30" s="178" t="s">
        <v>156</v>
      </c>
      <c r="U30" s="155">
        <v>0</v>
      </c>
      <c r="V30" s="155">
        <f>ROUND(E30*U30,2)</f>
        <v>0</v>
      </c>
      <c r="W30" s="155"/>
      <c r="X30" s="155" t="s">
        <v>469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470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72">
        <v>13</v>
      </c>
      <c r="B31" s="173" t="s">
        <v>477</v>
      </c>
      <c r="C31" s="183" t="s">
        <v>478</v>
      </c>
      <c r="D31" s="174" t="s">
        <v>189</v>
      </c>
      <c r="E31" s="175">
        <v>33.479759999999999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 t="s">
        <v>474</v>
      </c>
      <c r="S31" s="177" t="s">
        <v>155</v>
      </c>
      <c r="T31" s="178" t="s">
        <v>156</v>
      </c>
      <c r="U31" s="155">
        <v>0.94199999999999995</v>
      </c>
      <c r="V31" s="155">
        <f>ROUND(E31*U31,2)</f>
        <v>31.54</v>
      </c>
      <c r="W31" s="155"/>
      <c r="X31" s="155" t="s">
        <v>469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470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ht="22.5" outlineLevel="1" x14ac:dyDescent="0.2">
      <c r="A32" s="172">
        <v>14</v>
      </c>
      <c r="B32" s="173" t="s">
        <v>479</v>
      </c>
      <c r="C32" s="183" t="s">
        <v>480</v>
      </c>
      <c r="D32" s="174" t="s">
        <v>189</v>
      </c>
      <c r="E32" s="175">
        <v>334.79755999999998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474</v>
      </c>
      <c r="S32" s="177" t="s">
        <v>155</v>
      </c>
      <c r="T32" s="178" t="s">
        <v>156</v>
      </c>
      <c r="U32" s="155">
        <v>0.105</v>
      </c>
      <c r="V32" s="155">
        <f>ROUND(E32*U32,2)</f>
        <v>35.15</v>
      </c>
      <c r="W32" s="155"/>
      <c r="X32" s="155" t="s">
        <v>469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470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4">
        <v>15</v>
      </c>
      <c r="B33" s="165" t="s">
        <v>481</v>
      </c>
      <c r="C33" s="182" t="s">
        <v>482</v>
      </c>
      <c r="D33" s="166" t="s">
        <v>189</v>
      </c>
      <c r="E33" s="167">
        <v>33.479759999999999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 t="s">
        <v>474</v>
      </c>
      <c r="S33" s="169" t="s">
        <v>230</v>
      </c>
      <c r="T33" s="170" t="s">
        <v>230</v>
      </c>
      <c r="U33" s="155">
        <v>0</v>
      </c>
      <c r="V33" s="155">
        <f>ROUND(E33*U33,2)</f>
        <v>0</v>
      </c>
      <c r="W33" s="155"/>
      <c r="X33" s="155" t="s">
        <v>469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470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3"/>
      <c r="B34" s="4"/>
      <c r="C34" s="18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136</v>
      </c>
    </row>
    <row r="35" spans="1:60" x14ac:dyDescent="0.2">
      <c r="A35" s="148"/>
      <c r="B35" s="149" t="s">
        <v>29</v>
      </c>
      <c r="C35" s="186"/>
      <c r="D35" s="150"/>
      <c r="E35" s="151"/>
      <c r="F35" s="151"/>
      <c r="G35" s="180">
        <f>G8+G10+G13+G20+G22+G26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440</v>
      </c>
    </row>
    <row r="36" spans="1:60" x14ac:dyDescent="0.2">
      <c r="C36" s="187"/>
      <c r="D36" s="10"/>
      <c r="AG36" t="s">
        <v>442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zZlOYkgz1W5ue1GSwaDnbxgqYkRf/E9Qb68afIehp6X1dUWGHznHa4hBmu9HEr+5vbu68uwQqHsTcmI4iVKtw==" saltValue="pDihY0RGenEcnEj+xz8glA==" spinCount="100000" sheet="1"/>
  <mergeCells count="9">
    <mergeCell ref="C17:G17"/>
    <mergeCell ref="C19:G19"/>
    <mergeCell ref="C28:G28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1 Pol</vt:lpstr>
      <vt:lpstr>SO01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'SO01 2 Pol'!Názvy_tisku</vt:lpstr>
      <vt:lpstr>oadresa</vt:lpstr>
      <vt:lpstr>Stavba!Objednatel</vt:lpstr>
      <vt:lpstr>Stavba!Objekt</vt:lpstr>
      <vt:lpstr>'SO01 1 Pol'!Oblast_tisku</vt:lpstr>
      <vt:lpstr>'SO01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Lukáš Kosub</cp:lastModifiedBy>
  <cp:lastPrinted>2021-04-20T11:02:56Z</cp:lastPrinted>
  <dcterms:created xsi:type="dcterms:W3CDTF">2009-04-08T07:15:50Z</dcterms:created>
  <dcterms:modified xsi:type="dcterms:W3CDTF">2021-04-20T11:02:57Z</dcterms:modified>
</cp:coreProperties>
</file>