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VON - Vedlejší a ostatní ..." sheetId="2" r:id="rId2"/>
    <sheet name="D.1.1 - Architektonicko-s..." sheetId="3" r:id="rId3"/>
    <sheet name="D.1.4 - Elektroinstalace ..." sheetId="4" r:id="rId4"/>
  </sheets>
  <definedNames>
    <definedName name="_xlnm.Print_Area" localSheetId="0">'Rekapitulace stavby'!$D$4:$AO$76,'Rekapitulace stavby'!$C$82:$AQ$98</definedName>
    <definedName name="_xlnm._FilterDatabase" localSheetId="1" hidden="1">'VON - Vedlejší a ostatní ...'!$C$122:$K$150</definedName>
    <definedName name="_xlnm.Print_Area" localSheetId="1">'VON - Vedlejší a ostatní ...'!$C$4:$J$39,'VON - Vedlejší a ostatní ...'!$C$50:$J$76,'VON - Vedlejší a ostatní ...'!$C$82:$J$104,'VON - Vedlejší a ostatní ...'!$C$110:$K$150</definedName>
    <definedName name="_xlnm._FilterDatabase" localSheetId="2" hidden="1">'D.1.1 - Architektonicko-s...'!$C$132:$K$377</definedName>
    <definedName name="_xlnm.Print_Area" localSheetId="2">'D.1.1 - Architektonicko-s...'!$C$4:$J$39,'D.1.1 - Architektonicko-s...'!$C$50:$J$76,'D.1.1 - Architektonicko-s...'!$C$82:$J$114,'D.1.1 - Architektonicko-s...'!$C$120:$K$377</definedName>
    <definedName name="_xlnm._FilterDatabase" localSheetId="3" hidden="1">'D.1.4 - Elektroinstalace ...'!$C$127:$K$159</definedName>
    <definedName name="_xlnm.Print_Area" localSheetId="3">'D.1.4 - Elektroinstalace ...'!$C$4:$J$39,'D.1.4 - Elektroinstalace ...'!$C$50:$J$76,'D.1.4 - Elektroinstalace ...'!$C$82:$J$109,'D.1.4 - Elektroinstalace ...'!$C$115:$K$159</definedName>
    <definedName name="_xlnm.Print_Titles" localSheetId="0">'Rekapitulace stavby'!$92:$92</definedName>
    <definedName name="_xlnm.Print_Titles" localSheetId="1">'VON - Vedlejší a ostatní ...'!$122:$122</definedName>
    <definedName name="_xlnm.Print_Titles" localSheetId="2">'D.1.1 - Architektonicko-s...'!$132:$132</definedName>
    <definedName name="_xlnm.Print_Titles" localSheetId="3">'D.1.4 - Elektroinstalace ...'!$127:$127</definedName>
  </definedNames>
  <calcPr fullCalcOnLoad="1"/>
</workbook>
</file>

<file path=xl/sharedStrings.xml><?xml version="1.0" encoding="utf-8"?>
<sst xmlns="http://schemas.openxmlformats.org/spreadsheetml/2006/main" count="3645" uniqueCount="676">
  <si>
    <t>Export Komplet</t>
  </si>
  <si>
    <t/>
  </si>
  <si>
    <t>2.0</t>
  </si>
  <si>
    <t>ZAMOK</t>
  </si>
  <si>
    <t>False</t>
  </si>
  <si>
    <t>{229b6472-9ce2-40e5-a90c-98e623833c22}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</si>
  <si>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</si>
  <si>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</si>
  <si>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</si>
  <si>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</si>
  <si>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</si>
  <si>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</si>
  <si>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</si>
  <si>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</si>
  <si>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N20-092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</si>
  <si>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</si>
  <si>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</si>
  <si>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Projekt opravy střech _ Pavilony - A, B</t>
  </si>
  <si>
    <t>KSO:</t>
  </si>
  <si>
    <t>801 31</t>
  </si>
  <si>
    <t>CC-CZ:</t>
  </si>
  <si>
    <t>12631</t>
  </si>
  <si>
    <t>Místo:</t>
  </si>
  <si>
    <t>Petřvald</t>
  </si>
  <si>
    <t>Datum:</t>
  </si>
  <si>
    <t>13. 5. 2020</t>
  </si>
  <si>
    <t>CZ-CPV:</t>
  </si>
  <si>
    <t>45000000-7</t>
  </si>
  <si>
    <t>CZ-CPA:</t>
  </si>
  <si>
    <t>41.00.28</t>
  </si>
  <si>
    <t>Zadavatel:</t>
  </si>
  <si>
    <t>IČ:</t>
  </si>
  <si>
    <t>Město Petřvald</t>
  </si>
  <si>
    <t>DIČ:</t>
  </si>
  <si>
    <t>Uchazeč:</t>
  </si>
  <si>
    <t>Vyplň údaj</t>
  </si>
  <si>
    <t>Projektant:</t>
  </si>
  <si>
    <t>DEKPROJEKT s.r.o.</t>
  </si>
  <si>
    <t>True</t>
  </si>
  <si>
    <t>Zpracovatel:</t>
  </si>
  <si>
    <t xml:space="preserve"> </t>
  </si>
  <si>
    <t>Poznámka:</t>
  </si>
  <si>
    <t>Soupis prací je sestaven za využití položek Cenové soustavy ÚRS. Cenové a technické podmínky položek CS ÚRS, které nejsou uvedeny v soupisu prací (tzv. úvodní části katalogů) jsou neomezeně dálkově k dispozici na www.cs-urs.cz. Položky soupisu prací, které nemají ve sloupci „Cenová soustava“ uveden žádný údaj, nepochází z Cenové soustavy ÚRS (takové položky soupisu prací mají Cenovou soustavu „VLASTNÍ“). Ocenění "vlastní" položky:na základě odborných znalostí a zkušeností projektanta při realizaci obdobných zakázek za období 5-ti let. nebo na základě CN) Nedílnou součástí soupisu prací je projektová dokumentace vč. textových příloh, na kterou se položky soupisu prací plně odkazují.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</si>
  <si>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</si>
  <si>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</si>
  <si>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</si>
  <si>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</si>
  <si>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</si>
  <si>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</si>
  <si>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</si>
  <si>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</si>
  <si>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</si>
  <si>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</si>
  <si>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</si>
  <si>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</si>
  <si>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</si>
  <si>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</si>
  <si>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</si>
  <si>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</si>
  <si>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</si>
  <si>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</si>
  <si>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</si>
  <si>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</si>
  <si>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</si>
  <si>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</si>
  <si>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</si>
  <si>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</si>
  <si>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</si>
  <si>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</si>
  <si>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</si>
  <si>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</si>
  <si>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</si>
  <si>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</si>
  <si>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</si>
  <si>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</si>
  <si>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</si>
  <si>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</si>
  <si>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</si>
  <si>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</si>
  <si>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</si>
  <si>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</si>
  <si>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</si>
  <si>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</si>
  <si>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</si>
  <si>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</si>
  <si>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</si>
  <si>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</si>
  <si>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</si>
  <si>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VON</t>
  </si>
  <si>
    <t xml:space="preserve">Vedlejší a ostatní náklady stavby </t>
  </si>
  <si>
    <t>STA</t>
  </si>
  <si>
    <t>1</t>
  </si>
  <si>
    <t>{22d91558-0ad4-4c54-a932-fb6c694ca5d4}</t>
  </si>
  <si>
    <t>2</t>
  </si>
  <si>
    <t>D.1.1</t>
  </si>
  <si>
    <t xml:space="preserve">Architektonicko-stavební řešení </t>
  </si>
  <si>
    <t>{ffaeeebb-47b7-40c4-96a0-5ff8e5dbdbf2}</t>
  </si>
  <si>
    <t>D.1.4</t>
  </si>
  <si>
    <t>Elektroinstalace _ Ochrana před bleskem</t>
  </si>
  <si>
    <t>{e71cc634-2666-410e-9d1a-e0c843d79257}</t>
  </si>
  <si>
    <t>KRYCÍ LIST SOUPISU PRACÍ</t>
  </si>
  <si>
    <t>Objekt:</t>
  </si>
  <si>
    <t xml:space="preserve">VON - Vedlejší a ostatní náklady stavby </t>
  </si>
  <si>
    <t>REKAPITULACE ČLENĚNÍ SOUPISU PRACÍ</t>
  </si>
  <si>
    <t>Kód dílu - Popis</t>
  </si>
  <si>
    <t>Cena celkem [CZK]</t>
  </si>
  <si>
    <t>Náklady ze soupisu prací</t>
  </si>
  <si>
    <t>-1</t>
  </si>
  <si>
    <t>VRN - VRN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</si>
  <si>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</si>
  <si>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</si>
  <si>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</si>
  <si>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</si>
  <si>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</si>
  <si>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</si>
  <si>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</si>
  <si>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</si>
  <si>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</si>
  <si>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</si>
  <si>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</si>
  <si>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</si>
  <si>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</si>
  <si>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</si>
  <si>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</si>
  <si>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</si>
  <si>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</si>
  <si>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</si>
  <si>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</si>
  <si>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</si>
  <si>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5</t>
  </si>
  <si>
    <t>ROZPOCET</t>
  </si>
  <si>
    <t>VRN1</t>
  </si>
  <si>
    <t>Průzkumné, geodetické a projektové práce</t>
  </si>
  <si>
    <t>K</t>
  </si>
  <si>
    <t>013244000</t>
  </si>
  <si>
    <t>Dokumentace dílenská pro realizaci stavby</t>
  </si>
  <si>
    <t>kpl.</t>
  </si>
  <si>
    <t>CS ÚRS 2020 01</t>
  </si>
  <si>
    <t>1024</t>
  </si>
  <si>
    <t>-683992402</t>
  </si>
  <si>
    <t>P</t>
  </si>
  <si>
    <t>Poznámka k položce:
V jednotkové ceně zahrnuty náklady na vypracování :
-prováděcí / dílenské dokumentace pro provedení stavby vč. potřebných detailů
VEŠKERÉ FORMY A PŘEDÁNÍ SE ŘÍDÍ PODMÍNKAMI ZADÁVACÍ DOKUMENTACE STAVBY</t>
  </si>
  <si>
    <t>013254000</t>
  </si>
  <si>
    <t>Dokumentace skutečného provedení stavby</t>
  </si>
  <si>
    <t>1624774461</t>
  </si>
  <si>
    <t>Poznámka k položce:
VEŠKERÉ FORMY A PŘEDÁNÍ SE ŘÍDÍ PODMÍNKAMI ZADÁVACÍ DOKUMENTACE STAVBY</t>
  </si>
  <si>
    <t>VRN2</t>
  </si>
  <si>
    <t>Příprava staveniště</t>
  </si>
  <si>
    <t>3</t>
  </si>
  <si>
    <t>020001000</t>
  </si>
  <si>
    <t xml:space="preserve">Příprava staveniště </t>
  </si>
  <si>
    <t>966002711</t>
  </si>
  <si>
    <t xml:space="preserve">Poznámka k položce:
-Zřízení trvalé, dočasné deponie a mezideponie
-zřízení příjezdů a přístupů na staveniště
-dodržení podmínek pro provádění staveb z hlediska BOZP (vč. označení stavby)
-dodržování podmínek pro ochranu životního prostředí při výstavbě
-dodržení podmínek - možnosti nakládání s odpady
-splnění zvláštních požadavků na provádění stavby, které vyžadují zvláštní bezpečnostní opatření
-dočasné / provizorní dopravní značení, osvětlení - (vyřízení+zřízení+likvidace po skončení stavby)
</t>
  </si>
  <si>
    <t>VRN3</t>
  </si>
  <si>
    <t>Zařízení staveniště</t>
  </si>
  <si>
    <t>4</t>
  </si>
  <si>
    <t>030001000</t>
  </si>
  <si>
    <t xml:space="preserve">Zařízení staveniště </t>
  </si>
  <si>
    <t>-978708247</t>
  </si>
  <si>
    <t xml:space="preserve">Poznámka k položce:
Náklady na zřízení / nájem ZS:
-kancelářské/skladovací/sociální objekty
-oplocení stavby, ostraha staveniště
-kompletní vnitrostaveništní rozvody všech potřebných energií a médií
-poplatky spotřeby energií a médií 
(zajištění podružných měření spotřeby energií a médií)
</t>
  </si>
  <si>
    <t>035103001</t>
  </si>
  <si>
    <t>Pronájem ploch</t>
  </si>
  <si>
    <t>1561383941</t>
  </si>
  <si>
    <t>Poznámka k položce:
(plochy potřebné pro zařízení staveniště, které nejsou v majetku objednatele)</t>
  </si>
  <si>
    <t>6</t>
  </si>
  <si>
    <t>039002000</t>
  </si>
  <si>
    <t>Zrušení zařízení staveniště</t>
  </si>
  <si>
    <t>-16734236</t>
  </si>
  <si>
    <t>Poznámka k položce:
-náklady zhotovitele spojené s kompletní likvidací zařízení staveniště vč. uvedení všech dotčených ploch do bezvadného stavu</t>
  </si>
  <si>
    <t>VRN4</t>
  </si>
  <si>
    <t>Inženýrská činnost</t>
  </si>
  <si>
    <t>7</t>
  </si>
  <si>
    <t>043103000</t>
  </si>
  <si>
    <t>Zkoušky bez rozlišení</t>
  </si>
  <si>
    <t>1395999102</t>
  </si>
  <si>
    <t xml:space="preserve">Poznámka k položce:
Provedení všech zkoušek a revizí předepsaných projektovou a zadávací dokumentací, platnými normami, návodů k obsluze - (neuvedených v jednotlivých soupisech prací) </t>
  </si>
  <si>
    <t>8</t>
  </si>
  <si>
    <t>045002000</t>
  </si>
  <si>
    <t xml:space="preserve">Kompletační a koordinační činnost </t>
  </si>
  <si>
    <t>-183416339</t>
  </si>
  <si>
    <t>Poznámka k položce:
-příprava předávací dokumentace dle ZD
-ostatní kompletační činnost</t>
  </si>
  <si>
    <t>VRN7</t>
  </si>
  <si>
    <t>Provozní vlivy</t>
  </si>
  <si>
    <t>9</t>
  </si>
  <si>
    <t>071103000</t>
  </si>
  <si>
    <t>Provoz investora</t>
  </si>
  <si>
    <t>1514238</t>
  </si>
  <si>
    <t>Poznámka k položce:
Náklady související se ztíženými podmínkami při provádění díla v závislosti na okolním provozu (pro práce prováděné za nepřerušeného nebo omezeného provozu v dotčených objektech nebo samotném areálu)
(+ případná ochrana a zakrytí určených prvků a konstrukcí - ZABEZPEČENÍ PŘED POŠKOZENÍM STAVEBNÍ ČINNOSTÍ)</t>
  </si>
  <si>
    <t>VRN9</t>
  </si>
  <si>
    <t>Ostatní náklady</t>
  </si>
  <si>
    <t>10</t>
  </si>
  <si>
    <t>090001000</t>
  </si>
  <si>
    <t>887696351</t>
  </si>
  <si>
    <t>Poznámka k položce:
V jednotkové ceně zahrnuty náklady :
-------------------------------------------------
-náklady zhotovitele spojené s ochranou všech dotčených, jinde nespecifikovaných, dřevin, stromů, porostů a vegetačních ploch při stavebních prací dle ČSN 83 9061 - po celou dobu výstavby
-pravidelné čištění přilehlých / souvisejících komunikací a zpevněných ploch - po celou dobu stavby 
-uvedení všech dotčených ploch, konstrukcí a povrchů do původního, bezvadného stavu
----------------------------------------------------------------------------
-ostatní, jinde neuvedené, náklady potřebné k provedení a předání díla objednateli _ dle PD a TZ</t>
  </si>
  <si>
    <t xml:space="preserve">D.1.1 - Architektonicko-stavební řešení 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</si>
  <si>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</si>
  <si>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</si>
  <si>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</si>
  <si>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</si>
  <si>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</si>
  <si>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</si>
  <si>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</si>
  <si>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</si>
  <si>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</si>
  <si>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</si>
  <si>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</si>
  <si>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783 - Dokončovací práce - nátěry</t>
  </si>
  <si>
    <t>N00 - Nepojmenované, ostatní práce a dodávky</t>
  </si>
  <si>
    <t>Ostatní - Ostatní</t>
  </si>
  <si>
    <t xml:space="preserve">    OST01 - Záchytný systém </t>
  </si>
  <si>
    <t>VRN - Vedlejší rozpočtové náklady</t>
  </si>
  <si>
    <t xml:space="preserve">    VRN5 - Finanční náklady</t>
  </si>
  <si>
    <t>HSV</t>
  </si>
  <si>
    <t>Práce a dodávky HSV</t>
  </si>
  <si>
    <t>Úpravy povrchů, podlahy a osazování výplní</t>
  </si>
  <si>
    <t>622131101</t>
  </si>
  <si>
    <t>Cementový postřik vnějších stěn nanášený celoplošně ručně</t>
  </si>
  <si>
    <t>m2</t>
  </si>
  <si>
    <t>-1721174001</t>
  </si>
  <si>
    <t>VV</t>
  </si>
  <si>
    <t>"kce_detail_I" (4,0*2)*0,45</t>
  </si>
  <si>
    <t>"kce_detail_K" (4,0*3)*0,45</t>
  </si>
  <si>
    <t>Součet</t>
  </si>
  <si>
    <t>622331121</t>
  </si>
  <si>
    <t>Cementová omítka hladká jednovrstvá vnějších stěn nanášená ručně</t>
  </si>
  <si>
    <t>2052801416</t>
  </si>
  <si>
    <t>Ostatní konstrukce a práce, bourání</t>
  </si>
  <si>
    <t>945421110</t>
  </si>
  <si>
    <t>Hydraulická zvedací plošina na automobilovém podvozku výška zdvihu do 18 m včetně obsluhy</t>
  </si>
  <si>
    <t>hod</t>
  </si>
  <si>
    <t>-557632389</t>
  </si>
  <si>
    <t>"předpoklad_bude upřesněno při realizaci stavby" 36,0</t>
  </si>
  <si>
    <t>953321113</t>
  </si>
  <si>
    <t>Vložky do svislých dilatačních spár z minerální vlny tl 50 mm</t>
  </si>
  <si>
    <t>-338120034</t>
  </si>
  <si>
    <t>"kce_detail_E" (9,0)*0,25*2</t>
  </si>
  <si>
    <t>953921111</t>
  </si>
  <si>
    <t>Dlaždice betonové 300x300 mm kladené na sucho na ploché střechy</t>
  </si>
  <si>
    <t>kus</t>
  </si>
  <si>
    <t>-1079714734</t>
  </si>
  <si>
    <t>978015391</t>
  </si>
  <si>
    <t>Otlučení (osekání) vnější vápenné nebo vápenocementové omítky stupně členitosti 1 a 2 do 100%</t>
  </si>
  <si>
    <t>1836656941</t>
  </si>
  <si>
    <t>997</t>
  </si>
  <si>
    <t>Přesun sutě</t>
  </si>
  <si>
    <t>997013153</t>
  </si>
  <si>
    <t>Vnitrostaveništní doprava suti a vybouraných hmot pro budovy v do 12 m s omezením mechanizace</t>
  </si>
  <si>
    <t>t</t>
  </si>
  <si>
    <t>-1249869443</t>
  </si>
  <si>
    <t>997013R31</t>
  </si>
  <si>
    <t xml:space="preserve">Poplatek za uložení na skládce (skládkovné) stavebního odpadu bez rozlišení </t>
  </si>
  <si>
    <t>CS VLASTNÍ</t>
  </si>
  <si>
    <t>1354375720</t>
  </si>
  <si>
    <t>Poznámka k položce:
Jednotková cena stanovena pro stavební odpad BEZ ROZLIŠENÍ _včetně nebezpečných odpadů.
----------------------------------------------------------------------------------------------------------------------</t>
  </si>
  <si>
    <t>997321511</t>
  </si>
  <si>
    <t>Vodorovná doprava suti a vybouraných hmot po suchu do 1 km</t>
  </si>
  <si>
    <t>1702659904</t>
  </si>
  <si>
    <t>997321519</t>
  </si>
  <si>
    <t>Příplatek ZKD 1km vodorovné dopravy suti a vybouraných hmot po suchu</t>
  </si>
  <si>
    <t>709981340</t>
  </si>
  <si>
    <t>10,845*20 'Přepočtené koeficientem množství</t>
  </si>
  <si>
    <t>11</t>
  </si>
  <si>
    <t>997321611</t>
  </si>
  <si>
    <t>Nakládání nebo překládání suti a vybouraných hmot</t>
  </si>
  <si>
    <t>868334195</t>
  </si>
  <si>
    <t>998</t>
  </si>
  <si>
    <t>Přesun hmot</t>
  </si>
  <si>
    <t>12</t>
  </si>
  <si>
    <t>998017002</t>
  </si>
  <si>
    <t>Přesun hmot s omezením mechanizace pro budovy v do 12 m</t>
  </si>
  <si>
    <t>-671279088</t>
  </si>
  <si>
    <t>PSV</t>
  </si>
  <si>
    <t>Práce a dodávky PSV</t>
  </si>
  <si>
    <t>712</t>
  </si>
  <si>
    <t>Povlakové krytiny</t>
  </si>
  <si>
    <t>13</t>
  </si>
  <si>
    <t>712300833</t>
  </si>
  <si>
    <t>Odstranění povlakové krytiny střech do 10° třívrstvé</t>
  </si>
  <si>
    <t>16</t>
  </si>
  <si>
    <t>2034055086</t>
  </si>
  <si>
    <t>"střešní skladba_S01" ((18,36*14,96)+(10,7*14,76))</t>
  </si>
  <si>
    <t>"střešní skladba_S02" (9,75*14,76)</t>
  </si>
  <si>
    <t>Mezisoučet</t>
  </si>
  <si>
    <t>"ostatní a svislé plochy" (0,1*576,508)</t>
  </si>
  <si>
    <t>14</t>
  </si>
  <si>
    <t>712300921</t>
  </si>
  <si>
    <t>Oprava povlakové krytiny do 10° včetně správkových kus NAIP přitavením</t>
  </si>
  <si>
    <t>1297307685</t>
  </si>
  <si>
    <t xml:space="preserve">Poznámka k položce:
-vyčištění+prořezání+odmaštění a odstranění prachu a nečistot
-vyspravení poruch a defektů
-vyrovnání povrchu - provedení do stavu, aby stávající střešní krytina plnila funkci parozábrany)
--------------------------------------------------------------------------------------------------------------------
-přetavení přířezy z oxidovaného asfaltového pásu tl. 4 mm s nenasákavou vložkou (oprava - předpoklad 25%)
-vyrovnání větších prohlubní provést vrstvou z horkého asfaltu AOSI 85/25 se silikátovým plnivem </t>
  </si>
  <si>
    <t>712311101</t>
  </si>
  <si>
    <t>Provedení povlakové krytiny střech do 10° za studena lakem penetračním nebo asfaltovým</t>
  </si>
  <si>
    <t>-553668114</t>
  </si>
  <si>
    <t>M</t>
  </si>
  <si>
    <t>11163150</t>
  </si>
  <si>
    <t>lak penetrační asfaltový</t>
  </si>
  <si>
    <t>32</t>
  </si>
  <si>
    <t>2001168562</t>
  </si>
  <si>
    <t>576,508*0,0003 'Přepočtené koeficientem množství</t>
  </si>
  <si>
    <t>17</t>
  </si>
  <si>
    <t>712331101</t>
  </si>
  <si>
    <t>Provedení povlakové krytiny střech do 10° podkladní vrstvy pásy na sucho AIP nebo NAIP</t>
  </si>
  <si>
    <t>1039598705</t>
  </si>
  <si>
    <t>18</t>
  </si>
  <si>
    <t>BTX.40000003</t>
  </si>
  <si>
    <t>V 13 (role/10m2)</t>
  </si>
  <si>
    <t>-870021273</t>
  </si>
  <si>
    <t>6,3*1,15 'Přepočtené koeficientem množství</t>
  </si>
  <si>
    <t>19</t>
  </si>
  <si>
    <t>712341559</t>
  </si>
  <si>
    <t>Provedení povlakové krytiny střech do 10° pásy NAIP přitavením v plné ploše</t>
  </si>
  <si>
    <t>-1878414229</t>
  </si>
  <si>
    <t>20</t>
  </si>
  <si>
    <t>62856011</t>
  </si>
  <si>
    <t>pás asfaltový natavitelný modifikovaný SBS tl 4,0mm s vložkou z hliníkové fólie, hliníkové fólie s kašírovanou textilií (60 g/m2) a spalitelnou PE fólií nebo jemnozrnný minerálním posypem na horním povrchu</t>
  </si>
  <si>
    <t>-216835604</t>
  </si>
  <si>
    <t>576,508*1,15 'Přepočtené koeficientem množství</t>
  </si>
  <si>
    <t>712361705</t>
  </si>
  <si>
    <t xml:space="preserve">Provedení povlakové krytiny střech do 10° fólií lepenou </t>
  </si>
  <si>
    <t>400344661</t>
  </si>
  <si>
    <t>"kce_detail_D" 0,4*0,4*15</t>
  </si>
  <si>
    <t>22</t>
  </si>
  <si>
    <t>28342R11</t>
  </si>
  <si>
    <t>fólie hydroizolační střešní PVC určená k lepení tl 1,5mm (účinná tloušťka)</t>
  </si>
  <si>
    <t>1938414969</t>
  </si>
  <si>
    <t>2,4*1,1 'Přepočtené koeficientem množství</t>
  </si>
  <si>
    <t>23</t>
  </si>
  <si>
    <t>1988175403</t>
  </si>
  <si>
    <t>24</t>
  </si>
  <si>
    <t>69334R24</t>
  </si>
  <si>
    <t xml:space="preserve">rohož drenážně PE (400g/m2) </t>
  </si>
  <si>
    <t>-1994927321</t>
  </si>
  <si>
    <t>2,4*1,15 'Přepočtené koeficientem množství</t>
  </si>
  <si>
    <t>25</t>
  </si>
  <si>
    <t>712525R01</t>
  </si>
  <si>
    <t xml:space="preserve">Střešní povlaková krytina , mechanicky kotvená do nosného podkladu, PVC folie tl. 1,5 mm - kompletní, systémové provedení </t>
  </si>
  <si>
    <t>972256442</t>
  </si>
  <si>
    <t>Poznámka k položce:
Cena obsahuje kompletní systémové řešení jednoho výrobce
(lišty, doplňky, příslušenství, řešení detailů a ukončení)
--------------------------------------------------------------------------
-střešní krytina je navržena rozměrově stálá střešní hydroizolační fólie z PVC-P tloušťky DLE ZADÁVACÍ DOKUMENTACE ; fólie vyztužena PES tkaninou;. Součásti dodávky střešní krytiny jsou veškeré přechodové a ukončovací profily z poplastovaného plechu (přechod krytiny na svislé konstrukce, ukončovací a přítlačné lišty apod.) 
-podkladní ochranná separační vrstva (např. geotextílie 300 g/m2). 
Součásti dodávky povlakové krytiny je dále ošetření prostupů střechou/terasou - budou využity typové doplňky ze sortimentu použité povlakové krytiny 
(tj. manžety s otvorem 2/3 průměru prostupu, doplňková fólie bude vytažena na prostupující potrubí do výšky min.150mm na úroveň střešní krytiny, fólie bude stažena systémovou plechovou objímkou a spoj zatmelen PU tmelem)
Hydroizolace bude ukončena na prostupujících konstrukcích a u stěn min. 150 mm nad vnější povrch přiléhající střešní plochy, u atiky bude ukončena na koruně.
--------------------------------------------------------------------------</t>
  </si>
  <si>
    <t>"kompletní provedení dle specifikace PD a TZ vč. všech souvisejících prací a dodávek"</t>
  </si>
  <si>
    <t>KOMPLETNÍ SYSTÉMOVÉ ŘEŠENÍ ROVNÝCH STŘECH / TERAS</t>
  </si>
  <si>
    <t>-mechanické kotvení přes všechny vrstvy střešního pláště do nosné konstrukce</t>
  </si>
  <si>
    <t>v jednotkové ceně zahrnuty náklady na veškeré systémové lišty, profily, doplňky, příslušenství, detaily</t>
  </si>
  <si>
    <t>v jednotkové ceně zahrnuty všechny prořezy a navýšení materiálů</t>
  </si>
  <si>
    <t>"ostatní_zpětné spoje" (154,33)*0,4</t>
  </si>
  <si>
    <t>"kce_detail_A" ((19,875+38,29)*2)*0,5</t>
  </si>
  <si>
    <t>"kce_detail_E" (9,0)*0,5*2</t>
  </si>
  <si>
    <t>"kce_detail_H" (2*2,0)*0,65</t>
  </si>
  <si>
    <t>"kce_detail_I" (4,0*2)*0,25</t>
  </si>
  <si>
    <t>"kce_detail_K" (4,0*3)*0,35</t>
  </si>
  <si>
    <t>26</t>
  </si>
  <si>
    <t>712811101</t>
  </si>
  <si>
    <t>Provedení povlakové krytiny vytažením na konstrukce za studena nátěrem penetračním</t>
  </si>
  <si>
    <t>-72826895</t>
  </si>
  <si>
    <t>"kce_detail_A" ((19,875+38,29)*2)*0,35</t>
  </si>
  <si>
    <t>"kce_detail_E" (9,0)*0,35*2</t>
  </si>
  <si>
    <t>"kce_detail_H" (2*2,0)*0,45</t>
  </si>
  <si>
    <t>27</t>
  </si>
  <si>
    <t>690999873</t>
  </si>
  <si>
    <t>57,816*0,00035 'Přepočtené koeficientem množství</t>
  </si>
  <si>
    <t>28</t>
  </si>
  <si>
    <t>712841559</t>
  </si>
  <si>
    <t>Provedení povlakové krytiny vytažením na konstrukce pásy přitavením NAIP</t>
  </si>
  <si>
    <t>-381144971</t>
  </si>
  <si>
    <t>"ostatní_zpětné spoje" (154,33*0,4)</t>
  </si>
  <si>
    <t>29</t>
  </si>
  <si>
    <t>122377955</t>
  </si>
  <si>
    <t>119,548*1,2 'Přepočtené koeficientem množství</t>
  </si>
  <si>
    <t>30</t>
  </si>
  <si>
    <t>712850R01</t>
  </si>
  <si>
    <t xml:space="preserve">D+M _ komunikační pruh z výztužného FeZn plechu tl. 1 mm obaleného netkanou textílií 100 g/m2 + navařená ochranná pochůzí PVc folie tl. 1,5 mm </t>
  </si>
  <si>
    <t>-937025742</t>
  </si>
  <si>
    <t>Poznámka k položce:
Kompletní systémová dodávka a provedení dle specifikace PD a TZ včetně všech přímo souvisejících prací/dodávek/doplňků a příslušenství</t>
  </si>
  <si>
    <t>"kce_detail_C" (56,0*1,05)</t>
  </si>
  <si>
    <t>31</t>
  </si>
  <si>
    <t>712961703</t>
  </si>
  <si>
    <t>Provedení povlakové krytiny zesílením spár fólií rš 330 mm přilepenou v plné ploše</t>
  </si>
  <si>
    <t>m</t>
  </si>
  <si>
    <t>129689233</t>
  </si>
  <si>
    <t>1685659096</t>
  </si>
  <si>
    <t>154,33*0,35 'Přepočtené koeficientem množství</t>
  </si>
  <si>
    <t>33</t>
  </si>
  <si>
    <t>998712202</t>
  </si>
  <si>
    <t>Přesun hmot procentní pro krytiny povlakové</t>
  </si>
  <si>
    <t>%</t>
  </si>
  <si>
    <t>306416695</t>
  </si>
  <si>
    <t>713</t>
  </si>
  <si>
    <t>Izolace tepelné</t>
  </si>
  <si>
    <t>34</t>
  </si>
  <si>
    <t>713131143</t>
  </si>
  <si>
    <t>Montáž izolace tepelné stěn a základů lepením celoplošně v kombinaci s mechanickým kotvením rohoží, pásů, dílců, desek</t>
  </si>
  <si>
    <t>1792192398</t>
  </si>
  <si>
    <t>"kce_detail_K" (4,0*3)*0,55</t>
  </si>
  <si>
    <t>35</t>
  </si>
  <si>
    <t>28372309</t>
  </si>
  <si>
    <t>deska EPS 100 do plochých střech tl 100mm</t>
  </si>
  <si>
    <t>-844357437</t>
  </si>
  <si>
    <t>56,316*1,1 'Přepočtené koeficientem množství</t>
  </si>
  <si>
    <t>36</t>
  </si>
  <si>
    <t>1099262328</t>
  </si>
  <si>
    <t>37</t>
  </si>
  <si>
    <t>28372312</t>
  </si>
  <si>
    <t>deska EPS 100 do plochých střech tl 120mm</t>
  </si>
  <si>
    <t>-1773852777</t>
  </si>
  <si>
    <t>2,6*1,1 'Přepočtené koeficientem množství</t>
  </si>
  <si>
    <t>38</t>
  </si>
  <si>
    <t>713140821</t>
  </si>
  <si>
    <t>Odstranění tepelné izolace střech nadstřešní volně kladené z polystyrenu suchého tl do 100 mm</t>
  </si>
  <si>
    <t>-2033560878</t>
  </si>
  <si>
    <t>39</t>
  </si>
  <si>
    <t>713141136</t>
  </si>
  <si>
    <t>Montáž izolace tepelné střech plochých lepené za studena nízkoexpanzní (PUR) pěnou 1 vrstva desek</t>
  </si>
  <si>
    <t>2005971687</t>
  </si>
  <si>
    <t>40</t>
  </si>
  <si>
    <t>28375990</t>
  </si>
  <si>
    <t>deska EPS 150 do plochých střech tl 140mm</t>
  </si>
  <si>
    <t>-2100160901</t>
  </si>
  <si>
    <t>143,91*1,1 'Přepočtené koeficientem množství</t>
  </si>
  <si>
    <t>41</t>
  </si>
  <si>
    <t>713141336</t>
  </si>
  <si>
    <t>Montáž izolace tepelné střech plochých lepené za studena nízkoexpanzní (PUR) pěnou, spádová vrstva</t>
  </si>
  <si>
    <t>1117757262</t>
  </si>
  <si>
    <t>42</t>
  </si>
  <si>
    <t>28376142</t>
  </si>
  <si>
    <t>klín izolační z pěnového polystyrenu EPS 150 spádový</t>
  </si>
  <si>
    <t>m3</t>
  </si>
  <si>
    <t>-2015837869</t>
  </si>
  <si>
    <t>432,598*0,242 'Přepočtené koeficientem množství</t>
  </si>
  <si>
    <t>43</t>
  </si>
  <si>
    <t>791298278</t>
  </si>
  <si>
    <t>44</t>
  </si>
  <si>
    <t>252770781</t>
  </si>
  <si>
    <t>143,91*0,088 'Přepočtené koeficientem množství</t>
  </si>
  <si>
    <t>45</t>
  </si>
  <si>
    <t>-40036456</t>
  </si>
  <si>
    <t>"kce_detail_H" (2*2,0)*0,6</t>
  </si>
  <si>
    <t>46</t>
  </si>
  <si>
    <t>24238227</t>
  </si>
  <si>
    <t>2,4*0,154 'Přepočtené koeficientem množství</t>
  </si>
  <si>
    <t>47</t>
  </si>
  <si>
    <t>998713202</t>
  </si>
  <si>
    <t>Přesun hmot procentní pro izolace tepelné</t>
  </si>
  <si>
    <t>1138585867</t>
  </si>
  <si>
    <t>721</t>
  </si>
  <si>
    <t>Zdravotechnika - vnitřní kanalizace</t>
  </si>
  <si>
    <t>48</t>
  </si>
  <si>
    <t>721210824</t>
  </si>
  <si>
    <t xml:space="preserve">Demontáž vpustí střešních </t>
  </si>
  <si>
    <t>340283078</t>
  </si>
  <si>
    <t>49</t>
  </si>
  <si>
    <t>721233R14</t>
  </si>
  <si>
    <t>Střešní sanační vtok pro pochůzné střechy svislý odtok DN 110</t>
  </si>
  <si>
    <t>-1314593656</t>
  </si>
  <si>
    <t>Poznámka k položce:
Kompletní systémová dodávka a provedení / osazení / montáž dle specifikace PD a TZ včetně všech přímo souvisejících prací/činností/dodávek/doplňků a příslušenství
------------------------------------------------------------------------------------------------------------------------------------------------------------------------------------------------------</t>
  </si>
  <si>
    <t>50</t>
  </si>
  <si>
    <t>998721202</t>
  </si>
  <si>
    <t>Přesun hmot procentní pro vnitřní kanalizace</t>
  </si>
  <si>
    <t>1799055817</t>
  </si>
  <si>
    <t>762</t>
  </si>
  <si>
    <t>Konstrukce tesařské</t>
  </si>
  <si>
    <t>51</t>
  </si>
  <si>
    <t>762361R13</t>
  </si>
  <si>
    <t>Konstrukční a vyrovnávací vrstva pod klempířské prvky nebo povlakové krytiny (atiky) z desek z vodovzdorné překližky tl. 21 mm</t>
  </si>
  <si>
    <t>-1316938322</t>
  </si>
  <si>
    <t xml:space="preserve">Poznámka k položce:
Kompletní systémová dodávka a provedení dle specifikace PD a TZ včetně všech přímo souvisejících prací/dodávek/doplňků a příslušenství
Konstrukční vrstva (atik) _ z vodovzdorné překližky tl. 21 mm šroubovaných do podkladu včetně kotevního materiálu </t>
  </si>
  <si>
    <t>"kce_detail_A" ((19,875+38,29)*2)*1,0</t>
  </si>
  <si>
    <t>"kce_detail_E" (9,0)*1,5</t>
  </si>
  <si>
    <t>"kce_detail_H" (2*2,0)*1,0</t>
  </si>
  <si>
    <t>"kce_detail_K" (0,9*1,1*3)*2</t>
  </si>
  <si>
    <t>52</t>
  </si>
  <si>
    <t>998762202</t>
  </si>
  <si>
    <t xml:space="preserve">Přesun hmot procentní pro kce tesařské </t>
  </si>
  <si>
    <t>-1390406106</t>
  </si>
  <si>
    <t>764</t>
  </si>
  <si>
    <t>Konstrukce klempířské</t>
  </si>
  <si>
    <t>53</t>
  </si>
  <si>
    <t>764002841</t>
  </si>
  <si>
    <t>Demontáž oplechování horních ploch zdí a nadezdívek do suti</t>
  </si>
  <si>
    <t>-670417022</t>
  </si>
  <si>
    <t>54</t>
  </si>
  <si>
    <t>764002871</t>
  </si>
  <si>
    <t>Demontáž lemování a ostatní oplechování o suti</t>
  </si>
  <si>
    <t>-972551853</t>
  </si>
  <si>
    <t>55</t>
  </si>
  <si>
    <t>764432R01</t>
  </si>
  <si>
    <t xml:space="preserve">K-01 - D+M _ závětrná lišta _ rš 490 mm </t>
  </si>
  <si>
    <t>491156480</t>
  </si>
  <si>
    <t>Poznámka k položce:
Kompletní provedení dle specifikace PD a TZ vč. všech souvisejících prací dodávek, příslušenství a komponentů dle výpisu. V jednotkové ceně započítáno: dodávka, výroba, montáž/osazení/kotvení (vč.kotvících prvků), povrchová úprava. Kompletní specifikace viz výpis klempířských výrobků.</t>
  </si>
  <si>
    <t>"kce_detail_A" ((19,875+38,29)*2)</t>
  </si>
  <si>
    <t>56</t>
  </si>
  <si>
    <t>764432R02</t>
  </si>
  <si>
    <t xml:space="preserve">K-02 - D+M _ koutová lišta _ rš 100 mm </t>
  </si>
  <si>
    <t>816951461</t>
  </si>
  <si>
    <t>"kce_detail_E" (9,0)*2</t>
  </si>
  <si>
    <t>57</t>
  </si>
  <si>
    <t>764432R03</t>
  </si>
  <si>
    <t xml:space="preserve">K-03 - D+M _ koutová lišta _ rš 100 mm </t>
  </si>
  <si>
    <t>548100168</t>
  </si>
  <si>
    <t>"kce_detail_A" ((19,875+38,29)*2)*2</t>
  </si>
  <si>
    <t>"kce_detail_E" (9,0)*4</t>
  </si>
  <si>
    <t>"kce_detail_I" (4,0*2)</t>
  </si>
  <si>
    <t>58</t>
  </si>
  <si>
    <t>764432R04</t>
  </si>
  <si>
    <t xml:space="preserve">K-04 - D+M _ profil L 60/60 _ rš 120 mm </t>
  </si>
  <si>
    <t>-1408789484</t>
  </si>
  <si>
    <t>59</t>
  </si>
  <si>
    <t>764432R05</t>
  </si>
  <si>
    <t xml:space="preserve">K-05 - D+M _ profil L _ rš 300 mm </t>
  </si>
  <si>
    <t>22046079</t>
  </si>
  <si>
    <t>60</t>
  </si>
  <si>
    <t>764432R06</t>
  </si>
  <si>
    <t xml:space="preserve">K-06 - D+M _ oplechování TI _ rš 460 mm </t>
  </si>
  <si>
    <t>8976257</t>
  </si>
  <si>
    <t>61</t>
  </si>
  <si>
    <t>764432R07</t>
  </si>
  <si>
    <t xml:space="preserve">K-07 - D+M _ pásek _ rš 50 mm </t>
  </si>
  <si>
    <t>1655987499</t>
  </si>
  <si>
    <t>"kce_detail_H" (2*2,0)*2</t>
  </si>
  <si>
    <t>62</t>
  </si>
  <si>
    <t>764432R09</t>
  </si>
  <si>
    <t xml:space="preserve">K-09 - D+M _ stěnová lišta _ rš 55 mm </t>
  </si>
  <si>
    <t>-562370340</t>
  </si>
  <si>
    <t>63</t>
  </si>
  <si>
    <t>764432R10</t>
  </si>
  <si>
    <t xml:space="preserve">K-10 - D+M _ krycí lišta _ rš 130 mm </t>
  </si>
  <si>
    <t>1024217817</t>
  </si>
  <si>
    <t>64</t>
  </si>
  <si>
    <t>764432R11</t>
  </si>
  <si>
    <t xml:space="preserve">K-11 - D+M _ oplechování TI _ rš 570 mm </t>
  </si>
  <si>
    <t>-1511328631</t>
  </si>
  <si>
    <t>"kce_detail_H" (2*2,0)</t>
  </si>
  <si>
    <t>65</t>
  </si>
  <si>
    <t>764950R01</t>
  </si>
  <si>
    <t xml:space="preserve">D+M _ Výměna _ sanační a odvětrávací potrubí s integrovanou manžetou z PVC folie _ DN 110 mm  </t>
  </si>
  <si>
    <t>-2123093955</t>
  </si>
  <si>
    <t>Poznámka k položce:
Kompletní provedení, systémová dodávka a montáž dle specifikace PD a TZ včetně všech přímo souvisejících prací/činností a dodávek/doplňků a příslušenství</t>
  </si>
  <si>
    <t>"kce_detail_F,G" (8,0)</t>
  </si>
  <si>
    <t>66</t>
  </si>
  <si>
    <t>998764202</t>
  </si>
  <si>
    <t xml:space="preserve">Přesun hmot procentní pro konstrukce klempířské </t>
  </si>
  <si>
    <t>1536626542</t>
  </si>
  <si>
    <t>783</t>
  </si>
  <si>
    <t>Dokončovací práce - nátěry</t>
  </si>
  <si>
    <t>67</t>
  </si>
  <si>
    <t>783306801</t>
  </si>
  <si>
    <t>Odstranění nátěru ze zámečnických konstrukcí obroušením</t>
  </si>
  <si>
    <t>1480980523</t>
  </si>
  <si>
    <t>68</t>
  </si>
  <si>
    <t>783306809</t>
  </si>
  <si>
    <t>Odstranění nátěru ze zámečnických konstrukcí okartáčováním</t>
  </si>
  <si>
    <t>-1399645931</t>
  </si>
  <si>
    <t>69</t>
  </si>
  <si>
    <t>783314201</t>
  </si>
  <si>
    <t>Základní antikorozní jednonásobný syntetický standardní nátěr zámečnických konstrukcí</t>
  </si>
  <si>
    <t>1285944138</t>
  </si>
  <si>
    <t>70</t>
  </si>
  <si>
    <t>783317101</t>
  </si>
  <si>
    <t>Krycí jednonásobný syntetický standardní nátěr zámečnických konstrukcí</t>
  </si>
  <si>
    <t>566643732</t>
  </si>
  <si>
    <t>10*2 'Přepočtené koeficientem množství</t>
  </si>
  <si>
    <t>N00</t>
  </si>
  <si>
    <t>Nepojmenované, ostatní práce a dodávky</t>
  </si>
  <si>
    <t>71</t>
  </si>
  <si>
    <t>N00_015R04</t>
  </si>
  <si>
    <t>Příplatek k povlakovým krytinám střech _ za provedení veškerých detailů a (D+M) systémových prostupů/průchodek včetně objímek a ostatních doplňků</t>
  </si>
  <si>
    <t>512</t>
  </si>
  <si>
    <t>-1370233269</t>
  </si>
  <si>
    <t xml:space="preserve">Poznámka k položce:
Kompletní dodávka a provedení dle specifikace PD (SOUPIS DETAILŮ) a TZ + systémové technologické postupy 
----------------------------------------------------------------------------------------------------------------------------------------
</t>
  </si>
  <si>
    <t>"rozsah a specifikace _ plocha střešního pláště" 714,205</t>
  </si>
  <si>
    <t>72</t>
  </si>
  <si>
    <t>N00_015R11</t>
  </si>
  <si>
    <t>Manipulace a nadzvednutín VZT kce _ včetně úpravy a doplnění OK nosné konstrukce</t>
  </si>
  <si>
    <t>-1351409439</t>
  </si>
  <si>
    <t xml:space="preserve">Poznámka k položce:
</t>
  </si>
  <si>
    <t>Ostatní</t>
  </si>
  <si>
    <t>OST01</t>
  </si>
  <si>
    <t xml:space="preserve">Záchytný systém </t>
  </si>
  <si>
    <t>73</t>
  </si>
  <si>
    <t>OST01_R01</t>
  </si>
  <si>
    <t>TSL_800_BSR10_A_kotevní bod</t>
  </si>
  <si>
    <t>-1872755120</t>
  </si>
  <si>
    <t>74</t>
  </si>
  <si>
    <t>OST01_R02</t>
  </si>
  <si>
    <t>TSL_L6_nerezové lano</t>
  </si>
  <si>
    <t>736930016</t>
  </si>
  <si>
    <t>75</t>
  </si>
  <si>
    <t>OST01_R03</t>
  </si>
  <si>
    <t>TSL_NAP6</t>
  </si>
  <si>
    <t>-1891536252</t>
  </si>
  <si>
    <t>76</t>
  </si>
  <si>
    <t>OST01_R04</t>
  </si>
  <si>
    <t>TSL_KP6</t>
  </si>
  <si>
    <t>-601822834</t>
  </si>
  <si>
    <t>77</t>
  </si>
  <si>
    <t>OST01_R05</t>
  </si>
  <si>
    <t>TSL_štítek</t>
  </si>
  <si>
    <t>-858720107</t>
  </si>
  <si>
    <t>78</t>
  </si>
  <si>
    <t>OST01_R06</t>
  </si>
  <si>
    <t xml:space="preserve">Kompletní montážní práce </t>
  </si>
  <si>
    <t>839026899</t>
  </si>
  <si>
    <t>79</t>
  </si>
  <si>
    <t>OST01_R07</t>
  </si>
  <si>
    <t>Revize, předávací dokumentace , uvedení do provozu</t>
  </si>
  <si>
    <t>-423892265</t>
  </si>
  <si>
    <t>Vedlejší rozpočtové náklady</t>
  </si>
  <si>
    <t>VRN5</t>
  </si>
  <si>
    <t>Finanční náklady</t>
  </si>
  <si>
    <t>80</t>
  </si>
  <si>
    <t>052103000</t>
  </si>
  <si>
    <t>Rezerva rozpočtová (10% z celkové ceny bez DPH)</t>
  </si>
  <si>
    <t>-597627551</t>
  </si>
  <si>
    <t>D.1.4 - Elektroinstalace _ Ochrana před bleskem</t>
  </si>
  <si>
    <t>D1 - Elektromontáže</t>
  </si>
  <si>
    <t xml:space="preserve">    D2 - PODPĚRA VEDENÍ</t>
  </si>
  <si>
    <t xml:space="preserve">    D3 - OCHRANNÝ ÚHELNÍK A DRŽÁKY</t>
  </si>
  <si>
    <t xml:space="preserve">    D4 - SVORKA HROMOSVODNÍ,UZEMŇOVACÍ</t>
  </si>
  <si>
    <t xml:space="preserve">    D5 - NEREZOVÉ PROVEDENÍ</t>
  </si>
  <si>
    <t xml:space="preserve">    D6 -  DRÁT</t>
  </si>
  <si>
    <t xml:space="preserve">    D7 - Technologie DEHN</t>
  </si>
  <si>
    <t xml:space="preserve">    741 - Elektroinstalace - silnoproud</t>
  </si>
  <si>
    <t xml:space="preserve">    OST01 - Ostatní</t>
  </si>
  <si>
    <t>D1</t>
  </si>
  <si>
    <t>Elektromontáže</t>
  </si>
  <si>
    <t>D2</t>
  </si>
  <si>
    <t>PODPĚRA VEDENÍ</t>
  </si>
  <si>
    <t>Pol1</t>
  </si>
  <si>
    <t>PV 1a-30 do dřeva nebo zdiva, L 300mm</t>
  </si>
  <si>
    <t>ks</t>
  </si>
  <si>
    <t>Pol2</t>
  </si>
  <si>
    <t>PV 21c na ploché střechy, plast se štěrkovou výplní ø 144mm</t>
  </si>
  <si>
    <t>Pol3</t>
  </si>
  <si>
    <t>Nástavec PV 21c nástavec k PV 21c pro vzdálenost 100 mm</t>
  </si>
  <si>
    <t>Pol4</t>
  </si>
  <si>
    <t>Víčko PV 21c víčko zlepšující pevnost uchycení vodičů na PV 21c</t>
  </si>
  <si>
    <t>D3</t>
  </si>
  <si>
    <t>OCHRANNÝ ÚHELNÍK A DRŽÁKY</t>
  </si>
  <si>
    <t>Pol5</t>
  </si>
  <si>
    <t>OU 2,0 ochranný úhelník, L 2000mm</t>
  </si>
  <si>
    <t>D4</t>
  </si>
  <si>
    <t>SVORKA HROMOSVODNÍ,UZEMŇOVACÍ</t>
  </si>
  <si>
    <t>Pol6</t>
  </si>
  <si>
    <t>SZb zkušební - litinová</t>
  </si>
  <si>
    <t>Pol7</t>
  </si>
  <si>
    <t>SR 3b svorka páska-drát</t>
  </si>
  <si>
    <t>Pol8</t>
  </si>
  <si>
    <t>DUZ držák ochranného úhelníku do zdiva, L 170mm</t>
  </si>
  <si>
    <t>Pol9</t>
  </si>
  <si>
    <t>SK křížová</t>
  </si>
  <si>
    <t>Pol10</t>
  </si>
  <si>
    <t>SS spojovací</t>
  </si>
  <si>
    <t>D5</t>
  </si>
  <si>
    <t>NEREZOVÉ PROVEDENÍ</t>
  </si>
  <si>
    <t>D6</t>
  </si>
  <si>
    <t xml:space="preserve"> DRÁT</t>
  </si>
  <si>
    <t>Pol11</t>
  </si>
  <si>
    <t>Drát 8 AlMgSi T/4 drát o 8mm AlMgSi T/4 (0,135kg/m) měkký, pevně</t>
  </si>
  <si>
    <t>D7</t>
  </si>
  <si>
    <t>Technologie DEHN</t>
  </si>
  <si>
    <t>Pol12</t>
  </si>
  <si>
    <t>102 075 Betonový podstavec s klínem d=280mm, 8,5 kg</t>
  </si>
  <si>
    <t>Pol13</t>
  </si>
  <si>
    <t>102 060 Podložka plast  d=280 mm</t>
  </si>
  <si>
    <t>Pol14</t>
  </si>
  <si>
    <t>392 050 MV FeZn Ø8-10/Ø16, šroub s šestihranou hlavou</t>
  </si>
  <si>
    <t>Pol15</t>
  </si>
  <si>
    <t>103 440 Jímací tyč AlMgSi 3000 varianta E (dutý profil)</t>
  </si>
  <si>
    <t>Pol16</t>
  </si>
  <si>
    <t>105 530 Jímací tyč v tříramenném stojanu, výška 3 m</t>
  </si>
  <si>
    <t>Pol17</t>
  </si>
  <si>
    <t>106 120 Izolovaný držák s příchytkou a destičkou na stěnu L= 690 mm  var.A</t>
  </si>
  <si>
    <t>741</t>
  </si>
  <si>
    <t>Elektroinstalace - silnoproud</t>
  </si>
  <si>
    <t>741421R00</t>
  </si>
  <si>
    <t xml:space="preserve">Demontáž stávajícího systému ochrany před bleskem _ včetně přesunů a likvidace dle zákona o odpadech </t>
  </si>
  <si>
    <t>-486625227</t>
  </si>
  <si>
    <t xml:space="preserve">Podružný materiál , PPV </t>
  </si>
  <si>
    <t>-697231656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</si>
</sst>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5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5" t="s">
        <v>29</v>
      </c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31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32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33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31</v>
      </c>
      <c r="AL13" s="23"/>
      <c r="AM13" s="23"/>
      <c r="AN13" s="36" t="s">
        <v>35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6" t="s">
        <v>35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3" t="s">
        <v>33</v>
      </c>
      <c r="AL14" s="23"/>
      <c r="AM14" s="23"/>
      <c r="AN14" s="36" t="s">
        <v>35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36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31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37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33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38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31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40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33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38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71.25" customHeight="1">
      <c r="B23" s="22"/>
      <c r="C23" s="23"/>
      <c r="D23" s="23"/>
      <c r="E23" s="38" t="s">
        <v>42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E25" s="32"/>
    </row>
    <row r="26" spans="1:57" s="2" customFormat="1" ht="25.9" customHeight="1">
      <c r="A26" s="40"/>
      <c r="B26" s="41"/>
      <c r="C26" s="42"/>
      <c r="D26" s="43" t="s">
        <v>43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ROUND(AG94,2)</f>
        <v>0</v>
      </c>
      <c r="AL26" s="44"/>
      <c r="AM26" s="44"/>
      <c r="AN26" s="44"/>
      <c r="AO26" s="44"/>
      <c r="AP26" s="42"/>
      <c r="AQ26" s="42"/>
      <c r="AR26" s="46"/>
      <c r="BE26" s="32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2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44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45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46</v>
      </c>
      <c r="AL28" s="47"/>
      <c r="AM28" s="47"/>
      <c r="AN28" s="47"/>
      <c r="AO28" s="47"/>
      <c r="AP28" s="42"/>
      <c r="AQ28" s="42"/>
      <c r="AR28" s="46"/>
      <c r="BE28" s="32"/>
    </row>
    <row r="29" spans="1:57" s="3" customFormat="1" ht="14.4" customHeight="1">
      <c r="A29" s="3"/>
      <c r="B29" s="48"/>
      <c r="C29" s="49"/>
      <c r="D29" s="33" t="s">
        <v>47</v>
      </c>
      <c r="E29" s="49"/>
      <c r="F29" s="33" t="s">
        <v>48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ROUND(AZ94,2)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ROUND(AV94,2)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3" t="s">
        <v>49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ROUND(BA94,2)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ROUND(AW94,2)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3" t="s">
        <v>50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ROUND(BB94,2)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3" t="s">
        <v>51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ROUND(BC94,2)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3" t="s">
        <v>52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ROUND(BD94,2)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5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32"/>
    </row>
    <row r="35" spans="1:57" s="2" customFormat="1" ht="25.9" customHeight="1">
      <c r="A35" s="40"/>
      <c r="B35" s="41"/>
      <c r="C35" s="54"/>
      <c r="D35" s="55" t="s">
        <v>53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54</v>
      </c>
      <c r="U35" s="56"/>
      <c r="V35" s="56"/>
      <c r="W35" s="56"/>
      <c r="X35" s="58" t="s">
        <v>55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14.4" customHeight="1">
      <c r="A37" s="40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6"/>
      <c r="BE37" s="40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1"/>
      <c r="C49" s="62"/>
      <c r="D49" s="63" t="s">
        <v>56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3" t="s">
        <v>57</v>
      </c>
      <c r="AI49" s="64"/>
      <c r="AJ49" s="64"/>
      <c r="AK49" s="64"/>
      <c r="AL49" s="64"/>
      <c r="AM49" s="64"/>
      <c r="AN49" s="64"/>
      <c r="AO49" s="64"/>
      <c r="AP49" s="62"/>
      <c r="AQ49" s="62"/>
      <c r="AR49" s="65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40"/>
      <c r="B60" s="41"/>
      <c r="C60" s="42"/>
      <c r="D60" s="66" t="s">
        <v>58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66" t="s">
        <v>59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66" t="s">
        <v>58</v>
      </c>
      <c r="AI60" s="44"/>
      <c r="AJ60" s="44"/>
      <c r="AK60" s="44"/>
      <c r="AL60" s="44"/>
      <c r="AM60" s="66" t="s">
        <v>59</v>
      </c>
      <c r="AN60" s="44"/>
      <c r="AO60" s="44"/>
      <c r="AP60" s="42"/>
      <c r="AQ60" s="42"/>
      <c r="AR60" s="46"/>
      <c r="BE60" s="40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40"/>
      <c r="B64" s="41"/>
      <c r="C64" s="42"/>
      <c r="D64" s="63" t="s">
        <v>60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3" t="s">
        <v>61</v>
      </c>
      <c r="AI64" s="67"/>
      <c r="AJ64" s="67"/>
      <c r="AK64" s="67"/>
      <c r="AL64" s="67"/>
      <c r="AM64" s="67"/>
      <c r="AN64" s="67"/>
      <c r="AO64" s="67"/>
      <c r="AP64" s="42"/>
      <c r="AQ64" s="42"/>
      <c r="AR64" s="46"/>
      <c r="BE64" s="40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40"/>
      <c r="B75" s="41"/>
      <c r="C75" s="42"/>
      <c r="D75" s="66" t="s">
        <v>58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66" t="s">
        <v>59</v>
      </c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66" t="s">
        <v>58</v>
      </c>
      <c r="AI75" s="44"/>
      <c r="AJ75" s="44"/>
      <c r="AK75" s="44"/>
      <c r="AL75" s="44"/>
      <c r="AM75" s="66" t="s">
        <v>59</v>
      </c>
      <c r="AN75" s="44"/>
      <c r="AO75" s="44"/>
      <c r="AP75" s="42"/>
      <c r="AQ75" s="42"/>
      <c r="AR75" s="46"/>
      <c r="BE75" s="40"/>
    </row>
    <row r="76" spans="1:57" s="2" customFormat="1" ht="12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6"/>
      <c r="BE76" s="40"/>
    </row>
    <row r="77" spans="1:57" s="2" customFormat="1" ht="6.95" customHeight="1">
      <c r="A77" s="40"/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46"/>
      <c r="BE77" s="40"/>
    </row>
    <row r="81" spans="1:57" s="2" customFormat="1" ht="6.95" customHeight="1">
      <c r="A81" s="40"/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46"/>
      <c r="BE81" s="40"/>
    </row>
    <row r="82" spans="1:57" s="2" customFormat="1" ht="24.95" customHeight="1">
      <c r="A82" s="40"/>
      <c r="B82" s="41"/>
      <c r="C82" s="24" t="s">
        <v>62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6"/>
      <c r="BE82" s="40"/>
    </row>
    <row r="83" spans="1:57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6"/>
      <c r="BE83" s="40"/>
    </row>
    <row r="84" spans="1:57" s="4" customFormat="1" ht="12" customHeight="1">
      <c r="A84" s="4"/>
      <c r="B84" s="72"/>
      <c r="C84" s="33" t="s">
        <v>13</v>
      </c>
      <c r="D84" s="73"/>
      <c r="E84" s="73"/>
      <c r="F84" s="73"/>
      <c r="G84" s="73"/>
      <c r="H84" s="73"/>
      <c r="I84" s="73"/>
      <c r="J84" s="73"/>
      <c r="K84" s="73"/>
      <c r="L84" s="73" t="str">
        <f>K5</f>
        <v>N20-092</v>
      </c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4"/>
      <c r="BE84" s="4"/>
    </row>
    <row r="85" spans="1:57" s="5" customFormat="1" ht="36.95" customHeight="1">
      <c r="A85" s="5"/>
      <c r="B85" s="75"/>
      <c r="C85" s="76" t="s">
        <v>16</v>
      </c>
      <c r="D85" s="77"/>
      <c r="E85" s="77"/>
      <c r="F85" s="77"/>
      <c r="G85" s="77"/>
      <c r="H85" s="77"/>
      <c r="I85" s="77"/>
      <c r="J85" s="77"/>
      <c r="K85" s="77"/>
      <c r="L85" s="78" t="str">
        <f>K6</f>
        <v>Projekt opravy střech _ Pavilony - A, B</v>
      </c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9"/>
      <c r="BE85" s="5"/>
    </row>
    <row r="86" spans="1:57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6"/>
      <c r="BE86" s="40"/>
    </row>
    <row r="87" spans="1:57" s="2" customFormat="1" ht="12" customHeight="1">
      <c r="A87" s="40"/>
      <c r="B87" s="41"/>
      <c r="C87" s="33" t="s">
        <v>22</v>
      </c>
      <c r="D87" s="42"/>
      <c r="E87" s="42"/>
      <c r="F87" s="42"/>
      <c r="G87" s="42"/>
      <c r="H87" s="42"/>
      <c r="I87" s="42"/>
      <c r="J87" s="42"/>
      <c r="K87" s="42"/>
      <c r="L87" s="80" t="str">
        <f>IF(K8="","",K8)</f>
        <v>Petřvald</v>
      </c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33" t="s">
        <v>24</v>
      </c>
      <c r="AJ87" s="42"/>
      <c r="AK87" s="42"/>
      <c r="AL87" s="42"/>
      <c r="AM87" s="81" t="str">
        <f>IF(AN8="","",AN8)</f>
        <v>13. 5. 2020</v>
      </c>
      <c r="AN87" s="81"/>
      <c r="AO87" s="42"/>
      <c r="AP87" s="42"/>
      <c r="AQ87" s="42"/>
      <c r="AR87" s="46"/>
      <c r="BE87" s="40"/>
    </row>
    <row r="88" spans="1:57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6"/>
      <c r="BE88" s="40"/>
    </row>
    <row r="89" spans="1:57" s="2" customFormat="1" ht="15.15" customHeight="1">
      <c r="A89" s="40"/>
      <c r="B89" s="41"/>
      <c r="C89" s="33" t="s">
        <v>30</v>
      </c>
      <c r="D89" s="42"/>
      <c r="E89" s="42"/>
      <c r="F89" s="42"/>
      <c r="G89" s="42"/>
      <c r="H89" s="42"/>
      <c r="I89" s="42"/>
      <c r="J89" s="42"/>
      <c r="K89" s="42"/>
      <c r="L89" s="73" t="str">
        <f>IF(E11="","",E11)</f>
        <v>Město Petřvald</v>
      </c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33" t="s">
        <v>36</v>
      </c>
      <c r="AJ89" s="42"/>
      <c r="AK89" s="42"/>
      <c r="AL89" s="42"/>
      <c r="AM89" s="82" t="str">
        <f>IF(E17="","",E17)</f>
        <v>DEKPROJEKT s.r.o.</v>
      </c>
      <c r="AN89" s="73"/>
      <c r="AO89" s="73"/>
      <c r="AP89" s="73"/>
      <c r="AQ89" s="42"/>
      <c r="AR89" s="46"/>
      <c r="AS89" s="83" t="s">
        <v>63</v>
      </c>
      <c r="AT89" s="84"/>
      <c r="AU89" s="85"/>
      <c r="AV89" s="85"/>
      <c r="AW89" s="85"/>
      <c r="AX89" s="85"/>
      <c r="AY89" s="85"/>
      <c r="AZ89" s="85"/>
      <c r="BA89" s="85"/>
      <c r="BB89" s="85"/>
      <c r="BC89" s="85"/>
      <c r="BD89" s="86"/>
      <c r="BE89" s="40"/>
    </row>
    <row r="90" spans="1:57" s="2" customFormat="1" ht="15.15" customHeight="1">
      <c r="A90" s="40"/>
      <c r="B90" s="41"/>
      <c r="C90" s="33" t="s">
        <v>34</v>
      </c>
      <c r="D90" s="42"/>
      <c r="E90" s="42"/>
      <c r="F90" s="42"/>
      <c r="G90" s="42"/>
      <c r="H90" s="42"/>
      <c r="I90" s="42"/>
      <c r="J90" s="42"/>
      <c r="K90" s="42"/>
      <c r="L90" s="73" t="str">
        <f>IF(E14="Vyplň údaj","",E14)</f>
        <v/>
      </c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33" t="s">
        <v>39</v>
      </c>
      <c r="AJ90" s="42"/>
      <c r="AK90" s="42"/>
      <c r="AL90" s="42"/>
      <c r="AM90" s="82" t="str">
        <f>IF(E20="","",E20)</f>
        <v xml:space="preserve"> </v>
      </c>
      <c r="AN90" s="73"/>
      <c r="AO90" s="73"/>
      <c r="AP90" s="73"/>
      <c r="AQ90" s="42"/>
      <c r="AR90" s="46"/>
      <c r="AS90" s="87"/>
      <c r="AT90" s="88"/>
      <c r="AU90" s="89"/>
      <c r="AV90" s="89"/>
      <c r="AW90" s="89"/>
      <c r="AX90" s="89"/>
      <c r="AY90" s="89"/>
      <c r="AZ90" s="89"/>
      <c r="BA90" s="89"/>
      <c r="BB90" s="89"/>
      <c r="BC90" s="89"/>
      <c r="BD90" s="90"/>
      <c r="BE90" s="40"/>
    </row>
    <row r="91" spans="1:57" s="2" customFormat="1" ht="10.8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6"/>
      <c r="AS91" s="91"/>
      <c r="AT91" s="92"/>
      <c r="AU91" s="93"/>
      <c r="AV91" s="93"/>
      <c r="AW91" s="93"/>
      <c r="AX91" s="93"/>
      <c r="AY91" s="93"/>
      <c r="AZ91" s="93"/>
      <c r="BA91" s="93"/>
      <c r="BB91" s="93"/>
      <c r="BC91" s="93"/>
      <c r="BD91" s="94"/>
      <c r="BE91" s="40"/>
    </row>
    <row r="92" spans="1:57" s="2" customFormat="1" ht="29.25" customHeight="1">
      <c r="A92" s="40"/>
      <c r="B92" s="41"/>
      <c r="C92" s="95" t="s">
        <v>64</v>
      </c>
      <c r="D92" s="96"/>
      <c r="E92" s="96"/>
      <c r="F92" s="96"/>
      <c r="G92" s="96"/>
      <c r="H92" s="97"/>
      <c r="I92" s="98" t="s">
        <v>65</v>
      </c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9" t="s">
        <v>66</v>
      </c>
      <c r="AH92" s="96"/>
      <c r="AI92" s="96"/>
      <c r="AJ92" s="96"/>
      <c r="AK92" s="96"/>
      <c r="AL92" s="96"/>
      <c r="AM92" s="96"/>
      <c r="AN92" s="98" t="s">
        <v>67</v>
      </c>
      <c r="AO92" s="96"/>
      <c r="AP92" s="100"/>
      <c r="AQ92" s="101" t="s">
        <v>68</v>
      </c>
      <c r="AR92" s="46"/>
      <c r="AS92" s="102" t="s">
        <v>69</v>
      </c>
      <c r="AT92" s="103" t="s">
        <v>70</v>
      </c>
      <c r="AU92" s="103" t="s">
        <v>71</v>
      </c>
      <c r="AV92" s="103" t="s">
        <v>72</v>
      </c>
      <c r="AW92" s="103" t="s">
        <v>73</v>
      </c>
      <c r="AX92" s="103" t="s">
        <v>74</v>
      </c>
      <c r="AY92" s="103" t="s">
        <v>75</v>
      </c>
      <c r="AZ92" s="103" t="s">
        <v>76</v>
      </c>
      <c r="BA92" s="103" t="s">
        <v>77</v>
      </c>
      <c r="BB92" s="103" t="s">
        <v>78</v>
      </c>
      <c r="BC92" s="103" t="s">
        <v>79</v>
      </c>
      <c r="BD92" s="104" t="s">
        <v>80</v>
      </c>
      <c r="BE92" s="40"/>
    </row>
    <row r="93" spans="1:57" s="2" customFormat="1" ht="10.8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6"/>
      <c r="AS93" s="105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7"/>
      <c r="BE93" s="40"/>
    </row>
    <row r="94" spans="1:90" s="6" customFormat="1" ht="32.4" customHeight="1">
      <c r="A94" s="6"/>
      <c r="B94" s="108"/>
      <c r="C94" s="109" t="s">
        <v>81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1">
        <f>ROUND(SUM(AG95:AG97),2)</f>
        <v>0</v>
      </c>
      <c r="AH94" s="111"/>
      <c r="AI94" s="111"/>
      <c r="AJ94" s="111"/>
      <c r="AK94" s="111"/>
      <c r="AL94" s="111"/>
      <c r="AM94" s="111"/>
      <c r="AN94" s="112">
        <f>SUM(AG94,AT94)</f>
        <v>0</v>
      </c>
      <c r="AO94" s="112"/>
      <c r="AP94" s="112"/>
      <c r="AQ94" s="113" t="s">
        <v>1</v>
      </c>
      <c r="AR94" s="114"/>
      <c r="AS94" s="115">
        <f>ROUND(SUM(AS95:AS97),2)</f>
        <v>0</v>
      </c>
      <c r="AT94" s="116">
        <f>ROUND(SUM(AV94:AW94),2)</f>
        <v>0</v>
      </c>
      <c r="AU94" s="117">
        <f>ROUND(SUM(AU95:AU97),5)</f>
        <v>0</v>
      </c>
      <c r="AV94" s="116">
        <f>ROUND(AZ94*L29,2)</f>
        <v>0</v>
      </c>
      <c r="AW94" s="116">
        <f>ROUND(BA94*L30,2)</f>
        <v>0</v>
      </c>
      <c r="AX94" s="116">
        <f>ROUND(BB94*L29,2)</f>
        <v>0</v>
      </c>
      <c r="AY94" s="116">
        <f>ROUND(BC94*L30,2)</f>
        <v>0</v>
      </c>
      <c r="AZ94" s="116">
        <f>ROUND(SUM(AZ95:AZ97),2)</f>
        <v>0</v>
      </c>
      <c r="BA94" s="116">
        <f>ROUND(SUM(BA95:BA97),2)</f>
        <v>0</v>
      </c>
      <c r="BB94" s="116">
        <f>ROUND(SUM(BB95:BB97),2)</f>
        <v>0</v>
      </c>
      <c r="BC94" s="116">
        <f>ROUND(SUM(BC95:BC97),2)</f>
        <v>0</v>
      </c>
      <c r="BD94" s="118">
        <f>ROUND(SUM(BD95:BD97),2)</f>
        <v>0</v>
      </c>
      <c r="BE94" s="6"/>
      <c r="BS94" s="119" t="s">
        <v>82</v>
      </c>
      <c r="BT94" s="119" t="s">
        <v>83</v>
      </c>
      <c r="BU94" s="120" t="s">
        <v>84</v>
      </c>
      <c r="BV94" s="119" t="s">
        <v>85</v>
      </c>
      <c r="BW94" s="119" t="s">
        <v>5</v>
      </c>
      <c r="BX94" s="119" t="s">
        <v>86</v>
      </c>
      <c r="CL94" s="119" t="s">
        <v>19</v>
      </c>
    </row>
    <row r="95" spans="1:91" s="7" customFormat="1" ht="16.5" customHeight="1">
      <c r="A95" s="121" t="s">
        <v>87</v>
      </c>
      <c r="B95" s="122"/>
      <c r="C95" s="123"/>
      <c r="D95" s="124" t="s">
        <v>88</v>
      </c>
      <c r="E95" s="124"/>
      <c r="F95" s="124"/>
      <c r="G95" s="124"/>
      <c r="H95" s="124"/>
      <c r="I95" s="125"/>
      <c r="J95" s="124" t="s">
        <v>89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'VON - Vedlejší a ostatní ...'!J30</f>
        <v>0</v>
      </c>
      <c r="AH95" s="125"/>
      <c r="AI95" s="125"/>
      <c r="AJ95" s="125"/>
      <c r="AK95" s="125"/>
      <c r="AL95" s="125"/>
      <c r="AM95" s="125"/>
      <c r="AN95" s="126">
        <f>SUM(AG95,AT95)</f>
        <v>0</v>
      </c>
      <c r="AO95" s="125"/>
      <c r="AP95" s="125"/>
      <c r="AQ95" s="127" t="s">
        <v>90</v>
      </c>
      <c r="AR95" s="128"/>
      <c r="AS95" s="129">
        <v>0</v>
      </c>
      <c r="AT95" s="130">
        <f>ROUND(SUM(AV95:AW95),2)</f>
        <v>0</v>
      </c>
      <c r="AU95" s="131">
        <f>'VON - Vedlejší a ostatní ...'!P123</f>
        <v>0</v>
      </c>
      <c r="AV95" s="130">
        <f>'VON - Vedlejší a ostatní ...'!J33</f>
        <v>0</v>
      </c>
      <c r="AW95" s="130">
        <f>'VON - Vedlejší a ostatní ...'!J34</f>
        <v>0</v>
      </c>
      <c r="AX95" s="130">
        <f>'VON - Vedlejší a ostatní ...'!J35</f>
        <v>0</v>
      </c>
      <c r="AY95" s="130">
        <f>'VON - Vedlejší a ostatní ...'!J36</f>
        <v>0</v>
      </c>
      <c r="AZ95" s="130">
        <f>'VON - Vedlejší a ostatní ...'!F33</f>
        <v>0</v>
      </c>
      <c r="BA95" s="130">
        <f>'VON - Vedlejší a ostatní ...'!F34</f>
        <v>0</v>
      </c>
      <c r="BB95" s="130">
        <f>'VON - Vedlejší a ostatní ...'!F35</f>
        <v>0</v>
      </c>
      <c r="BC95" s="130">
        <f>'VON - Vedlejší a ostatní ...'!F36</f>
        <v>0</v>
      </c>
      <c r="BD95" s="132">
        <f>'VON - Vedlejší a ostatní ...'!F37</f>
        <v>0</v>
      </c>
      <c r="BE95" s="7"/>
      <c r="BT95" s="133" t="s">
        <v>91</v>
      </c>
      <c r="BV95" s="133" t="s">
        <v>85</v>
      </c>
      <c r="BW95" s="133" t="s">
        <v>92</v>
      </c>
      <c r="BX95" s="133" t="s">
        <v>5</v>
      </c>
      <c r="CL95" s="133" t="s">
        <v>19</v>
      </c>
      <c r="CM95" s="133" t="s">
        <v>93</v>
      </c>
    </row>
    <row r="96" spans="1:91" s="7" customFormat="1" ht="16.5" customHeight="1">
      <c r="A96" s="121" t="s">
        <v>87</v>
      </c>
      <c r="B96" s="122"/>
      <c r="C96" s="123"/>
      <c r="D96" s="124" t="s">
        <v>94</v>
      </c>
      <c r="E96" s="124"/>
      <c r="F96" s="124"/>
      <c r="G96" s="124"/>
      <c r="H96" s="124"/>
      <c r="I96" s="125"/>
      <c r="J96" s="124" t="s">
        <v>95</v>
      </c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6">
        <f>'D.1.1 - Architektonicko-s...'!J30</f>
        <v>0</v>
      </c>
      <c r="AH96" s="125"/>
      <c r="AI96" s="125"/>
      <c r="AJ96" s="125"/>
      <c r="AK96" s="125"/>
      <c r="AL96" s="125"/>
      <c r="AM96" s="125"/>
      <c r="AN96" s="126">
        <f>SUM(AG96,AT96)</f>
        <v>0</v>
      </c>
      <c r="AO96" s="125"/>
      <c r="AP96" s="125"/>
      <c r="AQ96" s="127" t="s">
        <v>90</v>
      </c>
      <c r="AR96" s="128"/>
      <c r="AS96" s="129">
        <v>0</v>
      </c>
      <c r="AT96" s="130">
        <f>ROUND(SUM(AV96:AW96),2)</f>
        <v>0</v>
      </c>
      <c r="AU96" s="131">
        <f>'D.1.1 - Architektonicko-s...'!P133</f>
        <v>0</v>
      </c>
      <c r="AV96" s="130">
        <f>'D.1.1 - Architektonicko-s...'!J33</f>
        <v>0</v>
      </c>
      <c r="AW96" s="130">
        <f>'D.1.1 - Architektonicko-s...'!J34</f>
        <v>0</v>
      </c>
      <c r="AX96" s="130">
        <f>'D.1.1 - Architektonicko-s...'!J35</f>
        <v>0</v>
      </c>
      <c r="AY96" s="130">
        <f>'D.1.1 - Architektonicko-s...'!J36</f>
        <v>0</v>
      </c>
      <c r="AZ96" s="130">
        <f>'D.1.1 - Architektonicko-s...'!F33</f>
        <v>0</v>
      </c>
      <c r="BA96" s="130">
        <f>'D.1.1 - Architektonicko-s...'!F34</f>
        <v>0</v>
      </c>
      <c r="BB96" s="130">
        <f>'D.1.1 - Architektonicko-s...'!F35</f>
        <v>0</v>
      </c>
      <c r="BC96" s="130">
        <f>'D.1.1 - Architektonicko-s...'!F36</f>
        <v>0</v>
      </c>
      <c r="BD96" s="132">
        <f>'D.1.1 - Architektonicko-s...'!F37</f>
        <v>0</v>
      </c>
      <c r="BE96" s="7"/>
      <c r="BT96" s="133" t="s">
        <v>91</v>
      </c>
      <c r="BV96" s="133" t="s">
        <v>85</v>
      </c>
      <c r="BW96" s="133" t="s">
        <v>96</v>
      </c>
      <c r="BX96" s="133" t="s">
        <v>5</v>
      </c>
      <c r="CL96" s="133" t="s">
        <v>19</v>
      </c>
      <c r="CM96" s="133" t="s">
        <v>93</v>
      </c>
    </row>
    <row r="97" spans="1:91" s="7" customFormat="1" ht="24.75" customHeight="1">
      <c r="A97" s="121" t="s">
        <v>87</v>
      </c>
      <c r="B97" s="122"/>
      <c r="C97" s="123"/>
      <c r="D97" s="124" t="s">
        <v>97</v>
      </c>
      <c r="E97" s="124"/>
      <c r="F97" s="124"/>
      <c r="G97" s="124"/>
      <c r="H97" s="124"/>
      <c r="I97" s="125"/>
      <c r="J97" s="124" t="s">
        <v>98</v>
      </c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6">
        <f>'D.1.4 - Elektroinstalace ...'!J30</f>
        <v>0</v>
      </c>
      <c r="AH97" s="125"/>
      <c r="AI97" s="125"/>
      <c r="AJ97" s="125"/>
      <c r="AK97" s="125"/>
      <c r="AL97" s="125"/>
      <c r="AM97" s="125"/>
      <c r="AN97" s="126">
        <f>SUM(AG97,AT97)</f>
        <v>0</v>
      </c>
      <c r="AO97" s="125"/>
      <c r="AP97" s="125"/>
      <c r="AQ97" s="127" t="s">
        <v>90</v>
      </c>
      <c r="AR97" s="128"/>
      <c r="AS97" s="134">
        <v>0</v>
      </c>
      <c r="AT97" s="135">
        <f>ROUND(SUM(AV97:AW97),2)</f>
        <v>0</v>
      </c>
      <c r="AU97" s="136">
        <f>'D.1.4 - Elektroinstalace ...'!P128</f>
        <v>0</v>
      </c>
      <c r="AV97" s="135">
        <f>'D.1.4 - Elektroinstalace ...'!J33</f>
        <v>0</v>
      </c>
      <c r="AW97" s="135">
        <f>'D.1.4 - Elektroinstalace ...'!J34</f>
        <v>0</v>
      </c>
      <c r="AX97" s="135">
        <f>'D.1.4 - Elektroinstalace ...'!J35</f>
        <v>0</v>
      </c>
      <c r="AY97" s="135">
        <f>'D.1.4 - Elektroinstalace ...'!J36</f>
        <v>0</v>
      </c>
      <c r="AZ97" s="135">
        <f>'D.1.4 - Elektroinstalace ...'!F33</f>
        <v>0</v>
      </c>
      <c r="BA97" s="135">
        <f>'D.1.4 - Elektroinstalace ...'!F34</f>
        <v>0</v>
      </c>
      <c r="BB97" s="135">
        <f>'D.1.4 - Elektroinstalace ...'!F35</f>
        <v>0</v>
      </c>
      <c r="BC97" s="135">
        <f>'D.1.4 - Elektroinstalace ...'!F36</f>
        <v>0</v>
      </c>
      <c r="BD97" s="137">
        <f>'D.1.4 - Elektroinstalace ...'!F37</f>
        <v>0</v>
      </c>
      <c r="BE97" s="7"/>
      <c r="BT97" s="133" t="s">
        <v>91</v>
      </c>
      <c r="BV97" s="133" t="s">
        <v>85</v>
      </c>
      <c r="BW97" s="133" t="s">
        <v>99</v>
      </c>
      <c r="BX97" s="133" t="s">
        <v>5</v>
      </c>
      <c r="CL97" s="133" t="s">
        <v>1</v>
      </c>
      <c r="CM97" s="133" t="s">
        <v>93</v>
      </c>
    </row>
    <row r="98" spans="1:57" s="2" customFormat="1" ht="30" customHeight="1">
      <c r="A98" s="40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6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1:57" s="2" customFormat="1" ht="6.95" customHeight="1">
      <c r="A99" s="40"/>
      <c r="B99" s="68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46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</sheetData>
  <sheetProtection password="E78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VON - Vedlejší a ostatní ...'!C2" display="/"/>
    <hyperlink ref="A96" location="'D.1.1 - Architektonicko-s...'!C2" display="/"/>
    <hyperlink ref="A97" location="'D.1.4 - Elektroinstalace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93</v>
      </c>
    </row>
    <row r="4" spans="2:46" s="1" customFormat="1" ht="24.95" customHeight="1">
      <c r="B4" s="21"/>
      <c r="D4" s="142" t="s">
        <v>100</v>
      </c>
      <c r="I4" s="138"/>
      <c r="L4" s="21"/>
      <c r="M4" s="143" t="s">
        <v>10</v>
      </c>
      <c r="AT4" s="18" t="s">
        <v>4</v>
      </c>
    </row>
    <row r="5" spans="2:12" s="1" customFormat="1" ht="6.95" customHeight="1">
      <c r="B5" s="21"/>
      <c r="I5" s="138"/>
      <c r="L5" s="21"/>
    </row>
    <row r="6" spans="2:12" s="1" customFormat="1" ht="12" customHeight="1">
      <c r="B6" s="21"/>
      <c r="D6" s="144" t="s">
        <v>16</v>
      </c>
      <c r="I6" s="138"/>
      <c r="L6" s="21"/>
    </row>
    <row r="7" spans="2:12" s="1" customFormat="1" ht="16.5" customHeight="1">
      <c r="B7" s="21"/>
      <c r="E7" s="145" t="str">
        <f>'Rekapitulace stavby'!K6</f>
        <v>Projekt opravy střech _ Pavilony - A, B</v>
      </c>
      <c r="F7" s="144"/>
      <c r="G7" s="144"/>
      <c r="H7" s="144"/>
      <c r="I7" s="138"/>
      <c r="L7" s="21"/>
    </row>
    <row r="8" spans="1:31" s="2" customFormat="1" ht="12" customHeight="1">
      <c r="A8" s="40"/>
      <c r="B8" s="46"/>
      <c r="C8" s="40"/>
      <c r="D8" s="144" t="s">
        <v>101</v>
      </c>
      <c r="E8" s="40"/>
      <c r="F8" s="40"/>
      <c r="G8" s="40"/>
      <c r="H8" s="40"/>
      <c r="I8" s="146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102</v>
      </c>
      <c r="F9" s="40"/>
      <c r="G9" s="40"/>
      <c r="H9" s="40"/>
      <c r="I9" s="146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46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18</v>
      </c>
      <c r="E11" s="40"/>
      <c r="F11" s="148" t="s">
        <v>19</v>
      </c>
      <c r="G11" s="40"/>
      <c r="H11" s="40"/>
      <c r="I11" s="149" t="s">
        <v>20</v>
      </c>
      <c r="J11" s="148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22</v>
      </c>
      <c r="E12" s="40"/>
      <c r="F12" s="148" t="s">
        <v>23</v>
      </c>
      <c r="G12" s="40"/>
      <c r="H12" s="40"/>
      <c r="I12" s="149" t="s">
        <v>24</v>
      </c>
      <c r="J12" s="150" t="str">
        <f>'Rekapitulace stavby'!AN8</f>
        <v>13. 5. 2020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46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30</v>
      </c>
      <c r="E14" s="40"/>
      <c r="F14" s="40"/>
      <c r="G14" s="40"/>
      <c r="H14" s="40"/>
      <c r="I14" s="149" t="s">
        <v>31</v>
      </c>
      <c r="J14" s="148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8" t="s">
        <v>32</v>
      </c>
      <c r="F15" s="40"/>
      <c r="G15" s="40"/>
      <c r="H15" s="40"/>
      <c r="I15" s="149" t="s">
        <v>33</v>
      </c>
      <c r="J15" s="148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46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34</v>
      </c>
      <c r="E17" s="40"/>
      <c r="F17" s="40"/>
      <c r="G17" s="40"/>
      <c r="H17" s="40"/>
      <c r="I17" s="149" t="s">
        <v>31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8"/>
      <c r="G18" s="148"/>
      <c r="H18" s="148"/>
      <c r="I18" s="149" t="s">
        <v>33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46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36</v>
      </c>
      <c r="E20" s="40"/>
      <c r="F20" s="40"/>
      <c r="G20" s="40"/>
      <c r="H20" s="40"/>
      <c r="I20" s="149" t="s">
        <v>31</v>
      </c>
      <c r="J20" s="148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8" t="s">
        <v>37</v>
      </c>
      <c r="F21" s="40"/>
      <c r="G21" s="40"/>
      <c r="H21" s="40"/>
      <c r="I21" s="149" t="s">
        <v>33</v>
      </c>
      <c r="J21" s="148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46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39</v>
      </c>
      <c r="E23" s="40"/>
      <c r="F23" s="40"/>
      <c r="G23" s="40"/>
      <c r="H23" s="40"/>
      <c r="I23" s="149" t="s">
        <v>31</v>
      </c>
      <c r="J23" s="148" t="str">
        <f>IF('Rekapitulace stavby'!AN19="","",'Rekapitulace stavby'!AN19)</f>
        <v/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8" t="str">
        <f>IF('Rekapitulace stavby'!E20="","",'Rekapitulace stavby'!E20)</f>
        <v xml:space="preserve"> </v>
      </c>
      <c r="F24" s="40"/>
      <c r="G24" s="40"/>
      <c r="H24" s="40"/>
      <c r="I24" s="149" t="s">
        <v>33</v>
      </c>
      <c r="J24" s="148" t="str">
        <f>IF('Rekapitulace stavby'!AN20="","",'Rekapitulace stavby'!AN20)</f>
        <v/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46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41</v>
      </c>
      <c r="E26" s="40"/>
      <c r="F26" s="40"/>
      <c r="G26" s="40"/>
      <c r="H26" s="40"/>
      <c r="I26" s="146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83.25" customHeight="1">
      <c r="A27" s="151"/>
      <c r="B27" s="152"/>
      <c r="C27" s="151"/>
      <c r="D27" s="151"/>
      <c r="E27" s="153" t="s">
        <v>42</v>
      </c>
      <c r="F27" s="153"/>
      <c r="G27" s="153"/>
      <c r="H27" s="153"/>
      <c r="I27" s="154"/>
      <c r="J27" s="151"/>
      <c r="K27" s="151"/>
      <c r="L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46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6"/>
      <c r="E29" s="156"/>
      <c r="F29" s="156"/>
      <c r="G29" s="156"/>
      <c r="H29" s="156"/>
      <c r="I29" s="157"/>
      <c r="J29" s="156"/>
      <c r="K29" s="156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8" t="s">
        <v>43</v>
      </c>
      <c r="E30" s="40"/>
      <c r="F30" s="40"/>
      <c r="G30" s="40"/>
      <c r="H30" s="40"/>
      <c r="I30" s="146"/>
      <c r="J30" s="159">
        <f>ROUND(J123,2)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6"/>
      <c r="E31" s="156"/>
      <c r="F31" s="156"/>
      <c r="G31" s="156"/>
      <c r="H31" s="156"/>
      <c r="I31" s="157"/>
      <c r="J31" s="156"/>
      <c r="K31" s="156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60" t="s">
        <v>45</v>
      </c>
      <c r="G32" s="40"/>
      <c r="H32" s="40"/>
      <c r="I32" s="161" t="s">
        <v>44</v>
      </c>
      <c r="J32" s="160" t="s">
        <v>46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62" t="s">
        <v>47</v>
      </c>
      <c r="E33" s="144" t="s">
        <v>48</v>
      </c>
      <c r="F33" s="163">
        <f>ROUND((SUM(BE123:BE150)),2)</f>
        <v>0</v>
      </c>
      <c r="G33" s="40"/>
      <c r="H33" s="40"/>
      <c r="I33" s="164">
        <v>0.21</v>
      </c>
      <c r="J33" s="163">
        <f>ROUND(((SUM(BE123:BE150))*I33),2)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49</v>
      </c>
      <c r="F34" s="163">
        <f>ROUND((SUM(BF123:BF150)),2)</f>
        <v>0</v>
      </c>
      <c r="G34" s="40"/>
      <c r="H34" s="40"/>
      <c r="I34" s="164">
        <v>0.15</v>
      </c>
      <c r="J34" s="163">
        <f>ROUND(((SUM(BF123:BF150))*I34),2)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50</v>
      </c>
      <c r="F35" s="163">
        <f>ROUND((SUM(BG123:BG150)),2)</f>
        <v>0</v>
      </c>
      <c r="G35" s="40"/>
      <c r="H35" s="40"/>
      <c r="I35" s="164">
        <v>0.21</v>
      </c>
      <c r="J35" s="163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51</v>
      </c>
      <c r="F36" s="163">
        <f>ROUND((SUM(BH123:BH150)),2)</f>
        <v>0</v>
      </c>
      <c r="G36" s="40"/>
      <c r="H36" s="40"/>
      <c r="I36" s="164">
        <v>0.15</v>
      </c>
      <c r="J36" s="163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52</v>
      </c>
      <c r="F37" s="163">
        <f>ROUND((SUM(BI123:BI150)),2)</f>
        <v>0</v>
      </c>
      <c r="G37" s="40"/>
      <c r="H37" s="40"/>
      <c r="I37" s="164">
        <v>0</v>
      </c>
      <c r="J37" s="163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46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5"/>
      <c r="D39" s="166" t="s">
        <v>53</v>
      </c>
      <c r="E39" s="167"/>
      <c r="F39" s="167"/>
      <c r="G39" s="168" t="s">
        <v>54</v>
      </c>
      <c r="H39" s="169" t="s">
        <v>55</v>
      </c>
      <c r="I39" s="170"/>
      <c r="J39" s="171">
        <f>SUM(J30:J37)</f>
        <v>0</v>
      </c>
      <c r="K39" s="172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146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I41" s="138"/>
      <c r="L41" s="21"/>
    </row>
    <row r="42" spans="2:12" s="1" customFormat="1" ht="14.4" customHeight="1">
      <c r="B42" s="21"/>
      <c r="I42" s="138"/>
      <c r="L42" s="21"/>
    </row>
    <row r="43" spans="2:12" s="1" customFormat="1" ht="14.4" customHeight="1">
      <c r="B43" s="21"/>
      <c r="I43" s="138"/>
      <c r="L43" s="21"/>
    </row>
    <row r="44" spans="2:12" s="1" customFormat="1" ht="14.4" customHeight="1">
      <c r="B44" s="21"/>
      <c r="I44" s="138"/>
      <c r="L44" s="21"/>
    </row>
    <row r="45" spans="2:12" s="1" customFormat="1" ht="14.4" customHeight="1">
      <c r="B45" s="21"/>
      <c r="I45" s="138"/>
      <c r="L45" s="21"/>
    </row>
    <row r="46" spans="2:12" s="1" customFormat="1" ht="14.4" customHeight="1">
      <c r="B46" s="21"/>
      <c r="I46" s="138"/>
      <c r="L46" s="21"/>
    </row>
    <row r="47" spans="2:12" s="1" customFormat="1" ht="14.4" customHeight="1">
      <c r="B47" s="21"/>
      <c r="I47" s="138"/>
      <c r="L47" s="21"/>
    </row>
    <row r="48" spans="2:12" s="1" customFormat="1" ht="14.4" customHeight="1">
      <c r="B48" s="21"/>
      <c r="I48" s="138"/>
      <c r="L48" s="21"/>
    </row>
    <row r="49" spans="2:12" s="1" customFormat="1" ht="14.4" customHeight="1">
      <c r="B49" s="21"/>
      <c r="I49" s="138"/>
      <c r="L49" s="21"/>
    </row>
    <row r="50" spans="2:12" s="2" customFormat="1" ht="14.4" customHeight="1">
      <c r="B50" s="65"/>
      <c r="D50" s="173" t="s">
        <v>56</v>
      </c>
      <c r="E50" s="174"/>
      <c r="F50" s="174"/>
      <c r="G50" s="173" t="s">
        <v>57</v>
      </c>
      <c r="H50" s="174"/>
      <c r="I50" s="175"/>
      <c r="J50" s="174"/>
      <c r="K50" s="174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76" t="s">
        <v>58</v>
      </c>
      <c r="E61" s="177"/>
      <c r="F61" s="178" t="s">
        <v>59</v>
      </c>
      <c r="G61" s="176" t="s">
        <v>58</v>
      </c>
      <c r="H61" s="177"/>
      <c r="I61" s="179"/>
      <c r="J61" s="180" t="s">
        <v>59</v>
      </c>
      <c r="K61" s="177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73" t="s">
        <v>60</v>
      </c>
      <c r="E65" s="181"/>
      <c r="F65" s="181"/>
      <c r="G65" s="173" t="s">
        <v>61</v>
      </c>
      <c r="H65" s="181"/>
      <c r="I65" s="182"/>
      <c r="J65" s="181"/>
      <c r="K65" s="18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76" t="s">
        <v>58</v>
      </c>
      <c r="E76" s="177"/>
      <c r="F76" s="178" t="s">
        <v>59</v>
      </c>
      <c r="G76" s="176" t="s">
        <v>58</v>
      </c>
      <c r="H76" s="177"/>
      <c r="I76" s="179"/>
      <c r="J76" s="180" t="s">
        <v>59</v>
      </c>
      <c r="K76" s="177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103</v>
      </c>
      <c r="D82" s="42"/>
      <c r="E82" s="42"/>
      <c r="F82" s="42"/>
      <c r="G82" s="42"/>
      <c r="H82" s="42"/>
      <c r="I82" s="146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46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146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89" t="str">
        <f>E7</f>
        <v>Projekt opravy střech _ Pavilony - A, B</v>
      </c>
      <c r="F85" s="33"/>
      <c r="G85" s="33"/>
      <c r="H85" s="33"/>
      <c r="I85" s="146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101</v>
      </c>
      <c r="D86" s="42"/>
      <c r="E86" s="42"/>
      <c r="F86" s="42"/>
      <c r="G86" s="42"/>
      <c r="H86" s="42"/>
      <c r="I86" s="146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 xml:space="preserve">VON - Vedlejší a ostatní náklady stavby </v>
      </c>
      <c r="F87" s="42"/>
      <c r="G87" s="42"/>
      <c r="H87" s="42"/>
      <c r="I87" s="146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46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22</v>
      </c>
      <c r="D89" s="42"/>
      <c r="E89" s="42"/>
      <c r="F89" s="28" t="str">
        <f>F12</f>
        <v>Petřvald</v>
      </c>
      <c r="G89" s="42"/>
      <c r="H89" s="42"/>
      <c r="I89" s="149" t="s">
        <v>24</v>
      </c>
      <c r="J89" s="81" t="str">
        <f>IF(J12="","",J12)</f>
        <v>13. 5. 2020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46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5.65" customHeight="1">
      <c r="A91" s="40"/>
      <c r="B91" s="41"/>
      <c r="C91" s="33" t="s">
        <v>30</v>
      </c>
      <c r="D91" s="42"/>
      <c r="E91" s="42"/>
      <c r="F91" s="28" t="str">
        <f>E15</f>
        <v>Město Petřvald</v>
      </c>
      <c r="G91" s="42"/>
      <c r="H91" s="42"/>
      <c r="I91" s="149" t="s">
        <v>36</v>
      </c>
      <c r="J91" s="38" t="str">
        <f>E21</f>
        <v>DEKPROJEKT s.r.o.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3" t="s">
        <v>34</v>
      </c>
      <c r="D92" s="42"/>
      <c r="E92" s="42"/>
      <c r="F92" s="28" t="str">
        <f>IF(E18="","",E18)</f>
        <v>Vyplň údaj</v>
      </c>
      <c r="G92" s="42"/>
      <c r="H92" s="42"/>
      <c r="I92" s="149" t="s">
        <v>39</v>
      </c>
      <c r="J92" s="38" t="str">
        <f>E24</f>
        <v xml:space="preserve">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146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90" t="s">
        <v>104</v>
      </c>
      <c r="D94" s="191"/>
      <c r="E94" s="191"/>
      <c r="F94" s="191"/>
      <c r="G94" s="191"/>
      <c r="H94" s="191"/>
      <c r="I94" s="192"/>
      <c r="J94" s="193" t="s">
        <v>105</v>
      </c>
      <c r="K94" s="19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46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94" t="s">
        <v>106</v>
      </c>
      <c r="D96" s="42"/>
      <c r="E96" s="42"/>
      <c r="F96" s="42"/>
      <c r="G96" s="42"/>
      <c r="H96" s="42"/>
      <c r="I96" s="146"/>
      <c r="J96" s="112">
        <f>J123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107</v>
      </c>
    </row>
    <row r="97" spans="1:31" s="9" customFormat="1" ht="24.95" customHeight="1">
      <c r="A97" s="9"/>
      <c r="B97" s="195"/>
      <c r="C97" s="196"/>
      <c r="D97" s="197" t="s">
        <v>108</v>
      </c>
      <c r="E97" s="198"/>
      <c r="F97" s="198"/>
      <c r="G97" s="198"/>
      <c r="H97" s="198"/>
      <c r="I97" s="199"/>
      <c r="J97" s="200">
        <f>J124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109</v>
      </c>
      <c r="E98" s="205"/>
      <c r="F98" s="205"/>
      <c r="G98" s="205"/>
      <c r="H98" s="205"/>
      <c r="I98" s="206"/>
      <c r="J98" s="207">
        <f>J125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110</v>
      </c>
      <c r="E99" s="205"/>
      <c r="F99" s="205"/>
      <c r="G99" s="205"/>
      <c r="H99" s="205"/>
      <c r="I99" s="206"/>
      <c r="J99" s="207">
        <f>J130</f>
        <v>0</v>
      </c>
      <c r="K99" s="203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111</v>
      </c>
      <c r="E100" s="205"/>
      <c r="F100" s="205"/>
      <c r="G100" s="205"/>
      <c r="H100" s="205"/>
      <c r="I100" s="206"/>
      <c r="J100" s="207">
        <f>J133</f>
        <v>0</v>
      </c>
      <c r="K100" s="203"/>
      <c r="L100" s="20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2"/>
      <c r="C101" s="203"/>
      <c r="D101" s="204" t="s">
        <v>112</v>
      </c>
      <c r="E101" s="205"/>
      <c r="F101" s="205"/>
      <c r="G101" s="205"/>
      <c r="H101" s="205"/>
      <c r="I101" s="206"/>
      <c r="J101" s="207">
        <f>J140</f>
        <v>0</v>
      </c>
      <c r="K101" s="203"/>
      <c r="L101" s="20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2"/>
      <c r="C102" s="203"/>
      <c r="D102" s="204" t="s">
        <v>113</v>
      </c>
      <c r="E102" s="205"/>
      <c r="F102" s="205"/>
      <c r="G102" s="205"/>
      <c r="H102" s="205"/>
      <c r="I102" s="206"/>
      <c r="J102" s="207">
        <f>J145</f>
        <v>0</v>
      </c>
      <c r="K102" s="203"/>
      <c r="L102" s="20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2"/>
      <c r="C103" s="203"/>
      <c r="D103" s="204" t="s">
        <v>114</v>
      </c>
      <c r="E103" s="205"/>
      <c r="F103" s="205"/>
      <c r="G103" s="205"/>
      <c r="H103" s="205"/>
      <c r="I103" s="206"/>
      <c r="J103" s="207">
        <f>J148</f>
        <v>0</v>
      </c>
      <c r="K103" s="203"/>
      <c r="L103" s="20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40"/>
      <c r="B104" s="41"/>
      <c r="C104" s="42"/>
      <c r="D104" s="42"/>
      <c r="E104" s="42"/>
      <c r="F104" s="42"/>
      <c r="G104" s="42"/>
      <c r="H104" s="42"/>
      <c r="I104" s="146"/>
      <c r="J104" s="42"/>
      <c r="K104" s="42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6.95" customHeight="1">
      <c r="A105" s="40"/>
      <c r="B105" s="68"/>
      <c r="C105" s="69"/>
      <c r="D105" s="69"/>
      <c r="E105" s="69"/>
      <c r="F105" s="69"/>
      <c r="G105" s="69"/>
      <c r="H105" s="69"/>
      <c r="I105" s="185"/>
      <c r="J105" s="69"/>
      <c r="K105" s="69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9" spans="1:31" s="2" customFormat="1" ht="6.95" customHeight="1">
      <c r="A109" s="40"/>
      <c r="B109" s="70"/>
      <c r="C109" s="71"/>
      <c r="D109" s="71"/>
      <c r="E109" s="71"/>
      <c r="F109" s="71"/>
      <c r="G109" s="71"/>
      <c r="H109" s="71"/>
      <c r="I109" s="188"/>
      <c r="J109" s="71"/>
      <c r="K109" s="71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24.95" customHeight="1">
      <c r="A110" s="40"/>
      <c r="B110" s="41"/>
      <c r="C110" s="24" t="s">
        <v>115</v>
      </c>
      <c r="D110" s="42"/>
      <c r="E110" s="42"/>
      <c r="F110" s="42"/>
      <c r="G110" s="42"/>
      <c r="H110" s="42"/>
      <c r="I110" s="146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6.95" customHeight="1">
      <c r="A111" s="40"/>
      <c r="B111" s="41"/>
      <c r="C111" s="42"/>
      <c r="D111" s="42"/>
      <c r="E111" s="42"/>
      <c r="F111" s="42"/>
      <c r="G111" s="42"/>
      <c r="H111" s="42"/>
      <c r="I111" s="146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2" customHeight="1">
      <c r="A112" s="40"/>
      <c r="B112" s="41"/>
      <c r="C112" s="33" t="s">
        <v>16</v>
      </c>
      <c r="D112" s="42"/>
      <c r="E112" s="42"/>
      <c r="F112" s="42"/>
      <c r="G112" s="42"/>
      <c r="H112" s="42"/>
      <c r="I112" s="146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6.5" customHeight="1">
      <c r="A113" s="40"/>
      <c r="B113" s="41"/>
      <c r="C113" s="42"/>
      <c r="D113" s="42"/>
      <c r="E113" s="189" t="str">
        <f>E7</f>
        <v>Projekt opravy střech _ Pavilony - A, B</v>
      </c>
      <c r="F113" s="33"/>
      <c r="G113" s="33"/>
      <c r="H113" s="33"/>
      <c r="I113" s="146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2" customHeight="1">
      <c r="A114" s="40"/>
      <c r="B114" s="41"/>
      <c r="C114" s="33" t="s">
        <v>101</v>
      </c>
      <c r="D114" s="42"/>
      <c r="E114" s="42"/>
      <c r="F114" s="42"/>
      <c r="G114" s="42"/>
      <c r="H114" s="42"/>
      <c r="I114" s="146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6.5" customHeight="1">
      <c r="A115" s="40"/>
      <c r="B115" s="41"/>
      <c r="C115" s="42"/>
      <c r="D115" s="42"/>
      <c r="E115" s="78" t="str">
        <f>E9</f>
        <v xml:space="preserve">VON - Vedlejší a ostatní náklady stavby </v>
      </c>
      <c r="F115" s="42"/>
      <c r="G115" s="42"/>
      <c r="H115" s="42"/>
      <c r="I115" s="146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6.95" customHeight="1">
      <c r="A116" s="40"/>
      <c r="B116" s="41"/>
      <c r="C116" s="42"/>
      <c r="D116" s="42"/>
      <c r="E116" s="42"/>
      <c r="F116" s="42"/>
      <c r="G116" s="42"/>
      <c r="H116" s="42"/>
      <c r="I116" s="146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2" customHeight="1">
      <c r="A117" s="40"/>
      <c r="B117" s="41"/>
      <c r="C117" s="33" t="s">
        <v>22</v>
      </c>
      <c r="D117" s="42"/>
      <c r="E117" s="42"/>
      <c r="F117" s="28" t="str">
        <f>F12</f>
        <v>Petřvald</v>
      </c>
      <c r="G117" s="42"/>
      <c r="H117" s="42"/>
      <c r="I117" s="149" t="s">
        <v>24</v>
      </c>
      <c r="J117" s="81" t="str">
        <f>IF(J12="","",J12)</f>
        <v>13. 5. 2020</v>
      </c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6.95" customHeight="1">
      <c r="A118" s="40"/>
      <c r="B118" s="41"/>
      <c r="C118" s="42"/>
      <c r="D118" s="42"/>
      <c r="E118" s="42"/>
      <c r="F118" s="42"/>
      <c r="G118" s="42"/>
      <c r="H118" s="42"/>
      <c r="I118" s="146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25.65" customHeight="1">
      <c r="A119" s="40"/>
      <c r="B119" s="41"/>
      <c r="C119" s="33" t="s">
        <v>30</v>
      </c>
      <c r="D119" s="42"/>
      <c r="E119" s="42"/>
      <c r="F119" s="28" t="str">
        <f>E15</f>
        <v>Město Petřvald</v>
      </c>
      <c r="G119" s="42"/>
      <c r="H119" s="42"/>
      <c r="I119" s="149" t="s">
        <v>36</v>
      </c>
      <c r="J119" s="38" t="str">
        <f>E21</f>
        <v>DEKPROJEKT s.r.o.</v>
      </c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5.15" customHeight="1">
      <c r="A120" s="40"/>
      <c r="B120" s="41"/>
      <c r="C120" s="33" t="s">
        <v>34</v>
      </c>
      <c r="D120" s="42"/>
      <c r="E120" s="42"/>
      <c r="F120" s="28" t="str">
        <f>IF(E18="","",E18)</f>
        <v>Vyplň údaj</v>
      </c>
      <c r="G120" s="42"/>
      <c r="H120" s="42"/>
      <c r="I120" s="149" t="s">
        <v>39</v>
      </c>
      <c r="J120" s="38" t="str">
        <f>E24</f>
        <v xml:space="preserve"> </v>
      </c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0.3" customHeight="1">
      <c r="A121" s="40"/>
      <c r="B121" s="41"/>
      <c r="C121" s="42"/>
      <c r="D121" s="42"/>
      <c r="E121" s="42"/>
      <c r="F121" s="42"/>
      <c r="G121" s="42"/>
      <c r="H121" s="42"/>
      <c r="I121" s="146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11" customFormat="1" ht="29.25" customHeight="1">
      <c r="A122" s="209"/>
      <c r="B122" s="210"/>
      <c r="C122" s="211" t="s">
        <v>116</v>
      </c>
      <c r="D122" s="212" t="s">
        <v>68</v>
      </c>
      <c r="E122" s="212" t="s">
        <v>64</v>
      </c>
      <c r="F122" s="212" t="s">
        <v>65</v>
      </c>
      <c r="G122" s="212" t="s">
        <v>117</v>
      </c>
      <c r="H122" s="212" t="s">
        <v>118</v>
      </c>
      <c r="I122" s="213" t="s">
        <v>119</v>
      </c>
      <c r="J122" s="212" t="s">
        <v>105</v>
      </c>
      <c r="K122" s="214" t="s">
        <v>120</v>
      </c>
      <c r="L122" s="215"/>
      <c r="M122" s="102" t="s">
        <v>1</v>
      </c>
      <c r="N122" s="103" t="s">
        <v>47</v>
      </c>
      <c r="O122" s="103" t="s">
        <v>121</v>
      </c>
      <c r="P122" s="103" t="s">
        <v>122</v>
      </c>
      <c r="Q122" s="103" t="s">
        <v>123</v>
      </c>
      <c r="R122" s="103" t="s">
        <v>124</v>
      </c>
      <c r="S122" s="103" t="s">
        <v>125</v>
      </c>
      <c r="T122" s="104" t="s">
        <v>126</v>
      </c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</row>
    <row r="123" spans="1:63" s="2" customFormat="1" ht="22.8" customHeight="1">
      <c r="A123" s="40"/>
      <c r="B123" s="41"/>
      <c r="C123" s="109" t="s">
        <v>127</v>
      </c>
      <c r="D123" s="42"/>
      <c r="E123" s="42"/>
      <c r="F123" s="42"/>
      <c r="G123" s="42"/>
      <c r="H123" s="42"/>
      <c r="I123" s="146"/>
      <c r="J123" s="216">
        <f>BK123</f>
        <v>0</v>
      </c>
      <c r="K123" s="42"/>
      <c r="L123" s="46"/>
      <c r="M123" s="105"/>
      <c r="N123" s="217"/>
      <c r="O123" s="106"/>
      <c r="P123" s="218">
        <f>P124</f>
        <v>0</v>
      </c>
      <c r="Q123" s="106"/>
      <c r="R123" s="218">
        <f>R124</f>
        <v>0</v>
      </c>
      <c r="S123" s="106"/>
      <c r="T123" s="219">
        <f>T124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8" t="s">
        <v>82</v>
      </c>
      <c r="AU123" s="18" t="s">
        <v>107</v>
      </c>
      <c r="BK123" s="220">
        <f>BK124</f>
        <v>0</v>
      </c>
    </row>
    <row r="124" spans="1:63" s="12" customFormat="1" ht="25.9" customHeight="1">
      <c r="A124" s="12"/>
      <c r="B124" s="221"/>
      <c r="C124" s="222"/>
      <c r="D124" s="223" t="s">
        <v>82</v>
      </c>
      <c r="E124" s="224" t="s">
        <v>128</v>
      </c>
      <c r="F124" s="224" t="s">
        <v>128</v>
      </c>
      <c r="G124" s="222"/>
      <c r="H124" s="222"/>
      <c r="I124" s="225"/>
      <c r="J124" s="226">
        <f>BK124</f>
        <v>0</v>
      </c>
      <c r="K124" s="222"/>
      <c r="L124" s="227"/>
      <c r="M124" s="228"/>
      <c r="N124" s="229"/>
      <c r="O124" s="229"/>
      <c r="P124" s="230">
        <f>P125+P130+P133+P140+P145+P148</f>
        <v>0</v>
      </c>
      <c r="Q124" s="229"/>
      <c r="R124" s="230">
        <f>R125+R130+R133+R140+R145+R148</f>
        <v>0</v>
      </c>
      <c r="S124" s="229"/>
      <c r="T124" s="231">
        <f>T125+T130+T133+T140+T145+T148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2" t="s">
        <v>129</v>
      </c>
      <c r="AT124" s="233" t="s">
        <v>82</v>
      </c>
      <c r="AU124" s="233" t="s">
        <v>83</v>
      </c>
      <c r="AY124" s="232" t="s">
        <v>130</v>
      </c>
      <c r="BK124" s="234">
        <f>BK125+BK130+BK133+BK140+BK145+BK148</f>
        <v>0</v>
      </c>
    </row>
    <row r="125" spans="1:63" s="12" customFormat="1" ht="22.8" customHeight="1">
      <c r="A125" s="12"/>
      <c r="B125" s="221"/>
      <c r="C125" s="222"/>
      <c r="D125" s="223" t="s">
        <v>82</v>
      </c>
      <c r="E125" s="235" t="s">
        <v>131</v>
      </c>
      <c r="F125" s="235" t="s">
        <v>132</v>
      </c>
      <c r="G125" s="222"/>
      <c r="H125" s="222"/>
      <c r="I125" s="225"/>
      <c r="J125" s="236">
        <f>BK125</f>
        <v>0</v>
      </c>
      <c r="K125" s="222"/>
      <c r="L125" s="227"/>
      <c r="M125" s="228"/>
      <c r="N125" s="229"/>
      <c r="O125" s="229"/>
      <c r="P125" s="230">
        <f>SUM(P126:P129)</f>
        <v>0</v>
      </c>
      <c r="Q125" s="229"/>
      <c r="R125" s="230">
        <f>SUM(R126:R129)</f>
        <v>0</v>
      </c>
      <c r="S125" s="229"/>
      <c r="T125" s="231">
        <f>SUM(T126:T129)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2" t="s">
        <v>129</v>
      </c>
      <c r="AT125" s="233" t="s">
        <v>82</v>
      </c>
      <c r="AU125" s="233" t="s">
        <v>91</v>
      </c>
      <c r="AY125" s="232" t="s">
        <v>130</v>
      </c>
      <c r="BK125" s="234">
        <f>SUM(BK126:BK129)</f>
        <v>0</v>
      </c>
    </row>
    <row r="126" spans="1:65" s="2" customFormat="1" ht="16.5" customHeight="1">
      <c r="A126" s="40"/>
      <c r="B126" s="41"/>
      <c r="C126" s="237" t="s">
        <v>91</v>
      </c>
      <c r="D126" s="237" t="s">
        <v>133</v>
      </c>
      <c r="E126" s="238" t="s">
        <v>134</v>
      </c>
      <c r="F126" s="239" t="s">
        <v>135</v>
      </c>
      <c r="G126" s="240" t="s">
        <v>136</v>
      </c>
      <c r="H126" s="241">
        <v>1</v>
      </c>
      <c r="I126" s="242"/>
      <c r="J126" s="243">
        <f>ROUND(I126*H126,2)</f>
        <v>0</v>
      </c>
      <c r="K126" s="239" t="s">
        <v>137</v>
      </c>
      <c r="L126" s="46"/>
      <c r="M126" s="244" t="s">
        <v>1</v>
      </c>
      <c r="N126" s="245" t="s">
        <v>48</v>
      </c>
      <c r="O126" s="93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8" t="s">
        <v>138</v>
      </c>
      <c r="AT126" s="248" t="s">
        <v>133</v>
      </c>
      <c r="AU126" s="248" t="s">
        <v>93</v>
      </c>
      <c r="AY126" s="18" t="s">
        <v>130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8" t="s">
        <v>91</v>
      </c>
      <c r="BK126" s="249">
        <f>ROUND(I126*H126,2)</f>
        <v>0</v>
      </c>
      <c r="BL126" s="18" t="s">
        <v>138</v>
      </c>
      <c r="BM126" s="248" t="s">
        <v>139</v>
      </c>
    </row>
    <row r="127" spans="1:47" s="2" customFormat="1" ht="12">
      <c r="A127" s="40"/>
      <c r="B127" s="41"/>
      <c r="C127" s="42"/>
      <c r="D127" s="250" t="s">
        <v>140</v>
      </c>
      <c r="E127" s="42"/>
      <c r="F127" s="251" t="s">
        <v>141</v>
      </c>
      <c r="G127" s="42"/>
      <c r="H127" s="42"/>
      <c r="I127" s="146"/>
      <c r="J127" s="42"/>
      <c r="K127" s="42"/>
      <c r="L127" s="46"/>
      <c r="M127" s="252"/>
      <c r="N127" s="253"/>
      <c r="O127" s="93"/>
      <c r="P127" s="93"/>
      <c r="Q127" s="93"/>
      <c r="R127" s="93"/>
      <c r="S127" s="93"/>
      <c r="T127" s="94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8" t="s">
        <v>140</v>
      </c>
      <c r="AU127" s="18" t="s">
        <v>93</v>
      </c>
    </row>
    <row r="128" spans="1:65" s="2" customFormat="1" ht="16.5" customHeight="1">
      <c r="A128" s="40"/>
      <c r="B128" s="41"/>
      <c r="C128" s="237" t="s">
        <v>93</v>
      </c>
      <c r="D128" s="237" t="s">
        <v>133</v>
      </c>
      <c r="E128" s="238" t="s">
        <v>142</v>
      </c>
      <c r="F128" s="239" t="s">
        <v>143</v>
      </c>
      <c r="G128" s="240" t="s">
        <v>136</v>
      </c>
      <c r="H128" s="241">
        <v>1</v>
      </c>
      <c r="I128" s="242"/>
      <c r="J128" s="243">
        <f>ROUND(I128*H128,2)</f>
        <v>0</v>
      </c>
      <c r="K128" s="239" t="s">
        <v>137</v>
      </c>
      <c r="L128" s="46"/>
      <c r="M128" s="244" t="s">
        <v>1</v>
      </c>
      <c r="N128" s="245" t="s">
        <v>48</v>
      </c>
      <c r="O128" s="93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8" t="s">
        <v>138</v>
      </c>
      <c r="AT128" s="248" t="s">
        <v>133</v>
      </c>
      <c r="AU128" s="248" t="s">
        <v>93</v>
      </c>
      <c r="AY128" s="18" t="s">
        <v>130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8" t="s">
        <v>91</v>
      </c>
      <c r="BK128" s="249">
        <f>ROUND(I128*H128,2)</f>
        <v>0</v>
      </c>
      <c r="BL128" s="18" t="s">
        <v>138</v>
      </c>
      <c r="BM128" s="248" t="s">
        <v>144</v>
      </c>
    </row>
    <row r="129" spans="1:47" s="2" customFormat="1" ht="12">
      <c r="A129" s="40"/>
      <c r="B129" s="41"/>
      <c r="C129" s="42"/>
      <c r="D129" s="250" t="s">
        <v>140</v>
      </c>
      <c r="E129" s="42"/>
      <c r="F129" s="251" t="s">
        <v>145</v>
      </c>
      <c r="G129" s="42"/>
      <c r="H129" s="42"/>
      <c r="I129" s="146"/>
      <c r="J129" s="42"/>
      <c r="K129" s="42"/>
      <c r="L129" s="46"/>
      <c r="M129" s="252"/>
      <c r="N129" s="253"/>
      <c r="O129" s="93"/>
      <c r="P129" s="93"/>
      <c r="Q129" s="93"/>
      <c r="R129" s="93"/>
      <c r="S129" s="93"/>
      <c r="T129" s="94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8" t="s">
        <v>140</v>
      </c>
      <c r="AU129" s="18" t="s">
        <v>93</v>
      </c>
    </row>
    <row r="130" spans="1:63" s="12" customFormat="1" ht="22.8" customHeight="1">
      <c r="A130" s="12"/>
      <c r="B130" s="221"/>
      <c r="C130" s="222"/>
      <c r="D130" s="223" t="s">
        <v>82</v>
      </c>
      <c r="E130" s="235" t="s">
        <v>146</v>
      </c>
      <c r="F130" s="235" t="s">
        <v>147</v>
      </c>
      <c r="G130" s="222"/>
      <c r="H130" s="222"/>
      <c r="I130" s="225"/>
      <c r="J130" s="236">
        <f>BK130</f>
        <v>0</v>
      </c>
      <c r="K130" s="222"/>
      <c r="L130" s="227"/>
      <c r="M130" s="228"/>
      <c r="N130" s="229"/>
      <c r="O130" s="229"/>
      <c r="P130" s="230">
        <f>SUM(P131:P132)</f>
        <v>0</v>
      </c>
      <c r="Q130" s="229"/>
      <c r="R130" s="230">
        <f>SUM(R131:R132)</f>
        <v>0</v>
      </c>
      <c r="S130" s="229"/>
      <c r="T130" s="231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2" t="s">
        <v>129</v>
      </c>
      <c r="AT130" s="233" t="s">
        <v>82</v>
      </c>
      <c r="AU130" s="233" t="s">
        <v>91</v>
      </c>
      <c r="AY130" s="232" t="s">
        <v>130</v>
      </c>
      <c r="BK130" s="234">
        <f>SUM(BK131:BK132)</f>
        <v>0</v>
      </c>
    </row>
    <row r="131" spans="1:65" s="2" customFormat="1" ht="16.5" customHeight="1">
      <c r="A131" s="40"/>
      <c r="B131" s="41"/>
      <c r="C131" s="237" t="s">
        <v>148</v>
      </c>
      <c r="D131" s="237" t="s">
        <v>133</v>
      </c>
      <c r="E131" s="238" t="s">
        <v>149</v>
      </c>
      <c r="F131" s="239" t="s">
        <v>150</v>
      </c>
      <c r="G131" s="240" t="s">
        <v>136</v>
      </c>
      <c r="H131" s="241">
        <v>1</v>
      </c>
      <c r="I131" s="242"/>
      <c r="J131" s="243">
        <f>ROUND(I131*H131,2)</f>
        <v>0</v>
      </c>
      <c r="K131" s="239" t="s">
        <v>137</v>
      </c>
      <c r="L131" s="46"/>
      <c r="M131" s="244" t="s">
        <v>1</v>
      </c>
      <c r="N131" s="245" t="s">
        <v>48</v>
      </c>
      <c r="O131" s="93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8" t="s">
        <v>138</v>
      </c>
      <c r="AT131" s="248" t="s">
        <v>133</v>
      </c>
      <c r="AU131" s="248" t="s">
        <v>93</v>
      </c>
      <c r="AY131" s="18" t="s">
        <v>130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8" t="s">
        <v>91</v>
      </c>
      <c r="BK131" s="249">
        <f>ROUND(I131*H131,2)</f>
        <v>0</v>
      </c>
      <c r="BL131" s="18" t="s">
        <v>138</v>
      </c>
      <c r="BM131" s="248" t="s">
        <v>151</v>
      </c>
    </row>
    <row r="132" spans="1:47" s="2" customFormat="1" ht="12">
      <c r="A132" s="40"/>
      <c r="B132" s="41"/>
      <c r="C132" s="42"/>
      <c r="D132" s="250" t="s">
        <v>140</v>
      </c>
      <c r="E132" s="42"/>
      <c r="F132" s="251" t="s">
        <v>152</v>
      </c>
      <c r="G132" s="42"/>
      <c r="H132" s="42"/>
      <c r="I132" s="146"/>
      <c r="J132" s="42"/>
      <c r="K132" s="42"/>
      <c r="L132" s="46"/>
      <c r="M132" s="252"/>
      <c r="N132" s="253"/>
      <c r="O132" s="93"/>
      <c r="P132" s="93"/>
      <c r="Q132" s="93"/>
      <c r="R132" s="93"/>
      <c r="S132" s="93"/>
      <c r="T132" s="94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8" t="s">
        <v>140</v>
      </c>
      <c r="AU132" s="18" t="s">
        <v>93</v>
      </c>
    </row>
    <row r="133" spans="1:63" s="12" customFormat="1" ht="22.8" customHeight="1">
      <c r="A133" s="12"/>
      <c r="B133" s="221"/>
      <c r="C133" s="222"/>
      <c r="D133" s="223" t="s">
        <v>82</v>
      </c>
      <c r="E133" s="235" t="s">
        <v>153</v>
      </c>
      <c r="F133" s="235" t="s">
        <v>154</v>
      </c>
      <c r="G133" s="222"/>
      <c r="H133" s="222"/>
      <c r="I133" s="225"/>
      <c r="J133" s="236">
        <f>BK133</f>
        <v>0</v>
      </c>
      <c r="K133" s="222"/>
      <c r="L133" s="227"/>
      <c r="M133" s="228"/>
      <c r="N133" s="229"/>
      <c r="O133" s="229"/>
      <c r="P133" s="230">
        <f>SUM(P134:P139)</f>
        <v>0</v>
      </c>
      <c r="Q133" s="229"/>
      <c r="R133" s="230">
        <f>SUM(R134:R139)</f>
        <v>0</v>
      </c>
      <c r="S133" s="229"/>
      <c r="T133" s="231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2" t="s">
        <v>129</v>
      </c>
      <c r="AT133" s="233" t="s">
        <v>82</v>
      </c>
      <c r="AU133" s="233" t="s">
        <v>91</v>
      </c>
      <c r="AY133" s="232" t="s">
        <v>130</v>
      </c>
      <c r="BK133" s="234">
        <f>SUM(BK134:BK139)</f>
        <v>0</v>
      </c>
    </row>
    <row r="134" spans="1:65" s="2" customFormat="1" ht="16.5" customHeight="1">
      <c r="A134" s="40"/>
      <c r="B134" s="41"/>
      <c r="C134" s="237" t="s">
        <v>155</v>
      </c>
      <c r="D134" s="237" t="s">
        <v>133</v>
      </c>
      <c r="E134" s="238" t="s">
        <v>156</v>
      </c>
      <c r="F134" s="239" t="s">
        <v>157</v>
      </c>
      <c r="G134" s="240" t="s">
        <v>136</v>
      </c>
      <c r="H134" s="241">
        <v>1</v>
      </c>
      <c r="I134" s="242"/>
      <c r="J134" s="243">
        <f>ROUND(I134*H134,2)</f>
        <v>0</v>
      </c>
      <c r="K134" s="239" t="s">
        <v>137</v>
      </c>
      <c r="L134" s="46"/>
      <c r="M134" s="244" t="s">
        <v>1</v>
      </c>
      <c r="N134" s="245" t="s">
        <v>48</v>
      </c>
      <c r="O134" s="93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8" t="s">
        <v>138</v>
      </c>
      <c r="AT134" s="248" t="s">
        <v>133</v>
      </c>
      <c r="AU134" s="248" t="s">
        <v>93</v>
      </c>
      <c r="AY134" s="18" t="s">
        <v>130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8" t="s">
        <v>91</v>
      </c>
      <c r="BK134" s="249">
        <f>ROUND(I134*H134,2)</f>
        <v>0</v>
      </c>
      <c r="BL134" s="18" t="s">
        <v>138</v>
      </c>
      <c r="BM134" s="248" t="s">
        <v>158</v>
      </c>
    </row>
    <row r="135" spans="1:47" s="2" customFormat="1" ht="12">
      <c r="A135" s="40"/>
      <c r="B135" s="41"/>
      <c r="C135" s="42"/>
      <c r="D135" s="250" t="s">
        <v>140</v>
      </c>
      <c r="E135" s="42"/>
      <c r="F135" s="251" t="s">
        <v>159</v>
      </c>
      <c r="G135" s="42"/>
      <c r="H135" s="42"/>
      <c r="I135" s="146"/>
      <c r="J135" s="42"/>
      <c r="K135" s="42"/>
      <c r="L135" s="46"/>
      <c r="M135" s="252"/>
      <c r="N135" s="253"/>
      <c r="O135" s="93"/>
      <c r="P135" s="93"/>
      <c r="Q135" s="93"/>
      <c r="R135" s="93"/>
      <c r="S135" s="93"/>
      <c r="T135" s="94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8" t="s">
        <v>140</v>
      </c>
      <c r="AU135" s="18" t="s">
        <v>93</v>
      </c>
    </row>
    <row r="136" spans="1:65" s="2" customFormat="1" ht="16.5" customHeight="1">
      <c r="A136" s="40"/>
      <c r="B136" s="41"/>
      <c r="C136" s="237" t="s">
        <v>129</v>
      </c>
      <c r="D136" s="237" t="s">
        <v>133</v>
      </c>
      <c r="E136" s="238" t="s">
        <v>160</v>
      </c>
      <c r="F136" s="239" t="s">
        <v>161</v>
      </c>
      <c r="G136" s="240" t="s">
        <v>136</v>
      </c>
      <c r="H136" s="241">
        <v>1</v>
      </c>
      <c r="I136" s="242"/>
      <c r="J136" s="243">
        <f>ROUND(I136*H136,2)</f>
        <v>0</v>
      </c>
      <c r="K136" s="239" t="s">
        <v>137</v>
      </c>
      <c r="L136" s="46"/>
      <c r="M136" s="244" t="s">
        <v>1</v>
      </c>
      <c r="N136" s="245" t="s">
        <v>48</v>
      </c>
      <c r="O136" s="93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8" t="s">
        <v>138</v>
      </c>
      <c r="AT136" s="248" t="s">
        <v>133</v>
      </c>
      <c r="AU136" s="248" t="s">
        <v>93</v>
      </c>
      <c r="AY136" s="18" t="s">
        <v>130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8" t="s">
        <v>91</v>
      </c>
      <c r="BK136" s="249">
        <f>ROUND(I136*H136,2)</f>
        <v>0</v>
      </c>
      <c r="BL136" s="18" t="s">
        <v>138</v>
      </c>
      <c r="BM136" s="248" t="s">
        <v>162</v>
      </c>
    </row>
    <row r="137" spans="1:47" s="2" customFormat="1" ht="12">
      <c r="A137" s="40"/>
      <c r="B137" s="41"/>
      <c r="C137" s="42"/>
      <c r="D137" s="250" t="s">
        <v>140</v>
      </c>
      <c r="E137" s="42"/>
      <c r="F137" s="251" t="s">
        <v>163</v>
      </c>
      <c r="G137" s="42"/>
      <c r="H137" s="42"/>
      <c r="I137" s="146"/>
      <c r="J137" s="42"/>
      <c r="K137" s="42"/>
      <c r="L137" s="46"/>
      <c r="M137" s="252"/>
      <c r="N137" s="253"/>
      <c r="O137" s="93"/>
      <c r="P137" s="93"/>
      <c r="Q137" s="93"/>
      <c r="R137" s="93"/>
      <c r="S137" s="93"/>
      <c r="T137" s="94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8" t="s">
        <v>140</v>
      </c>
      <c r="AU137" s="18" t="s">
        <v>93</v>
      </c>
    </row>
    <row r="138" spans="1:65" s="2" customFormat="1" ht="16.5" customHeight="1">
      <c r="A138" s="40"/>
      <c r="B138" s="41"/>
      <c r="C138" s="237" t="s">
        <v>164</v>
      </c>
      <c r="D138" s="237" t="s">
        <v>133</v>
      </c>
      <c r="E138" s="238" t="s">
        <v>165</v>
      </c>
      <c r="F138" s="239" t="s">
        <v>166</v>
      </c>
      <c r="G138" s="240" t="s">
        <v>136</v>
      </c>
      <c r="H138" s="241">
        <v>1</v>
      </c>
      <c r="I138" s="242"/>
      <c r="J138" s="243">
        <f>ROUND(I138*H138,2)</f>
        <v>0</v>
      </c>
      <c r="K138" s="239" t="s">
        <v>137</v>
      </c>
      <c r="L138" s="46"/>
      <c r="M138" s="244" t="s">
        <v>1</v>
      </c>
      <c r="N138" s="245" t="s">
        <v>48</v>
      </c>
      <c r="O138" s="93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8" t="s">
        <v>138</v>
      </c>
      <c r="AT138" s="248" t="s">
        <v>133</v>
      </c>
      <c r="AU138" s="248" t="s">
        <v>93</v>
      </c>
      <c r="AY138" s="18" t="s">
        <v>130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8" t="s">
        <v>91</v>
      </c>
      <c r="BK138" s="249">
        <f>ROUND(I138*H138,2)</f>
        <v>0</v>
      </c>
      <c r="BL138" s="18" t="s">
        <v>138</v>
      </c>
      <c r="BM138" s="248" t="s">
        <v>167</v>
      </c>
    </row>
    <row r="139" spans="1:47" s="2" customFormat="1" ht="12">
      <c r="A139" s="40"/>
      <c r="B139" s="41"/>
      <c r="C139" s="42"/>
      <c r="D139" s="250" t="s">
        <v>140</v>
      </c>
      <c r="E139" s="42"/>
      <c r="F139" s="251" t="s">
        <v>168</v>
      </c>
      <c r="G139" s="42"/>
      <c r="H139" s="42"/>
      <c r="I139" s="146"/>
      <c r="J139" s="42"/>
      <c r="K139" s="42"/>
      <c r="L139" s="46"/>
      <c r="M139" s="252"/>
      <c r="N139" s="253"/>
      <c r="O139" s="93"/>
      <c r="P139" s="93"/>
      <c r="Q139" s="93"/>
      <c r="R139" s="93"/>
      <c r="S139" s="93"/>
      <c r="T139" s="94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8" t="s">
        <v>140</v>
      </c>
      <c r="AU139" s="18" t="s">
        <v>93</v>
      </c>
    </row>
    <row r="140" spans="1:63" s="12" customFormat="1" ht="22.8" customHeight="1">
      <c r="A140" s="12"/>
      <c r="B140" s="221"/>
      <c r="C140" s="222"/>
      <c r="D140" s="223" t="s">
        <v>82</v>
      </c>
      <c r="E140" s="235" t="s">
        <v>169</v>
      </c>
      <c r="F140" s="235" t="s">
        <v>170</v>
      </c>
      <c r="G140" s="222"/>
      <c r="H140" s="222"/>
      <c r="I140" s="225"/>
      <c r="J140" s="236">
        <f>BK140</f>
        <v>0</v>
      </c>
      <c r="K140" s="222"/>
      <c r="L140" s="227"/>
      <c r="M140" s="228"/>
      <c r="N140" s="229"/>
      <c r="O140" s="229"/>
      <c r="P140" s="230">
        <f>SUM(P141:P144)</f>
        <v>0</v>
      </c>
      <c r="Q140" s="229"/>
      <c r="R140" s="230">
        <f>SUM(R141:R144)</f>
        <v>0</v>
      </c>
      <c r="S140" s="229"/>
      <c r="T140" s="231">
        <f>SUM(T141:T144)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2" t="s">
        <v>129</v>
      </c>
      <c r="AT140" s="233" t="s">
        <v>82</v>
      </c>
      <c r="AU140" s="233" t="s">
        <v>91</v>
      </c>
      <c r="AY140" s="232" t="s">
        <v>130</v>
      </c>
      <c r="BK140" s="234">
        <f>SUM(BK141:BK144)</f>
        <v>0</v>
      </c>
    </row>
    <row r="141" spans="1:65" s="2" customFormat="1" ht="16.5" customHeight="1">
      <c r="A141" s="40"/>
      <c r="B141" s="41"/>
      <c r="C141" s="237" t="s">
        <v>171</v>
      </c>
      <c r="D141" s="237" t="s">
        <v>133</v>
      </c>
      <c r="E141" s="238" t="s">
        <v>172</v>
      </c>
      <c r="F141" s="239" t="s">
        <v>173</v>
      </c>
      <c r="G141" s="240" t="s">
        <v>136</v>
      </c>
      <c r="H141" s="241">
        <v>1</v>
      </c>
      <c r="I141" s="242"/>
      <c r="J141" s="243">
        <f>ROUND(I141*H141,2)</f>
        <v>0</v>
      </c>
      <c r="K141" s="239" t="s">
        <v>137</v>
      </c>
      <c r="L141" s="46"/>
      <c r="M141" s="244" t="s">
        <v>1</v>
      </c>
      <c r="N141" s="245" t="s">
        <v>48</v>
      </c>
      <c r="O141" s="93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8" t="s">
        <v>138</v>
      </c>
      <c r="AT141" s="248" t="s">
        <v>133</v>
      </c>
      <c r="AU141" s="248" t="s">
        <v>93</v>
      </c>
      <c r="AY141" s="18" t="s">
        <v>130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8" t="s">
        <v>91</v>
      </c>
      <c r="BK141" s="249">
        <f>ROUND(I141*H141,2)</f>
        <v>0</v>
      </c>
      <c r="BL141" s="18" t="s">
        <v>138</v>
      </c>
      <c r="BM141" s="248" t="s">
        <v>174</v>
      </c>
    </row>
    <row r="142" spans="1:47" s="2" customFormat="1" ht="12">
      <c r="A142" s="40"/>
      <c r="B142" s="41"/>
      <c r="C142" s="42"/>
      <c r="D142" s="250" t="s">
        <v>140</v>
      </c>
      <c r="E142" s="42"/>
      <c r="F142" s="251" t="s">
        <v>175</v>
      </c>
      <c r="G142" s="42"/>
      <c r="H142" s="42"/>
      <c r="I142" s="146"/>
      <c r="J142" s="42"/>
      <c r="K142" s="42"/>
      <c r="L142" s="46"/>
      <c r="M142" s="252"/>
      <c r="N142" s="253"/>
      <c r="O142" s="93"/>
      <c r="P142" s="93"/>
      <c r="Q142" s="93"/>
      <c r="R142" s="93"/>
      <c r="S142" s="93"/>
      <c r="T142" s="94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8" t="s">
        <v>140</v>
      </c>
      <c r="AU142" s="18" t="s">
        <v>93</v>
      </c>
    </row>
    <row r="143" spans="1:65" s="2" customFormat="1" ht="16.5" customHeight="1">
      <c r="A143" s="40"/>
      <c r="B143" s="41"/>
      <c r="C143" s="237" t="s">
        <v>176</v>
      </c>
      <c r="D143" s="237" t="s">
        <v>133</v>
      </c>
      <c r="E143" s="238" t="s">
        <v>177</v>
      </c>
      <c r="F143" s="239" t="s">
        <v>178</v>
      </c>
      <c r="G143" s="240" t="s">
        <v>136</v>
      </c>
      <c r="H143" s="241">
        <v>1</v>
      </c>
      <c r="I143" s="242"/>
      <c r="J143" s="243">
        <f>ROUND(I143*H143,2)</f>
        <v>0</v>
      </c>
      <c r="K143" s="239" t="s">
        <v>137</v>
      </c>
      <c r="L143" s="46"/>
      <c r="M143" s="244" t="s">
        <v>1</v>
      </c>
      <c r="N143" s="245" t="s">
        <v>48</v>
      </c>
      <c r="O143" s="93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8" t="s">
        <v>138</v>
      </c>
      <c r="AT143" s="248" t="s">
        <v>133</v>
      </c>
      <c r="AU143" s="248" t="s">
        <v>93</v>
      </c>
      <c r="AY143" s="18" t="s">
        <v>130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8" t="s">
        <v>91</v>
      </c>
      <c r="BK143" s="249">
        <f>ROUND(I143*H143,2)</f>
        <v>0</v>
      </c>
      <c r="BL143" s="18" t="s">
        <v>138</v>
      </c>
      <c r="BM143" s="248" t="s">
        <v>179</v>
      </c>
    </row>
    <row r="144" spans="1:47" s="2" customFormat="1" ht="12">
      <c r="A144" s="40"/>
      <c r="B144" s="41"/>
      <c r="C144" s="42"/>
      <c r="D144" s="250" t="s">
        <v>140</v>
      </c>
      <c r="E144" s="42"/>
      <c r="F144" s="251" t="s">
        <v>180</v>
      </c>
      <c r="G144" s="42"/>
      <c r="H144" s="42"/>
      <c r="I144" s="146"/>
      <c r="J144" s="42"/>
      <c r="K144" s="42"/>
      <c r="L144" s="46"/>
      <c r="M144" s="252"/>
      <c r="N144" s="253"/>
      <c r="O144" s="93"/>
      <c r="P144" s="93"/>
      <c r="Q144" s="93"/>
      <c r="R144" s="93"/>
      <c r="S144" s="93"/>
      <c r="T144" s="94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8" t="s">
        <v>140</v>
      </c>
      <c r="AU144" s="18" t="s">
        <v>93</v>
      </c>
    </row>
    <row r="145" spans="1:63" s="12" customFormat="1" ht="22.8" customHeight="1">
      <c r="A145" s="12"/>
      <c r="B145" s="221"/>
      <c r="C145" s="222"/>
      <c r="D145" s="223" t="s">
        <v>82</v>
      </c>
      <c r="E145" s="235" t="s">
        <v>181</v>
      </c>
      <c r="F145" s="235" t="s">
        <v>182</v>
      </c>
      <c r="G145" s="222"/>
      <c r="H145" s="222"/>
      <c r="I145" s="225"/>
      <c r="J145" s="236">
        <f>BK145</f>
        <v>0</v>
      </c>
      <c r="K145" s="222"/>
      <c r="L145" s="227"/>
      <c r="M145" s="228"/>
      <c r="N145" s="229"/>
      <c r="O145" s="229"/>
      <c r="P145" s="230">
        <f>SUM(P146:P147)</f>
        <v>0</v>
      </c>
      <c r="Q145" s="229"/>
      <c r="R145" s="230">
        <f>SUM(R146:R147)</f>
        <v>0</v>
      </c>
      <c r="S145" s="229"/>
      <c r="T145" s="231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2" t="s">
        <v>129</v>
      </c>
      <c r="AT145" s="233" t="s">
        <v>82</v>
      </c>
      <c r="AU145" s="233" t="s">
        <v>91</v>
      </c>
      <c r="AY145" s="232" t="s">
        <v>130</v>
      </c>
      <c r="BK145" s="234">
        <f>SUM(BK146:BK147)</f>
        <v>0</v>
      </c>
    </row>
    <row r="146" spans="1:65" s="2" customFormat="1" ht="16.5" customHeight="1">
      <c r="A146" s="40"/>
      <c r="B146" s="41"/>
      <c r="C146" s="237" t="s">
        <v>183</v>
      </c>
      <c r="D146" s="237" t="s">
        <v>133</v>
      </c>
      <c r="E146" s="238" t="s">
        <v>184</v>
      </c>
      <c r="F146" s="239" t="s">
        <v>185</v>
      </c>
      <c r="G146" s="240" t="s">
        <v>136</v>
      </c>
      <c r="H146" s="241">
        <v>1</v>
      </c>
      <c r="I146" s="242"/>
      <c r="J146" s="243">
        <f>ROUND(I146*H146,2)</f>
        <v>0</v>
      </c>
      <c r="K146" s="239" t="s">
        <v>137</v>
      </c>
      <c r="L146" s="46"/>
      <c r="M146" s="244" t="s">
        <v>1</v>
      </c>
      <c r="N146" s="245" t="s">
        <v>48</v>
      </c>
      <c r="O146" s="93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8" t="s">
        <v>138</v>
      </c>
      <c r="AT146" s="248" t="s">
        <v>133</v>
      </c>
      <c r="AU146" s="248" t="s">
        <v>93</v>
      </c>
      <c r="AY146" s="18" t="s">
        <v>130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8" t="s">
        <v>91</v>
      </c>
      <c r="BK146" s="249">
        <f>ROUND(I146*H146,2)</f>
        <v>0</v>
      </c>
      <c r="BL146" s="18" t="s">
        <v>138</v>
      </c>
      <c r="BM146" s="248" t="s">
        <v>186</v>
      </c>
    </row>
    <row r="147" spans="1:47" s="2" customFormat="1" ht="12">
      <c r="A147" s="40"/>
      <c r="B147" s="41"/>
      <c r="C147" s="42"/>
      <c r="D147" s="250" t="s">
        <v>140</v>
      </c>
      <c r="E147" s="42"/>
      <c r="F147" s="251" t="s">
        <v>187</v>
      </c>
      <c r="G147" s="42"/>
      <c r="H147" s="42"/>
      <c r="I147" s="146"/>
      <c r="J147" s="42"/>
      <c r="K147" s="42"/>
      <c r="L147" s="46"/>
      <c r="M147" s="252"/>
      <c r="N147" s="253"/>
      <c r="O147" s="93"/>
      <c r="P147" s="93"/>
      <c r="Q147" s="93"/>
      <c r="R147" s="93"/>
      <c r="S147" s="93"/>
      <c r="T147" s="94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8" t="s">
        <v>140</v>
      </c>
      <c r="AU147" s="18" t="s">
        <v>93</v>
      </c>
    </row>
    <row r="148" spans="1:63" s="12" customFormat="1" ht="22.8" customHeight="1">
      <c r="A148" s="12"/>
      <c r="B148" s="221"/>
      <c r="C148" s="222"/>
      <c r="D148" s="223" t="s">
        <v>82</v>
      </c>
      <c r="E148" s="235" t="s">
        <v>188</v>
      </c>
      <c r="F148" s="235" t="s">
        <v>189</v>
      </c>
      <c r="G148" s="222"/>
      <c r="H148" s="222"/>
      <c r="I148" s="225"/>
      <c r="J148" s="236">
        <f>BK148</f>
        <v>0</v>
      </c>
      <c r="K148" s="222"/>
      <c r="L148" s="227"/>
      <c r="M148" s="228"/>
      <c r="N148" s="229"/>
      <c r="O148" s="229"/>
      <c r="P148" s="230">
        <f>SUM(P149:P150)</f>
        <v>0</v>
      </c>
      <c r="Q148" s="229"/>
      <c r="R148" s="230">
        <f>SUM(R149:R150)</f>
        <v>0</v>
      </c>
      <c r="S148" s="229"/>
      <c r="T148" s="231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2" t="s">
        <v>129</v>
      </c>
      <c r="AT148" s="233" t="s">
        <v>82</v>
      </c>
      <c r="AU148" s="233" t="s">
        <v>91</v>
      </c>
      <c r="AY148" s="232" t="s">
        <v>130</v>
      </c>
      <c r="BK148" s="234">
        <f>SUM(BK149:BK150)</f>
        <v>0</v>
      </c>
    </row>
    <row r="149" spans="1:65" s="2" customFormat="1" ht="16.5" customHeight="1">
      <c r="A149" s="40"/>
      <c r="B149" s="41"/>
      <c r="C149" s="237" t="s">
        <v>190</v>
      </c>
      <c r="D149" s="237" t="s">
        <v>133</v>
      </c>
      <c r="E149" s="238" t="s">
        <v>191</v>
      </c>
      <c r="F149" s="239" t="s">
        <v>189</v>
      </c>
      <c r="G149" s="240" t="s">
        <v>136</v>
      </c>
      <c r="H149" s="241">
        <v>1</v>
      </c>
      <c r="I149" s="242"/>
      <c r="J149" s="243">
        <f>ROUND(I149*H149,2)</f>
        <v>0</v>
      </c>
      <c r="K149" s="239" t="s">
        <v>137</v>
      </c>
      <c r="L149" s="46"/>
      <c r="M149" s="244" t="s">
        <v>1</v>
      </c>
      <c r="N149" s="245" t="s">
        <v>48</v>
      </c>
      <c r="O149" s="93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8" t="s">
        <v>138</v>
      </c>
      <c r="AT149" s="248" t="s">
        <v>133</v>
      </c>
      <c r="AU149" s="248" t="s">
        <v>93</v>
      </c>
      <c r="AY149" s="18" t="s">
        <v>130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8" t="s">
        <v>91</v>
      </c>
      <c r="BK149" s="249">
        <f>ROUND(I149*H149,2)</f>
        <v>0</v>
      </c>
      <c r="BL149" s="18" t="s">
        <v>138</v>
      </c>
      <c r="BM149" s="248" t="s">
        <v>192</v>
      </c>
    </row>
    <row r="150" spans="1:47" s="2" customFormat="1" ht="12">
      <c r="A150" s="40"/>
      <c r="B150" s="41"/>
      <c r="C150" s="42"/>
      <c r="D150" s="250" t="s">
        <v>140</v>
      </c>
      <c r="E150" s="42"/>
      <c r="F150" s="251" t="s">
        <v>193</v>
      </c>
      <c r="G150" s="42"/>
      <c r="H150" s="42"/>
      <c r="I150" s="146"/>
      <c r="J150" s="42"/>
      <c r="K150" s="42"/>
      <c r="L150" s="46"/>
      <c r="M150" s="254"/>
      <c r="N150" s="255"/>
      <c r="O150" s="256"/>
      <c r="P150" s="256"/>
      <c r="Q150" s="256"/>
      <c r="R150" s="256"/>
      <c r="S150" s="256"/>
      <c r="T150" s="25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8" t="s">
        <v>140</v>
      </c>
      <c r="AU150" s="18" t="s">
        <v>93</v>
      </c>
    </row>
    <row r="151" spans="1:31" s="2" customFormat="1" ht="6.95" customHeight="1">
      <c r="A151" s="40"/>
      <c r="B151" s="68"/>
      <c r="C151" s="69"/>
      <c r="D151" s="69"/>
      <c r="E151" s="69"/>
      <c r="F151" s="69"/>
      <c r="G151" s="69"/>
      <c r="H151" s="69"/>
      <c r="I151" s="185"/>
      <c r="J151" s="69"/>
      <c r="K151" s="69"/>
      <c r="L151" s="46"/>
      <c r="M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</row>
  </sheetData>
  <sheetProtection password="E785" sheet="1" objects="1" scenarios="1" formatColumns="0" formatRows="0" autoFilter="0"/>
  <autoFilter ref="C122:K150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93</v>
      </c>
    </row>
    <row r="4" spans="2:46" s="1" customFormat="1" ht="24.95" customHeight="1">
      <c r="B4" s="21"/>
      <c r="D4" s="142" t="s">
        <v>100</v>
      </c>
      <c r="I4" s="138"/>
      <c r="L4" s="21"/>
      <c r="M4" s="143" t="s">
        <v>10</v>
      </c>
      <c r="AT4" s="18" t="s">
        <v>4</v>
      </c>
    </row>
    <row r="5" spans="2:12" s="1" customFormat="1" ht="6.95" customHeight="1">
      <c r="B5" s="21"/>
      <c r="I5" s="138"/>
      <c r="L5" s="21"/>
    </row>
    <row r="6" spans="2:12" s="1" customFormat="1" ht="12" customHeight="1">
      <c r="B6" s="21"/>
      <c r="D6" s="144" t="s">
        <v>16</v>
      </c>
      <c r="I6" s="138"/>
      <c r="L6" s="21"/>
    </row>
    <row r="7" spans="2:12" s="1" customFormat="1" ht="16.5" customHeight="1">
      <c r="B7" s="21"/>
      <c r="E7" s="145" t="str">
        <f>'Rekapitulace stavby'!K6</f>
        <v>Projekt opravy střech _ Pavilony - A, B</v>
      </c>
      <c r="F7" s="144"/>
      <c r="G7" s="144"/>
      <c r="H7" s="144"/>
      <c r="I7" s="138"/>
      <c r="L7" s="21"/>
    </row>
    <row r="8" spans="1:31" s="2" customFormat="1" ht="12" customHeight="1">
      <c r="A8" s="40"/>
      <c r="B8" s="46"/>
      <c r="C8" s="40"/>
      <c r="D8" s="144" t="s">
        <v>101</v>
      </c>
      <c r="E8" s="40"/>
      <c r="F8" s="40"/>
      <c r="G8" s="40"/>
      <c r="H8" s="40"/>
      <c r="I8" s="146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194</v>
      </c>
      <c r="F9" s="40"/>
      <c r="G9" s="40"/>
      <c r="H9" s="40"/>
      <c r="I9" s="146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46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18</v>
      </c>
      <c r="E11" s="40"/>
      <c r="F11" s="148" t="s">
        <v>19</v>
      </c>
      <c r="G11" s="40"/>
      <c r="H11" s="40"/>
      <c r="I11" s="149" t="s">
        <v>20</v>
      </c>
      <c r="J11" s="148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22</v>
      </c>
      <c r="E12" s="40"/>
      <c r="F12" s="148" t="s">
        <v>23</v>
      </c>
      <c r="G12" s="40"/>
      <c r="H12" s="40"/>
      <c r="I12" s="149" t="s">
        <v>24</v>
      </c>
      <c r="J12" s="150" t="str">
        <f>'Rekapitulace stavby'!AN8</f>
        <v>13. 5. 2020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46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30</v>
      </c>
      <c r="E14" s="40"/>
      <c r="F14" s="40"/>
      <c r="G14" s="40"/>
      <c r="H14" s="40"/>
      <c r="I14" s="149" t="s">
        <v>31</v>
      </c>
      <c r="J14" s="148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8" t="s">
        <v>32</v>
      </c>
      <c r="F15" s="40"/>
      <c r="G15" s="40"/>
      <c r="H15" s="40"/>
      <c r="I15" s="149" t="s">
        <v>33</v>
      </c>
      <c r="J15" s="148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46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34</v>
      </c>
      <c r="E17" s="40"/>
      <c r="F17" s="40"/>
      <c r="G17" s="40"/>
      <c r="H17" s="40"/>
      <c r="I17" s="149" t="s">
        <v>31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8"/>
      <c r="G18" s="148"/>
      <c r="H18" s="148"/>
      <c r="I18" s="149" t="s">
        <v>33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46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36</v>
      </c>
      <c r="E20" s="40"/>
      <c r="F20" s="40"/>
      <c r="G20" s="40"/>
      <c r="H20" s="40"/>
      <c r="I20" s="149" t="s">
        <v>31</v>
      </c>
      <c r="J20" s="148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8" t="s">
        <v>37</v>
      </c>
      <c r="F21" s="40"/>
      <c r="G21" s="40"/>
      <c r="H21" s="40"/>
      <c r="I21" s="149" t="s">
        <v>33</v>
      </c>
      <c r="J21" s="148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46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39</v>
      </c>
      <c r="E23" s="40"/>
      <c r="F23" s="40"/>
      <c r="G23" s="40"/>
      <c r="H23" s="40"/>
      <c r="I23" s="149" t="s">
        <v>31</v>
      </c>
      <c r="J23" s="148" t="str">
        <f>IF('Rekapitulace stavby'!AN19="","",'Rekapitulace stavby'!AN19)</f>
        <v/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8" t="str">
        <f>IF('Rekapitulace stavby'!E20="","",'Rekapitulace stavby'!E20)</f>
        <v xml:space="preserve"> </v>
      </c>
      <c r="F24" s="40"/>
      <c r="G24" s="40"/>
      <c r="H24" s="40"/>
      <c r="I24" s="149" t="s">
        <v>33</v>
      </c>
      <c r="J24" s="148" t="str">
        <f>IF('Rekapitulace stavby'!AN20="","",'Rekapitulace stavby'!AN20)</f>
        <v/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46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41</v>
      </c>
      <c r="E26" s="40"/>
      <c r="F26" s="40"/>
      <c r="G26" s="40"/>
      <c r="H26" s="40"/>
      <c r="I26" s="146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83.25" customHeight="1">
      <c r="A27" s="151"/>
      <c r="B27" s="152"/>
      <c r="C27" s="151"/>
      <c r="D27" s="151"/>
      <c r="E27" s="153" t="s">
        <v>42</v>
      </c>
      <c r="F27" s="153"/>
      <c r="G27" s="153"/>
      <c r="H27" s="153"/>
      <c r="I27" s="154"/>
      <c r="J27" s="151"/>
      <c r="K27" s="151"/>
      <c r="L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46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6"/>
      <c r="E29" s="156"/>
      <c r="F29" s="156"/>
      <c r="G29" s="156"/>
      <c r="H29" s="156"/>
      <c r="I29" s="157"/>
      <c r="J29" s="156"/>
      <c r="K29" s="156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8" t="s">
        <v>43</v>
      </c>
      <c r="E30" s="40"/>
      <c r="F30" s="40"/>
      <c r="G30" s="40"/>
      <c r="H30" s="40"/>
      <c r="I30" s="146"/>
      <c r="J30" s="159">
        <f>ROUND(J133,2)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6"/>
      <c r="E31" s="156"/>
      <c r="F31" s="156"/>
      <c r="G31" s="156"/>
      <c r="H31" s="156"/>
      <c r="I31" s="157"/>
      <c r="J31" s="156"/>
      <c r="K31" s="156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60" t="s">
        <v>45</v>
      </c>
      <c r="G32" s="40"/>
      <c r="H32" s="40"/>
      <c r="I32" s="161" t="s">
        <v>44</v>
      </c>
      <c r="J32" s="160" t="s">
        <v>46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62" t="s">
        <v>47</v>
      </c>
      <c r="E33" s="144" t="s">
        <v>48</v>
      </c>
      <c r="F33" s="163">
        <f>ROUND((SUM(BE133:BE377)),2)</f>
        <v>0</v>
      </c>
      <c r="G33" s="40"/>
      <c r="H33" s="40"/>
      <c r="I33" s="164">
        <v>0.21</v>
      </c>
      <c r="J33" s="163">
        <f>ROUND(((SUM(BE133:BE377))*I33),2)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49</v>
      </c>
      <c r="F34" s="163">
        <f>ROUND((SUM(BF133:BF377)),2)</f>
        <v>0</v>
      </c>
      <c r="G34" s="40"/>
      <c r="H34" s="40"/>
      <c r="I34" s="164">
        <v>0.15</v>
      </c>
      <c r="J34" s="163">
        <f>ROUND(((SUM(BF133:BF377))*I34),2)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50</v>
      </c>
      <c r="F35" s="163">
        <f>ROUND((SUM(BG133:BG377)),2)</f>
        <v>0</v>
      </c>
      <c r="G35" s="40"/>
      <c r="H35" s="40"/>
      <c r="I35" s="164">
        <v>0.21</v>
      </c>
      <c r="J35" s="163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51</v>
      </c>
      <c r="F36" s="163">
        <f>ROUND((SUM(BH133:BH377)),2)</f>
        <v>0</v>
      </c>
      <c r="G36" s="40"/>
      <c r="H36" s="40"/>
      <c r="I36" s="164">
        <v>0.15</v>
      </c>
      <c r="J36" s="163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52</v>
      </c>
      <c r="F37" s="163">
        <f>ROUND((SUM(BI133:BI377)),2)</f>
        <v>0</v>
      </c>
      <c r="G37" s="40"/>
      <c r="H37" s="40"/>
      <c r="I37" s="164">
        <v>0</v>
      </c>
      <c r="J37" s="163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46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5"/>
      <c r="D39" s="166" t="s">
        <v>53</v>
      </c>
      <c r="E39" s="167"/>
      <c r="F39" s="167"/>
      <c r="G39" s="168" t="s">
        <v>54</v>
      </c>
      <c r="H39" s="169" t="s">
        <v>55</v>
      </c>
      <c r="I39" s="170"/>
      <c r="J39" s="171">
        <f>SUM(J30:J37)</f>
        <v>0</v>
      </c>
      <c r="K39" s="172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146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I41" s="138"/>
      <c r="L41" s="21"/>
    </row>
    <row r="42" spans="2:12" s="1" customFormat="1" ht="14.4" customHeight="1">
      <c r="B42" s="21"/>
      <c r="I42" s="138"/>
      <c r="L42" s="21"/>
    </row>
    <row r="43" spans="2:12" s="1" customFormat="1" ht="14.4" customHeight="1">
      <c r="B43" s="21"/>
      <c r="I43" s="138"/>
      <c r="L43" s="21"/>
    </row>
    <row r="44" spans="2:12" s="1" customFormat="1" ht="14.4" customHeight="1">
      <c r="B44" s="21"/>
      <c r="I44" s="138"/>
      <c r="L44" s="21"/>
    </row>
    <row r="45" spans="2:12" s="1" customFormat="1" ht="14.4" customHeight="1">
      <c r="B45" s="21"/>
      <c r="I45" s="138"/>
      <c r="L45" s="21"/>
    </row>
    <row r="46" spans="2:12" s="1" customFormat="1" ht="14.4" customHeight="1">
      <c r="B46" s="21"/>
      <c r="I46" s="138"/>
      <c r="L46" s="21"/>
    </row>
    <row r="47" spans="2:12" s="1" customFormat="1" ht="14.4" customHeight="1">
      <c r="B47" s="21"/>
      <c r="I47" s="138"/>
      <c r="L47" s="21"/>
    </row>
    <row r="48" spans="2:12" s="1" customFormat="1" ht="14.4" customHeight="1">
      <c r="B48" s="21"/>
      <c r="I48" s="138"/>
      <c r="L48" s="21"/>
    </row>
    <row r="49" spans="2:12" s="1" customFormat="1" ht="14.4" customHeight="1">
      <c r="B49" s="21"/>
      <c r="I49" s="138"/>
      <c r="L49" s="21"/>
    </row>
    <row r="50" spans="2:12" s="2" customFormat="1" ht="14.4" customHeight="1">
      <c r="B50" s="65"/>
      <c r="D50" s="173" t="s">
        <v>56</v>
      </c>
      <c r="E50" s="174"/>
      <c r="F50" s="174"/>
      <c r="G50" s="173" t="s">
        <v>57</v>
      </c>
      <c r="H50" s="174"/>
      <c r="I50" s="175"/>
      <c r="J50" s="174"/>
      <c r="K50" s="174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76" t="s">
        <v>58</v>
      </c>
      <c r="E61" s="177"/>
      <c r="F61" s="178" t="s">
        <v>59</v>
      </c>
      <c r="G61" s="176" t="s">
        <v>58</v>
      </c>
      <c r="H61" s="177"/>
      <c r="I61" s="179"/>
      <c r="J61" s="180" t="s">
        <v>59</v>
      </c>
      <c r="K61" s="177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73" t="s">
        <v>60</v>
      </c>
      <c r="E65" s="181"/>
      <c r="F65" s="181"/>
      <c r="G65" s="173" t="s">
        <v>61</v>
      </c>
      <c r="H65" s="181"/>
      <c r="I65" s="182"/>
      <c r="J65" s="181"/>
      <c r="K65" s="18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76" t="s">
        <v>58</v>
      </c>
      <c r="E76" s="177"/>
      <c r="F76" s="178" t="s">
        <v>59</v>
      </c>
      <c r="G76" s="176" t="s">
        <v>58</v>
      </c>
      <c r="H76" s="177"/>
      <c r="I76" s="179"/>
      <c r="J76" s="180" t="s">
        <v>59</v>
      </c>
      <c r="K76" s="177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103</v>
      </c>
      <c r="D82" s="42"/>
      <c r="E82" s="42"/>
      <c r="F82" s="42"/>
      <c r="G82" s="42"/>
      <c r="H82" s="42"/>
      <c r="I82" s="146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46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146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89" t="str">
        <f>E7</f>
        <v>Projekt opravy střech _ Pavilony - A, B</v>
      </c>
      <c r="F85" s="33"/>
      <c r="G85" s="33"/>
      <c r="H85" s="33"/>
      <c r="I85" s="146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101</v>
      </c>
      <c r="D86" s="42"/>
      <c r="E86" s="42"/>
      <c r="F86" s="42"/>
      <c r="G86" s="42"/>
      <c r="H86" s="42"/>
      <c r="I86" s="146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 xml:space="preserve">D.1.1 - Architektonicko-stavební řešení </v>
      </c>
      <c r="F87" s="42"/>
      <c r="G87" s="42"/>
      <c r="H87" s="42"/>
      <c r="I87" s="146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46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22</v>
      </c>
      <c r="D89" s="42"/>
      <c r="E89" s="42"/>
      <c r="F89" s="28" t="str">
        <f>F12</f>
        <v>Petřvald</v>
      </c>
      <c r="G89" s="42"/>
      <c r="H89" s="42"/>
      <c r="I89" s="149" t="s">
        <v>24</v>
      </c>
      <c r="J89" s="81" t="str">
        <f>IF(J12="","",J12)</f>
        <v>13. 5. 2020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46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5.65" customHeight="1">
      <c r="A91" s="40"/>
      <c r="B91" s="41"/>
      <c r="C91" s="33" t="s">
        <v>30</v>
      </c>
      <c r="D91" s="42"/>
      <c r="E91" s="42"/>
      <c r="F91" s="28" t="str">
        <f>E15</f>
        <v>Město Petřvald</v>
      </c>
      <c r="G91" s="42"/>
      <c r="H91" s="42"/>
      <c r="I91" s="149" t="s">
        <v>36</v>
      </c>
      <c r="J91" s="38" t="str">
        <f>E21</f>
        <v>DEKPROJEKT s.r.o.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3" t="s">
        <v>34</v>
      </c>
      <c r="D92" s="42"/>
      <c r="E92" s="42"/>
      <c r="F92" s="28" t="str">
        <f>IF(E18="","",E18)</f>
        <v>Vyplň údaj</v>
      </c>
      <c r="G92" s="42"/>
      <c r="H92" s="42"/>
      <c r="I92" s="149" t="s">
        <v>39</v>
      </c>
      <c r="J92" s="38" t="str">
        <f>E24</f>
        <v xml:space="preserve">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146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90" t="s">
        <v>104</v>
      </c>
      <c r="D94" s="191"/>
      <c r="E94" s="191"/>
      <c r="F94" s="191"/>
      <c r="G94" s="191"/>
      <c r="H94" s="191"/>
      <c r="I94" s="192"/>
      <c r="J94" s="193" t="s">
        <v>105</v>
      </c>
      <c r="K94" s="19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46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94" t="s">
        <v>106</v>
      </c>
      <c r="D96" s="42"/>
      <c r="E96" s="42"/>
      <c r="F96" s="42"/>
      <c r="G96" s="42"/>
      <c r="H96" s="42"/>
      <c r="I96" s="146"/>
      <c r="J96" s="112">
        <f>J133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107</v>
      </c>
    </row>
    <row r="97" spans="1:31" s="9" customFormat="1" ht="24.95" customHeight="1">
      <c r="A97" s="9"/>
      <c r="B97" s="195"/>
      <c r="C97" s="196"/>
      <c r="D97" s="197" t="s">
        <v>195</v>
      </c>
      <c r="E97" s="198"/>
      <c r="F97" s="198"/>
      <c r="G97" s="198"/>
      <c r="H97" s="198"/>
      <c r="I97" s="199"/>
      <c r="J97" s="200">
        <f>J134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196</v>
      </c>
      <c r="E98" s="205"/>
      <c r="F98" s="205"/>
      <c r="G98" s="205"/>
      <c r="H98" s="205"/>
      <c r="I98" s="206"/>
      <c r="J98" s="207">
        <f>J135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197</v>
      </c>
      <c r="E99" s="205"/>
      <c r="F99" s="205"/>
      <c r="G99" s="205"/>
      <c r="H99" s="205"/>
      <c r="I99" s="206"/>
      <c r="J99" s="207">
        <f>J141</f>
        <v>0</v>
      </c>
      <c r="K99" s="203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198</v>
      </c>
      <c r="E100" s="205"/>
      <c r="F100" s="205"/>
      <c r="G100" s="205"/>
      <c r="H100" s="205"/>
      <c r="I100" s="206"/>
      <c r="J100" s="207">
        <f>J153</f>
        <v>0</v>
      </c>
      <c r="K100" s="203"/>
      <c r="L100" s="20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2"/>
      <c r="C101" s="203"/>
      <c r="D101" s="204" t="s">
        <v>199</v>
      </c>
      <c r="E101" s="205"/>
      <c r="F101" s="205"/>
      <c r="G101" s="205"/>
      <c r="H101" s="205"/>
      <c r="I101" s="206"/>
      <c r="J101" s="207">
        <f>J161</f>
        <v>0</v>
      </c>
      <c r="K101" s="203"/>
      <c r="L101" s="20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95"/>
      <c r="C102" s="196"/>
      <c r="D102" s="197" t="s">
        <v>200</v>
      </c>
      <c r="E102" s="198"/>
      <c r="F102" s="198"/>
      <c r="G102" s="198"/>
      <c r="H102" s="198"/>
      <c r="I102" s="199"/>
      <c r="J102" s="200">
        <f>J163</f>
        <v>0</v>
      </c>
      <c r="K102" s="196"/>
      <c r="L102" s="20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202"/>
      <c r="C103" s="203"/>
      <c r="D103" s="204" t="s">
        <v>201</v>
      </c>
      <c r="E103" s="205"/>
      <c r="F103" s="205"/>
      <c r="G103" s="205"/>
      <c r="H103" s="205"/>
      <c r="I103" s="206"/>
      <c r="J103" s="207">
        <f>J164</f>
        <v>0</v>
      </c>
      <c r="K103" s="203"/>
      <c r="L103" s="20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2"/>
      <c r="C104" s="203"/>
      <c r="D104" s="204" t="s">
        <v>202</v>
      </c>
      <c r="E104" s="205"/>
      <c r="F104" s="205"/>
      <c r="G104" s="205"/>
      <c r="H104" s="205"/>
      <c r="I104" s="206"/>
      <c r="J104" s="207">
        <f>J248</f>
        <v>0</v>
      </c>
      <c r="K104" s="203"/>
      <c r="L104" s="20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2"/>
      <c r="C105" s="203"/>
      <c r="D105" s="204" t="s">
        <v>203</v>
      </c>
      <c r="E105" s="205"/>
      <c r="F105" s="205"/>
      <c r="G105" s="205"/>
      <c r="H105" s="205"/>
      <c r="I105" s="206"/>
      <c r="J105" s="207">
        <f>J286</f>
        <v>0</v>
      </c>
      <c r="K105" s="203"/>
      <c r="L105" s="20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2"/>
      <c r="C106" s="203"/>
      <c r="D106" s="204" t="s">
        <v>204</v>
      </c>
      <c r="E106" s="205"/>
      <c r="F106" s="205"/>
      <c r="G106" s="205"/>
      <c r="H106" s="205"/>
      <c r="I106" s="206"/>
      <c r="J106" s="207">
        <f>J291</f>
        <v>0</v>
      </c>
      <c r="K106" s="203"/>
      <c r="L106" s="20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2"/>
      <c r="C107" s="203"/>
      <c r="D107" s="204" t="s">
        <v>205</v>
      </c>
      <c r="E107" s="205"/>
      <c r="F107" s="205"/>
      <c r="G107" s="205"/>
      <c r="H107" s="205"/>
      <c r="I107" s="206"/>
      <c r="J107" s="207">
        <f>J300</f>
        <v>0</v>
      </c>
      <c r="K107" s="203"/>
      <c r="L107" s="20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2"/>
      <c r="C108" s="203"/>
      <c r="D108" s="204" t="s">
        <v>206</v>
      </c>
      <c r="E108" s="205"/>
      <c r="F108" s="205"/>
      <c r="G108" s="205"/>
      <c r="H108" s="205"/>
      <c r="I108" s="206"/>
      <c r="J108" s="207">
        <f>J353</f>
        <v>0</v>
      </c>
      <c r="K108" s="203"/>
      <c r="L108" s="20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95"/>
      <c r="C109" s="196"/>
      <c r="D109" s="197" t="s">
        <v>207</v>
      </c>
      <c r="E109" s="198"/>
      <c r="F109" s="198"/>
      <c r="G109" s="198"/>
      <c r="H109" s="198"/>
      <c r="I109" s="199"/>
      <c r="J109" s="200">
        <f>J359</f>
        <v>0</v>
      </c>
      <c r="K109" s="196"/>
      <c r="L109" s="201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195"/>
      <c r="C110" s="196"/>
      <c r="D110" s="197" t="s">
        <v>208</v>
      </c>
      <c r="E110" s="198"/>
      <c r="F110" s="198"/>
      <c r="G110" s="198"/>
      <c r="H110" s="198"/>
      <c r="I110" s="199"/>
      <c r="J110" s="200">
        <f>J366</f>
        <v>0</v>
      </c>
      <c r="K110" s="196"/>
      <c r="L110" s="201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202"/>
      <c r="C111" s="203"/>
      <c r="D111" s="204" t="s">
        <v>209</v>
      </c>
      <c r="E111" s="205"/>
      <c r="F111" s="205"/>
      <c r="G111" s="205"/>
      <c r="H111" s="205"/>
      <c r="I111" s="206"/>
      <c r="J111" s="207">
        <f>J367</f>
        <v>0</v>
      </c>
      <c r="K111" s="203"/>
      <c r="L111" s="20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>
      <c r="A112" s="9"/>
      <c r="B112" s="195"/>
      <c r="C112" s="196"/>
      <c r="D112" s="197" t="s">
        <v>210</v>
      </c>
      <c r="E112" s="198"/>
      <c r="F112" s="198"/>
      <c r="G112" s="198"/>
      <c r="H112" s="198"/>
      <c r="I112" s="199"/>
      <c r="J112" s="200">
        <f>J375</f>
        <v>0</v>
      </c>
      <c r="K112" s="196"/>
      <c r="L112" s="201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10" customFormat="1" ht="19.9" customHeight="1">
      <c r="A113" s="10"/>
      <c r="B113" s="202"/>
      <c r="C113" s="203"/>
      <c r="D113" s="204" t="s">
        <v>211</v>
      </c>
      <c r="E113" s="205"/>
      <c r="F113" s="205"/>
      <c r="G113" s="205"/>
      <c r="H113" s="205"/>
      <c r="I113" s="206"/>
      <c r="J113" s="207">
        <f>J376</f>
        <v>0</v>
      </c>
      <c r="K113" s="203"/>
      <c r="L113" s="208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>
      <c r="A114" s="40"/>
      <c r="B114" s="41"/>
      <c r="C114" s="42"/>
      <c r="D114" s="42"/>
      <c r="E114" s="42"/>
      <c r="F114" s="42"/>
      <c r="G114" s="42"/>
      <c r="H114" s="42"/>
      <c r="I114" s="146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6.95" customHeight="1">
      <c r="A115" s="40"/>
      <c r="B115" s="68"/>
      <c r="C115" s="69"/>
      <c r="D115" s="69"/>
      <c r="E115" s="69"/>
      <c r="F115" s="69"/>
      <c r="G115" s="69"/>
      <c r="H115" s="69"/>
      <c r="I115" s="185"/>
      <c r="J115" s="69"/>
      <c r="K115" s="69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9" spans="1:31" s="2" customFormat="1" ht="6.95" customHeight="1">
      <c r="A119" s="40"/>
      <c r="B119" s="70"/>
      <c r="C119" s="71"/>
      <c r="D119" s="71"/>
      <c r="E119" s="71"/>
      <c r="F119" s="71"/>
      <c r="G119" s="71"/>
      <c r="H119" s="71"/>
      <c r="I119" s="188"/>
      <c r="J119" s="71"/>
      <c r="K119" s="71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24.95" customHeight="1">
      <c r="A120" s="40"/>
      <c r="B120" s="41"/>
      <c r="C120" s="24" t="s">
        <v>115</v>
      </c>
      <c r="D120" s="42"/>
      <c r="E120" s="42"/>
      <c r="F120" s="42"/>
      <c r="G120" s="42"/>
      <c r="H120" s="42"/>
      <c r="I120" s="146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6.95" customHeight="1">
      <c r="A121" s="40"/>
      <c r="B121" s="41"/>
      <c r="C121" s="42"/>
      <c r="D121" s="42"/>
      <c r="E121" s="42"/>
      <c r="F121" s="42"/>
      <c r="G121" s="42"/>
      <c r="H121" s="42"/>
      <c r="I121" s="146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2" customHeight="1">
      <c r="A122" s="40"/>
      <c r="B122" s="41"/>
      <c r="C122" s="33" t="s">
        <v>16</v>
      </c>
      <c r="D122" s="42"/>
      <c r="E122" s="42"/>
      <c r="F122" s="42"/>
      <c r="G122" s="42"/>
      <c r="H122" s="42"/>
      <c r="I122" s="146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16.5" customHeight="1">
      <c r="A123" s="40"/>
      <c r="B123" s="41"/>
      <c r="C123" s="42"/>
      <c r="D123" s="42"/>
      <c r="E123" s="189" t="str">
        <f>E7</f>
        <v>Projekt opravy střech _ Pavilony - A, B</v>
      </c>
      <c r="F123" s="33"/>
      <c r="G123" s="33"/>
      <c r="H123" s="33"/>
      <c r="I123" s="146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2" customHeight="1">
      <c r="A124" s="40"/>
      <c r="B124" s="41"/>
      <c r="C124" s="33" t="s">
        <v>101</v>
      </c>
      <c r="D124" s="42"/>
      <c r="E124" s="42"/>
      <c r="F124" s="42"/>
      <c r="G124" s="42"/>
      <c r="H124" s="42"/>
      <c r="I124" s="146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16.5" customHeight="1">
      <c r="A125" s="40"/>
      <c r="B125" s="41"/>
      <c r="C125" s="42"/>
      <c r="D125" s="42"/>
      <c r="E125" s="78" t="str">
        <f>E9</f>
        <v xml:space="preserve">D.1.1 - Architektonicko-stavební řešení </v>
      </c>
      <c r="F125" s="42"/>
      <c r="G125" s="42"/>
      <c r="H125" s="42"/>
      <c r="I125" s="146"/>
      <c r="J125" s="42"/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6.95" customHeight="1">
      <c r="A126" s="40"/>
      <c r="B126" s="41"/>
      <c r="C126" s="42"/>
      <c r="D126" s="42"/>
      <c r="E126" s="42"/>
      <c r="F126" s="42"/>
      <c r="G126" s="42"/>
      <c r="H126" s="42"/>
      <c r="I126" s="146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2" customFormat="1" ht="12" customHeight="1">
      <c r="A127" s="40"/>
      <c r="B127" s="41"/>
      <c r="C127" s="33" t="s">
        <v>22</v>
      </c>
      <c r="D127" s="42"/>
      <c r="E127" s="42"/>
      <c r="F127" s="28" t="str">
        <f>F12</f>
        <v>Petřvald</v>
      </c>
      <c r="G127" s="42"/>
      <c r="H127" s="42"/>
      <c r="I127" s="149" t="s">
        <v>24</v>
      </c>
      <c r="J127" s="81" t="str">
        <f>IF(J12="","",J12)</f>
        <v>13. 5. 2020</v>
      </c>
      <c r="K127" s="42"/>
      <c r="L127" s="65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2" customFormat="1" ht="6.95" customHeight="1">
      <c r="A128" s="40"/>
      <c r="B128" s="41"/>
      <c r="C128" s="42"/>
      <c r="D128" s="42"/>
      <c r="E128" s="42"/>
      <c r="F128" s="42"/>
      <c r="G128" s="42"/>
      <c r="H128" s="42"/>
      <c r="I128" s="146"/>
      <c r="J128" s="42"/>
      <c r="K128" s="42"/>
      <c r="L128" s="65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s="2" customFormat="1" ht="25.65" customHeight="1">
      <c r="A129" s="40"/>
      <c r="B129" s="41"/>
      <c r="C129" s="33" t="s">
        <v>30</v>
      </c>
      <c r="D129" s="42"/>
      <c r="E129" s="42"/>
      <c r="F129" s="28" t="str">
        <f>E15</f>
        <v>Město Petřvald</v>
      </c>
      <c r="G129" s="42"/>
      <c r="H129" s="42"/>
      <c r="I129" s="149" t="s">
        <v>36</v>
      </c>
      <c r="J129" s="38" t="str">
        <f>E21</f>
        <v>DEKPROJEKT s.r.o.</v>
      </c>
      <c r="K129" s="42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15.15" customHeight="1">
      <c r="A130" s="40"/>
      <c r="B130" s="41"/>
      <c r="C130" s="33" t="s">
        <v>34</v>
      </c>
      <c r="D130" s="42"/>
      <c r="E130" s="42"/>
      <c r="F130" s="28" t="str">
        <f>IF(E18="","",E18)</f>
        <v>Vyplň údaj</v>
      </c>
      <c r="G130" s="42"/>
      <c r="H130" s="42"/>
      <c r="I130" s="149" t="s">
        <v>39</v>
      </c>
      <c r="J130" s="38" t="str">
        <f>E24</f>
        <v xml:space="preserve"> </v>
      </c>
      <c r="K130" s="42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2" customFormat="1" ht="10.3" customHeight="1">
      <c r="A131" s="40"/>
      <c r="B131" s="41"/>
      <c r="C131" s="42"/>
      <c r="D131" s="42"/>
      <c r="E131" s="42"/>
      <c r="F131" s="42"/>
      <c r="G131" s="42"/>
      <c r="H131" s="42"/>
      <c r="I131" s="146"/>
      <c r="J131" s="42"/>
      <c r="K131" s="42"/>
      <c r="L131" s="65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1:31" s="11" customFormat="1" ht="29.25" customHeight="1">
      <c r="A132" s="209"/>
      <c r="B132" s="210"/>
      <c r="C132" s="211" t="s">
        <v>116</v>
      </c>
      <c r="D132" s="212" t="s">
        <v>68</v>
      </c>
      <c r="E132" s="212" t="s">
        <v>64</v>
      </c>
      <c r="F132" s="212" t="s">
        <v>65</v>
      </c>
      <c r="G132" s="212" t="s">
        <v>117</v>
      </c>
      <c r="H132" s="212" t="s">
        <v>118</v>
      </c>
      <c r="I132" s="213" t="s">
        <v>119</v>
      </c>
      <c r="J132" s="212" t="s">
        <v>105</v>
      </c>
      <c r="K132" s="214" t="s">
        <v>120</v>
      </c>
      <c r="L132" s="215"/>
      <c r="M132" s="102" t="s">
        <v>1</v>
      </c>
      <c r="N132" s="103" t="s">
        <v>47</v>
      </c>
      <c r="O132" s="103" t="s">
        <v>121</v>
      </c>
      <c r="P132" s="103" t="s">
        <v>122</v>
      </c>
      <c r="Q132" s="103" t="s">
        <v>123</v>
      </c>
      <c r="R132" s="103" t="s">
        <v>124</v>
      </c>
      <c r="S132" s="103" t="s">
        <v>125</v>
      </c>
      <c r="T132" s="104" t="s">
        <v>126</v>
      </c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</row>
    <row r="133" spans="1:63" s="2" customFormat="1" ht="22.8" customHeight="1">
      <c r="A133" s="40"/>
      <c r="B133" s="41"/>
      <c r="C133" s="109" t="s">
        <v>127</v>
      </c>
      <c r="D133" s="42"/>
      <c r="E133" s="42"/>
      <c r="F133" s="42"/>
      <c r="G133" s="42"/>
      <c r="H133" s="42"/>
      <c r="I133" s="146"/>
      <c r="J133" s="216">
        <f>BK133</f>
        <v>0</v>
      </c>
      <c r="K133" s="42"/>
      <c r="L133" s="46"/>
      <c r="M133" s="105"/>
      <c r="N133" s="217"/>
      <c r="O133" s="106"/>
      <c r="P133" s="218">
        <f>P134+P163+P359+P366+P375</f>
        <v>0</v>
      </c>
      <c r="Q133" s="106"/>
      <c r="R133" s="218">
        <f>R134+R163+R359+R366+R375</f>
        <v>11.951735939999997</v>
      </c>
      <c r="S133" s="106"/>
      <c r="T133" s="219">
        <f>T134+T163+T359+T366+T375</f>
        <v>10.845100700000001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8" t="s">
        <v>82</v>
      </c>
      <c r="AU133" s="18" t="s">
        <v>107</v>
      </c>
      <c r="BK133" s="220">
        <f>BK134+BK163+BK359+BK366+BK375</f>
        <v>0</v>
      </c>
    </row>
    <row r="134" spans="1:63" s="12" customFormat="1" ht="25.9" customHeight="1">
      <c r="A134" s="12"/>
      <c r="B134" s="221"/>
      <c r="C134" s="222"/>
      <c r="D134" s="223" t="s">
        <v>82</v>
      </c>
      <c r="E134" s="224" t="s">
        <v>212</v>
      </c>
      <c r="F134" s="224" t="s">
        <v>213</v>
      </c>
      <c r="G134" s="222"/>
      <c r="H134" s="222"/>
      <c r="I134" s="225"/>
      <c r="J134" s="226">
        <f>BK134</f>
        <v>0</v>
      </c>
      <c r="K134" s="222"/>
      <c r="L134" s="227"/>
      <c r="M134" s="228"/>
      <c r="N134" s="229"/>
      <c r="O134" s="229"/>
      <c r="P134" s="230">
        <f>P135+P141+P153+P161</f>
        <v>0</v>
      </c>
      <c r="Q134" s="229"/>
      <c r="R134" s="230">
        <f>R135+R141+R153+R161</f>
        <v>0.5285249999999999</v>
      </c>
      <c r="S134" s="229"/>
      <c r="T134" s="231">
        <f>T135+T141+T153+T161</f>
        <v>0.5309999999999999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2" t="s">
        <v>91</v>
      </c>
      <c r="AT134" s="233" t="s">
        <v>82</v>
      </c>
      <c r="AU134" s="233" t="s">
        <v>83</v>
      </c>
      <c r="AY134" s="232" t="s">
        <v>130</v>
      </c>
      <c r="BK134" s="234">
        <f>BK135+BK141+BK153+BK161</f>
        <v>0</v>
      </c>
    </row>
    <row r="135" spans="1:63" s="12" customFormat="1" ht="22.8" customHeight="1">
      <c r="A135" s="12"/>
      <c r="B135" s="221"/>
      <c r="C135" s="222"/>
      <c r="D135" s="223" t="s">
        <v>82</v>
      </c>
      <c r="E135" s="235" t="s">
        <v>164</v>
      </c>
      <c r="F135" s="235" t="s">
        <v>214</v>
      </c>
      <c r="G135" s="222"/>
      <c r="H135" s="222"/>
      <c r="I135" s="225"/>
      <c r="J135" s="236">
        <f>BK135</f>
        <v>0</v>
      </c>
      <c r="K135" s="222"/>
      <c r="L135" s="227"/>
      <c r="M135" s="228"/>
      <c r="N135" s="229"/>
      <c r="O135" s="229"/>
      <c r="P135" s="230">
        <f>SUM(P136:P140)</f>
        <v>0</v>
      </c>
      <c r="Q135" s="229"/>
      <c r="R135" s="230">
        <f>SUM(R136:R140)</f>
        <v>0.34964999999999996</v>
      </c>
      <c r="S135" s="229"/>
      <c r="T135" s="231">
        <f>SUM(T136:T140)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2" t="s">
        <v>91</v>
      </c>
      <c r="AT135" s="233" t="s">
        <v>82</v>
      </c>
      <c r="AU135" s="233" t="s">
        <v>91</v>
      </c>
      <c r="AY135" s="232" t="s">
        <v>130</v>
      </c>
      <c r="BK135" s="234">
        <f>SUM(BK136:BK140)</f>
        <v>0</v>
      </c>
    </row>
    <row r="136" spans="1:65" s="2" customFormat="1" ht="16.5" customHeight="1">
      <c r="A136" s="40"/>
      <c r="B136" s="41"/>
      <c r="C136" s="237" t="s">
        <v>91</v>
      </c>
      <c r="D136" s="237" t="s">
        <v>133</v>
      </c>
      <c r="E136" s="238" t="s">
        <v>215</v>
      </c>
      <c r="F136" s="239" t="s">
        <v>216</v>
      </c>
      <c r="G136" s="240" t="s">
        <v>217</v>
      </c>
      <c r="H136" s="241">
        <v>9</v>
      </c>
      <c r="I136" s="242"/>
      <c r="J136" s="243">
        <f>ROUND(I136*H136,2)</f>
        <v>0</v>
      </c>
      <c r="K136" s="239" t="s">
        <v>137</v>
      </c>
      <c r="L136" s="46"/>
      <c r="M136" s="244" t="s">
        <v>1</v>
      </c>
      <c r="N136" s="245" t="s">
        <v>48</v>
      </c>
      <c r="O136" s="93"/>
      <c r="P136" s="246">
        <f>O136*H136</f>
        <v>0</v>
      </c>
      <c r="Q136" s="246">
        <v>0.00735</v>
      </c>
      <c r="R136" s="246">
        <f>Q136*H136</f>
        <v>0.06615</v>
      </c>
      <c r="S136" s="246">
        <v>0</v>
      </c>
      <c r="T136" s="24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8" t="s">
        <v>155</v>
      </c>
      <c r="AT136" s="248" t="s">
        <v>133</v>
      </c>
      <c r="AU136" s="248" t="s">
        <v>93</v>
      </c>
      <c r="AY136" s="18" t="s">
        <v>130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8" t="s">
        <v>91</v>
      </c>
      <c r="BK136" s="249">
        <f>ROUND(I136*H136,2)</f>
        <v>0</v>
      </c>
      <c r="BL136" s="18" t="s">
        <v>155</v>
      </c>
      <c r="BM136" s="248" t="s">
        <v>218</v>
      </c>
    </row>
    <row r="137" spans="1:51" s="13" customFormat="1" ht="12">
      <c r="A137" s="13"/>
      <c r="B137" s="258"/>
      <c r="C137" s="259"/>
      <c r="D137" s="250" t="s">
        <v>219</v>
      </c>
      <c r="E137" s="260" t="s">
        <v>1</v>
      </c>
      <c r="F137" s="261" t="s">
        <v>220</v>
      </c>
      <c r="G137" s="259"/>
      <c r="H137" s="262">
        <v>3.6</v>
      </c>
      <c r="I137" s="263"/>
      <c r="J137" s="259"/>
      <c r="K137" s="259"/>
      <c r="L137" s="264"/>
      <c r="M137" s="265"/>
      <c r="N137" s="266"/>
      <c r="O137" s="266"/>
      <c r="P137" s="266"/>
      <c r="Q137" s="266"/>
      <c r="R137" s="266"/>
      <c r="S137" s="266"/>
      <c r="T137" s="26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8" t="s">
        <v>219</v>
      </c>
      <c r="AU137" s="268" t="s">
        <v>93</v>
      </c>
      <c r="AV137" s="13" t="s">
        <v>93</v>
      </c>
      <c r="AW137" s="13" t="s">
        <v>38</v>
      </c>
      <c r="AX137" s="13" t="s">
        <v>83</v>
      </c>
      <c r="AY137" s="268" t="s">
        <v>130</v>
      </c>
    </row>
    <row r="138" spans="1:51" s="13" customFormat="1" ht="12">
      <c r="A138" s="13"/>
      <c r="B138" s="258"/>
      <c r="C138" s="259"/>
      <c r="D138" s="250" t="s">
        <v>219</v>
      </c>
      <c r="E138" s="260" t="s">
        <v>1</v>
      </c>
      <c r="F138" s="261" t="s">
        <v>221</v>
      </c>
      <c r="G138" s="259"/>
      <c r="H138" s="262">
        <v>5.4</v>
      </c>
      <c r="I138" s="263"/>
      <c r="J138" s="259"/>
      <c r="K138" s="259"/>
      <c r="L138" s="264"/>
      <c r="M138" s="265"/>
      <c r="N138" s="266"/>
      <c r="O138" s="266"/>
      <c r="P138" s="266"/>
      <c r="Q138" s="266"/>
      <c r="R138" s="266"/>
      <c r="S138" s="266"/>
      <c r="T138" s="26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8" t="s">
        <v>219</v>
      </c>
      <c r="AU138" s="268" t="s">
        <v>93</v>
      </c>
      <c r="AV138" s="13" t="s">
        <v>93</v>
      </c>
      <c r="AW138" s="13" t="s">
        <v>38</v>
      </c>
      <c r="AX138" s="13" t="s">
        <v>83</v>
      </c>
      <c r="AY138" s="268" t="s">
        <v>130</v>
      </c>
    </row>
    <row r="139" spans="1:51" s="14" customFormat="1" ht="12">
      <c r="A139" s="14"/>
      <c r="B139" s="269"/>
      <c r="C139" s="270"/>
      <c r="D139" s="250" t="s">
        <v>219</v>
      </c>
      <c r="E139" s="271" t="s">
        <v>1</v>
      </c>
      <c r="F139" s="272" t="s">
        <v>222</v>
      </c>
      <c r="G139" s="270"/>
      <c r="H139" s="273">
        <v>9</v>
      </c>
      <c r="I139" s="274"/>
      <c r="J139" s="270"/>
      <c r="K139" s="270"/>
      <c r="L139" s="275"/>
      <c r="M139" s="276"/>
      <c r="N139" s="277"/>
      <c r="O139" s="277"/>
      <c r="P139" s="277"/>
      <c r="Q139" s="277"/>
      <c r="R139" s="277"/>
      <c r="S139" s="277"/>
      <c r="T139" s="27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9" t="s">
        <v>219</v>
      </c>
      <c r="AU139" s="279" t="s">
        <v>93</v>
      </c>
      <c r="AV139" s="14" t="s">
        <v>155</v>
      </c>
      <c r="AW139" s="14" t="s">
        <v>38</v>
      </c>
      <c r="AX139" s="14" t="s">
        <v>91</v>
      </c>
      <c r="AY139" s="279" t="s">
        <v>130</v>
      </c>
    </row>
    <row r="140" spans="1:65" s="2" customFormat="1" ht="16.5" customHeight="1">
      <c r="A140" s="40"/>
      <c r="B140" s="41"/>
      <c r="C140" s="237" t="s">
        <v>93</v>
      </c>
      <c r="D140" s="237" t="s">
        <v>133</v>
      </c>
      <c r="E140" s="238" t="s">
        <v>223</v>
      </c>
      <c r="F140" s="239" t="s">
        <v>224</v>
      </c>
      <c r="G140" s="240" t="s">
        <v>217</v>
      </c>
      <c r="H140" s="241">
        <v>9</v>
      </c>
      <c r="I140" s="242"/>
      <c r="J140" s="243">
        <f>ROUND(I140*H140,2)</f>
        <v>0</v>
      </c>
      <c r="K140" s="239" t="s">
        <v>137</v>
      </c>
      <c r="L140" s="46"/>
      <c r="M140" s="244" t="s">
        <v>1</v>
      </c>
      <c r="N140" s="245" t="s">
        <v>48</v>
      </c>
      <c r="O140" s="93"/>
      <c r="P140" s="246">
        <f>O140*H140</f>
        <v>0</v>
      </c>
      <c r="Q140" s="246">
        <v>0.0315</v>
      </c>
      <c r="R140" s="246">
        <f>Q140*H140</f>
        <v>0.2835</v>
      </c>
      <c r="S140" s="246">
        <v>0</v>
      </c>
      <c r="T140" s="24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8" t="s">
        <v>155</v>
      </c>
      <c r="AT140" s="248" t="s">
        <v>133</v>
      </c>
      <c r="AU140" s="248" t="s">
        <v>93</v>
      </c>
      <c r="AY140" s="18" t="s">
        <v>130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8" t="s">
        <v>91</v>
      </c>
      <c r="BK140" s="249">
        <f>ROUND(I140*H140,2)</f>
        <v>0</v>
      </c>
      <c r="BL140" s="18" t="s">
        <v>155</v>
      </c>
      <c r="BM140" s="248" t="s">
        <v>225</v>
      </c>
    </row>
    <row r="141" spans="1:63" s="12" customFormat="1" ht="22.8" customHeight="1">
      <c r="A141" s="12"/>
      <c r="B141" s="221"/>
      <c r="C141" s="222"/>
      <c r="D141" s="223" t="s">
        <v>82</v>
      </c>
      <c r="E141" s="235" t="s">
        <v>183</v>
      </c>
      <c r="F141" s="235" t="s">
        <v>226</v>
      </c>
      <c r="G141" s="222"/>
      <c r="H141" s="222"/>
      <c r="I141" s="225"/>
      <c r="J141" s="236">
        <f>BK141</f>
        <v>0</v>
      </c>
      <c r="K141" s="222"/>
      <c r="L141" s="227"/>
      <c r="M141" s="228"/>
      <c r="N141" s="229"/>
      <c r="O141" s="229"/>
      <c r="P141" s="230">
        <f>SUM(P142:P152)</f>
        <v>0</v>
      </c>
      <c r="Q141" s="229"/>
      <c r="R141" s="230">
        <f>SUM(R142:R152)</f>
        <v>0.178875</v>
      </c>
      <c r="S141" s="229"/>
      <c r="T141" s="231">
        <f>SUM(T142:T152)</f>
        <v>0.5309999999999999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2" t="s">
        <v>91</v>
      </c>
      <c r="AT141" s="233" t="s">
        <v>82</v>
      </c>
      <c r="AU141" s="233" t="s">
        <v>91</v>
      </c>
      <c r="AY141" s="232" t="s">
        <v>130</v>
      </c>
      <c r="BK141" s="234">
        <f>SUM(BK142:BK152)</f>
        <v>0</v>
      </c>
    </row>
    <row r="142" spans="1:65" s="2" customFormat="1" ht="16.5" customHeight="1">
      <c r="A142" s="40"/>
      <c r="B142" s="41"/>
      <c r="C142" s="237" t="s">
        <v>148</v>
      </c>
      <c r="D142" s="237" t="s">
        <v>133</v>
      </c>
      <c r="E142" s="238" t="s">
        <v>227</v>
      </c>
      <c r="F142" s="239" t="s">
        <v>228</v>
      </c>
      <c r="G142" s="240" t="s">
        <v>229</v>
      </c>
      <c r="H142" s="241">
        <v>36</v>
      </c>
      <c r="I142" s="242"/>
      <c r="J142" s="243">
        <f>ROUND(I142*H142,2)</f>
        <v>0</v>
      </c>
      <c r="K142" s="239" t="s">
        <v>137</v>
      </c>
      <c r="L142" s="46"/>
      <c r="M142" s="244" t="s">
        <v>1</v>
      </c>
      <c r="N142" s="245" t="s">
        <v>48</v>
      </c>
      <c r="O142" s="93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8" t="s">
        <v>155</v>
      </c>
      <c r="AT142" s="248" t="s">
        <v>133</v>
      </c>
      <c r="AU142" s="248" t="s">
        <v>93</v>
      </c>
      <c r="AY142" s="18" t="s">
        <v>130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8" t="s">
        <v>91</v>
      </c>
      <c r="BK142" s="249">
        <f>ROUND(I142*H142,2)</f>
        <v>0</v>
      </c>
      <c r="BL142" s="18" t="s">
        <v>155</v>
      </c>
      <c r="BM142" s="248" t="s">
        <v>230</v>
      </c>
    </row>
    <row r="143" spans="1:51" s="13" customFormat="1" ht="12">
      <c r="A143" s="13"/>
      <c r="B143" s="258"/>
      <c r="C143" s="259"/>
      <c r="D143" s="250" t="s">
        <v>219</v>
      </c>
      <c r="E143" s="260" t="s">
        <v>1</v>
      </c>
      <c r="F143" s="261" t="s">
        <v>231</v>
      </c>
      <c r="G143" s="259"/>
      <c r="H143" s="262">
        <v>36</v>
      </c>
      <c r="I143" s="263"/>
      <c r="J143" s="259"/>
      <c r="K143" s="259"/>
      <c r="L143" s="264"/>
      <c r="M143" s="265"/>
      <c r="N143" s="266"/>
      <c r="O143" s="266"/>
      <c r="P143" s="266"/>
      <c r="Q143" s="266"/>
      <c r="R143" s="266"/>
      <c r="S143" s="266"/>
      <c r="T143" s="26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8" t="s">
        <v>219</v>
      </c>
      <c r="AU143" s="268" t="s">
        <v>93</v>
      </c>
      <c r="AV143" s="13" t="s">
        <v>93</v>
      </c>
      <c r="AW143" s="13" t="s">
        <v>38</v>
      </c>
      <c r="AX143" s="13" t="s">
        <v>83</v>
      </c>
      <c r="AY143" s="268" t="s">
        <v>130</v>
      </c>
    </row>
    <row r="144" spans="1:51" s="14" customFormat="1" ht="12">
      <c r="A144" s="14"/>
      <c r="B144" s="269"/>
      <c r="C144" s="270"/>
      <c r="D144" s="250" t="s">
        <v>219</v>
      </c>
      <c r="E144" s="271" t="s">
        <v>1</v>
      </c>
      <c r="F144" s="272" t="s">
        <v>222</v>
      </c>
      <c r="G144" s="270"/>
      <c r="H144" s="273">
        <v>36</v>
      </c>
      <c r="I144" s="274"/>
      <c r="J144" s="270"/>
      <c r="K144" s="270"/>
      <c r="L144" s="275"/>
      <c r="M144" s="276"/>
      <c r="N144" s="277"/>
      <c r="O144" s="277"/>
      <c r="P144" s="277"/>
      <c r="Q144" s="277"/>
      <c r="R144" s="277"/>
      <c r="S144" s="277"/>
      <c r="T144" s="27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9" t="s">
        <v>219</v>
      </c>
      <c r="AU144" s="279" t="s">
        <v>93</v>
      </c>
      <c r="AV144" s="14" t="s">
        <v>155</v>
      </c>
      <c r="AW144" s="14" t="s">
        <v>38</v>
      </c>
      <c r="AX144" s="14" t="s">
        <v>91</v>
      </c>
      <c r="AY144" s="279" t="s">
        <v>130</v>
      </c>
    </row>
    <row r="145" spans="1:65" s="2" customFormat="1" ht="16.5" customHeight="1">
      <c r="A145" s="40"/>
      <c r="B145" s="41"/>
      <c r="C145" s="237" t="s">
        <v>155</v>
      </c>
      <c r="D145" s="237" t="s">
        <v>133</v>
      </c>
      <c r="E145" s="238" t="s">
        <v>232</v>
      </c>
      <c r="F145" s="239" t="s">
        <v>233</v>
      </c>
      <c r="G145" s="240" t="s">
        <v>217</v>
      </c>
      <c r="H145" s="241">
        <v>4.5</v>
      </c>
      <c r="I145" s="242"/>
      <c r="J145" s="243">
        <f>ROUND(I145*H145,2)</f>
        <v>0</v>
      </c>
      <c r="K145" s="239" t="s">
        <v>137</v>
      </c>
      <c r="L145" s="46"/>
      <c r="M145" s="244" t="s">
        <v>1</v>
      </c>
      <c r="N145" s="245" t="s">
        <v>48</v>
      </c>
      <c r="O145" s="93"/>
      <c r="P145" s="246">
        <f>O145*H145</f>
        <v>0</v>
      </c>
      <c r="Q145" s="246">
        <v>0.00525</v>
      </c>
      <c r="R145" s="246">
        <f>Q145*H145</f>
        <v>0.023625</v>
      </c>
      <c r="S145" s="246">
        <v>0</v>
      </c>
      <c r="T145" s="24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48" t="s">
        <v>155</v>
      </c>
      <c r="AT145" s="248" t="s">
        <v>133</v>
      </c>
      <c r="AU145" s="248" t="s">
        <v>93</v>
      </c>
      <c r="AY145" s="18" t="s">
        <v>130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8" t="s">
        <v>91</v>
      </c>
      <c r="BK145" s="249">
        <f>ROUND(I145*H145,2)</f>
        <v>0</v>
      </c>
      <c r="BL145" s="18" t="s">
        <v>155</v>
      </c>
      <c r="BM145" s="248" t="s">
        <v>234</v>
      </c>
    </row>
    <row r="146" spans="1:51" s="13" customFormat="1" ht="12">
      <c r="A146" s="13"/>
      <c r="B146" s="258"/>
      <c r="C146" s="259"/>
      <c r="D146" s="250" t="s">
        <v>219</v>
      </c>
      <c r="E146" s="260" t="s">
        <v>1</v>
      </c>
      <c r="F146" s="261" t="s">
        <v>235</v>
      </c>
      <c r="G146" s="259"/>
      <c r="H146" s="262">
        <v>4.5</v>
      </c>
      <c r="I146" s="263"/>
      <c r="J146" s="259"/>
      <c r="K146" s="259"/>
      <c r="L146" s="264"/>
      <c r="M146" s="265"/>
      <c r="N146" s="266"/>
      <c r="O146" s="266"/>
      <c r="P146" s="266"/>
      <c r="Q146" s="266"/>
      <c r="R146" s="266"/>
      <c r="S146" s="266"/>
      <c r="T146" s="26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8" t="s">
        <v>219</v>
      </c>
      <c r="AU146" s="268" t="s">
        <v>93</v>
      </c>
      <c r="AV146" s="13" t="s">
        <v>93</v>
      </c>
      <c r="AW146" s="13" t="s">
        <v>38</v>
      </c>
      <c r="AX146" s="13" t="s">
        <v>83</v>
      </c>
      <c r="AY146" s="268" t="s">
        <v>130</v>
      </c>
    </row>
    <row r="147" spans="1:51" s="14" customFormat="1" ht="12">
      <c r="A147" s="14"/>
      <c r="B147" s="269"/>
      <c r="C147" s="270"/>
      <c r="D147" s="250" t="s">
        <v>219</v>
      </c>
      <c r="E147" s="271" t="s">
        <v>1</v>
      </c>
      <c r="F147" s="272" t="s">
        <v>222</v>
      </c>
      <c r="G147" s="270"/>
      <c r="H147" s="273">
        <v>4.5</v>
      </c>
      <c r="I147" s="274"/>
      <c r="J147" s="270"/>
      <c r="K147" s="270"/>
      <c r="L147" s="275"/>
      <c r="M147" s="276"/>
      <c r="N147" s="277"/>
      <c r="O147" s="277"/>
      <c r="P147" s="277"/>
      <c r="Q147" s="277"/>
      <c r="R147" s="277"/>
      <c r="S147" s="277"/>
      <c r="T147" s="27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9" t="s">
        <v>219</v>
      </c>
      <c r="AU147" s="279" t="s">
        <v>93</v>
      </c>
      <c r="AV147" s="14" t="s">
        <v>155</v>
      </c>
      <c r="AW147" s="14" t="s">
        <v>38</v>
      </c>
      <c r="AX147" s="14" t="s">
        <v>91</v>
      </c>
      <c r="AY147" s="279" t="s">
        <v>130</v>
      </c>
    </row>
    <row r="148" spans="1:65" s="2" customFormat="1" ht="16.5" customHeight="1">
      <c r="A148" s="40"/>
      <c r="B148" s="41"/>
      <c r="C148" s="237" t="s">
        <v>129</v>
      </c>
      <c r="D148" s="237" t="s">
        <v>133</v>
      </c>
      <c r="E148" s="238" t="s">
        <v>236</v>
      </c>
      <c r="F148" s="239" t="s">
        <v>237</v>
      </c>
      <c r="G148" s="240" t="s">
        <v>238</v>
      </c>
      <c r="H148" s="241">
        <v>15</v>
      </c>
      <c r="I148" s="242"/>
      <c r="J148" s="243">
        <f>ROUND(I148*H148,2)</f>
        <v>0</v>
      </c>
      <c r="K148" s="239" t="s">
        <v>137</v>
      </c>
      <c r="L148" s="46"/>
      <c r="M148" s="244" t="s">
        <v>1</v>
      </c>
      <c r="N148" s="245" t="s">
        <v>48</v>
      </c>
      <c r="O148" s="93"/>
      <c r="P148" s="246">
        <f>O148*H148</f>
        <v>0</v>
      </c>
      <c r="Q148" s="246">
        <v>0.01035</v>
      </c>
      <c r="R148" s="246">
        <f>Q148*H148</f>
        <v>0.15525</v>
      </c>
      <c r="S148" s="246">
        <v>0</v>
      </c>
      <c r="T148" s="24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8" t="s">
        <v>155</v>
      </c>
      <c r="AT148" s="248" t="s">
        <v>133</v>
      </c>
      <c r="AU148" s="248" t="s">
        <v>93</v>
      </c>
      <c r="AY148" s="18" t="s">
        <v>130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8" t="s">
        <v>91</v>
      </c>
      <c r="BK148" s="249">
        <f>ROUND(I148*H148,2)</f>
        <v>0</v>
      </c>
      <c r="BL148" s="18" t="s">
        <v>155</v>
      </c>
      <c r="BM148" s="248" t="s">
        <v>239</v>
      </c>
    </row>
    <row r="149" spans="1:65" s="2" customFormat="1" ht="16.5" customHeight="1">
      <c r="A149" s="40"/>
      <c r="B149" s="41"/>
      <c r="C149" s="237" t="s">
        <v>164</v>
      </c>
      <c r="D149" s="237" t="s">
        <v>133</v>
      </c>
      <c r="E149" s="238" t="s">
        <v>240</v>
      </c>
      <c r="F149" s="239" t="s">
        <v>241</v>
      </c>
      <c r="G149" s="240" t="s">
        <v>217</v>
      </c>
      <c r="H149" s="241">
        <v>9</v>
      </c>
      <c r="I149" s="242"/>
      <c r="J149" s="243">
        <f>ROUND(I149*H149,2)</f>
        <v>0</v>
      </c>
      <c r="K149" s="239" t="s">
        <v>137</v>
      </c>
      <c r="L149" s="46"/>
      <c r="M149" s="244" t="s">
        <v>1</v>
      </c>
      <c r="N149" s="245" t="s">
        <v>48</v>
      </c>
      <c r="O149" s="93"/>
      <c r="P149" s="246">
        <f>O149*H149</f>
        <v>0</v>
      </c>
      <c r="Q149" s="246">
        <v>0</v>
      </c>
      <c r="R149" s="246">
        <f>Q149*H149</f>
        <v>0</v>
      </c>
      <c r="S149" s="246">
        <v>0.059</v>
      </c>
      <c r="T149" s="247">
        <f>S149*H149</f>
        <v>0.5309999999999999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8" t="s">
        <v>155</v>
      </c>
      <c r="AT149" s="248" t="s">
        <v>133</v>
      </c>
      <c r="AU149" s="248" t="s">
        <v>93</v>
      </c>
      <c r="AY149" s="18" t="s">
        <v>130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8" t="s">
        <v>91</v>
      </c>
      <c r="BK149" s="249">
        <f>ROUND(I149*H149,2)</f>
        <v>0</v>
      </c>
      <c r="BL149" s="18" t="s">
        <v>155</v>
      </c>
      <c r="BM149" s="248" t="s">
        <v>242</v>
      </c>
    </row>
    <row r="150" spans="1:51" s="13" customFormat="1" ht="12">
      <c r="A150" s="13"/>
      <c r="B150" s="258"/>
      <c r="C150" s="259"/>
      <c r="D150" s="250" t="s">
        <v>219</v>
      </c>
      <c r="E150" s="260" t="s">
        <v>1</v>
      </c>
      <c r="F150" s="261" t="s">
        <v>220</v>
      </c>
      <c r="G150" s="259"/>
      <c r="H150" s="262">
        <v>3.6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8" t="s">
        <v>219</v>
      </c>
      <c r="AU150" s="268" t="s">
        <v>93</v>
      </c>
      <c r="AV150" s="13" t="s">
        <v>93</v>
      </c>
      <c r="AW150" s="13" t="s">
        <v>38</v>
      </c>
      <c r="AX150" s="13" t="s">
        <v>83</v>
      </c>
      <c r="AY150" s="268" t="s">
        <v>130</v>
      </c>
    </row>
    <row r="151" spans="1:51" s="13" customFormat="1" ht="12">
      <c r="A151" s="13"/>
      <c r="B151" s="258"/>
      <c r="C151" s="259"/>
      <c r="D151" s="250" t="s">
        <v>219</v>
      </c>
      <c r="E151" s="260" t="s">
        <v>1</v>
      </c>
      <c r="F151" s="261" t="s">
        <v>221</v>
      </c>
      <c r="G151" s="259"/>
      <c r="H151" s="262">
        <v>5.4</v>
      </c>
      <c r="I151" s="263"/>
      <c r="J151" s="259"/>
      <c r="K151" s="259"/>
      <c r="L151" s="264"/>
      <c r="M151" s="265"/>
      <c r="N151" s="266"/>
      <c r="O151" s="266"/>
      <c r="P151" s="266"/>
      <c r="Q151" s="266"/>
      <c r="R151" s="266"/>
      <c r="S151" s="266"/>
      <c r="T151" s="26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8" t="s">
        <v>219</v>
      </c>
      <c r="AU151" s="268" t="s">
        <v>93</v>
      </c>
      <c r="AV151" s="13" t="s">
        <v>93</v>
      </c>
      <c r="AW151" s="13" t="s">
        <v>38</v>
      </c>
      <c r="AX151" s="13" t="s">
        <v>83</v>
      </c>
      <c r="AY151" s="268" t="s">
        <v>130</v>
      </c>
    </row>
    <row r="152" spans="1:51" s="14" customFormat="1" ht="12">
      <c r="A152" s="14"/>
      <c r="B152" s="269"/>
      <c r="C152" s="270"/>
      <c r="D152" s="250" t="s">
        <v>219</v>
      </c>
      <c r="E152" s="271" t="s">
        <v>1</v>
      </c>
      <c r="F152" s="272" t="s">
        <v>222</v>
      </c>
      <c r="G152" s="270"/>
      <c r="H152" s="273">
        <v>9</v>
      </c>
      <c r="I152" s="274"/>
      <c r="J152" s="270"/>
      <c r="K152" s="270"/>
      <c r="L152" s="275"/>
      <c r="M152" s="276"/>
      <c r="N152" s="277"/>
      <c r="O152" s="277"/>
      <c r="P152" s="277"/>
      <c r="Q152" s="277"/>
      <c r="R152" s="277"/>
      <c r="S152" s="277"/>
      <c r="T152" s="27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9" t="s">
        <v>219</v>
      </c>
      <c r="AU152" s="279" t="s">
        <v>93</v>
      </c>
      <c r="AV152" s="14" t="s">
        <v>155</v>
      </c>
      <c r="AW152" s="14" t="s">
        <v>38</v>
      </c>
      <c r="AX152" s="14" t="s">
        <v>91</v>
      </c>
      <c r="AY152" s="279" t="s">
        <v>130</v>
      </c>
    </row>
    <row r="153" spans="1:63" s="12" customFormat="1" ht="22.8" customHeight="1">
      <c r="A153" s="12"/>
      <c r="B153" s="221"/>
      <c r="C153" s="222"/>
      <c r="D153" s="223" t="s">
        <v>82</v>
      </c>
      <c r="E153" s="235" t="s">
        <v>243</v>
      </c>
      <c r="F153" s="235" t="s">
        <v>244</v>
      </c>
      <c r="G153" s="222"/>
      <c r="H153" s="222"/>
      <c r="I153" s="225"/>
      <c r="J153" s="236">
        <f>BK153</f>
        <v>0</v>
      </c>
      <c r="K153" s="222"/>
      <c r="L153" s="227"/>
      <c r="M153" s="228"/>
      <c r="N153" s="229"/>
      <c r="O153" s="229"/>
      <c r="P153" s="230">
        <f>SUM(P154:P160)</f>
        <v>0</v>
      </c>
      <c r="Q153" s="229"/>
      <c r="R153" s="230">
        <f>SUM(R154:R160)</f>
        <v>0</v>
      </c>
      <c r="S153" s="229"/>
      <c r="T153" s="231">
        <f>SUM(T154:T160)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2" t="s">
        <v>91</v>
      </c>
      <c r="AT153" s="233" t="s">
        <v>82</v>
      </c>
      <c r="AU153" s="233" t="s">
        <v>91</v>
      </c>
      <c r="AY153" s="232" t="s">
        <v>130</v>
      </c>
      <c r="BK153" s="234">
        <f>SUM(BK154:BK160)</f>
        <v>0</v>
      </c>
    </row>
    <row r="154" spans="1:65" s="2" customFormat="1" ht="16.5" customHeight="1">
      <c r="A154" s="40"/>
      <c r="B154" s="41"/>
      <c r="C154" s="237" t="s">
        <v>171</v>
      </c>
      <c r="D154" s="237" t="s">
        <v>133</v>
      </c>
      <c r="E154" s="238" t="s">
        <v>245</v>
      </c>
      <c r="F154" s="239" t="s">
        <v>246</v>
      </c>
      <c r="G154" s="240" t="s">
        <v>247</v>
      </c>
      <c r="H154" s="241">
        <v>10.845</v>
      </c>
      <c r="I154" s="242"/>
      <c r="J154" s="243">
        <f>ROUND(I154*H154,2)</f>
        <v>0</v>
      </c>
      <c r="K154" s="239" t="s">
        <v>137</v>
      </c>
      <c r="L154" s="46"/>
      <c r="M154" s="244" t="s">
        <v>1</v>
      </c>
      <c r="N154" s="245" t="s">
        <v>48</v>
      </c>
      <c r="O154" s="93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48" t="s">
        <v>155</v>
      </c>
      <c r="AT154" s="248" t="s">
        <v>133</v>
      </c>
      <c r="AU154" s="248" t="s">
        <v>93</v>
      </c>
      <c r="AY154" s="18" t="s">
        <v>130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8" t="s">
        <v>91</v>
      </c>
      <c r="BK154" s="249">
        <f>ROUND(I154*H154,2)</f>
        <v>0</v>
      </c>
      <c r="BL154" s="18" t="s">
        <v>155</v>
      </c>
      <c r="BM154" s="248" t="s">
        <v>248</v>
      </c>
    </row>
    <row r="155" spans="1:65" s="2" customFormat="1" ht="16.5" customHeight="1">
      <c r="A155" s="40"/>
      <c r="B155" s="41"/>
      <c r="C155" s="237" t="s">
        <v>176</v>
      </c>
      <c r="D155" s="237" t="s">
        <v>133</v>
      </c>
      <c r="E155" s="238" t="s">
        <v>249</v>
      </c>
      <c r="F155" s="239" t="s">
        <v>250</v>
      </c>
      <c r="G155" s="240" t="s">
        <v>247</v>
      </c>
      <c r="H155" s="241">
        <v>10.845</v>
      </c>
      <c r="I155" s="242"/>
      <c r="J155" s="243">
        <f>ROUND(I155*H155,2)</f>
        <v>0</v>
      </c>
      <c r="K155" s="239" t="s">
        <v>251</v>
      </c>
      <c r="L155" s="46"/>
      <c r="M155" s="244" t="s">
        <v>1</v>
      </c>
      <c r="N155" s="245" t="s">
        <v>48</v>
      </c>
      <c r="O155" s="93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8" t="s">
        <v>155</v>
      </c>
      <c r="AT155" s="248" t="s">
        <v>133</v>
      </c>
      <c r="AU155" s="248" t="s">
        <v>93</v>
      </c>
      <c r="AY155" s="18" t="s">
        <v>130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8" t="s">
        <v>91</v>
      </c>
      <c r="BK155" s="249">
        <f>ROUND(I155*H155,2)</f>
        <v>0</v>
      </c>
      <c r="BL155" s="18" t="s">
        <v>155</v>
      </c>
      <c r="BM155" s="248" t="s">
        <v>252</v>
      </c>
    </row>
    <row r="156" spans="1:47" s="2" customFormat="1" ht="12">
      <c r="A156" s="40"/>
      <c r="B156" s="41"/>
      <c r="C156" s="42"/>
      <c r="D156" s="250" t="s">
        <v>140</v>
      </c>
      <c r="E156" s="42"/>
      <c r="F156" s="251" t="s">
        <v>253</v>
      </c>
      <c r="G156" s="42"/>
      <c r="H156" s="42"/>
      <c r="I156" s="146"/>
      <c r="J156" s="42"/>
      <c r="K156" s="42"/>
      <c r="L156" s="46"/>
      <c r="M156" s="252"/>
      <c r="N156" s="253"/>
      <c r="O156" s="93"/>
      <c r="P156" s="93"/>
      <c r="Q156" s="93"/>
      <c r="R156" s="93"/>
      <c r="S156" s="93"/>
      <c r="T156" s="94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8" t="s">
        <v>140</v>
      </c>
      <c r="AU156" s="18" t="s">
        <v>93</v>
      </c>
    </row>
    <row r="157" spans="1:65" s="2" customFormat="1" ht="16.5" customHeight="1">
      <c r="A157" s="40"/>
      <c r="B157" s="41"/>
      <c r="C157" s="237" t="s">
        <v>183</v>
      </c>
      <c r="D157" s="237" t="s">
        <v>133</v>
      </c>
      <c r="E157" s="238" t="s">
        <v>254</v>
      </c>
      <c r="F157" s="239" t="s">
        <v>255</v>
      </c>
      <c r="G157" s="240" t="s">
        <v>247</v>
      </c>
      <c r="H157" s="241">
        <v>10.845</v>
      </c>
      <c r="I157" s="242"/>
      <c r="J157" s="243">
        <f>ROUND(I157*H157,2)</f>
        <v>0</v>
      </c>
      <c r="K157" s="239" t="s">
        <v>137</v>
      </c>
      <c r="L157" s="46"/>
      <c r="M157" s="244" t="s">
        <v>1</v>
      </c>
      <c r="N157" s="245" t="s">
        <v>48</v>
      </c>
      <c r="O157" s="93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8" t="s">
        <v>155</v>
      </c>
      <c r="AT157" s="248" t="s">
        <v>133</v>
      </c>
      <c r="AU157" s="248" t="s">
        <v>93</v>
      </c>
      <c r="AY157" s="18" t="s">
        <v>130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8" t="s">
        <v>91</v>
      </c>
      <c r="BK157" s="249">
        <f>ROUND(I157*H157,2)</f>
        <v>0</v>
      </c>
      <c r="BL157" s="18" t="s">
        <v>155</v>
      </c>
      <c r="BM157" s="248" t="s">
        <v>256</v>
      </c>
    </row>
    <row r="158" spans="1:65" s="2" customFormat="1" ht="16.5" customHeight="1">
      <c r="A158" s="40"/>
      <c r="B158" s="41"/>
      <c r="C158" s="237" t="s">
        <v>190</v>
      </c>
      <c r="D158" s="237" t="s">
        <v>133</v>
      </c>
      <c r="E158" s="238" t="s">
        <v>257</v>
      </c>
      <c r="F158" s="239" t="s">
        <v>258</v>
      </c>
      <c r="G158" s="240" t="s">
        <v>247</v>
      </c>
      <c r="H158" s="241">
        <v>216.9</v>
      </c>
      <c r="I158" s="242"/>
      <c r="J158" s="243">
        <f>ROUND(I158*H158,2)</f>
        <v>0</v>
      </c>
      <c r="K158" s="239" t="s">
        <v>137</v>
      </c>
      <c r="L158" s="46"/>
      <c r="M158" s="244" t="s">
        <v>1</v>
      </c>
      <c r="N158" s="245" t="s">
        <v>48</v>
      </c>
      <c r="O158" s="93"/>
      <c r="P158" s="246">
        <f>O158*H158</f>
        <v>0</v>
      </c>
      <c r="Q158" s="246">
        <v>0</v>
      </c>
      <c r="R158" s="246">
        <f>Q158*H158</f>
        <v>0</v>
      </c>
      <c r="S158" s="246">
        <v>0</v>
      </c>
      <c r="T158" s="24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48" t="s">
        <v>155</v>
      </c>
      <c r="AT158" s="248" t="s">
        <v>133</v>
      </c>
      <c r="AU158" s="248" t="s">
        <v>93</v>
      </c>
      <c r="AY158" s="18" t="s">
        <v>130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8" t="s">
        <v>91</v>
      </c>
      <c r="BK158" s="249">
        <f>ROUND(I158*H158,2)</f>
        <v>0</v>
      </c>
      <c r="BL158" s="18" t="s">
        <v>155</v>
      </c>
      <c r="BM158" s="248" t="s">
        <v>259</v>
      </c>
    </row>
    <row r="159" spans="1:51" s="13" customFormat="1" ht="12">
      <c r="A159" s="13"/>
      <c r="B159" s="258"/>
      <c r="C159" s="259"/>
      <c r="D159" s="250" t="s">
        <v>219</v>
      </c>
      <c r="E159" s="259"/>
      <c r="F159" s="261" t="s">
        <v>260</v>
      </c>
      <c r="G159" s="259"/>
      <c r="H159" s="262">
        <v>216.9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8" t="s">
        <v>219</v>
      </c>
      <c r="AU159" s="268" t="s">
        <v>93</v>
      </c>
      <c r="AV159" s="13" t="s">
        <v>93</v>
      </c>
      <c r="AW159" s="13" t="s">
        <v>4</v>
      </c>
      <c r="AX159" s="13" t="s">
        <v>91</v>
      </c>
      <c r="AY159" s="268" t="s">
        <v>130</v>
      </c>
    </row>
    <row r="160" spans="1:65" s="2" customFormat="1" ht="16.5" customHeight="1">
      <c r="A160" s="40"/>
      <c r="B160" s="41"/>
      <c r="C160" s="237" t="s">
        <v>261</v>
      </c>
      <c r="D160" s="237" t="s">
        <v>133</v>
      </c>
      <c r="E160" s="238" t="s">
        <v>262</v>
      </c>
      <c r="F160" s="239" t="s">
        <v>263</v>
      </c>
      <c r="G160" s="240" t="s">
        <v>247</v>
      </c>
      <c r="H160" s="241">
        <v>10.845</v>
      </c>
      <c r="I160" s="242"/>
      <c r="J160" s="243">
        <f>ROUND(I160*H160,2)</f>
        <v>0</v>
      </c>
      <c r="K160" s="239" t="s">
        <v>137</v>
      </c>
      <c r="L160" s="46"/>
      <c r="M160" s="244" t="s">
        <v>1</v>
      </c>
      <c r="N160" s="245" t="s">
        <v>48</v>
      </c>
      <c r="O160" s="93"/>
      <c r="P160" s="246">
        <f>O160*H160</f>
        <v>0</v>
      </c>
      <c r="Q160" s="246">
        <v>0</v>
      </c>
      <c r="R160" s="246">
        <f>Q160*H160</f>
        <v>0</v>
      </c>
      <c r="S160" s="246">
        <v>0</v>
      </c>
      <c r="T160" s="24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48" t="s">
        <v>155</v>
      </c>
      <c r="AT160" s="248" t="s">
        <v>133</v>
      </c>
      <c r="AU160" s="248" t="s">
        <v>93</v>
      </c>
      <c r="AY160" s="18" t="s">
        <v>130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18" t="s">
        <v>91</v>
      </c>
      <c r="BK160" s="249">
        <f>ROUND(I160*H160,2)</f>
        <v>0</v>
      </c>
      <c r="BL160" s="18" t="s">
        <v>155</v>
      </c>
      <c r="BM160" s="248" t="s">
        <v>264</v>
      </c>
    </row>
    <row r="161" spans="1:63" s="12" customFormat="1" ht="22.8" customHeight="1">
      <c r="A161" s="12"/>
      <c r="B161" s="221"/>
      <c r="C161" s="222"/>
      <c r="D161" s="223" t="s">
        <v>82</v>
      </c>
      <c r="E161" s="235" t="s">
        <v>265</v>
      </c>
      <c r="F161" s="235" t="s">
        <v>266</v>
      </c>
      <c r="G161" s="222"/>
      <c r="H161" s="222"/>
      <c r="I161" s="225"/>
      <c r="J161" s="236">
        <f>BK161</f>
        <v>0</v>
      </c>
      <c r="K161" s="222"/>
      <c r="L161" s="227"/>
      <c r="M161" s="228"/>
      <c r="N161" s="229"/>
      <c r="O161" s="229"/>
      <c r="P161" s="230">
        <f>P162</f>
        <v>0</v>
      </c>
      <c r="Q161" s="229"/>
      <c r="R161" s="230">
        <f>R162</f>
        <v>0</v>
      </c>
      <c r="S161" s="229"/>
      <c r="T161" s="231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2" t="s">
        <v>91</v>
      </c>
      <c r="AT161" s="233" t="s">
        <v>82</v>
      </c>
      <c r="AU161" s="233" t="s">
        <v>91</v>
      </c>
      <c r="AY161" s="232" t="s">
        <v>130</v>
      </c>
      <c r="BK161" s="234">
        <f>BK162</f>
        <v>0</v>
      </c>
    </row>
    <row r="162" spans="1:65" s="2" customFormat="1" ht="16.5" customHeight="1">
      <c r="A162" s="40"/>
      <c r="B162" s="41"/>
      <c r="C162" s="237" t="s">
        <v>267</v>
      </c>
      <c r="D162" s="237" t="s">
        <v>133</v>
      </c>
      <c r="E162" s="238" t="s">
        <v>268</v>
      </c>
      <c r="F162" s="239" t="s">
        <v>269</v>
      </c>
      <c r="G162" s="240" t="s">
        <v>247</v>
      </c>
      <c r="H162" s="241">
        <v>0.529</v>
      </c>
      <c r="I162" s="242"/>
      <c r="J162" s="243">
        <f>ROUND(I162*H162,2)</f>
        <v>0</v>
      </c>
      <c r="K162" s="239" t="s">
        <v>137</v>
      </c>
      <c r="L162" s="46"/>
      <c r="M162" s="244" t="s">
        <v>1</v>
      </c>
      <c r="N162" s="245" t="s">
        <v>48</v>
      </c>
      <c r="O162" s="93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48" t="s">
        <v>155</v>
      </c>
      <c r="AT162" s="248" t="s">
        <v>133</v>
      </c>
      <c r="AU162" s="248" t="s">
        <v>93</v>
      </c>
      <c r="AY162" s="18" t="s">
        <v>130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8" t="s">
        <v>91</v>
      </c>
      <c r="BK162" s="249">
        <f>ROUND(I162*H162,2)</f>
        <v>0</v>
      </c>
      <c r="BL162" s="18" t="s">
        <v>155</v>
      </c>
      <c r="BM162" s="248" t="s">
        <v>270</v>
      </c>
    </row>
    <row r="163" spans="1:63" s="12" customFormat="1" ht="25.9" customHeight="1">
      <c r="A163" s="12"/>
      <c r="B163" s="221"/>
      <c r="C163" s="222"/>
      <c r="D163" s="223" t="s">
        <v>82</v>
      </c>
      <c r="E163" s="224" t="s">
        <v>271</v>
      </c>
      <c r="F163" s="224" t="s">
        <v>272</v>
      </c>
      <c r="G163" s="222"/>
      <c r="H163" s="222"/>
      <c r="I163" s="225"/>
      <c r="J163" s="226">
        <f>BK163</f>
        <v>0</v>
      </c>
      <c r="K163" s="222"/>
      <c r="L163" s="227"/>
      <c r="M163" s="228"/>
      <c r="N163" s="229"/>
      <c r="O163" s="229"/>
      <c r="P163" s="230">
        <f>P164+P248+P286+P291+P300+P353</f>
        <v>0</v>
      </c>
      <c r="Q163" s="229"/>
      <c r="R163" s="230">
        <f>R164+R248+R286+R291+R300+R353</f>
        <v>11.423210939999997</v>
      </c>
      <c r="S163" s="229"/>
      <c r="T163" s="231">
        <f>T164+T248+T286+T291+T300+T353</f>
        <v>10.314100700000001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2" t="s">
        <v>93</v>
      </c>
      <c r="AT163" s="233" t="s">
        <v>82</v>
      </c>
      <c r="AU163" s="233" t="s">
        <v>83</v>
      </c>
      <c r="AY163" s="232" t="s">
        <v>130</v>
      </c>
      <c r="BK163" s="234">
        <f>BK164+BK248+BK286+BK291+BK300+BK353</f>
        <v>0</v>
      </c>
    </row>
    <row r="164" spans="1:63" s="12" customFormat="1" ht="22.8" customHeight="1">
      <c r="A164" s="12"/>
      <c r="B164" s="221"/>
      <c r="C164" s="222"/>
      <c r="D164" s="223" t="s">
        <v>82</v>
      </c>
      <c r="E164" s="235" t="s">
        <v>273</v>
      </c>
      <c r="F164" s="235" t="s">
        <v>274</v>
      </c>
      <c r="G164" s="222"/>
      <c r="H164" s="222"/>
      <c r="I164" s="225"/>
      <c r="J164" s="236">
        <f>BK164</f>
        <v>0</v>
      </c>
      <c r="K164" s="222"/>
      <c r="L164" s="227"/>
      <c r="M164" s="228"/>
      <c r="N164" s="229"/>
      <c r="O164" s="229"/>
      <c r="P164" s="230">
        <f>SUM(P165:P247)</f>
        <v>0</v>
      </c>
      <c r="Q164" s="229"/>
      <c r="R164" s="230">
        <f>SUM(R165:R247)</f>
        <v>5.038366659999999</v>
      </c>
      <c r="S164" s="229"/>
      <c r="T164" s="231">
        <f>SUM(T165:T247)</f>
        <v>8.878226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2" t="s">
        <v>93</v>
      </c>
      <c r="AT164" s="233" t="s">
        <v>82</v>
      </c>
      <c r="AU164" s="233" t="s">
        <v>91</v>
      </c>
      <c r="AY164" s="232" t="s">
        <v>130</v>
      </c>
      <c r="BK164" s="234">
        <f>SUM(BK165:BK247)</f>
        <v>0</v>
      </c>
    </row>
    <row r="165" spans="1:65" s="2" customFormat="1" ht="16.5" customHeight="1">
      <c r="A165" s="40"/>
      <c r="B165" s="41"/>
      <c r="C165" s="237" t="s">
        <v>275</v>
      </c>
      <c r="D165" s="237" t="s">
        <v>133</v>
      </c>
      <c r="E165" s="238" t="s">
        <v>276</v>
      </c>
      <c r="F165" s="239" t="s">
        <v>277</v>
      </c>
      <c r="G165" s="240" t="s">
        <v>217</v>
      </c>
      <c r="H165" s="241">
        <v>634.159</v>
      </c>
      <c r="I165" s="242"/>
      <c r="J165" s="243">
        <f>ROUND(I165*H165,2)</f>
        <v>0</v>
      </c>
      <c r="K165" s="239" t="s">
        <v>137</v>
      </c>
      <c r="L165" s="46"/>
      <c r="M165" s="244" t="s">
        <v>1</v>
      </c>
      <c r="N165" s="245" t="s">
        <v>48</v>
      </c>
      <c r="O165" s="93"/>
      <c r="P165" s="246">
        <f>O165*H165</f>
        <v>0</v>
      </c>
      <c r="Q165" s="246">
        <v>0</v>
      </c>
      <c r="R165" s="246">
        <f>Q165*H165</f>
        <v>0</v>
      </c>
      <c r="S165" s="246">
        <v>0.014</v>
      </c>
      <c r="T165" s="247">
        <f>S165*H165</f>
        <v>8.878226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48" t="s">
        <v>278</v>
      </c>
      <c r="AT165" s="248" t="s">
        <v>133</v>
      </c>
      <c r="AU165" s="248" t="s">
        <v>93</v>
      </c>
      <c r="AY165" s="18" t="s">
        <v>130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18" t="s">
        <v>91</v>
      </c>
      <c r="BK165" s="249">
        <f>ROUND(I165*H165,2)</f>
        <v>0</v>
      </c>
      <c r="BL165" s="18" t="s">
        <v>278</v>
      </c>
      <c r="BM165" s="248" t="s">
        <v>279</v>
      </c>
    </row>
    <row r="166" spans="1:51" s="13" customFormat="1" ht="12">
      <c r="A166" s="13"/>
      <c r="B166" s="258"/>
      <c r="C166" s="259"/>
      <c r="D166" s="250" t="s">
        <v>219</v>
      </c>
      <c r="E166" s="260" t="s">
        <v>1</v>
      </c>
      <c r="F166" s="261" t="s">
        <v>280</v>
      </c>
      <c r="G166" s="259"/>
      <c r="H166" s="262">
        <v>432.598</v>
      </c>
      <c r="I166" s="263"/>
      <c r="J166" s="259"/>
      <c r="K166" s="259"/>
      <c r="L166" s="264"/>
      <c r="M166" s="265"/>
      <c r="N166" s="266"/>
      <c r="O166" s="266"/>
      <c r="P166" s="266"/>
      <c r="Q166" s="266"/>
      <c r="R166" s="266"/>
      <c r="S166" s="266"/>
      <c r="T166" s="26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8" t="s">
        <v>219</v>
      </c>
      <c r="AU166" s="268" t="s">
        <v>93</v>
      </c>
      <c r="AV166" s="13" t="s">
        <v>93</v>
      </c>
      <c r="AW166" s="13" t="s">
        <v>38</v>
      </c>
      <c r="AX166" s="13" t="s">
        <v>83</v>
      </c>
      <c r="AY166" s="268" t="s">
        <v>130</v>
      </c>
    </row>
    <row r="167" spans="1:51" s="13" customFormat="1" ht="12">
      <c r="A167" s="13"/>
      <c r="B167" s="258"/>
      <c r="C167" s="259"/>
      <c r="D167" s="250" t="s">
        <v>219</v>
      </c>
      <c r="E167" s="260" t="s">
        <v>1</v>
      </c>
      <c r="F167" s="261" t="s">
        <v>281</v>
      </c>
      <c r="G167" s="259"/>
      <c r="H167" s="262">
        <v>143.91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8" t="s">
        <v>219</v>
      </c>
      <c r="AU167" s="268" t="s">
        <v>93</v>
      </c>
      <c r="AV167" s="13" t="s">
        <v>93</v>
      </c>
      <c r="AW167" s="13" t="s">
        <v>38</v>
      </c>
      <c r="AX167" s="13" t="s">
        <v>83</v>
      </c>
      <c r="AY167" s="268" t="s">
        <v>130</v>
      </c>
    </row>
    <row r="168" spans="1:51" s="15" customFormat="1" ht="12">
      <c r="A168" s="15"/>
      <c r="B168" s="280"/>
      <c r="C168" s="281"/>
      <c r="D168" s="250" t="s">
        <v>219</v>
      </c>
      <c r="E168" s="282" t="s">
        <v>1</v>
      </c>
      <c r="F168" s="283" t="s">
        <v>282</v>
      </c>
      <c r="G168" s="281"/>
      <c r="H168" s="284">
        <v>576.508</v>
      </c>
      <c r="I168" s="285"/>
      <c r="J168" s="281"/>
      <c r="K168" s="281"/>
      <c r="L168" s="286"/>
      <c r="M168" s="287"/>
      <c r="N168" s="288"/>
      <c r="O168" s="288"/>
      <c r="P168" s="288"/>
      <c r="Q168" s="288"/>
      <c r="R168" s="288"/>
      <c r="S168" s="288"/>
      <c r="T168" s="289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90" t="s">
        <v>219</v>
      </c>
      <c r="AU168" s="290" t="s">
        <v>93</v>
      </c>
      <c r="AV168" s="15" t="s">
        <v>148</v>
      </c>
      <c r="AW168" s="15" t="s">
        <v>38</v>
      </c>
      <c r="AX168" s="15" t="s">
        <v>83</v>
      </c>
      <c r="AY168" s="290" t="s">
        <v>130</v>
      </c>
    </row>
    <row r="169" spans="1:51" s="13" customFormat="1" ht="12">
      <c r="A169" s="13"/>
      <c r="B169" s="258"/>
      <c r="C169" s="259"/>
      <c r="D169" s="250" t="s">
        <v>219</v>
      </c>
      <c r="E169" s="260" t="s">
        <v>1</v>
      </c>
      <c r="F169" s="261" t="s">
        <v>283</v>
      </c>
      <c r="G169" s="259"/>
      <c r="H169" s="262">
        <v>57.651</v>
      </c>
      <c r="I169" s="263"/>
      <c r="J169" s="259"/>
      <c r="K169" s="259"/>
      <c r="L169" s="264"/>
      <c r="M169" s="265"/>
      <c r="N169" s="266"/>
      <c r="O169" s="266"/>
      <c r="P169" s="266"/>
      <c r="Q169" s="266"/>
      <c r="R169" s="266"/>
      <c r="S169" s="266"/>
      <c r="T169" s="26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8" t="s">
        <v>219</v>
      </c>
      <c r="AU169" s="268" t="s">
        <v>93</v>
      </c>
      <c r="AV169" s="13" t="s">
        <v>93</v>
      </c>
      <c r="AW169" s="13" t="s">
        <v>38</v>
      </c>
      <c r="AX169" s="13" t="s">
        <v>83</v>
      </c>
      <c r="AY169" s="268" t="s">
        <v>130</v>
      </c>
    </row>
    <row r="170" spans="1:51" s="14" customFormat="1" ht="12">
      <c r="A170" s="14"/>
      <c r="B170" s="269"/>
      <c r="C170" s="270"/>
      <c r="D170" s="250" t="s">
        <v>219</v>
      </c>
      <c r="E170" s="271" t="s">
        <v>1</v>
      </c>
      <c r="F170" s="272" t="s">
        <v>222</v>
      </c>
      <c r="G170" s="270"/>
      <c r="H170" s="273">
        <v>634.159</v>
      </c>
      <c r="I170" s="274"/>
      <c r="J170" s="270"/>
      <c r="K170" s="270"/>
      <c r="L170" s="275"/>
      <c r="M170" s="276"/>
      <c r="N170" s="277"/>
      <c r="O170" s="277"/>
      <c r="P170" s="277"/>
      <c r="Q170" s="277"/>
      <c r="R170" s="277"/>
      <c r="S170" s="277"/>
      <c r="T170" s="27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9" t="s">
        <v>219</v>
      </c>
      <c r="AU170" s="279" t="s">
        <v>93</v>
      </c>
      <c r="AV170" s="14" t="s">
        <v>155</v>
      </c>
      <c r="AW170" s="14" t="s">
        <v>38</v>
      </c>
      <c r="AX170" s="14" t="s">
        <v>91</v>
      </c>
      <c r="AY170" s="279" t="s">
        <v>130</v>
      </c>
    </row>
    <row r="171" spans="1:65" s="2" customFormat="1" ht="16.5" customHeight="1">
      <c r="A171" s="40"/>
      <c r="B171" s="41"/>
      <c r="C171" s="237" t="s">
        <v>284</v>
      </c>
      <c r="D171" s="237" t="s">
        <v>133</v>
      </c>
      <c r="E171" s="238" t="s">
        <v>285</v>
      </c>
      <c r="F171" s="239" t="s">
        <v>286</v>
      </c>
      <c r="G171" s="240" t="s">
        <v>217</v>
      </c>
      <c r="H171" s="241">
        <v>576.508</v>
      </c>
      <c r="I171" s="242"/>
      <c r="J171" s="243">
        <f>ROUND(I171*H171,2)</f>
        <v>0</v>
      </c>
      <c r="K171" s="239" t="s">
        <v>137</v>
      </c>
      <c r="L171" s="46"/>
      <c r="M171" s="244" t="s">
        <v>1</v>
      </c>
      <c r="N171" s="245" t="s">
        <v>48</v>
      </c>
      <c r="O171" s="93"/>
      <c r="P171" s="246">
        <f>O171*H171</f>
        <v>0</v>
      </c>
      <c r="Q171" s="246">
        <v>0.00045</v>
      </c>
      <c r="R171" s="246">
        <f>Q171*H171</f>
        <v>0.2594286</v>
      </c>
      <c r="S171" s="246">
        <v>0</v>
      </c>
      <c r="T171" s="247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48" t="s">
        <v>278</v>
      </c>
      <c r="AT171" s="248" t="s">
        <v>133</v>
      </c>
      <c r="AU171" s="248" t="s">
        <v>93</v>
      </c>
      <c r="AY171" s="18" t="s">
        <v>130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8" t="s">
        <v>91</v>
      </c>
      <c r="BK171" s="249">
        <f>ROUND(I171*H171,2)</f>
        <v>0</v>
      </c>
      <c r="BL171" s="18" t="s">
        <v>278</v>
      </c>
      <c r="BM171" s="248" t="s">
        <v>287</v>
      </c>
    </row>
    <row r="172" spans="1:47" s="2" customFormat="1" ht="12">
      <c r="A172" s="40"/>
      <c r="B172" s="41"/>
      <c r="C172" s="42"/>
      <c r="D172" s="250" t="s">
        <v>140</v>
      </c>
      <c r="E172" s="42"/>
      <c r="F172" s="251" t="s">
        <v>288</v>
      </c>
      <c r="G172" s="42"/>
      <c r="H172" s="42"/>
      <c r="I172" s="146"/>
      <c r="J172" s="42"/>
      <c r="K172" s="42"/>
      <c r="L172" s="46"/>
      <c r="M172" s="252"/>
      <c r="N172" s="253"/>
      <c r="O172" s="93"/>
      <c r="P172" s="93"/>
      <c r="Q172" s="93"/>
      <c r="R172" s="93"/>
      <c r="S172" s="93"/>
      <c r="T172" s="94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8" t="s">
        <v>140</v>
      </c>
      <c r="AU172" s="18" t="s">
        <v>93</v>
      </c>
    </row>
    <row r="173" spans="1:51" s="13" customFormat="1" ht="12">
      <c r="A173" s="13"/>
      <c r="B173" s="258"/>
      <c r="C173" s="259"/>
      <c r="D173" s="250" t="s">
        <v>219</v>
      </c>
      <c r="E173" s="260" t="s">
        <v>1</v>
      </c>
      <c r="F173" s="261" t="s">
        <v>280</v>
      </c>
      <c r="G173" s="259"/>
      <c r="H173" s="262">
        <v>432.598</v>
      </c>
      <c r="I173" s="263"/>
      <c r="J173" s="259"/>
      <c r="K173" s="259"/>
      <c r="L173" s="264"/>
      <c r="M173" s="265"/>
      <c r="N173" s="266"/>
      <c r="O173" s="266"/>
      <c r="P173" s="266"/>
      <c r="Q173" s="266"/>
      <c r="R173" s="266"/>
      <c r="S173" s="266"/>
      <c r="T173" s="26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8" t="s">
        <v>219</v>
      </c>
      <c r="AU173" s="268" t="s">
        <v>93</v>
      </c>
      <c r="AV173" s="13" t="s">
        <v>93</v>
      </c>
      <c r="AW173" s="13" t="s">
        <v>38</v>
      </c>
      <c r="AX173" s="13" t="s">
        <v>83</v>
      </c>
      <c r="AY173" s="268" t="s">
        <v>130</v>
      </c>
    </row>
    <row r="174" spans="1:51" s="13" customFormat="1" ht="12">
      <c r="A174" s="13"/>
      <c r="B174" s="258"/>
      <c r="C174" s="259"/>
      <c r="D174" s="250" t="s">
        <v>219</v>
      </c>
      <c r="E174" s="260" t="s">
        <v>1</v>
      </c>
      <c r="F174" s="261" t="s">
        <v>281</v>
      </c>
      <c r="G174" s="259"/>
      <c r="H174" s="262">
        <v>143.91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8" t="s">
        <v>219</v>
      </c>
      <c r="AU174" s="268" t="s">
        <v>93</v>
      </c>
      <c r="AV174" s="13" t="s">
        <v>93</v>
      </c>
      <c r="AW174" s="13" t="s">
        <v>38</v>
      </c>
      <c r="AX174" s="13" t="s">
        <v>83</v>
      </c>
      <c r="AY174" s="268" t="s">
        <v>130</v>
      </c>
    </row>
    <row r="175" spans="1:51" s="14" customFormat="1" ht="12">
      <c r="A175" s="14"/>
      <c r="B175" s="269"/>
      <c r="C175" s="270"/>
      <c r="D175" s="250" t="s">
        <v>219</v>
      </c>
      <c r="E175" s="271" t="s">
        <v>1</v>
      </c>
      <c r="F175" s="272" t="s">
        <v>222</v>
      </c>
      <c r="G175" s="270"/>
      <c r="H175" s="273">
        <v>576.508</v>
      </c>
      <c r="I175" s="274"/>
      <c r="J175" s="270"/>
      <c r="K175" s="270"/>
      <c r="L175" s="275"/>
      <c r="M175" s="276"/>
      <c r="N175" s="277"/>
      <c r="O175" s="277"/>
      <c r="P175" s="277"/>
      <c r="Q175" s="277"/>
      <c r="R175" s="277"/>
      <c r="S175" s="277"/>
      <c r="T175" s="27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9" t="s">
        <v>219</v>
      </c>
      <c r="AU175" s="279" t="s">
        <v>93</v>
      </c>
      <c r="AV175" s="14" t="s">
        <v>155</v>
      </c>
      <c r="AW175" s="14" t="s">
        <v>38</v>
      </c>
      <c r="AX175" s="14" t="s">
        <v>91</v>
      </c>
      <c r="AY175" s="279" t="s">
        <v>130</v>
      </c>
    </row>
    <row r="176" spans="1:65" s="2" customFormat="1" ht="16.5" customHeight="1">
      <c r="A176" s="40"/>
      <c r="B176" s="41"/>
      <c r="C176" s="237" t="s">
        <v>8</v>
      </c>
      <c r="D176" s="237" t="s">
        <v>133</v>
      </c>
      <c r="E176" s="238" t="s">
        <v>289</v>
      </c>
      <c r="F176" s="239" t="s">
        <v>290</v>
      </c>
      <c r="G176" s="240" t="s">
        <v>217</v>
      </c>
      <c r="H176" s="241">
        <v>576.508</v>
      </c>
      <c r="I176" s="242"/>
      <c r="J176" s="243">
        <f>ROUND(I176*H176,2)</f>
        <v>0</v>
      </c>
      <c r="K176" s="239" t="s">
        <v>137</v>
      </c>
      <c r="L176" s="46"/>
      <c r="M176" s="244" t="s">
        <v>1</v>
      </c>
      <c r="N176" s="245" t="s">
        <v>48</v>
      </c>
      <c r="O176" s="93"/>
      <c r="P176" s="246">
        <f>O176*H176</f>
        <v>0</v>
      </c>
      <c r="Q176" s="246">
        <v>0</v>
      </c>
      <c r="R176" s="246">
        <f>Q176*H176</f>
        <v>0</v>
      </c>
      <c r="S176" s="246">
        <v>0</v>
      </c>
      <c r="T176" s="24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48" t="s">
        <v>278</v>
      </c>
      <c r="AT176" s="248" t="s">
        <v>133</v>
      </c>
      <c r="AU176" s="248" t="s">
        <v>93</v>
      </c>
      <c r="AY176" s="18" t="s">
        <v>130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18" t="s">
        <v>91</v>
      </c>
      <c r="BK176" s="249">
        <f>ROUND(I176*H176,2)</f>
        <v>0</v>
      </c>
      <c r="BL176" s="18" t="s">
        <v>278</v>
      </c>
      <c r="BM176" s="248" t="s">
        <v>291</v>
      </c>
    </row>
    <row r="177" spans="1:51" s="13" customFormat="1" ht="12">
      <c r="A177" s="13"/>
      <c r="B177" s="258"/>
      <c r="C177" s="259"/>
      <c r="D177" s="250" t="s">
        <v>219</v>
      </c>
      <c r="E177" s="260" t="s">
        <v>1</v>
      </c>
      <c r="F177" s="261" t="s">
        <v>280</v>
      </c>
      <c r="G177" s="259"/>
      <c r="H177" s="262">
        <v>432.598</v>
      </c>
      <c r="I177" s="263"/>
      <c r="J177" s="259"/>
      <c r="K177" s="259"/>
      <c r="L177" s="264"/>
      <c r="M177" s="265"/>
      <c r="N177" s="266"/>
      <c r="O177" s="266"/>
      <c r="P177" s="266"/>
      <c r="Q177" s="266"/>
      <c r="R177" s="266"/>
      <c r="S177" s="266"/>
      <c r="T177" s="26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8" t="s">
        <v>219</v>
      </c>
      <c r="AU177" s="268" t="s">
        <v>93</v>
      </c>
      <c r="AV177" s="13" t="s">
        <v>93</v>
      </c>
      <c r="AW177" s="13" t="s">
        <v>38</v>
      </c>
      <c r="AX177" s="13" t="s">
        <v>83</v>
      </c>
      <c r="AY177" s="268" t="s">
        <v>130</v>
      </c>
    </row>
    <row r="178" spans="1:51" s="13" customFormat="1" ht="12">
      <c r="A178" s="13"/>
      <c r="B178" s="258"/>
      <c r="C178" s="259"/>
      <c r="D178" s="250" t="s">
        <v>219</v>
      </c>
      <c r="E178" s="260" t="s">
        <v>1</v>
      </c>
      <c r="F178" s="261" t="s">
        <v>281</v>
      </c>
      <c r="G178" s="259"/>
      <c r="H178" s="262">
        <v>143.91</v>
      </c>
      <c r="I178" s="263"/>
      <c r="J178" s="259"/>
      <c r="K178" s="259"/>
      <c r="L178" s="264"/>
      <c r="M178" s="265"/>
      <c r="N178" s="266"/>
      <c r="O178" s="266"/>
      <c r="P178" s="266"/>
      <c r="Q178" s="266"/>
      <c r="R178" s="266"/>
      <c r="S178" s="266"/>
      <c r="T178" s="26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8" t="s">
        <v>219</v>
      </c>
      <c r="AU178" s="268" t="s">
        <v>93</v>
      </c>
      <c r="AV178" s="13" t="s">
        <v>93</v>
      </c>
      <c r="AW178" s="13" t="s">
        <v>38</v>
      </c>
      <c r="AX178" s="13" t="s">
        <v>83</v>
      </c>
      <c r="AY178" s="268" t="s">
        <v>130</v>
      </c>
    </row>
    <row r="179" spans="1:51" s="14" customFormat="1" ht="12">
      <c r="A179" s="14"/>
      <c r="B179" s="269"/>
      <c r="C179" s="270"/>
      <c r="D179" s="250" t="s">
        <v>219</v>
      </c>
      <c r="E179" s="271" t="s">
        <v>1</v>
      </c>
      <c r="F179" s="272" t="s">
        <v>222</v>
      </c>
      <c r="G179" s="270"/>
      <c r="H179" s="273">
        <v>576.508</v>
      </c>
      <c r="I179" s="274"/>
      <c r="J179" s="270"/>
      <c r="K179" s="270"/>
      <c r="L179" s="275"/>
      <c r="M179" s="276"/>
      <c r="N179" s="277"/>
      <c r="O179" s="277"/>
      <c r="P179" s="277"/>
      <c r="Q179" s="277"/>
      <c r="R179" s="277"/>
      <c r="S179" s="277"/>
      <c r="T179" s="278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9" t="s">
        <v>219</v>
      </c>
      <c r="AU179" s="279" t="s">
        <v>93</v>
      </c>
      <c r="AV179" s="14" t="s">
        <v>155</v>
      </c>
      <c r="AW179" s="14" t="s">
        <v>38</v>
      </c>
      <c r="AX179" s="14" t="s">
        <v>91</v>
      </c>
      <c r="AY179" s="279" t="s">
        <v>130</v>
      </c>
    </row>
    <row r="180" spans="1:65" s="2" customFormat="1" ht="16.5" customHeight="1">
      <c r="A180" s="40"/>
      <c r="B180" s="41"/>
      <c r="C180" s="291" t="s">
        <v>278</v>
      </c>
      <c r="D180" s="291" t="s">
        <v>292</v>
      </c>
      <c r="E180" s="292" t="s">
        <v>293</v>
      </c>
      <c r="F180" s="293" t="s">
        <v>294</v>
      </c>
      <c r="G180" s="294" t="s">
        <v>247</v>
      </c>
      <c r="H180" s="295">
        <v>0.173</v>
      </c>
      <c r="I180" s="296"/>
      <c r="J180" s="297">
        <f>ROUND(I180*H180,2)</f>
        <v>0</v>
      </c>
      <c r="K180" s="293" t="s">
        <v>137</v>
      </c>
      <c r="L180" s="298"/>
      <c r="M180" s="299" t="s">
        <v>1</v>
      </c>
      <c r="N180" s="300" t="s">
        <v>48</v>
      </c>
      <c r="O180" s="93"/>
      <c r="P180" s="246">
        <f>O180*H180</f>
        <v>0</v>
      </c>
      <c r="Q180" s="246">
        <v>1</v>
      </c>
      <c r="R180" s="246">
        <f>Q180*H180</f>
        <v>0.173</v>
      </c>
      <c r="S180" s="246">
        <v>0</v>
      </c>
      <c r="T180" s="24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48" t="s">
        <v>295</v>
      </c>
      <c r="AT180" s="248" t="s">
        <v>292</v>
      </c>
      <c r="AU180" s="248" t="s">
        <v>93</v>
      </c>
      <c r="AY180" s="18" t="s">
        <v>130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8" t="s">
        <v>91</v>
      </c>
      <c r="BK180" s="249">
        <f>ROUND(I180*H180,2)</f>
        <v>0</v>
      </c>
      <c r="BL180" s="18" t="s">
        <v>278</v>
      </c>
      <c r="BM180" s="248" t="s">
        <v>296</v>
      </c>
    </row>
    <row r="181" spans="1:51" s="13" customFormat="1" ht="12">
      <c r="A181" s="13"/>
      <c r="B181" s="258"/>
      <c r="C181" s="259"/>
      <c r="D181" s="250" t="s">
        <v>219</v>
      </c>
      <c r="E181" s="259"/>
      <c r="F181" s="261" t="s">
        <v>297</v>
      </c>
      <c r="G181" s="259"/>
      <c r="H181" s="262">
        <v>0.173</v>
      </c>
      <c r="I181" s="263"/>
      <c r="J181" s="259"/>
      <c r="K181" s="259"/>
      <c r="L181" s="264"/>
      <c r="M181" s="265"/>
      <c r="N181" s="266"/>
      <c r="O181" s="266"/>
      <c r="P181" s="266"/>
      <c r="Q181" s="266"/>
      <c r="R181" s="266"/>
      <c r="S181" s="266"/>
      <c r="T181" s="26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8" t="s">
        <v>219</v>
      </c>
      <c r="AU181" s="268" t="s">
        <v>93</v>
      </c>
      <c r="AV181" s="13" t="s">
        <v>93</v>
      </c>
      <c r="AW181" s="13" t="s">
        <v>4</v>
      </c>
      <c r="AX181" s="13" t="s">
        <v>91</v>
      </c>
      <c r="AY181" s="268" t="s">
        <v>130</v>
      </c>
    </row>
    <row r="182" spans="1:65" s="2" customFormat="1" ht="16.5" customHeight="1">
      <c r="A182" s="40"/>
      <c r="B182" s="41"/>
      <c r="C182" s="237" t="s">
        <v>298</v>
      </c>
      <c r="D182" s="237" t="s">
        <v>133</v>
      </c>
      <c r="E182" s="238" t="s">
        <v>299</v>
      </c>
      <c r="F182" s="239" t="s">
        <v>300</v>
      </c>
      <c r="G182" s="240" t="s">
        <v>217</v>
      </c>
      <c r="H182" s="241">
        <v>6.3</v>
      </c>
      <c r="I182" s="242"/>
      <c r="J182" s="243">
        <f>ROUND(I182*H182,2)</f>
        <v>0</v>
      </c>
      <c r="K182" s="239" t="s">
        <v>137</v>
      </c>
      <c r="L182" s="46"/>
      <c r="M182" s="244" t="s">
        <v>1</v>
      </c>
      <c r="N182" s="245" t="s">
        <v>48</v>
      </c>
      <c r="O182" s="93"/>
      <c r="P182" s="246">
        <f>O182*H182</f>
        <v>0</v>
      </c>
      <c r="Q182" s="246">
        <v>0</v>
      </c>
      <c r="R182" s="246">
        <f>Q182*H182</f>
        <v>0</v>
      </c>
      <c r="S182" s="246">
        <v>0</v>
      </c>
      <c r="T182" s="247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48" t="s">
        <v>278</v>
      </c>
      <c r="AT182" s="248" t="s">
        <v>133</v>
      </c>
      <c r="AU182" s="248" t="s">
        <v>93</v>
      </c>
      <c r="AY182" s="18" t="s">
        <v>130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18" t="s">
        <v>91</v>
      </c>
      <c r="BK182" s="249">
        <f>ROUND(I182*H182,2)</f>
        <v>0</v>
      </c>
      <c r="BL182" s="18" t="s">
        <v>278</v>
      </c>
      <c r="BM182" s="248" t="s">
        <v>301</v>
      </c>
    </row>
    <row r="183" spans="1:65" s="2" customFormat="1" ht="16.5" customHeight="1">
      <c r="A183" s="40"/>
      <c r="B183" s="41"/>
      <c r="C183" s="291" t="s">
        <v>302</v>
      </c>
      <c r="D183" s="291" t="s">
        <v>292</v>
      </c>
      <c r="E183" s="292" t="s">
        <v>303</v>
      </c>
      <c r="F183" s="293" t="s">
        <v>304</v>
      </c>
      <c r="G183" s="294" t="s">
        <v>217</v>
      </c>
      <c r="H183" s="295">
        <v>7.245</v>
      </c>
      <c r="I183" s="296"/>
      <c r="J183" s="297">
        <f>ROUND(I183*H183,2)</f>
        <v>0</v>
      </c>
      <c r="K183" s="293" t="s">
        <v>251</v>
      </c>
      <c r="L183" s="298"/>
      <c r="M183" s="299" t="s">
        <v>1</v>
      </c>
      <c r="N183" s="300" t="s">
        <v>48</v>
      </c>
      <c r="O183" s="93"/>
      <c r="P183" s="246">
        <f>O183*H183</f>
        <v>0</v>
      </c>
      <c r="Q183" s="246">
        <v>0.0017</v>
      </c>
      <c r="R183" s="246">
        <f>Q183*H183</f>
        <v>0.0123165</v>
      </c>
      <c r="S183" s="246">
        <v>0</v>
      </c>
      <c r="T183" s="247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48" t="s">
        <v>295</v>
      </c>
      <c r="AT183" s="248" t="s">
        <v>292</v>
      </c>
      <c r="AU183" s="248" t="s">
        <v>93</v>
      </c>
      <c r="AY183" s="18" t="s">
        <v>130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18" t="s">
        <v>91</v>
      </c>
      <c r="BK183" s="249">
        <f>ROUND(I183*H183,2)</f>
        <v>0</v>
      </c>
      <c r="BL183" s="18" t="s">
        <v>278</v>
      </c>
      <c r="BM183" s="248" t="s">
        <v>305</v>
      </c>
    </row>
    <row r="184" spans="1:51" s="13" customFormat="1" ht="12">
      <c r="A184" s="13"/>
      <c r="B184" s="258"/>
      <c r="C184" s="259"/>
      <c r="D184" s="250" t="s">
        <v>219</v>
      </c>
      <c r="E184" s="259"/>
      <c r="F184" s="261" t="s">
        <v>306</v>
      </c>
      <c r="G184" s="259"/>
      <c r="H184" s="262">
        <v>7.245</v>
      </c>
      <c r="I184" s="263"/>
      <c r="J184" s="259"/>
      <c r="K184" s="259"/>
      <c r="L184" s="264"/>
      <c r="M184" s="265"/>
      <c r="N184" s="266"/>
      <c r="O184" s="266"/>
      <c r="P184" s="266"/>
      <c r="Q184" s="266"/>
      <c r="R184" s="266"/>
      <c r="S184" s="266"/>
      <c r="T184" s="26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8" t="s">
        <v>219</v>
      </c>
      <c r="AU184" s="268" t="s">
        <v>93</v>
      </c>
      <c r="AV184" s="13" t="s">
        <v>93</v>
      </c>
      <c r="AW184" s="13" t="s">
        <v>4</v>
      </c>
      <c r="AX184" s="13" t="s">
        <v>91</v>
      </c>
      <c r="AY184" s="268" t="s">
        <v>130</v>
      </c>
    </row>
    <row r="185" spans="1:65" s="2" customFormat="1" ht="16.5" customHeight="1">
      <c r="A185" s="40"/>
      <c r="B185" s="41"/>
      <c r="C185" s="237" t="s">
        <v>307</v>
      </c>
      <c r="D185" s="237" t="s">
        <v>133</v>
      </c>
      <c r="E185" s="238" t="s">
        <v>308</v>
      </c>
      <c r="F185" s="239" t="s">
        <v>309</v>
      </c>
      <c r="G185" s="240" t="s">
        <v>217</v>
      </c>
      <c r="H185" s="241">
        <v>576.508</v>
      </c>
      <c r="I185" s="242"/>
      <c r="J185" s="243">
        <f>ROUND(I185*H185,2)</f>
        <v>0</v>
      </c>
      <c r="K185" s="239" t="s">
        <v>137</v>
      </c>
      <c r="L185" s="46"/>
      <c r="M185" s="244" t="s">
        <v>1</v>
      </c>
      <c r="N185" s="245" t="s">
        <v>48</v>
      </c>
      <c r="O185" s="93"/>
      <c r="P185" s="246">
        <f>O185*H185</f>
        <v>0</v>
      </c>
      <c r="Q185" s="246">
        <v>0.00088</v>
      </c>
      <c r="R185" s="246">
        <f>Q185*H185</f>
        <v>0.5073270400000001</v>
      </c>
      <c r="S185" s="246">
        <v>0</v>
      </c>
      <c r="T185" s="247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48" t="s">
        <v>278</v>
      </c>
      <c r="AT185" s="248" t="s">
        <v>133</v>
      </c>
      <c r="AU185" s="248" t="s">
        <v>93</v>
      </c>
      <c r="AY185" s="18" t="s">
        <v>130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18" t="s">
        <v>91</v>
      </c>
      <c r="BK185" s="249">
        <f>ROUND(I185*H185,2)</f>
        <v>0</v>
      </c>
      <c r="BL185" s="18" t="s">
        <v>278</v>
      </c>
      <c r="BM185" s="248" t="s">
        <v>310</v>
      </c>
    </row>
    <row r="186" spans="1:51" s="13" customFormat="1" ht="12">
      <c r="A186" s="13"/>
      <c r="B186" s="258"/>
      <c r="C186" s="259"/>
      <c r="D186" s="250" t="s">
        <v>219</v>
      </c>
      <c r="E186" s="260" t="s">
        <v>1</v>
      </c>
      <c r="F186" s="261" t="s">
        <v>280</v>
      </c>
      <c r="G186" s="259"/>
      <c r="H186" s="262">
        <v>432.598</v>
      </c>
      <c r="I186" s="263"/>
      <c r="J186" s="259"/>
      <c r="K186" s="259"/>
      <c r="L186" s="264"/>
      <c r="M186" s="265"/>
      <c r="N186" s="266"/>
      <c r="O186" s="266"/>
      <c r="P186" s="266"/>
      <c r="Q186" s="266"/>
      <c r="R186" s="266"/>
      <c r="S186" s="266"/>
      <c r="T186" s="26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8" t="s">
        <v>219</v>
      </c>
      <c r="AU186" s="268" t="s">
        <v>93</v>
      </c>
      <c r="AV186" s="13" t="s">
        <v>93</v>
      </c>
      <c r="AW186" s="13" t="s">
        <v>38</v>
      </c>
      <c r="AX186" s="13" t="s">
        <v>83</v>
      </c>
      <c r="AY186" s="268" t="s">
        <v>130</v>
      </c>
    </row>
    <row r="187" spans="1:51" s="13" customFormat="1" ht="12">
      <c r="A187" s="13"/>
      <c r="B187" s="258"/>
      <c r="C187" s="259"/>
      <c r="D187" s="250" t="s">
        <v>219</v>
      </c>
      <c r="E187" s="260" t="s">
        <v>1</v>
      </c>
      <c r="F187" s="261" t="s">
        <v>281</v>
      </c>
      <c r="G187" s="259"/>
      <c r="H187" s="262">
        <v>143.91</v>
      </c>
      <c r="I187" s="263"/>
      <c r="J187" s="259"/>
      <c r="K187" s="259"/>
      <c r="L187" s="264"/>
      <c r="M187" s="265"/>
      <c r="N187" s="266"/>
      <c r="O187" s="266"/>
      <c r="P187" s="266"/>
      <c r="Q187" s="266"/>
      <c r="R187" s="266"/>
      <c r="S187" s="266"/>
      <c r="T187" s="26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8" t="s">
        <v>219</v>
      </c>
      <c r="AU187" s="268" t="s">
        <v>93</v>
      </c>
      <c r="AV187" s="13" t="s">
        <v>93</v>
      </c>
      <c r="AW187" s="13" t="s">
        <v>38</v>
      </c>
      <c r="AX187" s="13" t="s">
        <v>83</v>
      </c>
      <c r="AY187" s="268" t="s">
        <v>130</v>
      </c>
    </row>
    <row r="188" spans="1:51" s="14" customFormat="1" ht="12">
      <c r="A188" s="14"/>
      <c r="B188" s="269"/>
      <c r="C188" s="270"/>
      <c r="D188" s="250" t="s">
        <v>219</v>
      </c>
      <c r="E188" s="271" t="s">
        <v>1</v>
      </c>
      <c r="F188" s="272" t="s">
        <v>222</v>
      </c>
      <c r="G188" s="270"/>
      <c r="H188" s="273">
        <v>576.508</v>
      </c>
      <c r="I188" s="274"/>
      <c r="J188" s="270"/>
      <c r="K188" s="270"/>
      <c r="L188" s="275"/>
      <c r="M188" s="276"/>
      <c r="N188" s="277"/>
      <c r="O188" s="277"/>
      <c r="P188" s="277"/>
      <c r="Q188" s="277"/>
      <c r="R188" s="277"/>
      <c r="S188" s="277"/>
      <c r="T188" s="27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9" t="s">
        <v>219</v>
      </c>
      <c r="AU188" s="279" t="s">
        <v>93</v>
      </c>
      <c r="AV188" s="14" t="s">
        <v>155</v>
      </c>
      <c r="AW188" s="14" t="s">
        <v>38</v>
      </c>
      <c r="AX188" s="14" t="s">
        <v>91</v>
      </c>
      <c r="AY188" s="279" t="s">
        <v>130</v>
      </c>
    </row>
    <row r="189" spans="1:65" s="2" customFormat="1" ht="21.75" customHeight="1">
      <c r="A189" s="40"/>
      <c r="B189" s="41"/>
      <c r="C189" s="291" t="s">
        <v>311</v>
      </c>
      <c r="D189" s="291" t="s">
        <v>292</v>
      </c>
      <c r="E189" s="292" t="s">
        <v>312</v>
      </c>
      <c r="F189" s="293" t="s">
        <v>313</v>
      </c>
      <c r="G189" s="294" t="s">
        <v>217</v>
      </c>
      <c r="H189" s="295">
        <v>662.984</v>
      </c>
      <c r="I189" s="296"/>
      <c r="J189" s="297">
        <f>ROUND(I189*H189,2)</f>
        <v>0</v>
      </c>
      <c r="K189" s="293" t="s">
        <v>137</v>
      </c>
      <c r="L189" s="298"/>
      <c r="M189" s="299" t="s">
        <v>1</v>
      </c>
      <c r="N189" s="300" t="s">
        <v>48</v>
      </c>
      <c r="O189" s="93"/>
      <c r="P189" s="246">
        <f>O189*H189</f>
        <v>0</v>
      </c>
      <c r="Q189" s="246">
        <v>0.0047</v>
      </c>
      <c r="R189" s="246">
        <f>Q189*H189</f>
        <v>3.1160248000000004</v>
      </c>
      <c r="S189" s="246">
        <v>0</v>
      </c>
      <c r="T189" s="24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48" t="s">
        <v>295</v>
      </c>
      <c r="AT189" s="248" t="s">
        <v>292</v>
      </c>
      <c r="AU189" s="248" t="s">
        <v>93</v>
      </c>
      <c r="AY189" s="18" t="s">
        <v>130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18" t="s">
        <v>91</v>
      </c>
      <c r="BK189" s="249">
        <f>ROUND(I189*H189,2)</f>
        <v>0</v>
      </c>
      <c r="BL189" s="18" t="s">
        <v>278</v>
      </c>
      <c r="BM189" s="248" t="s">
        <v>314</v>
      </c>
    </row>
    <row r="190" spans="1:51" s="13" customFormat="1" ht="12">
      <c r="A190" s="13"/>
      <c r="B190" s="258"/>
      <c r="C190" s="259"/>
      <c r="D190" s="250" t="s">
        <v>219</v>
      </c>
      <c r="E190" s="259"/>
      <c r="F190" s="261" t="s">
        <v>315</v>
      </c>
      <c r="G190" s="259"/>
      <c r="H190" s="262">
        <v>662.984</v>
      </c>
      <c r="I190" s="263"/>
      <c r="J190" s="259"/>
      <c r="K190" s="259"/>
      <c r="L190" s="264"/>
      <c r="M190" s="265"/>
      <c r="N190" s="266"/>
      <c r="O190" s="266"/>
      <c r="P190" s="266"/>
      <c r="Q190" s="266"/>
      <c r="R190" s="266"/>
      <c r="S190" s="266"/>
      <c r="T190" s="26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8" t="s">
        <v>219</v>
      </c>
      <c r="AU190" s="268" t="s">
        <v>93</v>
      </c>
      <c r="AV190" s="13" t="s">
        <v>93</v>
      </c>
      <c r="AW190" s="13" t="s">
        <v>4</v>
      </c>
      <c r="AX190" s="13" t="s">
        <v>91</v>
      </c>
      <c r="AY190" s="268" t="s">
        <v>130</v>
      </c>
    </row>
    <row r="191" spans="1:65" s="2" customFormat="1" ht="16.5" customHeight="1">
      <c r="A191" s="40"/>
      <c r="B191" s="41"/>
      <c r="C191" s="237" t="s">
        <v>7</v>
      </c>
      <c r="D191" s="237" t="s">
        <v>133</v>
      </c>
      <c r="E191" s="238" t="s">
        <v>316</v>
      </c>
      <c r="F191" s="239" t="s">
        <v>317</v>
      </c>
      <c r="G191" s="240" t="s">
        <v>217</v>
      </c>
      <c r="H191" s="241">
        <v>2.4</v>
      </c>
      <c r="I191" s="242"/>
      <c r="J191" s="243">
        <f>ROUND(I191*H191,2)</f>
        <v>0</v>
      </c>
      <c r="K191" s="239" t="s">
        <v>137</v>
      </c>
      <c r="L191" s="46"/>
      <c r="M191" s="244" t="s">
        <v>1</v>
      </c>
      <c r="N191" s="245" t="s">
        <v>48</v>
      </c>
      <c r="O191" s="93"/>
      <c r="P191" s="246">
        <f>O191*H191</f>
        <v>0</v>
      </c>
      <c r="Q191" s="246">
        <v>3E-05</v>
      </c>
      <c r="R191" s="246">
        <f>Q191*H191</f>
        <v>7.2E-05</v>
      </c>
      <c r="S191" s="246">
        <v>0</v>
      </c>
      <c r="T191" s="247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48" t="s">
        <v>278</v>
      </c>
      <c r="AT191" s="248" t="s">
        <v>133</v>
      </c>
      <c r="AU191" s="248" t="s">
        <v>93</v>
      </c>
      <c r="AY191" s="18" t="s">
        <v>130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18" t="s">
        <v>91</v>
      </c>
      <c r="BK191" s="249">
        <f>ROUND(I191*H191,2)</f>
        <v>0</v>
      </c>
      <c r="BL191" s="18" t="s">
        <v>278</v>
      </c>
      <c r="BM191" s="248" t="s">
        <v>318</v>
      </c>
    </row>
    <row r="192" spans="1:51" s="13" customFormat="1" ht="12">
      <c r="A192" s="13"/>
      <c r="B192" s="258"/>
      <c r="C192" s="259"/>
      <c r="D192" s="250" t="s">
        <v>219</v>
      </c>
      <c r="E192" s="260" t="s">
        <v>1</v>
      </c>
      <c r="F192" s="261" t="s">
        <v>319</v>
      </c>
      <c r="G192" s="259"/>
      <c r="H192" s="262">
        <v>2.4</v>
      </c>
      <c r="I192" s="263"/>
      <c r="J192" s="259"/>
      <c r="K192" s="259"/>
      <c r="L192" s="264"/>
      <c r="M192" s="265"/>
      <c r="N192" s="266"/>
      <c r="O192" s="266"/>
      <c r="P192" s="266"/>
      <c r="Q192" s="266"/>
      <c r="R192" s="266"/>
      <c r="S192" s="266"/>
      <c r="T192" s="26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8" t="s">
        <v>219</v>
      </c>
      <c r="AU192" s="268" t="s">
        <v>93</v>
      </c>
      <c r="AV192" s="13" t="s">
        <v>93</v>
      </c>
      <c r="AW192" s="13" t="s">
        <v>38</v>
      </c>
      <c r="AX192" s="13" t="s">
        <v>83</v>
      </c>
      <c r="AY192" s="268" t="s">
        <v>130</v>
      </c>
    </row>
    <row r="193" spans="1:51" s="14" customFormat="1" ht="12">
      <c r="A193" s="14"/>
      <c r="B193" s="269"/>
      <c r="C193" s="270"/>
      <c r="D193" s="250" t="s">
        <v>219</v>
      </c>
      <c r="E193" s="271" t="s">
        <v>1</v>
      </c>
      <c r="F193" s="272" t="s">
        <v>222</v>
      </c>
      <c r="G193" s="270"/>
      <c r="H193" s="273">
        <v>2.4</v>
      </c>
      <c r="I193" s="274"/>
      <c r="J193" s="270"/>
      <c r="K193" s="270"/>
      <c r="L193" s="275"/>
      <c r="M193" s="276"/>
      <c r="N193" s="277"/>
      <c r="O193" s="277"/>
      <c r="P193" s="277"/>
      <c r="Q193" s="277"/>
      <c r="R193" s="277"/>
      <c r="S193" s="277"/>
      <c r="T193" s="278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9" t="s">
        <v>219</v>
      </c>
      <c r="AU193" s="279" t="s">
        <v>93</v>
      </c>
      <c r="AV193" s="14" t="s">
        <v>155</v>
      </c>
      <c r="AW193" s="14" t="s">
        <v>38</v>
      </c>
      <c r="AX193" s="14" t="s">
        <v>91</v>
      </c>
      <c r="AY193" s="279" t="s">
        <v>130</v>
      </c>
    </row>
    <row r="194" spans="1:65" s="2" customFormat="1" ht="16.5" customHeight="1">
      <c r="A194" s="40"/>
      <c r="B194" s="41"/>
      <c r="C194" s="291" t="s">
        <v>320</v>
      </c>
      <c r="D194" s="291" t="s">
        <v>292</v>
      </c>
      <c r="E194" s="292" t="s">
        <v>321</v>
      </c>
      <c r="F194" s="293" t="s">
        <v>322</v>
      </c>
      <c r="G194" s="294" t="s">
        <v>217</v>
      </c>
      <c r="H194" s="295">
        <v>2.64</v>
      </c>
      <c r="I194" s="296"/>
      <c r="J194" s="297">
        <f>ROUND(I194*H194,2)</f>
        <v>0</v>
      </c>
      <c r="K194" s="293" t="s">
        <v>251</v>
      </c>
      <c r="L194" s="298"/>
      <c r="M194" s="299" t="s">
        <v>1</v>
      </c>
      <c r="N194" s="300" t="s">
        <v>48</v>
      </c>
      <c r="O194" s="93"/>
      <c r="P194" s="246">
        <f>O194*H194</f>
        <v>0</v>
      </c>
      <c r="Q194" s="246">
        <v>0.0021</v>
      </c>
      <c r="R194" s="246">
        <f>Q194*H194</f>
        <v>0.005544</v>
      </c>
      <c r="S194" s="246">
        <v>0</v>
      </c>
      <c r="T194" s="247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48" t="s">
        <v>295</v>
      </c>
      <c r="AT194" s="248" t="s">
        <v>292</v>
      </c>
      <c r="AU194" s="248" t="s">
        <v>93</v>
      </c>
      <c r="AY194" s="18" t="s">
        <v>130</v>
      </c>
      <c r="BE194" s="249">
        <f>IF(N194="základní",J194,0)</f>
        <v>0</v>
      </c>
      <c r="BF194" s="249">
        <f>IF(N194="snížená",J194,0)</f>
        <v>0</v>
      </c>
      <c r="BG194" s="249">
        <f>IF(N194="zákl. přenesená",J194,0)</f>
        <v>0</v>
      </c>
      <c r="BH194" s="249">
        <f>IF(N194="sníž. přenesená",J194,0)</f>
        <v>0</v>
      </c>
      <c r="BI194" s="249">
        <f>IF(N194="nulová",J194,0)</f>
        <v>0</v>
      </c>
      <c r="BJ194" s="18" t="s">
        <v>91</v>
      </c>
      <c r="BK194" s="249">
        <f>ROUND(I194*H194,2)</f>
        <v>0</v>
      </c>
      <c r="BL194" s="18" t="s">
        <v>278</v>
      </c>
      <c r="BM194" s="248" t="s">
        <v>323</v>
      </c>
    </row>
    <row r="195" spans="1:51" s="13" customFormat="1" ht="12">
      <c r="A195" s="13"/>
      <c r="B195" s="258"/>
      <c r="C195" s="259"/>
      <c r="D195" s="250" t="s">
        <v>219</v>
      </c>
      <c r="E195" s="259"/>
      <c r="F195" s="261" t="s">
        <v>324</v>
      </c>
      <c r="G195" s="259"/>
      <c r="H195" s="262">
        <v>2.64</v>
      </c>
      <c r="I195" s="263"/>
      <c r="J195" s="259"/>
      <c r="K195" s="259"/>
      <c r="L195" s="264"/>
      <c r="M195" s="265"/>
      <c r="N195" s="266"/>
      <c r="O195" s="266"/>
      <c r="P195" s="266"/>
      <c r="Q195" s="266"/>
      <c r="R195" s="266"/>
      <c r="S195" s="266"/>
      <c r="T195" s="26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8" t="s">
        <v>219</v>
      </c>
      <c r="AU195" s="268" t="s">
        <v>93</v>
      </c>
      <c r="AV195" s="13" t="s">
        <v>93</v>
      </c>
      <c r="AW195" s="13" t="s">
        <v>4</v>
      </c>
      <c r="AX195" s="13" t="s">
        <v>91</v>
      </c>
      <c r="AY195" s="268" t="s">
        <v>130</v>
      </c>
    </row>
    <row r="196" spans="1:65" s="2" customFormat="1" ht="16.5" customHeight="1">
      <c r="A196" s="40"/>
      <c r="B196" s="41"/>
      <c r="C196" s="237" t="s">
        <v>325</v>
      </c>
      <c r="D196" s="237" t="s">
        <v>133</v>
      </c>
      <c r="E196" s="238" t="s">
        <v>299</v>
      </c>
      <c r="F196" s="239" t="s">
        <v>300</v>
      </c>
      <c r="G196" s="240" t="s">
        <v>217</v>
      </c>
      <c r="H196" s="241">
        <v>2.4</v>
      </c>
      <c r="I196" s="242"/>
      <c r="J196" s="243">
        <f>ROUND(I196*H196,2)</f>
        <v>0</v>
      </c>
      <c r="K196" s="239" t="s">
        <v>137</v>
      </c>
      <c r="L196" s="46"/>
      <c r="M196" s="244" t="s">
        <v>1</v>
      </c>
      <c r="N196" s="245" t="s">
        <v>48</v>
      </c>
      <c r="O196" s="93"/>
      <c r="P196" s="246">
        <f>O196*H196</f>
        <v>0</v>
      </c>
      <c r="Q196" s="246">
        <v>0</v>
      </c>
      <c r="R196" s="246">
        <f>Q196*H196</f>
        <v>0</v>
      </c>
      <c r="S196" s="246">
        <v>0</v>
      </c>
      <c r="T196" s="247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48" t="s">
        <v>278</v>
      </c>
      <c r="AT196" s="248" t="s">
        <v>133</v>
      </c>
      <c r="AU196" s="248" t="s">
        <v>93</v>
      </c>
      <c r="AY196" s="18" t="s">
        <v>130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18" t="s">
        <v>91</v>
      </c>
      <c r="BK196" s="249">
        <f>ROUND(I196*H196,2)</f>
        <v>0</v>
      </c>
      <c r="BL196" s="18" t="s">
        <v>278</v>
      </c>
      <c r="BM196" s="248" t="s">
        <v>326</v>
      </c>
    </row>
    <row r="197" spans="1:51" s="13" customFormat="1" ht="12">
      <c r="A197" s="13"/>
      <c r="B197" s="258"/>
      <c r="C197" s="259"/>
      <c r="D197" s="250" t="s">
        <v>219</v>
      </c>
      <c r="E197" s="260" t="s">
        <v>1</v>
      </c>
      <c r="F197" s="261" t="s">
        <v>319</v>
      </c>
      <c r="G197" s="259"/>
      <c r="H197" s="262">
        <v>2.4</v>
      </c>
      <c r="I197" s="263"/>
      <c r="J197" s="259"/>
      <c r="K197" s="259"/>
      <c r="L197" s="264"/>
      <c r="M197" s="265"/>
      <c r="N197" s="266"/>
      <c r="O197" s="266"/>
      <c r="P197" s="266"/>
      <c r="Q197" s="266"/>
      <c r="R197" s="266"/>
      <c r="S197" s="266"/>
      <c r="T197" s="26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8" t="s">
        <v>219</v>
      </c>
      <c r="AU197" s="268" t="s">
        <v>93</v>
      </c>
      <c r="AV197" s="13" t="s">
        <v>93</v>
      </c>
      <c r="AW197" s="13" t="s">
        <v>38</v>
      </c>
      <c r="AX197" s="13" t="s">
        <v>83</v>
      </c>
      <c r="AY197" s="268" t="s">
        <v>130</v>
      </c>
    </row>
    <row r="198" spans="1:51" s="14" customFormat="1" ht="12">
      <c r="A198" s="14"/>
      <c r="B198" s="269"/>
      <c r="C198" s="270"/>
      <c r="D198" s="250" t="s">
        <v>219</v>
      </c>
      <c r="E198" s="271" t="s">
        <v>1</v>
      </c>
      <c r="F198" s="272" t="s">
        <v>222</v>
      </c>
      <c r="G198" s="270"/>
      <c r="H198" s="273">
        <v>2.4</v>
      </c>
      <c r="I198" s="274"/>
      <c r="J198" s="270"/>
      <c r="K198" s="270"/>
      <c r="L198" s="275"/>
      <c r="M198" s="276"/>
      <c r="N198" s="277"/>
      <c r="O198" s="277"/>
      <c r="P198" s="277"/>
      <c r="Q198" s="277"/>
      <c r="R198" s="277"/>
      <c r="S198" s="277"/>
      <c r="T198" s="278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9" t="s">
        <v>219</v>
      </c>
      <c r="AU198" s="279" t="s">
        <v>93</v>
      </c>
      <c r="AV198" s="14" t="s">
        <v>155</v>
      </c>
      <c r="AW198" s="14" t="s">
        <v>38</v>
      </c>
      <c r="AX198" s="14" t="s">
        <v>91</v>
      </c>
      <c r="AY198" s="279" t="s">
        <v>130</v>
      </c>
    </row>
    <row r="199" spans="1:65" s="2" customFormat="1" ht="16.5" customHeight="1">
      <c r="A199" s="40"/>
      <c r="B199" s="41"/>
      <c r="C199" s="291" t="s">
        <v>327</v>
      </c>
      <c r="D199" s="291" t="s">
        <v>292</v>
      </c>
      <c r="E199" s="292" t="s">
        <v>328</v>
      </c>
      <c r="F199" s="293" t="s">
        <v>329</v>
      </c>
      <c r="G199" s="294" t="s">
        <v>217</v>
      </c>
      <c r="H199" s="295">
        <v>2.76</v>
      </c>
      <c r="I199" s="296"/>
      <c r="J199" s="297">
        <f>ROUND(I199*H199,2)</f>
        <v>0</v>
      </c>
      <c r="K199" s="293" t="s">
        <v>251</v>
      </c>
      <c r="L199" s="298"/>
      <c r="M199" s="299" t="s">
        <v>1</v>
      </c>
      <c r="N199" s="300" t="s">
        <v>48</v>
      </c>
      <c r="O199" s="93"/>
      <c r="P199" s="246">
        <f>O199*H199</f>
        <v>0</v>
      </c>
      <c r="Q199" s="246">
        <v>0.0005</v>
      </c>
      <c r="R199" s="246">
        <f>Q199*H199</f>
        <v>0.00138</v>
      </c>
      <c r="S199" s="246">
        <v>0</v>
      </c>
      <c r="T199" s="247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48" t="s">
        <v>295</v>
      </c>
      <c r="AT199" s="248" t="s">
        <v>292</v>
      </c>
      <c r="AU199" s="248" t="s">
        <v>93</v>
      </c>
      <c r="AY199" s="18" t="s">
        <v>130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18" t="s">
        <v>91</v>
      </c>
      <c r="BK199" s="249">
        <f>ROUND(I199*H199,2)</f>
        <v>0</v>
      </c>
      <c r="BL199" s="18" t="s">
        <v>278</v>
      </c>
      <c r="BM199" s="248" t="s">
        <v>330</v>
      </c>
    </row>
    <row r="200" spans="1:51" s="13" customFormat="1" ht="12">
      <c r="A200" s="13"/>
      <c r="B200" s="258"/>
      <c r="C200" s="259"/>
      <c r="D200" s="250" t="s">
        <v>219</v>
      </c>
      <c r="E200" s="259"/>
      <c r="F200" s="261" t="s">
        <v>331</v>
      </c>
      <c r="G200" s="259"/>
      <c r="H200" s="262">
        <v>2.76</v>
      </c>
      <c r="I200" s="263"/>
      <c r="J200" s="259"/>
      <c r="K200" s="259"/>
      <c r="L200" s="264"/>
      <c r="M200" s="265"/>
      <c r="N200" s="266"/>
      <c r="O200" s="266"/>
      <c r="P200" s="266"/>
      <c r="Q200" s="266"/>
      <c r="R200" s="266"/>
      <c r="S200" s="266"/>
      <c r="T200" s="26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8" t="s">
        <v>219</v>
      </c>
      <c r="AU200" s="268" t="s">
        <v>93</v>
      </c>
      <c r="AV200" s="13" t="s">
        <v>93</v>
      </c>
      <c r="AW200" s="13" t="s">
        <v>4</v>
      </c>
      <c r="AX200" s="13" t="s">
        <v>91</v>
      </c>
      <c r="AY200" s="268" t="s">
        <v>130</v>
      </c>
    </row>
    <row r="201" spans="1:65" s="2" customFormat="1" ht="21.75" customHeight="1">
      <c r="A201" s="40"/>
      <c r="B201" s="41"/>
      <c r="C201" s="237" t="s">
        <v>332</v>
      </c>
      <c r="D201" s="237" t="s">
        <v>133</v>
      </c>
      <c r="E201" s="238" t="s">
        <v>333</v>
      </c>
      <c r="F201" s="239" t="s">
        <v>334</v>
      </c>
      <c r="G201" s="240" t="s">
        <v>217</v>
      </c>
      <c r="H201" s="241">
        <v>714.205</v>
      </c>
      <c r="I201" s="242"/>
      <c r="J201" s="243">
        <f>ROUND(I201*H201,2)</f>
        <v>0</v>
      </c>
      <c r="K201" s="239" t="s">
        <v>251</v>
      </c>
      <c r="L201" s="46"/>
      <c r="M201" s="244" t="s">
        <v>1</v>
      </c>
      <c r="N201" s="245" t="s">
        <v>48</v>
      </c>
      <c r="O201" s="93"/>
      <c r="P201" s="246">
        <f>O201*H201</f>
        <v>0</v>
      </c>
      <c r="Q201" s="246">
        <v>0</v>
      </c>
      <c r="R201" s="246">
        <f>Q201*H201</f>
        <v>0</v>
      </c>
      <c r="S201" s="246">
        <v>0</v>
      </c>
      <c r="T201" s="247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48" t="s">
        <v>278</v>
      </c>
      <c r="AT201" s="248" t="s">
        <v>133</v>
      </c>
      <c r="AU201" s="248" t="s">
        <v>93</v>
      </c>
      <c r="AY201" s="18" t="s">
        <v>130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18" t="s">
        <v>91</v>
      </c>
      <c r="BK201" s="249">
        <f>ROUND(I201*H201,2)</f>
        <v>0</v>
      </c>
      <c r="BL201" s="18" t="s">
        <v>278</v>
      </c>
      <c r="BM201" s="248" t="s">
        <v>335</v>
      </c>
    </row>
    <row r="202" spans="1:47" s="2" customFormat="1" ht="12">
      <c r="A202" s="40"/>
      <c r="B202" s="41"/>
      <c r="C202" s="42"/>
      <c r="D202" s="250" t="s">
        <v>140</v>
      </c>
      <c r="E202" s="42"/>
      <c r="F202" s="251" t="s">
        <v>336</v>
      </c>
      <c r="G202" s="42"/>
      <c r="H202" s="42"/>
      <c r="I202" s="146"/>
      <c r="J202" s="42"/>
      <c r="K202" s="42"/>
      <c r="L202" s="46"/>
      <c r="M202" s="252"/>
      <c r="N202" s="253"/>
      <c r="O202" s="93"/>
      <c r="P202" s="93"/>
      <c r="Q202" s="93"/>
      <c r="R202" s="93"/>
      <c r="S202" s="93"/>
      <c r="T202" s="94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8" t="s">
        <v>140</v>
      </c>
      <c r="AU202" s="18" t="s">
        <v>93</v>
      </c>
    </row>
    <row r="203" spans="1:51" s="16" customFormat="1" ht="12">
      <c r="A203" s="16"/>
      <c r="B203" s="301"/>
      <c r="C203" s="302"/>
      <c r="D203" s="250" t="s">
        <v>219</v>
      </c>
      <c r="E203" s="303" t="s">
        <v>1</v>
      </c>
      <c r="F203" s="304" t="s">
        <v>337</v>
      </c>
      <c r="G203" s="302"/>
      <c r="H203" s="303" t="s">
        <v>1</v>
      </c>
      <c r="I203" s="305"/>
      <c r="J203" s="302"/>
      <c r="K203" s="302"/>
      <c r="L203" s="306"/>
      <c r="M203" s="307"/>
      <c r="N203" s="308"/>
      <c r="O203" s="308"/>
      <c r="P203" s="308"/>
      <c r="Q203" s="308"/>
      <c r="R203" s="308"/>
      <c r="S203" s="308"/>
      <c r="T203" s="309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T203" s="310" t="s">
        <v>219</v>
      </c>
      <c r="AU203" s="310" t="s">
        <v>93</v>
      </c>
      <c r="AV203" s="16" t="s">
        <v>91</v>
      </c>
      <c r="AW203" s="16" t="s">
        <v>38</v>
      </c>
      <c r="AX203" s="16" t="s">
        <v>83</v>
      </c>
      <c r="AY203" s="310" t="s">
        <v>130</v>
      </c>
    </row>
    <row r="204" spans="1:51" s="16" customFormat="1" ht="12">
      <c r="A204" s="16"/>
      <c r="B204" s="301"/>
      <c r="C204" s="302"/>
      <c r="D204" s="250" t="s">
        <v>219</v>
      </c>
      <c r="E204" s="303" t="s">
        <v>1</v>
      </c>
      <c r="F204" s="304" t="s">
        <v>338</v>
      </c>
      <c r="G204" s="302"/>
      <c r="H204" s="303" t="s">
        <v>1</v>
      </c>
      <c r="I204" s="305"/>
      <c r="J204" s="302"/>
      <c r="K204" s="302"/>
      <c r="L204" s="306"/>
      <c r="M204" s="307"/>
      <c r="N204" s="308"/>
      <c r="O204" s="308"/>
      <c r="P204" s="308"/>
      <c r="Q204" s="308"/>
      <c r="R204" s="308"/>
      <c r="S204" s="308"/>
      <c r="T204" s="309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T204" s="310" t="s">
        <v>219</v>
      </c>
      <c r="AU204" s="310" t="s">
        <v>93</v>
      </c>
      <c r="AV204" s="16" t="s">
        <v>91</v>
      </c>
      <c r="AW204" s="16" t="s">
        <v>38</v>
      </c>
      <c r="AX204" s="16" t="s">
        <v>83</v>
      </c>
      <c r="AY204" s="310" t="s">
        <v>130</v>
      </c>
    </row>
    <row r="205" spans="1:51" s="16" customFormat="1" ht="12">
      <c r="A205" s="16"/>
      <c r="B205" s="301"/>
      <c r="C205" s="302"/>
      <c r="D205" s="250" t="s">
        <v>219</v>
      </c>
      <c r="E205" s="303" t="s">
        <v>1</v>
      </c>
      <c r="F205" s="304" t="s">
        <v>339</v>
      </c>
      <c r="G205" s="302"/>
      <c r="H205" s="303" t="s">
        <v>1</v>
      </c>
      <c r="I205" s="305"/>
      <c r="J205" s="302"/>
      <c r="K205" s="302"/>
      <c r="L205" s="306"/>
      <c r="M205" s="307"/>
      <c r="N205" s="308"/>
      <c r="O205" s="308"/>
      <c r="P205" s="308"/>
      <c r="Q205" s="308"/>
      <c r="R205" s="308"/>
      <c r="S205" s="308"/>
      <c r="T205" s="309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T205" s="310" t="s">
        <v>219</v>
      </c>
      <c r="AU205" s="310" t="s">
        <v>93</v>
      </c>
      <c r="AV205" s="16" t="s">
        <v>91</v>
      </c>
      <c r="AW205" s="16" t="s">
        <v>38</v>
      </c>
      <c r="AX205" s="16" t="s">
        <v>83</v>
      </c>
      <c r="AY205" s="310" t="s">
        <v>130</v>
      </c>
    </row>
    <row r="206" spans="1:51" s="16" customFormat="1" ht="12">
      <c r="A206" s="16"/>
      <c r="B206" s="301"/>
      <c r="C206" s="302"/>
      <c r="D206" s="250" t="s">
        <v>219</v>
      </c>
      <c r="E206" s="303" t="s">
        <v>1</v>
      </c>
      <c r="F206" s="304" t="s">
        <v>340</v>
      </c>
      <c r="G206" s="302"/>
      <c r="H206" s="303" t="s">
        <v>1</v>
      </c>
      <c r="I206" s="305"/>
      <c r="J206" s="302"/>
      <c r="K206" s="302"/>
      <c r="L206" s="306"/>
      <c r="M206" s="307"/>
      <c r="N206" s="308"/>
      <c r="O206" s="308"/>
      <c r="P206" s="308"/>
      <c r="Q206" s="308"/>
      <c r="R206" s="308"/>
      <c r="S206" s="308"/>
      <c r="T206" s="309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T206" s="310" t="s">
        <v>219</v>
      </c>
      <c r="AU206" s="310" t="s">
        <v>93</v>
      </c>
      <c r="AV206" s="16" t="s">
        <v>91</v>
      </c>
      <c r="AW206" s="16" t="s">
        <v>38</v>
      </c>
      <c r="AX206" s="16" t="s">
        <v>83</v>
      </c>
      <c r="AY206" s="310" t="s">
        <v>130</v>
      </c>
    </row>
    <row r="207" spans="1:51" s="16" customFormat="1" ht="12">
      <c r="A207" s="16"/>
      <c r="B207" s="301"/>
      <c r="C207" s="302"/>
      <c r="D207" s="250" t="s">
        <v>219</v>
      </c>
      <c r="E207" s="303" t="s">
        <v>1</v>
      </c>
      <c r="F207" s="304" t="s">
        <v>341</v>
      </c>
      <c r="G207" s="302"/>
      <c r="H207" s="303" t="s">
        <v>1</v>
      </c>
      <c r="I207" s="305"/>
      <c r="J207" s="302"/>
      <c r="K207" s="302"/>
      <c r="L207" s="306"/>
      <c r="M207" s="307"/>
      <c r="N207" s="308"/>
      <c r="O207" s="308"/>
      <c r="P207" s="308"/>
      <c r="Q207" s="308"/>
      <c r="R207" s="308"/>
      <c r="S207" s="308"/>
      <c r="T207" s="309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T207" s="310" t="s">
        <v>219</v>
      </c>
      <c r="AU207" s="310" t="s">
        <v>93</v>
      </c>
      <c r="AV207" s="16" t="s">
        <v>91</v>
      </c>
      <c r="AW207" s="16" t="s">
        <v>38</v>
      </c>
      <c r="AX207" s="16" t="s">
        <v>83</v>
      </c>
      <c r="AY207" s="310" t="s">
        <v>130</v>
      </c>
    </row>
    <row r="208" spans="1:51" s="13" customFormat="1" ht="12">
      <c r="A208" s="13"/>
      <c r="B208" s="258"/>
      <c r="C208" s="259"/>
      <c r="D208" s="250" t="s">
        <v>219</v>
      </c>
      <c r="E208" s="260" t="s">
        <v>1</v>
      </c>
      <c r="F208" s="261" t="s">
        <v>280</v>
      </c>
      <c r="G208" s="259"/>
      <c r="H208" s="262">
        <v>432.598</v>
      </c>
      <c r="I208" s="263"/>
      <c r="J208" s="259"/>
      <c r="K208" s="259"/>
      <c r="L208" s="264"/>
      <c r="M208" s="265"/>
      <c r="N208" s="266"/>
      <c r="O208" s="266"/>
      <c r="P208" s="266"/>
      <c r="Q208" s="266"/>
      <c r="R208" s="266"/>
      <c r="S208" s="266"/>
      <c r="T208" s="26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8" t="s">
        <v>219</v>
      </c>
      <c r="AU208" s="268" t="s">
        <v>93</v>
      </c>
      <c r="AV208" s="13" t="s">
        <v>93</v>
      </c>
      <c r="AW208" s="13" t="s">
        <v>38</v>
      </c>
      <c r="AX208" s="13" t="s">
        <v>83</v>
      </c>
      <c r="AY208" s="268" t="s">
        <v>130</v>
      </c>
    </row>
    <row r="209" spans="1:51" s="13" customFormat="1" ht="12">
      <c r="A209" s="13"/>
      <c r="B209" s="258"/>
      <c r="C209" s="259"/>
      <c r="D209" s="250" t="s">
        <v>219</v>
      </c>
      <c r="E209" s="260" t="s">
        <v>1</v>
      </c>
      <c r="F209" s="261" t="s">
        <v>281</v>
      </c>
      <c r="G209" s="259"/>
      <c r="H209" s="262">
        <v>143.91</v>
      </c>
      <c r="I209" s="263"/>
      <c r="J209" s="259"/>
      <c r="K209" s="259"/>
      <c r="L209" s="264"/>
      <c r="M209" s="265"/>
      <c r="N209" s="266"/>
      <c r="O209" s="266"/>
      <c r="P209" s="266"/>
      <c r="Q209" s="266"/>
      <c r="R209" s="266"/>
      <c r="S209" s="266"/>
      <c r="T209" s="26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8" t="s">
        <v>219</v>
      </c>
      <c r="AU209" s="268" t="s">
        <v>93</v>
      </c>
      <c r="AV209" s="13" t="s">
        <v>93</v>
      </c>
      <c r="AW209" s="13" t="s">
        <v>38</v>
      </c>
      <c r="AX209" s="13" t="s">
        <v>83</v>
      </c>
      <c r="AY209" s="268" t="s">
        <v>130</v>
      </c>
    </row>
    <row r="210" spans="1:51" s="15" customFormat="1" ht="12">
      <c r="A210" s="15"/>
      <c r="B210" s="280"/>
      <c r="C210" s="281"/>
      <c r="D210" s="250" t="s">
        <v>219</v>
      </c>
      <c r="E210" s="282" t="s">
        <v>1</v>
      </c>
      <c r="F210" s="283" t="s">
        <v>282</v>
      </c>
      <c r="G210" s="281"/>
      <c r="H210" s="284">
        <v>576.508</v>
      </c>
      <c r="I210" s="285"/>
      <c r="J210" s="281"/>
      <c r="K210" s="281"/>
      <c r="L210" s="286"/>
      <c r="M210" s="287"/>
      <c r="N210" s="288"/>
      <c r="O210" s="288"/>
      <c r="P210" s="288"/>
      <c r="Q210" s="288"/>
      <c r="R210" s="288"/>
      <c r="S210" s="288"/>
      <c r="T210" s="289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90" t="s">
        <v>219</v>
      </c>
      <c r="AU210" s="290" t="s">
        <v>93</v>
      </c>
      <c r="AV210" s="15" t="s">
        <v>148</v>
      </c>
      <c r="AW210" s="15" t="s">
        <v>38</v>
      </c>
      <c r="AX210" s="15" t="s">
        <v>83</v>
      </c>
      <c r="AY210" s="290" t="s">
        <v>130</v>
      </c>
    </row>
    <row r="211" spans="1:51" s="13" customFormat="1" ht="12">
      <c r="A211" s="13"/>
      <c r="B211" s="258"/>
      <c r="C211" s="259"/>
      <c r="D211" s="250" t="s">
        <v>219</v>
      </c>
      <c r="E211" s="260" t="s">
        <v>1</v>
      </c>
      <c r="F211" s="261" t="s">
        <v>342</v>
      </c>
      <c r="G211" s="259"/>
      <c r="H211" s="262">
        <v>61.732</v>
      </c>
      <c r="I211" s="263"/>
      <c r="J211" s="259"/>
      <c r="K211" s="259"/>
      <c r="L211" s="264"/>
      <c r="M211" s="265"/>
      <c r="N211" s="266"/>
      <c r="O211" s="266"/>
      <c r="P211" s="266"/>
      <c r="Q211" s="266"/>
      <c r="R211" s="266"/>
      <c r="S211" s="266"/>
      <c r="T211" s="26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8" t="s">
        <v>219</v>
      </c>
      <c r="AU211" s="268" t="s">
        <v>93</v>
      </c>
      <c r="AV211" s="13" t="s">
        <v>93</v>
      </c>
      <c r="AW211" s="13" t="s">
        <v>38</v>
      </c>
      <c r="AX211" s="13" t="s">
        <v>83</v>
      </c>
      <c r="AY211" s="268" t="s">
        <v>130</v>
      </c>
    </row>
    <row r="212" spans="1:51" s="15" customFormat="1" ht="12">
      <c r="A212" s="15"/>
      <c r="B212" s="280"/>
      <c r="C212" s="281"/>
      <c r="D212" s="250" t="s">
        <v>219</v>
      </c>
      <c r="E212" s="282" t="s">
        <v>1</v>
      </c>
      <c r="F212" s="283" t="s">
        <v>282</v>
      </c>
      <c r="G212" s="281"/>
      <c r="H212" s="284">
        <v>61.732</v>
      </c>
      <c r="I212" s="285"/>
      <c r="J212" s="281"/>
      <c r="K212" s="281"/>
      <c r="L212" s="286"/>
      <c r="M212" s="287"/>
      <c r="N212" s="288"/>
      <c r="O212" s="288"/>
      <c r="P212" s="288"/>
      <c r="Q212" s="288"/>
      <c r="R212" s="288"/>
      <c r="S212" s="288"/>
      <c r="T212" s="289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90" t="s">
        <v>219</v>
      </c>
      <c r="AU212" s="290" t="s">
        <v>93</v>
      </c>
      <c r="AV212" s="15" t="s">
        <v>148</v>
      </c>
      <c r="AW212" s="15" t="s">
        <v>38</v>
      </c>
      <c r="AX212" s="15" t="s">
        <v>83</v>
      </c>
      <c r="AY212" s="290" t="s">
        <v>130</v>
      </c>
    </row>
    <row r="213" spans="1:51" s="13" customFormat="1" ht="12">
      <c r="A213" s="13"/>
      <c r="B213" s="258"/>
      <c r="C213" s="259"/>
      <c r="D213" s="250" t="s">
        <v>219</v>
      </c>
      <c r="E213" s="260" t="s">
        <v>1</v>
      </c>
      <c r="F213" s="261" t="s">
        <v>343</v>
      </c>
      <c r="G213" s="259"/>
      <c r="H213" s="262">
        <v>58.165</v>
      </c>
      <c r="I213" s="263"/>
      <c r="J213" s="259"/>
      <c r="K213" s="259"/>
      <c r="L213" s="264"/>
      <c r="M213" s="265"/>
      <c r="N213" s="266"/>
      <c r="O213" s="266"/>
      <c r="P213" s="266"/>
      <c r="Q213" s="266"/>
      <c r="R213" s="266"/>
      <c r="S213" s="266"/>
      <c r="T213" s="26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8" t="s">
        <v>219</v>
      </c>
      <c r="AU213" s="268" t="s">
        <v>93</v>
      </c>
      <c r="AV213" s="13" t="s">
        <v>93</v>
      </c>
      <c r="AW213" s="13" t="s">
        <v>38</v>
      </c>
      <c r="AX213" s="13" t="s">
        <v>83</v>
      </c>
      <c r="AY213" s="268" t="s">
        <v>130</v>
      </c>
    </row>
    <row r="214" spans="1:51" s="13" customFormat="1" ht="12">
      <c r="A214" s="13"/>
      <c r="B214" s="258"/>
      <c r="C214" s="259"/>
      <c r="D214" s="250" t="s">
        <v>219</v>
      </c>
      <c r="E214" s="260" t="s">
        <v>1</v>
      </c>
      <c r="F214" s="261" t="s">
        <v>344</v>
      </c>
      <c r="G214" s="259"/>
      <c r="H214" s="262">
        <v>9</v>
      </c>
      <c r="I214" s="263"/>
      <c r="J214" s="259"/>
      <c r="K214" s="259"/>
      <c r="L214" s="264"/>
      <c r="M214" s="265"/>
      <c r="N214" s="266"/>
      <c r="O214" s="266"/>
      <c r="P214" s="266"/>
      <c r="Q214" s="266"/>
      <c r="R214" s="266"/>
      <c r="S214" s="266"/>
      <c r="T214" s="26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8" t="s">
        <v>219</v>
      </c>
      <c r="AU214" s="268" t="s">
        <v>93</v>
      </c>
      <c r="AV214" s="13" t="s">
        <v>93</v>
      </c>
      <c r="AW214" s="13" t="s">
        <v>38</v>
      </c>
      <c r="AX214" s="13" t="s">
        <v>83</v>
      </c>
      <c r="AY214" s="268" t="s">
        <v>130</v>
      </c>
    </row>
    <row r="215" spans="1:51" s="13" customFormat="1" ht="12">
      <c r="A215" s="13"/>
      <c r="B215" s="258"/>
      <c r="C215" s="259"/>
      <c r="D215" s="250" t="s">
        <v>219</v>
      </c>
      <c r="E215" s="260" t="s">
        <v>1</v>
      </c>
      <c r="F215" s="261" t="s">
        <v>345</v>
      </c>
      <c r="G215" s="259"/>
      <c r="H215" s="262">
        <v>2.6</v>
      </c>
      <c r="I215" s="263"/>
      <c r="J215" s="259"/>
      <c r="K215" s="259"/>
      <c r="L215" s="264"/>
      <c r="M215" s="265"/>
      <c r="N215" s="266"/>
      <c r="O215" s="266"/>
      <c r="P215" s="266"/>
      <c r="Q215" s="266"/>
      <c r="R215" s="266"/>
      <c r="S215" s="266"/>
      <c r="T215" s="26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8" t="s">
        <v>219</v>
      </c>
      <c r="AU215" s="268" t="s">
        <v>93</v>
      </c>
      <c r="AV215" s="13" t="s">
        <v>93</v>
      </c>
      <c r="AW215" s="13" t="s">
        <v>38</v>
      </c>
      <c r="AX215" s="13" t="s">
        <v>83</v>
      </c>
      <c r="AY215" s="268" t="s">
        <v>130</v>
      </c>
    </row>
    <row r="216" spans="1:51" s="13" customFormat="1" ht="12">
      <c r="A216" s="13"/>
      <c r="B216" s="258"/>
      <c r="C216" s="259"/>
      <c r="D216" s="250" t="s">
        <v>219</v>
      </c>
      <c r="E216" s="260" t="s">
        <v>1</v>
      </c>
      <c r="F216" s="261" t="s">
        <v>346</v>
      </c>
      <c r="G216" s="259"/>
      <c r="H216" s="262">
        <v>2</v>
      </c>
      <c r="I216" s="263"/>
      <c r="J216" s="259"/>
      <c r="K216" s="259"/>
      <c r="L216" s="264"/>
      <c r="M216" s="265"/>
      <c r="N216" s="266"/>
      <c r="O216" s="266"/>
      <c r="P216" s="266"/>
      <c r="Q216" s="266"/>
      <c r="R216" s="266"/>
      <c r="S216" s="266"/>
      <c r="T216" s="26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8" t="s">
        <v>219</v>
      </c>
      <c r="AU216" s="268" t="s">
        <v>93</v>
      </c>
      <c r="AV216" s="13" t="s">
        <v>93</v>
      </c>
      <c r="AW216" s="13" t="s">
        <v>38</v>
      </c>
      <c r="AX216" s="13" t="s">
        <v>83</v>
      </c>
      <c r="AY216" s="268" t="s">
        <v>130</v>
      </c>
    </row>
    <row r="217" spans="1:51" s="13" customFormat="1" ht="12">
      <c r="A217" s="13"/>
      <c r="B217" s="258"/>
      <c r="C217" s="259"/>
      <c r="D217" s="250" t="s">
        <v>219</v>
      </c>
      <c r="E217" s="260" t="s">
        <v>1</v>
      </c>
      <c r="F217" s="261" t="s">
        <v>347</v>
      </c>
      <c r="G217" s="259"/>
      <c r="H217" s="262">
        <v>4.2</v>
      </c>
      <c r="I217" s="263"/>
      <c r="J217" s="259"/>
      <c r="K217" s="259"/>
      <c r="L217" s="264"/>
      <c r="M217" s="265"/>
      <c r="N217" s="266"/>
      <c r="O217" s="266"/>
      <c r="P217" s="266"/>
      <c r="Q217" s="266"/>
      <c r="R217" s="266"/>
      <c r="S217" s="266"/>
      <c r="T217" s="26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8" t="s">
        <v>219</v>
      </c>
      <c r="AU217" s="268" t="s">
        <v>93</v>
      </c>
      <c r="AV217" s="13" t="s">
        <v>93</v>
      </c>
      <c r="AW217" s="13" t="s">
        <v>38</v>
      </c>
      <c r="AX217" s="13" t="s">
        <v>83</v>
      </c>
      <c r="AY217" s="268" t="s">
        <v>130</v>
      </c>
    </row>
    <row r="218" spans="1:51" s="15" customFormat="1" ht="12">
      <c r="A218" s="15"/>
      <c r="B218" s="280"/>
      <c r="C218" s="281"/>
      <c r="D218" s="250" t="s">
        <v>219</v>
      </c>
      <c r="E218" s="282" t="s">
        <v>1</v>
      </c>
      <c r="F218" s="283" t="s">
        <v>282</v>
      </c>
      <c r="G218" s="281"/>
      <c r="H218" s="284">
        <v>75.965</v>
      </c>
      <c r="I218" s="285"/>
      <c r="J218" s="281"/>
      <c r="K218" s="281"/>
      <c r="L218" s="286"/>
      <c r="M218" s="287"/>
      <c r="N218" s="288"/>
      <c r="O218" s="288"/>
      <c r="P218" s="288"/>
      <c r="Q218" s="288"/>
      <c r="R218" s="288"/>
      <c r="S218" s="288"/>
      <c r="T218" s="289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90" t="s">
        <v>219</v>
      </c>
      <c r="AU218" s="290" t="s">
        <v>93</v>
      </c>
      <c r="AV218" s="15" t="s">
        <v>148</v>
      </c>
      <c r="AW218" s="15" t="s">
        <v>38</v>
      </c>
      <c r="AX218" s="15" t="s">
        <v>83</v>
      </c>
      <c r="AY218" s="290" t="s">
        <v>130</v>
      </c>
    </row>
    <row r="219" spans="1:51" s="14" customFormat="1" ht="12">
      <c r="A219" s="14"/>
      <c r="B219" s="269"/>
      <c r="C219" s="270"/>
      <c r="D219" s="250" t="s">
        <v>219</v>
      </c>
      <c r="E219" s="271" t="s">
        <v>1</v>
      </c>
      <c r="F219" s="272" t="s">
        <v>222</v>
      </c>
      <c r="G219" s="270"/>
      <c r="H219" s="273">
        <v>714.205</v>
      </c>
      <c r="I219" s="274"/>
      <c r="J219" s="270"/>
      <c r="K219" s="270"/>
      <c r="L219" s="275"/>
      <c r="M219" s="276"/>
      <c r="N219" s="277"/>
      <c r="O219" s="277"/>
      <c r="P219" s="277"/>
      <c r="Q219" s="277"/>
      <c r="R219" s="277"/>
      <c r="S219" s="277"/>
      <c r="T219" s="278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9" t="s">
        <v>219</v>
      </c>
      <c r="AU219" s="279" t="s">
        <v>93</v>
      </c>
      <c r="AV219" s="14" t="s">
        <v>155</v>
      </c>
      <c r="AW219" s="14" t="s">
        <v>38</v>
      </c>
      <c r="AX219" s="14" t="s">
        <v>91</v>
      </c>
      <c r="AY219" s="279" t="s">
        <v>130</v>
      </c>
    </row>
    <row r="220" spans="1:65" s="2" customFormat="1" ht="16.5" customHeight="1">
      <c r="A220" s="40"/>
      <c r="B220" s="41"/>
      <c r="C220" s="237" t="s">
        <v>348</v>
      </c>
      <c r="D220" s="237" t="s">
        <v>133</v>
      </c>
      <c r="E220" s="238" t="s">
        <v>349</v>
      </c>
      <c r="F220" s="239" t="s">
        <v>350</v>
      </c>
      <c r="G220" s="240" t="s">
        <v>217</v>
      </c>
      <c r="H220" s="241">
        <v>57.816</v>
      </c>
      <c r="I220" s="242"/>
      <c r="J220" s="243">
        <f>ROUND(I220*H220,2)</f>
        <v>0</v>
      </c>
      <c r="K220" s="239" t="s">
        <v>137</v>
      </c>
      <c r="L220" s="46"/>
      <c r="M220" s="244" t="s">
        <v>1</v>
      </c>
      <c r="N220" s="245" t="s">
        <v>48</v>
      </c>
      <c r="O220" s="93"/>
      <c r="P220" s="246">
        <f>O220*H220</f>
        <v>0</v>
      </c>
      <c r="Q220" s="246">
        <v>0</v>
      </c>
      <c r="R220" s="246">
        <f>Q220*H220</f>
        <v>0</v>
      </c>
      <c r="S220" s="246">
        <v>0</v>
      </c>
      <c r="T220" s="247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48" t="s">
        <v>278</v>
      </c>
      <c r="AT220" s="248" t="s">
        <v>133</v>
      </c>
      <c r="AU220" s="248" t="s">
        <v>93</v>
      </c>
      <c r="AY220" s="18" t="s">
        <v>130</v>
      </c>
      <c r="BE220" s="249">
        <f>IF(N220="základní",J220,0)</f>
        <v>0</v>
      </c>
      <c r="BF220" s="249">
        <f>IF(N220="snížená",J220,0)</f>
        <v>0</v>
      </c>
      <c r="BG220" s="249">
        <f>IF(N220="zákl. přenesená",J220,0)</f>
        <v>0</v>
      </c>
      <c r="BH220" s="249">
        <f>IF(N220="sníž. přenesená",J220,0)</f>
        <v>0</v>
      </c>
      <c r="BI220" s="249">
        <f>IF(N220="nulová",J220,0)</f>
        <v>0</v>
      </c>
      <c r="BJ220" s="18" t="s">
        <v>91</v>
      </c>
      <c r="BK220" s="249">
        <f>ROUND(I220*H220,2)</f>
        <v>0</v>
      </c>
      <c r="BL220" s="18" t="s">
        <v>278</v>
      </c>
      <c r="BM220" s="248" t="s">
        <v>351</v>
      </c>
    </row>
    <row r="221" spans="1:51" s="13" customFormat="1" ht="12">
      <c r="A221" s="13"/>
      <c r="B221" s="258"/>
      <c r="C221" s="259"/>
      <c r="D221" s="250" t="s">
        <v>219</v>
      </c>
      <c r="E221" s="260" t="s">
        <v>1</v>
      </c>
      <c r="F221" s="261" t="s">
        <v>352</v>
      </c>
      <c r="G221" s="259"/>
      <c r="H221" s="262">
        <v>40.716</v>
      </c>
      <c r="I221" s="263"/>
      <c r="J221" s="259"/>
      <c r="K221" s="259"/>
      <c r="L221" s="264"/>
      <c r="M221" s="265"/>
      <c r="N221" s="266"/>
      <c r="O221" s="266"/>
      <c r="P221" s="266"/>
      <c r="Q221" s="266"/>
      <c r="R221" s="266"/>
      <c r="S221" s="266"/>
      <c r="T221" s="26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8" t="s">
        <v>219</v>
      </c>
      <c r="AU221" s="268" t="s">
        <v>93</v>
      </c>
      <c r="AV221" s="13" t="s">
        <v>93</v>
      </c>
      <c r="AW221" s="13" t="s">
        <v>38</v>
      </c>
      <c r="AX221" s="13" t="s">
        <v>83</v>
      </c>
      <c r="AY221" s="268" t="s">
        <v>130</v>
      </c>
    </row>
    <row r="222" spans="1:51" s="13" customFormat="1" ht="12">
      <c r="A222" s="13"/>
      <c r="B222" s="258"/>
      <c r="C222" s="259"/>
      <c r="D222" s="250" t="s">
        <v>219</v>
      </c>
      <c r="E222" s="260" t="s">
        <v>1</v>
      </c>
      <c r="F222" s="261" t="s">
        <v>353</v>
      </c>
      <c r="G222" s="259"/>
      <c r="H222" s="262">
        <v>6.3</v>
      </c>
      <c r="I222" s="263"/>
      <c r="J222" s="259"/>
      <c r="K222" s="259"/>
      <c r="L222" s="264"/>
      <c r="M222" s="265"/>
      <c r="N222" s="266"/>
      <c r="O222" s="266"/>
      <c r="P222" s="266"/>
      <c r="Q222" s="266"/>
      <c r="R222" s="266"/>
      <c r="S222" s="266"/>
      <c r="T222" s="26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8" t="s">
        <v>219</v>
      </c>
      <c r="AU222" s="268" t="s">
        <v>93</v>
      </c>
      <c r="AV222" s="13" t="s">
        <v>93</v>
      </c>
      <c r="AW222" s="13" t="s">
        <v>38</v>
      </c>
      <c r="AX222" s="13" t="s">
        <v>83</v>
      </c>
      <c r="AY222" s="268" t="s">
        <v>130</v>
      </c>
    </row>
    <row r="223" spans="1:51" s="13" customFormat="1" ht="12">
      <c r="A223" s="13"/>
      <c r="B223" s="258"/>
      <c r="C223" s="259"/>
      <c r="D223" s="250" t="s">
        <v>219</v>
      </c>
      <c r="E223" s="260" t="s">
        <v>1</v>
      </c>
      <c r="F223" s="261" t="s">
        <v>354</v>
      </c>
      <c r="G223" s="259"/>
      <c r="H223" s="262">
        <v>1.8</v>
      </c>
      <c r="I223" s="263"/>
      <c r="J223" s="259"/>
      <c r="K223" s="259"/>
      <c r="L223" s="264"/>
      <c r="M223" s="265"/>
      <c r="N223" s="266"/>
      <c r="O223" s="266"/>
      <c r="P223" s="266"/>
      <c r="Q223" s="266"/>
      <c r="R223" s="266"/>
      <c r="S223" s="266"/>
      <c r="T223" s="26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8" t="s">
        <v>219</v>
      </c>
      <c r="AU223" s="268" t="s">
        <v>93</v>
      </c>
      <c r="AV223" s="13" t="s">
        <v>93</v>
      </c>
      <c r="AW223" s="13" t="s">
        <v>38</v>
      </c>
      <c r="AX223" s="13" t="s">
        <v>83</v>
      </c>
      <c r="AY223" s="268" t="s">
        <v>130</v>
      </c>
    </row>
    <row r="224" spans="1:51" s="13" customFormat="1" ht="12">
      <c r="A224" s="13"/>
      <c r="B224" s="258"/>
      <c r="C224" s="259"/>
      <c r="D224" s="250" t="s">
        <v>219</v>
      </c>
      <c r="E224" s="260" t="s">
        <v>1</v>
      </c>
      <c r="F224" s="261" t="s">
        <v>220</v>
      </c>
      <c r="G224" s="259"/>
      <c r="H224" s="262">
        <v>3.6</v>
      </c>
      <c r="I224" s="263"/>
      <c r="J224" s="259"/>
      <c r="K224" s="259"/>
      <c r="L224" s="264"/>
      <c r="M224" s="265"/>
      <c r="N224" s="266"/>
      <c r="O224" s="266"/>
      <c r="P224" s="266"/>
      <c r="Q224" s="266"/>
      <c r="R224" s="266"/>
      <c r="S224" s="266"/>
      <c r="T224" s="26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8" t="s">
        <v>219</v>
      </c>
      <c r="AU224" s="268" t="s">
        <v>93</v>
      </c>
      <c r="AV224" s="13" t="s">
        <v>93</v>
      </c>
      <c r="AW224" s="13" t="s">
        <v>38</v>
      </c>
      <c r="AX224" s="13" t="s">
        <v>83</v>
      </c>
      <c r="AY224" s="268" t="s">
        <v>130</v>
      </c>
    </row>
    <row r="225" spans="1:51" s="13" customFormat="1" ht="12">
      <c r="A225" s="13"/>
      <c r="B225" s="258"/>
      <c r="C225" s="259"/>
      <c r="D225" s="250" t="s">
        <v>219</v>
      </c>
      <c r="E225" s="260" t="s">
        <v>1</v>
      </c>
      <c r="F225" s="261" t="s">
        <v>221</v>
      </c>
      <c r="G225" s="259"/>
      <c r="H225" s="262">
        <v>5.4</v>
      </c>
      <c r="I225" s="263"/>
      <c r="J225" s="259"/>
      <c r="K225" s="259"/>
      <c r="L225" s="264"/>
      <c r="M225" s="265"/>
      <c r="N225" s="266"/>
      <c r="O225" s="266"/>
      <c r="P225" s="266"/>
      <c r="Q225" s="266"/>
      <c r="R225" s="266"/>
      <c r="S225" s="266"/>
      <c r="T225" s="26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8" t="s">
        <v>219</v>
      </c>
      <c r="AU225" s="268" t="s">
        <v>93</v>
      </c>
      <c r="AV225" s="13" t="s">
        <v>93</v>
      </c>
      <c r="AW225" s="13" t="s">
        <v>38</v>
      </c>
      <c r="AX225" s="13" t="s">
        <v>83</v>
      </c>
      <c r="AY225" s="268" t="s">
        <v>130</v>
      </c>
    </row>
    <row r="226" spans="1:51" s="14" customFormat="1" ht="12">
      <c r="A226" s="14"/>
      <c r="B226" s="269"/>
      <c r="C226" s="270"/>
      <c r="D226" s="250" t="s">
        <v>219</v>
      </c>
      <c r="E226" s="271" t="s">
        <v>1</v>
      </c>
      <c r="F226" s="272" t="s">
        <v>222</v>
      </c>
      <c r="G226" s="270"/>
      <c r="H226" s="273">
        <v>57.816</v>
      </c>
      <c r="I226" s="274"/>
      <c r="J226" s="270"/>
      <c r="K226" s="270"/>
      <c r="L226" s="275"/>
      <c r="M226" s="276"/>
      <c r="N226" s="277"/>
      <c r="O226" s="277"/>
      <c r="P226" s="277"/>
      <c r="Q226" s="277"/>
      <c r="R226" s="277"/>
      <c r="S226" s="277"/>
      <c r="T226" s="278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9" t="s">
        <v>219</v>
      </c>
      <c r="AU226" s="279" t="s">
        <v>93</v>
      </c>
      <c r="AV226" s="14" t="s">
        <v>155</v>
      </c>
      <c r="AW226" s="14" t="s">
        <v>38</v>
      </c>
      <c r="AX226" s="14" t="s">
        <v>91</v>
      </c>
      <c r="AY226" s="279" t="s">
        <v>130</v>
      </c>
    </row>
    <row r="227" spans="1:65" s="2" customFormat="1" ht="16.5" customHeight="1">
      <c r="A227" s="40"/>
      <c r="B227" s="41"/>
      <c r="C227" s="291" t="s">
        <v>355</v>
      </c>
      <c r="D227" s="291" t="s">
        <v>292</v>
      </c>
      <c r="E227" s="292" t="s">
        <v>293</v>
      </c>
      <c r="F227" s="293" t="s">
        <v>294</v>
      </c>
      <c r="G227" s="294" t="s">
        <v>247</v>
      </c>
      <c r="H227" s="295">
        <v>0.02</v>
      </c>
      <c r="I227" s="296"/>
      <c r="J227" s="297">
        <f>ROUND(I227*H227,2)</f>
        <v>0</v>
      </c>
      <c r="K227" s="293" t="s">
        <v>137</v>
      </c>
      <c r="L227" s="298"/>
      <c r="M227" s="299" t="s">
        <v>1</v>
      </c>
      <c r="N227" s="300" t="s">
        <v>48</v>
      </c>
      <c r="O227" s="93"/>
      <c r="P227" s="246">
        <f>O227*H227</f>
        <v>0</v>
      </c>
      <c r="Q227" s="246">
        <v>1</v>
      </c>
      <c r="R227" s="246">
        <f>Q227*H227</f>
        <v>0.02</v>
      </c>
      <c r="S227" s="246">
        <v>0</v>
      </c>
      <c r="T227" s="247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48" t="s">
        <v>295</v>
      </c>
      <c r="AT227" s="248" t="s">
        <v>292</v>
      </c>
      <c r="AU227" s="248" t="s">
        <v>93</v>
      </c>
      <c r="AY227" s="18" t="s">
        <v>130</v>
      </c>
      <c r="BE227" s="249">
        <f>IF(N227="základní",J227,0)</f>
        <v>0</v>
      </c>
      <c r="BF227" s="249">
        <f>IF(N227="snížená",J227,0)</f>
        <v>0</v>
      </c>
      <c r="BG227" s="249">
        <f>IF(N227="zákl. přenesená",J227,0)</f>
        <v>0</v>
      </c>
      <c r="BH227" s="249">
        <f>IF(N227="sníž. přenesená",J227,0)</f>
        <v>0</v>
      </c>
      <c r="BI227" s="249">
        <f>IF(N227="nulová",J227,0)</f>
        <v>0</v>
      </c>
      <c r="BJ227" s="18" t="s">
        <v>91</v>
      </c>
      <c r="BK227" s="249">
        <f>ROUND(I227*H227,2)</f>
        <v>0</v>
      </c>
      <c r="BL227" s="18" t="s">
        <v>278</v>
      </c>
      <c r="BM227" s="248" t="s">
        <v>356</v>
      </c>
    </row>
    <row r="228" spans="1:51" s="13" customFormat="1" ht="12">
      <c r="A228" s="13"/>
      <c r="B228" s="258"/>
      <c r="C228" s="259"/>
      <c r="D228" s="250" t="s">
        <v>219</v>
      </c>
      <c r="E228" s="259"/>
      <c r="F228" s="261" t="s">
        <v>357</v>
      </c>
      <c r="G228" s="259"/>
      <c r="H228" s="262">
        <v>0.02</v>
      </c>
      <c r="I228" s="263"/>
      <c r="J228" s="259"/>
      <c r="K228" s="259"/>
      <c r="L228" s="264"/>
      <c r="M228" s="265"/>
      <c r="N228" s="266"/>
      <c r="O228" s="266"/>
      <c r="P228" s="266"/>
      <c r="Q228" s="266"/>
      <c r="R228" s="266"/>
      <c r="S228" s="266"/>
      <c r="T228" s="267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8" t="s">
        <v>219</v>
      </c>
      <c r="AU228" s="268" t="s">
        <v>93</v>
      </c>
      <c r="AV228" s="13" t="s">
        <v>93</v>
      </c>
      <c r="AW228" s="13" t="s">
        <v>4</v>
      </c>
      <c r="AX228" s="13" t="s">
        <v>91</v>
      </c>
      <c r="AY228" s="268" t="s">
        <v>130</v>
      </c>
    </row>
    <row r="229" spans="1:65" s="2" customFormat="1" ht="16.5" customHeight="1">
      <c r="A229" s="40"/>
      <c r="B229" s="41"/>
      <c r="C229" s="237" t="s">
        <v>358</v>
      </c>
      <c r="D229" s="237" t="s">
        <v>133</v>
      </c>
      <c r="E229" s="238" t="s">
        <v>359</v>
      </c>
      <c r="F229" s="239" t="s">
        <v>360</v>
      </c>
      <c r="G229" s="240" t="s">
        <v>217</v>
      </c>
      <c r="H229" s="241">
        <v>119.548</v>
      </c>
      <c r="I229" s="242"/>
      <c r="J229" s="243">
        <f>ROUND(I229*H229,2)</f>
        <v>0</v>
      </c>
      <c r="K229" s="239" t="s">
        <v>137</v>
      </c>
      <c r="L229" s="46"/>
      <c r="M229" s="244" t="s">
        <v>1</v>
      </c>
      <c r="N229" s="245" t="s">
        <v>48</v>
      </c>
      <c r="O229" s="93"/>
      <c r="P229" s="246">
        <f>O229*H229</f>
        <v>0</v>
      </c>
      <c r="Q229" s="246">
        <v>0.00094</v>
      </c>
      <c r="R229" s="246">
        <f>Q229*H229</f>
        <v>0.11237512</v>
      </c>
      <c r="S229" s="246">
        <v>0</v>
      </c>
      <c r="T229" s="247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48" t="s">
        <v>278</v>
      </c>
      <c r="AT229" s="248" t="s">
        <v>133</v>
      </c>
      <c r="AU229" s="248" t="s">
        <v>93</v>
      </c>
      <c r="AY229" s="18" t="s">
        <v>130</v>
      </c>
      <c r="BE229" s="249">
        <f>IF(N229="základní",J229,0)</f>
        <v>0</v>
      </c>
      <c r="BF229" s="249">
        <f>IF(N229="snížená",J229,0)</f>
        <v>0</v>
      </c>
      <c r="BG229" s="249">
        <f>IF(N229="zákl. přenesená",J229,0)</f>
        <v>0</v>
      </c>
      <c r="BH229" s="249">
        <f>IF(N229="sníž. přenesená",J229,0)</f>
        <v>0</v>
      </c>
      <c r="BI229" s="249">
        <f>IF(N229="nulová",J229,0)</f>
        <v>0</v>
      </c>
      <c r="BJ229" s="18" t="s">
        <v>91</v>
      </c>
      <c r="BK229" s="249">
        <f>ROUND(I229*H229,2)</f>
        <v>0</v>
      </c>
      <c r="BL229" s="18" t="s">
        <v>278</v>
      </c>
      <c r="BM229" s="248" t="s">
        <v>361</v>
      </c>
    </row>
    <row r="230" spans="1:51" s="13" customFormat="1" ht="12">
      <c r="A230" s="13"/>
      <c r="B230" s="258"/>
      <c r="C230" s="259"/>
      <c r="D230" s="250" t="s">
        <v>219</v>
      </c>
      <c r="E230" s="260" t="s">
        <v>1</v>
      </c>
      <c r="F230" s="261" t="s">
        <v>352</v>
      </c>
      <c r="G230" s="259"/>
      <c r="H230" s="262">
        <v>40.716</v>
      </c>
      <c r="I230" s="263"/>
      <c r="J230" s="259"/>
      <c r="K230" s="259"/>
      <c r="L230" s="264"/>
      <c r="M230" s="265"/>
      <c r="N230" s="266"/>
      <c r="O230" s="266"/>
      <c r="P230" s="266"/>
      <c r="Q230" s="266"/>
      <c r="R230" s="266"/>
      <c r="S230" s="266"/>
      <c r="T230" s="26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8" t="s">
        <v>219</v>
      </c>
      <c r="AU230" s="268" t="s">
        <v>93</v>
      </c>
      <c r="AV230" s="13" t="s">
        <v>93</v>
      </c>
      <c r="AW230" s="13" t="s">
        <v>38</v>
      </c>
      <c r="AX230" s="13" t="s">
        <v>83</v>
      </c>
      <c r="AY230" s="268" t="s">
        <v>130</v>
      </c>
    </row>
    <row r="231" spans="1:51" s="13" customFormat="1" ht="12">
      <c r="A231" s="13"/>
      <c r="B231" s="258"/>
      <c r="C231" s="259"/>
      <c r="D231" s="250" t="s">
        <v>219</v>
      </c>
      <c r="E231" s="260" t="s">
        <v>1</v>
      </c>
      <c r="F231" s="261" t="s">
        <v>353</v>
      </c>
      <c r="G231" s="259"/>
      <c r="H231" s="262">
        <v>6.3</v>
      </c>
      <c r="I231" s="263"/>
      <c r="J231" s="259"/>
      <c r="K231" s="259"/>
      <c r="L231" s="264"/>
      <c r="M231" s="265"/>
      <c r="N231" s="266"/>
      <c r="O231" s="266"/>
      <c r="P231" s="266"/>
      <c r="Q231" s="266"/>
      <c r="R231" s="266"/>
      <c r="S231" s="266"/>
      <c r="T231" s="26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8" t="s">
        <v>219</v>
      </c>
      <c r="AU231" s="268" t="s">
        <v>93</v>
      </c>
      <c r="AV231" s="13" t="s">
        <v>93</v>
      </c>
      <c r="AW231" s="13" t="s">
        <v>38</v>
      </c>
      <c r="AX231" s="13" t="s">
        <v>83</v>
      </c>
      <c r="AY231" s="268" t="s">
        <v>130</v>
      </c>
    </row>
    <row r="232" spans="1:51" s="13" customFormat="1" ht="12">
      <c r="A232" s="13"/>
      <c r="B232" s="258"/>
      <c r="C232" s="259"/>
      <c r="D232" s="250" t="s">
        <v>219</v>
      </c>
      <c r="E232" s="260" t="s">
        <v>1</v>
      </c>
      <c r="F232" s="261" t="s">
        <v>354</v>
      </c>
      <c r="G232" s="259"/>
      <c r="H232" s="262">
        <v>1.8</v>
      </c>
      <c r="I232" s="263"/>
      <c r="J232" s="259"/>
      <c r="K232" s="259"/>
      <c r="L232" s="264"/>
      <c r="M232" s="265"/>
      <c r="N232" s="266"/>
      <c r="O232" s="266"/>
      <c r="P232" s="266"/>
      <c r="Q232" s="266"/>
      <c r="R232" s="266"/>
      <c r="S232" s="266"/>
      <c r="T232" s="26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8" t="s">
        <v>219</v>
      </c>
      <c r="AU232" s="268" t="s">
        <v>93</v>
      </c>
      <c r="AV232" s="13" t="s">
        <v>93</v>
      </c>
      <c r="AW232" s="13" t="s">
        <v>38</v>
      </c>
      <c r="AX232" s="13" t="s">
        <v>83</v>
      </c>
      <c r="AY232" s="268" t="s">
        <v>130</v>
      </c>
    </row>
    <row r="233" spans="1:51" s="13" customFormat="1" ht="12">
      <c r="A233" s="13"/>
      <c r="B233" s="258"/>
      <c r="C233" s="259"/>
      <c r="D233" s="250" t="s">
        <v>219</v>
      </c>
      <c r="E233" s="260" t="s">
        <v>1</v>
      </c>
      <c r="F233" s="261" t="s">
        <v>220</v>
      </c>
      <c r="G233" s="259"/>
      <c r="H233" s="262">
        <v>3.6</v>
      </c>
      <c r="I233" s="263"/>
      <c r="J233" s="259"/>
      <c r="K233" s="259"/>
      <c r="L233" s="264"/>
      <c r="M233" s="265"/>
      <c r="N233" s="266"/>
      <c r="O233" s="266"/>
      <c r="P233" s="266"/>
      <c r="Q233" s="266"/>
      <c r="R233" s="266"/>
      <c r="S233" s="266"/>
      <c r="T233" s="26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8" t="s">
        <v>219</v>
      </c>
      <c r="AU233" s="268" t="s">
        <v>93</v>
      </c>
      <c r="AV233" s="13" t="s">
        <v>93</v>
      </c>
      <c r="AW233" s="13" t="s">
        <v>38</v>
      </c>
      <c r="AX233" s="13" t="s">
        <v>83</v>
      </c>
      <c r="AY233" s="268" t="s">
        <v>130</v>
      </c>
    </row>
    <row r="234" spans="1:51" s="13" customFormat="1" ht="12">
      <c r="A234" s="13"/>
      <c r="B234" s="258"/>
      <c r="C234" s="259"/>
      <c r="D234" s="250" t="s">
        <v>219</v>
      </c>
      <c r="E234" s="260" t="s">
        <v>1</v>
      </c>
      <c r="F234" s="261" t="s">
        <v>221</v>
      </c>
      <c r="G234" s="259"/>
      <c r="H234" s="262">
        <v>5.4</v>
      </c>
      <c r="I234" s="263"/>
      <c r="J234" s="259"/>
      <c r="K234" s="259"/>
      <c r="L234" s="264"/>
      <c r="M234" s="265"/>
      <c r="N234" s="266"/>
      <c r="O234" s="266"/>
      <c r="P234" s="266"/>
      <c r="Q234" s="266"/>
      <c r="R234" s="266"/>
      <c r="S234" s="266"/>
      <c r="T234" s="26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8" t="s">
        <v>219</v>
      </c>
      <c r="AU234" s="268" t="s">
        <v>93</v>
      </c>
      <c r="AV234" s="13" t="s">
        <v>93</v>
      </c>
      <c r="AW234" s="13" t="s">
        <v>38</v>
      </c>
      <c r="AX234" s="13" t="s">
        <v>83</v>
      </c>
      <c r="AY234" s="268" t="s">
        <v>130</v>
      </c>
    </row>
    <row r="235" spans="1:51" s="15" customFormat="1" ht="12">
      <c r="A235" s="15"/>
      <c r="B235" s="280"/>
      <c r="C235" s="281"/>
      <c r="D235" s="250" t="s">
        <v>219</v>
      </c>
      <c r="E235" s="282" t="s">
        <v>1</v>
      </c>
      <c r="F235" s="283" t="s">
        <v>282</v>
      </c>
      <c r="G235" s="281"/>
      <c r="H235" s="284">
        <v>57.816</v>
      </c>
      <c r="I235" s="285"/>
      <c r="J235" s="281"/>
      <c r="K235" s="281"/>
      <c r="L235" s="286"/>
      <c r="M235" s="287"/>
      <c r="N235" s="288"/>
      <c r="O235" s="288"/>
      <c r="P235" s="288"/>
      <c r="Q235" s="288"/>
      <c r="R235" s="288"/>
      <c r="S235" s="288"/>
      <c r="T235" s="289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90" t="s">
        <v>219</v>
      </c>
      <c r="AU235" s="290" t="s">
        <v>93</v>
      </c>
      <c r="AV235" s="15" t="s">
        <v>148</v>
      </c>
      <c r="AW235" s="15" t="s">
        <v>38</v>
      </c>
      <c r="AX235" s="15" t="s">
        <v>83</v>
      </c>
      <c r="AY235" s="290" t="s">
        <v>130</v>
      </c>
    </row>
    <row r="236" spans="1:51" s="13" customFormat="1" ht="12">
      <c r="A236" s="13"/>
      <c r="B236" s="258"/>
      <c r="C236" s="259"/>
      <c r="D236" s="250" t="s">
        <v>219</v>
      </c>
      <c r="E236" s="260" t="s">
        <v>1</v>
      </c>
      <c r="F236" s="261" t="s">
        <v>362</v>
      </c>
      <c r="G236" s="259"/>
      <c r="H236" s="262">
        <v>61.732</v>
      </c>
      <c r="I236" s="263"/>
      <c r="J236" s="259"/>
      <c r="K236" s="259"/>
      <c r="L236" s="264"/>
      <c r="M236" s="265"/>
      <c r="N236" s="266"/>
      <c r="O236" s="266"/>
      <c r="P236" s="266"/>
      <c r="Q236" s="266"/>
      <c r="R236" s="266"/>
      <c r="S236" s="266"/>
      <c r="T236" s="267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8" t="s">
        <v>219</v>
      </c>
      <c r="AU236" s="268" t="s">
        <v>93</v>
      </c>
      <c r="AV236" s="13" t="s">
        <v>93</v>
      </c>
      <c r="AW236" s="13" t="s">
        <v>38</v>
      </c>
      <c r="AX236" s="13" t="s">
        <v>83</v>
      </c>
      <c r="AY236" s="268" t="s">
        <v>130</v>
      </c>
    </row>
    <row r="237" spans="1:51" s="14" customFormat="1" ht="12">
      <c r="A237" s="14"/>
      <c r="B237" s="269"/>
      <c r="C237" s="270"/>
      <c r="D237" s="250" t="s">
        <v>219</v>
      </c>
      <c r="E237" s="271" t="s">
        <v>1</v>
      </c>
      <c r="F237" s="272" t="s">
        <v>222</v>
      </c>
      <c r="G237" s="270"/>
      <c r="H237" s="273">
        <v>119.548</v>
      </c>
      <c r="I237" s="274"/>
      <c r="J237" s="270"/>
      <c r="K237" s="270"/>
      <c r="L237" s="275"/>
      <c r="M237" s="276"/>
      <c r="N237" s="277"/>
      <c r="O237" s="277"/>
      <c r="P237" s="277"/>
      <c r="Q237" s="277"/>
      <c r="R237" s="277"/>
      <c r="S237" s="277"/>
      <c r="T237" s="278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9" t="s">
        <v>219</v>
      </c>
      <c r="AU237" s="279" t="s">
        <v>93</v>
      </c>
      <c r="AV237" s="14" t="s">
        <v>155</v>
      </c>
      <c r="AW237" s="14" t="s">
        <v>38</v>
      </c>
      <c r="AX237" s="14" t="s">
        <v>91</v>
      </c>
      <c r="AY237" s="279" t="s">
        <v>130</v>
      </c>
    </row>
    <row r="238" spans="1:65" s="2" customFormat="1" ht="21.75" customHeight="1">
      <c r="A238" s="40"/>
      <c r="B238" s="41"/>
      <c r="C238" s="291" t="s">
        <v>363</v>
      </c>
      <c r="D238" s="291" t="s">
        <v>292</v>
      </c>
      <c r="E238" s="292" t="s">
        <v>312</v>
      </c>
      <c r="F238" s="293" t="s">
        <v>313</v>
      </c>
      <c r="G238" s="294" t="s">
        <v>217</v>
      </c>
      <c r="H238" s="295">
        <v>143.458</v>
      </c>
      <c r="I238" s="296"/>
      <c r="J238" s="297">
        <f>ROUND(I238*H238,2)</f>
        <v>0</v>
      </c>
      <c r="K238" s="293" t="s">
        <v>137</v>
      </c>
      <c r="L238" s="298"/>
      <c r="M238" s="299" t="s">
        <v>1</v>
      </c>
      <c r="N238" s="300" t="s">
        <v>48</v>
      </c>
      <c r="O238" s="93"/>
      <c r="P238" s="246">
        <f>O238*H238</f>
        <v>0</v>
      </c>
      <c r="Q238" s="246">
        <v>0.0047</v>
      </c>
      <c r="R238" s="246">
        <f>Q238*H238</f>
        <v>0.6742526</v>
      </c>
      <c r="S238" s="246">
        <v>0</v>
      </c>
      <c r="T238" s="247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48" t="s">
        <v>295</v>
      </c>
      <c r="AT238" s="248" t="s">
        <v>292</v>
      </c>
      <c r="AU238" s="248" t="s">
        <v>93</v>
      </c>
      <c r="AY238" s="18" t="s">
        <v>130</v>
      </c>
      <c r="BE238" s="249">
        <f>IF(N238="základní",J238,0)</f>
        <v>0</v>
      </c>
      <c r="BF238" s="249">
        <f>IF(N238="snížená",J238,0)</f>
        <v>0</v>
      </c>
      <c r="BG238" s="249">
        <f>IF(N238="zákl. přenesená",J238,0)</f>
        <v>0</v>
      </c>
      <c r="BH238" s="249">
        <f>IF(N238="sníž. přenesená",J238,0)</f>
        <v>0</v>
      </c>
      <c r="BI238" s="249">
        <f>IF(N238="nulová",J238,0)</f>
        <v>0</v>
      </c>
      <c r="BJ238" s="18" t="s">
        <v>91</v>
      </c>
      <c r="BK238" s="249">
        <f>ROUND(I238*H238,2)</f>
        <v>0</v>
      </c>
      <c r="BL238" s="18" t="s">
        <v>278</v>
      </c>
      <c r="BM238" s="248" t="s">
        <v>364</v>
      </c>
    </row>
    <row r="239" spans="1:51" s="13" customFormat="1" ht="12">
      <c r="A239" s="13"/>
      <c r="B239" s="258"/>
      <c r="C239" s="259"/>
      <c r="D239" s="250" t="s">
        <v>219</v>
      </c>
      <c r="E239" s="259"/>
      <c r="F239" s="261" t="s">
        <v>365</v>
      </c>
      <c r="G239" s="259"/>
      <c r="H239" s="262">
        <v>143.458</v>
      </c>
      <c r="I239" s="263"/>
      <c r="J239" s="259"/>
      <c r="K239" s="259"/>
      <c r="L239" s="264"/>
      <c r="M239" s="265"/>
      <c r="N239" s="266"/>
      <c r="O239" s="266"/>
      <c r="P239" s="266"/>
      <c r="Q239" s="266"/>
      <c r="R239" s="266"/>
      <c r="S239" s="266"/>
      <c r="T239" s="26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8" t="s">
        <v>219</v>
      </c>
      <c r="AU239" s="268" t="s">
        <v>93</v>
      </c>
      <c r="AV239" s="13" t="s">
        <v>93</v>
      </c>
      <c r="AW239" s="13" t="s">
        <v>4</v>
      </c>
      <c r="AX239" s="13" t="s">
        <v>91</v>
      </c>
      <c r="AY239" s="268" t="s">
        <v>130</v>
      </c>
    </row>
    <row r="240" spans="1:65" s="2" customFormat="1" ht="21.75" customHeight="1">
      <c r="A240" s="40"/>
      <c r="B240" s="41"/>
      <c r="C240" s="237" t="s">
        <v>366</v>
      </c>
      <c r="D240" s="237" t="s">
        <v>133</v>
      </c>
      <c r="E240" s="238" t="s">
        <v>367</v>
      </c>
      <c r="F240" s="239" t="s">
        <v>368</v>
      </c>
      <c r="G240" s="240" t="s">
        <v>217</v>
      </c>
      <c r="H240" s="241">
        <v>58.8</v>
      </c>
      <c r="I240" s="242"/>
      <c r="J240" s="243">
        <f>ROUND(I240*H240,2)</f>
        <v>0</v>
      </c>
      <c r="K240" s="239" t="s">
        <v>251</v>
      </c>
      <c r="L240" s="46"/>
      <c r="M240" s="244" t="s">
        <v>1</v>
      </c>
      <c r="N240" s="245" t="s">
        <v>48</v>
      </c>
      <c r="O240" s="93"/>
      <c r="P240" s="246">
        <f>O240*H240</f>
        <v>0</v>
      </c>
      <c r="Q240" s="246">
        <v>0</v>
      </c>
      <c r="R240" s="246">
        <f>Q240*H240</f>
        <v>0</v>
      </c>
      <c r="S240" s="246">
        <v>0</v>
      </c>
      <c r="T240" s="247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48" t="s">
        <v>278</v>
      </c>
      <c r="AT240" s="248" t="s">
        <v>133</v>
      </c>
      <c r="AU240" s="248" t="s">
        <v>93</v>
      </c>
      <c r="AY240" s="18" t="s">
        <v>130</v>
      </c>
      <c r="BE240" s="249">
        <f>IF(N240="základní",J240,0)</f>
        <v>0</v>
      </c>
      <c r="BF240" s="249">
        <f>IF(N240="snížená",J240,0)</f>
        <v>0</v>
      </c>
      <c r="BG240" s="249">
        <f>IF(N240="zákl. přenesená",J240,0)</f>
        <v>0</v>
      </c>
      <c r="BH240" s="249">
        <f>IF(N240="sníž. přenesená",J240,0)</f>
        <v>0</v>
      </c>
      <c r="BI240" s="249">
        <f>IF(N240="nulová",J240,0)</f>
        <v>0</v>
      </c>
      <c r="BJ240" s="18" t="s">
        <v>91</v>
      </c>
      <c r="BK240" s="249">
        <f>ROUND(I240*H240,2)</f>
        <v>0</v>
      </c>
      <c r="BL240" s="18" t="s">
        <v>278</v>
      </c>
      <c r="BM240" s="248" t="s">
        <v>369</v>
      </c>
    </row>
    <row r="241" spans="1:47" s="2" customFormat="1" ht="12">
      <c r="A241" s="40"/>
      <c r="B241" s="41"/>
      <c r="C241" s="42"/>
      <c r="D241" s="250" t="s">
        <v>140</v>
      </c>
      <c r="E241" s="42"/>
      <c r="F241" s="251" t="s">
        <v>370</v>
      </c>
      <c r="G241" s="42"/>
      <c r="H241" s="42"/>
      <c r="I241" s="146"/>
      <c r="J241" s="42"/>
      <c r="K241" s="42"/>
      <c r="L241" s="46"/>
      <c r="M241" s="252"/>
      <c r="N241" s="253"/>
      <c r="O241" s="93"/>
      <c r="P241" s="93"/>
      <c r="Q241" s="93"/>
      <c r="R241" s="93"/>
      <c r="S241" s="93"/>
      <c r="T241" s="94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8" t="s">
        <v>140</v>
      </c>
      <c r="AU241" s="18" t="s">
        <v>93</v>
      </c>
    </row>
    <row r="242" spans="1:51" s="13" customFormat="1" ht="12">
      <c r="A242" s="13"/>
      <c r="B242" s="258"/>
      <c r="C242" s="259"/>
      <c r="D242" s="250" t="s">
        <v>219</v>
      </c>
      <c r="E242" s="260" t="s">
        <v>1</v>
      </c>
      <c r="F242" s="261" t="s">
        <v>371</v>
      </c>
      <c r="G242" s="259"/>
      <c r="H242" s="262">
        <v>58.8</v>
      </c>
      <c r="I242" s="263"/>
      <c r="J242" s="259"/>
      <c r="K242" s="259"/>
      <c r="L242" s="264"/>
      <c r="M242" s="265"/>
      <c r="N242" s="266"/>
      <c r="O242" s="266"/>
      <c r="P242" s="266"/>
      <c r="Q242" s="266"/>
      <c r="R242" s="266"/>
      <c r="S242" s="266"/>
      <c r="T242" s="26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8" t="s">
        <v>219</v>
      </c>
      <c r="AU242" s="268" t="s">
        <v>93</v>
      </c>
      <c r="AV242" s="13" t="s">
        <v>93</v>
      </c>
      <c r="AW242" s="13" t="s">
        <v>38</v>
      </c>
      <c r="AX242" s="13" t="s">
        <v>83</v>
      </c>
      <c r="AY242" s="268" t="s">
        <v>130</v>
      </c>
    </row>
    <row r="243" spans="1:51" s="14" customFormat="1" ht="12">
      <c r="A243" s="14"/>
      <c r="B243" s="269"/>
      <c r="C243" s="270"/>
      <c r="D243" s="250" t="s">
        <v>219</v>
      </c>
      <c r="E243" s="271" t="s">
        <v>1</v>
      </c>
      <c r="F243" s="272" t="s">
        <v>222</v>
      </c>
      <c r="G243" s="270"/>
      <c r="H243" s="273">
        <v>58.8</v>
      </c>
      <c r="I243" s="274"/>
      <c r="J243" s="270"/>
      <c r="K243" s="270"/>
      <c r="L243" s="275"/>
      <c r="M243" s="276"/>
      <c r="N243" s="277"/>
      <c r="O243" s="277"/>
      <c r="P243" s="277"/>
      <c r="Q243" s="277"/>
      <c r="R243" s="277"/>
      <c r="S243" s="277"/>
      <c r="T243" s="278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9" t="s">
        <v>219</v>
      </c>
      <c r="AU243" s="279" t="s">
        <v>93</v>
      </c>
      <c r="AV243" s="14" t="s">
        <v>155</v>
      </c>
      <c r="AW243" s="14" t="s">
        <v>38</v>
      </c>
      <c r="AX243" s="14" t="s">
        <v>91</v>
      </c>
      <c r="AY243" s="279" t="s">
        <v>130</v>
      </c>
    </row>
    <row r="244" spans="1:65" s="2" customFormat="1" ht="16.5" customHeight="1">
      <c r="A244" s="40"/>
      <c r="B244" s="41"/>
      <c r="C244" s="237" t="s">
        <v>372</v>
      </c>
      <c r="D244" s="237" t="s">
        <v>133</v>
      </c>
      <c r="E244" s="238" t="s">
        <v>373</v>
      </c>
      <c r="F244" s="239" t="s">
        <v>374</v>
      </c>
      <c r="G244" s="240" t="s">
        <v>375</v>
      </c>
      <c r="H244" s="241">
        <v>154.33</v>
      </c>
      <c r="I244" s="242"/>
      <c r="J244" s="243">
        <f>ROUND(I244*H244,2)</f>
        <v>0</v>
      </c>
      <c r="K244" s="239" t="s">
        <v>137</v>
      </c>
      <c r="L244" s="46"/>
      <c r="M244" s="244" t="s">
        <v>1</v>
      </c>
      <c r="N244" s="245" t="s">
        <v>48</v>
      </c>
      <c r="O244" s="93"/>
      <c r="P244" s="246">
        <f>O244*H244</f>
        <v>0</v>
      </c>
      <c r="Q244" s="246">
        <v>0.00028</v>
      </c>
      <c r="R244" s="246">
        <f>Q244*H244</f>
        <v>0.0432124</v>
      </c>
      <c r="S244" s="246">
        <v>0</v>
      </c>
      <c r="T244" s="247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48" t="s">
        <v>278</v>
      </c>
      <c r="AT244" s="248" t="s">
        <v>133</v>
      </c>
      <c r="AU244" s="248" t="s">
        <v>93</v>
      </c>
      <c r="AY244" s="18" t="s">
        <v>130</v>
      </c>
      <c r="BE244" s="249">
        <f>IF(N244="základní",J244,0)</f>
        <v>0</v>
      </c>
      <c r="BF244" s="249">
        <f>IF(N244="snížená",J244,0)</f>
        <v>0</v>
      </c>
      <c r="BG244" s="249">
        <f>IF(N244="zákl. přenesená",J244,0)</f>
        <v>0</v>
      </c>
      <c r="BH244" s="249">
        <f>IF(N244="sníž. přenesená",J244,0)</f>
        <v>0</v>
      </c>
      <c r="BI244" s="249">
        <f>IF(N244="nulová",J244,0)</f>
        <v>0</v>
      </c>
      <c r="BJ244" s="18" t="s">
        <v>91</v>
      </c>
      <c r="BK244" s="249">
        <f>ROUND(I244*H244,2)</f>
        <v>0</v>
      </c>
      <c r="BL244" s="18" t="s">
        <v>278</v>
      </c>
      <c r="BM244" s="248" t="s">
        <v>376</v>
      </c>
    </row>
    <row r="245" spans="1:65" s="2" customFormat="1" ht="16.5" customHeight="1">
      <c r="A245" s="40"/>
      <c r="B245" s="41"/>
      <c r="C245" s="291" t="s">
        <v>295</v>
      </c>
      <c r="D245" s="291" t="s">
        <v>292</v>
      </c>
      <c r="E245" s="292" t="s">
        <v>321</v>
      </c>
      <c r="F245" s="293" t="s">
        <v>322</v>
      </c>
      <c r="G245" s="294" t="s">
        <v>217</v>
      </c>
      <c r="H245" s="295">
        <v>54.016</v>
      </c>
      <c r="I245" s="296"/>
      <c r="J245" s="297">
        <f>ROUND(I245*H245,2)</f>
        <v>0</v>
      </c>
      <c r="K245" s="293" t="s">
        <v>251</v>
      </c>
      <c r="L245" s="298"/>
      <c r="M245" s="299" t="s">
        <v>1</v>
      </c>
      <c r="N245" s="300" t="s">
        <v>48</v>
      </c>
      <c r="O245" s="93"/>
      <c r="P245" s="246">
        <f>O245*H245</f>
        <v>0</v>
      </c>
      <c r="Q245" s="246">
        <v>0.0021</v>
      </c>
      <c r="R245" s="246">
        <f>Q245*H245</f>
        <v>0.1134336</v>
      </c>
      <c r="S245" s="246">
        <v>0</v>
      </c>
      <c r="T245" s="247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48" t="s">
        <v>295</v>
      </c>
      <c r="AT245" s="248" t="s">
        <v>292</v>
      </c>
      <c r="AU245" s="248" t="s">
        <v>93</v>
      </c>
      <c r="AY245" s="18" t="s">
        <v>130</v>
      </c>
      <c r="BE245" s="249">
        <f>IF(N245="základní",J245,0)</f>
        <v>0</v>
      </c>
      <c r="BF245" s="249">
        <f>IF(N245="snížená",J245,0)</f>
        <v>0</v>
      </c>
      <c r="BG245" s="249">
        <f>IF(N245="zákl. přenesená",J245,0)</f>
        <v>0</v>
      </c>
      <c r="BH245" s="249">
        <f>IF(N245="sníž. přenesená",J245,0)</f>
        <v>0</v>
      </c>
      <c r="BI245" s="249">
        <f>IF(N245="nulová",J245,0)</f>
        <v>0</v>
      </c>
      <c r="BJ245" s="18" t="s">
        <v>91</v>
      </c>
      <c r="BK245" s="249">
        <f>ROUND(I245*H245,2)</f>
        <v>0</v>
      </c>
      <c r="BL245" s="18" t="s">
        <v>278</v>
      </c>
      <c r="BM245" s="248" t="s">
        <v>377</v>
      </c>
    </row>
    <row r="246" spans="1:51" s="13" customFormat="1" ht="12">
      <c r="A246" s="13"/>
      <c r="B246" s="258"/>
      <c r="C246" s="259"/>
      <c r="D246" s="250" t="s">
        <v>219</v>
      </c>
      <c r="E246" s="259"/>
      <c r="F246" s="261" t="s">
        <v>378</v>
      </c>
      <c r="G246" s="259"/>
      <c r="H246" s="262">
        <v>54.016</v>
      </c>
      <c r="I246" s="263"/>
      <c r="J246" s="259"/>
      <c r="K246" s="259"/>
      <c r="L246" s="264"/>
      <c r="M246" s="265"/>
      <c r="N246" s="266"/>
      <c r="O246" s="266"/>
      <c r="P246" s="266"/>
      <c r="Q246" s="266"/>
      <c r="R246" s="266"/>
      <c r="S246" s="266"/>
      <c r="T246" s="267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8" t="s">
        <v>219</v>
      </c>
      <c r="AU246" s="268" t="s">
        <v>93</v>
      </c>
      <c r="AV246" s="13" t="s">
        <v>93</v>
      </c>
      <c r="AW246" s="13" t="s">
        <v>4</v>
      </c>
      <c r="AX246" s="13" t="s">
        <v>91</v>
      </c>
      <c r="AY246" s="268" t="s">
        <v>130</v>
      </c>
    </row>
    <row r="247" spans="1:65" s="2" customFormat="1" ht="16.5" customHeight="1">
      <c r="A247" s="40"/>
      <c r="B247" s="41"/>
      <c r="C247" s="237" t="s">
        <v>379</v>
      </c>
      <c r="D247" s="237" t="s">
        <v>133</v>
      </c>
      <c r="E247" s="238" t="s">
        <v>380</v>
      </c>
      <c r="F247" s="239" t="s">
        <v>381</v>
      </c>
      <c r="G247" s="240" t="s">
        <v>382</v>
      </c>
      <c r="H247" s="311"/>
      <c r="I247" s="242"/>
      <c r="J247" s="243">
        <f>ROUND(I247*H247,2)</f>
        <v>0</v>
      </c>
      <c r="K247" s="239" t="s">
        <v>137</v>
      </c>
      <c r="L247" s="46"/>
      <c r="M247" s="244" t="s">
        <v>1</v>
      </c>
      <c r="N247" s="245" t="s">
        <v>48</v>
      </c>
      <c r="O247" s="93"/>
      <c r="P247" s="246">
        <f>O247*H247</f>
        <v>0</v>
      </c>
      <c r="Q247" s="246">
        <v>0</v>
      </c>
      <c r="R247" s="246">
        <f>Q247*H247</f>
        <v>0</v>
      </c>
      <c r="S247" s="246">
        <v>0</v>
      </c>
      <c r="T247" s="247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48" t="s">
        <v>278</v>
      </c>
      <c r="AT247" s="248" t="s">
        <v>133</v>
      </c>
      <c r="AU247" s="248" t="s">
        <v>93</v>
      </c>
      <c r="AY247" s="18" t="s">
        <v>130</v>
      </c>
      <c r="BE247" s="249">
        <f>IF(N247="základní",J247,0)</f>
        <v>0</v>
      </c>
      <c r="BF247" s="249">
        <f>IF(N247="snížená",J247,0)</f>
        <v>0</v>
      </c>
      <c r="BG247" s="249">
        <f>IF(N247="zákl. přenesená",J247,0)</f>
        <v>0</v>
      </c>
      <c r="BH247" s="249">
        <f>IF(N247="sníž. přenesená",J247,0)</f>
        <v>0</v>
      </c>
      <c r="BI247" s="249">
        <f>IF(N247="nulová",J247,0)</f>
        <v>0</v>
      </c>
      <c r="BJ247" s="18" t="s">
        <v>91</v>
      </c>
      <c r="BK247" s="249">
        <f>ROUND(I247*H247,2)</f>
        <v>0</v>
      </c>
      <c r="BL247" s="18" t="s">
        <v>278</v>
      </c>
      <c r="BM247" s="248" t="s">
        <v>383</v>
      </c>
    </row>
    <row r="248" spans="1:63" s="12" customFormat="1" ht="22.8" customHeight="1">
      <c r="A248" s="12"/>
      <c r="B248" s="221"/>
      <c r="C248" s="222"/>
      <c r="D248" s="223" t="s">
        <v>82</v>
      </c>
      <c r="E248" s="235" t="s">
        <v>384</v>
      </c>
      <c r="F248" s="235" t="s">
        <v>385</v>
      </c>
      <c r="G248" s="222"/>
      <c r="H248" s="222"/>
      <c r="I248" s="225"/>
      <c r="J248" s="236">
        <f>BK248</f>
        <v>0</v>
      </c>
      <c r="K248" s="222"/>
      <c r="L248" s="227"/>
      <c r="M248" s="228"/>
      <c r="N248" s="229"/>
      <c r="O248" s="229"/>
      <c r="P248" s="230">
        <f>SUM(P249:P285)</f>
        <v>0</v>
      </c>
      <c r="Q248" s="229"/>
      <c r="R248" s="230">
        <f>SUM(R249:R285)</f>
        <v>4.16133598</v>
      </c>
      <c r="S248" s="229"/>
      <c r="T248" s="231">
        <f>SUM(T249:T285)</f>
        <v>1.0377144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32" t="s">
        <v>93</v>
      </c>
      <c r="AT248" s="233" t="s">
        <v>82</v>
      </c>
      <c r="AU248" s="233" t="s">
        <v>91</v>
      </c>
      <c r="AY248" s="232" t="s">
        <v>130</v>
      </c>
      <c r="BK248" s="234">
        <f>SUM(BK249:BK285)</f>
        <v>0</v>
      </c>
    </row>
    <row r="249" spans="1:65" s="2" customFormat="1" ht="21.75" customHeight="1">
      <c r="A249" s="40"/>
      <c r="B249" s="41"/>
      <c r="C249" s="237" t="s">
        <v>386</v>
      </c>
      <c r="D249" s="237" t="s">
        <v>133</v>
      </c>
      <c r="E249" s="238" t="s">
        <v>387</v>
      </c>
      <c r="F249" s="239" t="s">
        <v>388</v>
      </c>
      <c r="G249" s="240" t="s">
        <v>217</v>
      </c>
      <c r="H249" s="241">
        <v>56.316</v>
      </c>
      <c r="I249" s="242"/>
      <c r="J249" s="243">
        <f>ROUND(I249*H249,2)</f>
        <v>0</v>
      </c>
      <c r="K249" s="239" t="s">
        <v>137</v>
      </c>
      <c r="L249" s="46"/>
      <c r="M249" s="244" t="s">
        <v>1</v>
      </c>
      <c r="N249" s="245" t="s">
        <v>48</v>
      </c>
      <c r="O249" s="93"/>
      <c r="P249" s="246">
        <f>O249*H249</f>
        <v>0</v>
      </c>
      <c r="Q249" s="246">
        <v>0.00606</v>
      </c>
      <c r="R249" s="246">
        <f>Q249*H249</f>
        <v>0.34127496</v>
      </c>
      <c r="S249" s="246">
        <v>0</v>
      </c>
      <c r="T249" s="247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48" t="s">
        <v>278</v>
      </c>
      <c r="AT249" s="248" t="s">
        <v>133</v>
      </c>
      <c r="AU249" s="248" t="s">
        <v>93</v>
      </c>
      <c r="AY249" s="18" t="s">
        <v>130</v>
      </c>
      <c r="BE249" s="249">
        <f>IF(N249="základní",J249,0)</f>
        <v>0</v>
      </c>
      <c r="BF249" s="249">
        <f>IF(N249="snížená",J249,0)</f>
        <v>0</v>
      </c>
      <c r="BG249" s="249">
        <f>IF(N249="zákl. přenesená",J249,0)</f>
        <v>0</v>
      </c>
      <c r="BH249" s="249">
        <f>IF(N249="sníž. přenesená",J249,0)</f>
        <v>0</v>
      </c>
      <c r="BI249" s="249">
        <f>IF(N249="nulová",J249,0)</f>
        <v>0</v>
      </c>
      <c r="BJ249" s="18" t="s">
        <v>91</v>
      </c>
      <c r="BK249" s="249">
        <f>ROUND(I249*H249,2)</f>
        <v>0</v>
      </c>
      <c r="BL249" s="18" t="s">
        <v>278</v>
      </c>
      <c r="BM249" s="248" t="s">
        <v>389</v>
      </c>
    </row>
    <row r="250" spans="1:51" s="13" customFormat="1" ht="12">
      <c r="A250" s="13"/>
      <c r="B250" s="258"/>
      <c r="C250" s="259"/>
      <c r="D250" s="250" t="s">
        <v>219</v>
      </c>
      <c r="E250" s="260" t="s">
        <v>1</v>
      </c>
      <c r="F250" s="261" t="s">
        <v>352</v>
      </c>
      <c r="G250" s="259"/>
      <c r="H250" s="262">
        <v>40.716</v>
      </c>
      <c r="I250" s="263"/>
      <c r="J250" s="259"/>
      <c r="K250" s="259"/>
      <c r="L250" s="264"/>
      <c r="M250" s="265"/>
      <c r="N250" s="266"/>
      <c r="O250" s="266"/>
      <c r="P250" s="266"/>
      <c r="Q250" s="266"/>
      <c r="R250" s="266"/>
      <c r="S250" s="266"/>
      <c r="T250" s="26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8" t="s">
        <v>219</v>
      </c>
      <c r="AU250" s="268" t="s">
        <v>93</v>
      </c>
      <c r="AV250" s="13" t="s">
        <v>93</v>
      </c>
      <c r="AW250" s="13" t="s">
        <v>38</v>
      </c>
      <c r="AX250" s="13" t="s">
        <v>83</v>
      </c>
      <c r="AY250" s="268" t="s">
        <v>130</v>
      </c>
    </row>
    <row r="251" spans="1:51" s="13" customFormat="1" ht="12">
      <c r="A251" s="13"/>
      <c r="B251" s="258"/>
      <c r="C251" s="259"/>
      <c r="D251" s="250" t="s">
        <v>219</v>
      </c>
      <c r="E251" s="260" t="s">
        <v>1</v>
      </c>
      <c r="F251" s="261" t="s">
        <v>344</v>
      </c>
      <c r="G251" s="259"/>
      <c r="H251" s="262">
        <v>9</v>
      </c>
      <c r="I251" s="263"/>
      <c r="J251" s="259"/>
      <c r="K251" s="259"/>
      <c r="L251" s="264"/>
      <c r="M251" s="265"/>
      <c r="N251" s="266"/>
      <c r="O251" s="266"/>
      <c r="P251" s="266"/>
      <c r="Q251" s="266"/>
      <c r="R251" s="266"/>
      <c r="S251" s="266"/>
      <c r="T251" s="26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8" t="s">
        <v>219</v>
      </c>
      <c r="AU251" s="268" t="s">
        <v>93</v>
      </c>
      <c r="AV251" s="13" t="s">
        <v>93</v>
      </c>
      <c r="AW251" s="13" t="s">
        <v>38</v>
      </c>
      <c r="AX251" s="13" t="s">
        <v>83</v>
      </c>
      <c r="AY251" s="268" t="s">
        <v>130</v>
      </c>
    </row>
    <row r="252" spans="1:51" s="13" customFormat="1" ht="12">
      <c r="A252" s="13"/>
      <c r="B252" s="258"/>
      <c r="C252" s="259"/>
      <c r="D252" s="250" t="s">
        <v>219</v>
      </c>
      <c r="E252" s="260" t="s">
        <v>1</v>
      </c>
      <c r="F252" s="261" t="s">
        <v>390</v>
      </c>
      <c r="G252" s="259"/>
      <c r="H252" s="262">
        <v>6.6</v>
      </c>
      <c r="I252" s="263"/>
      <c r="J252" s="259"/>
      <c r="K252" s="259"/>
      <c r="L252" s="264"/>
      <c r="M252" s="265"/>
      <c r="N252" s="266"/>
      <c r="O252" s="266"/>
      <c r="P252" s="266"/>
      <c r="Q252" s="266"/>
      <c r="R252" s="266"/>
      <c r="S252" s="266"/>
      <c r="T252" s="26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8" t="s">
        <v>219</v>
      </c>
      <c r="AU252" s="268" t="s">
        <v>93</v>
      </c>
      <c r="AV252" s="13" t="s">
        <v>93</v>
      </c>
      <c r="AW252" s="13" t="s">
        <v>38</v>
      </c>
      <c r="AX252" s="13" t="s">
        <v>83</v>
      </c>
      <c r="AY252" s="268" t="s">
        <v>130</v>
      </c>
    </row>
    <row r="253" spans="1:51" s="14" customFormat="1" ht="12">
      <c r="A253" s="14"/>
      <c r="B253" s="269"/>
      <c r="C253" s="270"/>
      <c r="D253" s="250" t="s">
        <v>219</v>
      </c>
      <c r="E253" s="271" t="s">
        <v>1</v>
      </c>
      <c r="F253" s="272" t="s">
        <v>222</v>
      </c>
      <c r="G253" s="270"/>
      <c r="H253" s="273">
        <v>56.316</v>
      </c>
      <c r="I253" s="274"/>
      <c r="J253" s="270"/>
      <c r="K253" s="270"/>
      <c r="L253" s="275"/>
      <c r="M253" s="276"/>
      <c r="N253" s="277"/>
      <c r="O253" s="277"/>
      <c r="P253" s="277"/>
      <c r="Q253" s="277"/>
      <c r="R253" s="277"/>
      <c r="S253" s="277"/>
      <c r="T253" s="27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79" t="s">
        <v>219</v>
      </c>
      <c r="AU253" s="279" t="s">
        <v>93</v>
      </c>
      <c r="AV253" s="14" t="s">
        <v>155</v>
      </c>
      <c r="AW253" s="14" t="s">
        <v>38</v>
      </c>
      <c r="AX253" s="14" t="s">
        <v>91</v>
      </c>
      <c r="AY253" s="279" t="s">
        <v>130</v>
      </c>
    </row>
    <row r="254" spans="1:65" s="2" customFormat="1" ht="16.5" customHeight="1">
      <c r="A254" s="40"/>
      <c r="B254" s="41"/>
      <c r="C254" s="291" t="s">
        <v>391</v>
      </c>
      <c r="D254" s="291" t="s">
        <v>292</v>
      </c>
      <c r="E254" s="292" t="s">
        <v>392</v>
      </c>
      <c r="F254" s="293" t="s">
        <v>393</v>
      </c>
      <c r="G254" s="294" t="s">
        <v>217</v>
      </c>
      <c r="H254" s="295">
        <v>61.948</v>
      </c>
      <c r="I254" s="296"/>
      <c r="J254" s="297">
        <f>ROUND(I254*H254,2)</f>
        <v>0</v>
      </c>
      <c r="K254" s="293" t="s">
        <v>137</v>
      </c>
      <c r="L254" s="298"/>
      <c r="M254" s="299" t="s">
        <v>1</v>
      </c>
      <c r="N254" s="300" t="s">
        <v>48</v>
      </c>
      <c r="O254" s="93"/>
      <c r="P254" s="246">
        <f>O254*H254</f>
        <v>0</v>
      </c>
      <c r="Q254" s="246">
        <v>0.0025</v>
      </c>
      <c r="R254" s="246">
        <f>Q254*H254</f>
        <v>0.15487</v>
      </c>
      <c r="S254" s="246">
        <v>0</v>
      </c>
      <c r="T254" s="247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48" t="s">
        <v>295</v>
      </c>
      <c r="AT254" s="248" t="s">
        <v>292</v>
      </c>
      <c r="AU254" s="248" t="s">
        <v>93</v>
      </c>
      <c r="AY254" s="18" t="s">
        <v>130</v>
      </c>
      <c r="BE254" s="249">
        <f>IF(N254="základní",J254,0)</f>
        <v>0</v>
      </c>
      <c r="BF254" s="249">
        <f>IF(N254="snížená",J254,0)</f>
        <v>0</v>
      </c>
      <c r="BG254" s="249">
        <f>IF(N254="zákl. přenesená",J254,0)</f>
        <v>0</v>
      </c>
      <c r="BH254" s="249">
        <f>IF(N254="sníž. přenesená",J254,0)</f>
        <v>0</v>
      </c>
      <c r="BI254" s="249">
        <f>IF(N254="nulová",J254,0)</f>
        <v>0</v>
      </c>
      <c r="BJ254" s="18" t="s">
        <v>91</v>
      </c>
      <c r="BK254" s="249">
        <f>ROUND(I254*H254,2)</f>
        <v>0</v>
      </c>
      <c r="BL254" s="18" t="s">
        <v>278</v>
      </c>
      <c r="BM254" s="248" t="s">
        <v>394</v>
      </c>
    </row>
    <row r="255" spans="1:51" s="13" customFormat="1" ht="12">
      <c r="A255" s="13"/>
      <c r="B255" s="258"/>
      <c r="C255" s="259"/>
      <c r="D255" s="250" t="s">
        <v>219</v>
      </c>
      <c r="E255" s="259"/>
      <c r="F255" s="261" t="s">
        <v>395</v>
      </c>
      <c r="G255" s="259"/>
      <c r="H255" s="262">
        <v>61.948</v>
      </c>
      <c r="I255" s="263"/>
      <c r="J255" s="259"/>
      <c r="K255" s="259"/>
      <c r="L255" s="264"/>
      <c r="M255" s="265"/>
      <c r="N255" s="266"/>
      <c r="O255" s="266"/>
      <c r="P255" s="266"/>
      <c r="Q255" s="266"/>
      <c r="R255" s="266"/>
      <c r="S255" s="266"/>
      <c r="T255" s="26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8" t="s">
        <v>219</v>
      </c>
      <c r="AU255" s="268" t="s">
        <v>93</v>
      </c>
      <c r="AV255" s="13" t="s">
        <v>93</v>
      </c>
      <c r="AW255" s="13" t="s">
        <v>4</v>
      </c>
      <c r="AX255" s="13" t="s">
        <v>91</v>
      </c>
      <c r="AY255" s="268" t="s">
        <v>130</v>
      </c>
    </row>
    <row r="256" spans="1:65" s="2" customFormat="1" ht="21.75" customHeight="1">
      <c r="A256" s="40"/>
      <c r="B256" s="41"/>
      <c r="C256" s="237" t="s">
        <v>396</v>
      </c>
      <c r="D256" s="237" t="s">
        <v>133</v>
      </c>
      <c r="E256" s="238" t="s">
        <v>387</v>
      </c>
      <c r="F256" s="239" t="s">
        <v>388</v>
      </c>
      <c r="G256" s="240" t="s">
        <v>217</v>
      </c>
      <c r="H256" s="241">
        <v>2.6</v>
      </c>
      <c r="I256" s="242"/>
      <c r="J256" s="243">
        <f>ROUND(I256*H256,2)</f>
        <v>0</v>
      </c>
      <c r="K256" s="239" t="s">
        <v>137</v>
      </c>
      <c r="L256" s="46"/>
      <c r="M256" s="244" t="s">
        <v>1</v>
      </c>
      <c r="N256" s="245" t="s">
        <v>48</v>
      </c>
      <c r="O256" s="93"/>
      <c r="P256" s="246">
        <f>O256*H256</f>
        <v>0</v>
      </c>
      <c r="Q256" s="246">
        <v>0.00606</v>
      </c>
      <c r="R256" s="246">
        <f>Q256*H256</f>
        <v>0.015756000000000003</v>
      </c>
      <c r="S256" s="246">
        <v>0</v>
      </c>
      <c r="T256" s="247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48" t="s">
        <v>278</v>
      </c>
      <c r="AT256" s="248" t="s">
        <v>133</v>
      </c>
      <c r="AU256" s="248" t="s">
        <v>93</v>
      </c>
      <c r="AY256" s="18" t="s">
        <v>130</v>
      </c>
      <c r="BE256" s="249">
        <f>IF(N256="základní",J256,0)</f>
        <v>0</v>
      </c>
      <c r="BF256" s="249">
        <f>IF(N256="snížená",J256,0)</f>
        <v>0</v>
      </c>
      <c r="BG256" s="249">
        <f>IF(N256="zákl. přenesená",J256,0)</f>
        <v>0</v>
      </c>
      <c r="BH256" s="249">
        <f>IF(N256="sníž. přenesená",J256,0)</f>
        <v>0</v>
      </c>
      <c r="BI256" s="249">
        <f>IF(N256="nulová",J256,0)</f>
        <v>0</v>
      </c>
      <c r="BJ256" s="18" t="s">
        <v>91</v>
      </c>
      <c r="BK256" s="249">
        <f>ROUND(I256*H256,2)</f>
        <v>0</v>
      </c>
      <c r="BL256" s="18" t="s">
        <v>278</v>
      </c>
      <c r="BM256" s="248" t="s">
        <v>397</v>
      </c>
    </row>
    <row r="257" spans="1:51" s="13" customFormat="1" ht="12">
      <c r="A257" s="13"/>
      <c r="B257" s="258"/>
      <c r="C257" s="259"/>
      <c r="D257" s="250" t="s">
        <v>219</v>
      </c>
      <c r="E257" s="260" t="s">
        <v>1</v>
      </c>
      <c r="F257" s="261" t="s">
        <v>345</v>
      </c>
      <c r="G257" s="259"/>
      <c r="H257" s="262">
        <v>2.6</v>
      </c>
      <c r="I257" s="263"/>
      <c r="J257" s="259"/>
      <c r="K257" s="259"/>
      <c r="L257" s="264"/>
      <c r="M257" s="265"/>
      <c r="N257" s="266"/>
      <c r="O257" s="266"/>
      <c r="P257" s="266"/>
      <c r="Q257" s="266"/>
      <c r="R257" s="266"/>
      <c r="S257" s="266"/>
      <c r="T257" s="267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8" t="s">
        <v>219</v>
      </c>
      <c r="AU257" s="268" t="s">
        <v>93</v>
      </c>
      <c r="AV257" s="13" t="s">
        <v>93</v>
      </c>
      <c r="AW257" s="13" t="s">
        <v>38</v>
      </c>
      <c r="AX257" s="13" t="s">
        <v>83</v>
      </c>
      <c r="AY257" s="268" t="s">
        <v>130</v>
      </c>
    </row>
    <row r="258" spans="1:51" s="14" customFormat="1" ht="12">
      <c r="A258" s="14"/>
      <c r="B258" s="269"/>
      <c r="C258" s="270"/>
      <c r="D258" s="250" t="s">
        <v>219</v>
      </c>
      <c r="E258" s="271" t="s">
        <v>1</v>
      </c>
      <c r="F258" s="272" t="s">
        <v>222</v>
      </c>
      <c r="G258" s="270"/>
      <c r="H258" s="273">
        <v>2.6</v>
      </c>
      <c r="I258" s="274"/>
      <c r="J258" s="270"/>
      <c r="K258" s="270"/>
      <c r="L258" s="275"/>
      <c r="M258" s="276"/>
      <c r="N258" s="277"/>
      <c r="O258" s="277"/>
      <c r="P258" s="277"/>
      <c r="Q258" s="277"/>
      <c r="R258" s="277"/>
      <c r="S258" s="277"/>
      <c r="T258" s="278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79" t="s">
        <v>219</v>
      </c>
      <c r="AU258" s="279" t="s">
        <v>93</v>
      </c>
      <c r="AV258" s="14" t="s">
        <v>155</v>
      </c>
      <c r="AW258" s="14" t="s">
        <v>38</v>
      </c>
      <c r="AX258" s="14" t="s">
        <v>91</v>
      </c>
      <c r="AY258" s="279" t="s">
        <v>130</v>
      </c>
    </row>
    <row r="259" spans="1:65" s="2" customFormat="1" ht="16.5" customHeight="1">
      <c r="A259" s="40"/>
      <c r="B259" s="41"/>
      <c r="C259" s="291" t="s">
        <v>398</v>
      </c>
      <c r="D259" s="291" t="s">
        <v>292</v>
      </c>
      <c r="E259" s="292" t="s">
        <v>399</v>
      </c>
      <c r="F259" s="293" t="s">
        <v>400</v>
      </c>
      <c r="G259" s="294" t="s">
        <v>217</v>
      </c>
      <c r="H259" s="295">
        <v>2.86</v>
      </c>
      <c r="I259" s="296"/>
      <c r="J259" s="297">
        <f>ROUND(I259*H259,2)</f>
        <v>0</v>
      </c>
      <c r="K259" s="293" t="s">
        <v>137</v>
      </c>
      <c r="L259" s="298"/>
      <c r="M259" s="299" t="s">
        <v>1</v>
      </c>
      <c r="N259" s="300" t="s">
        <v>48</v>
      </c>
      <c r="O259" s="93"/>
      <c r="P259" s="246">
        <f>O259*H259</f>
        <v>0</v>
      </c>
      <c r="Q259" s="246">
        <v>0.003</v>
      </c>
      <c r="R259" s="246">
        <f>Q259*H259</f>
        <v>0.008579999999999999</v>
      </c>
      <c r="S259" s="246">
        <v>0</v>
      </c>
      <c r="T259" s="247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48" t="s">
        <v>295</v>
      </c>
      <c r="AT259" s="248" t="s">
        <v>292</v>
      </c>
      <c r="AU259" s="248" t="s">
        <v>93</v>
      </c>
      <c r="AY259" s="18" t="s">
        <v>130</v>
      </c>
      <c r="BE259" s="249">
        <f>IF(N259="základní",J259,0)</f>
        <v>0</v>
      </c>
      <c r="BF259" s="249">
        <f>IF(N259="snížená",J259,0)</f>
        <v>0</v>
      </c>
      <c r="BG259" s="249">
        <f>IF(N259="zákl. přenesená",J259,0)</f>
        <v>0</v>
      </c>
      <c r="BH259" s="249">
        <f>IF(N259="sníž. přenesená",J259,0)</f>
        <v>0</v>
      </c>
      <c r="BI259" s="249">
        <f>IF(N259="nulová",J259,0)</f>
        <v>0</v>
      </c>
      <c r="BJ259" s="18" t="s">
        <v>91</v>
      </c>
      <c r="BK259" s="249">
        <f>ROUND(I259*H259,2)</f>
        <v>0</v>
      </c>
      <c r="BL259" s="18" t="s">
        <v>278</v>
      </c>
      <c r="BM259" s="248" t="s">
        <v>401</v>
      </c>
    </row>
    <row r="260" spans="1:51" s="13" customFormat="1" ht="12">
      <c r="A260" s="13"/>
      <c r="B260" s="258"/>
      <c r="C260" s="259"/>
      <c r="D260" s="250" t="s">
        <v>219</v>
      </c>
      <c r="E260" s="259"/>
      <c r="F260" s="261" t="s">
        <v>402</v>
      </c>
      <c r="G260" s="259"/>
      <c r="H260" s="262">
        <v>2.86</v>
      </c>
      <c r="I260" s="263"/>
      <c r="J260" s="259"/>
      <c r="K260" s="259"/>
      <c r="L260" s="264"/>
      <c r="M260" s="265"/>
      <c r="N260" s="266"/>
      <c r="O260" s="266"/>
      <c r="P260" s="266"/>
      <c r="Q260" s="266"/>
      <c r="R260" s="266"/>
      <c r="S260" s="266"/>
      <c r="T260" s="26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8" t="s">
        <v>219</v>
      </c>
      <c r="AU260" s="268" t="s">
        <v>93</v>
      </c>
      <c r="AV260" s="13" t="s">
        <v>93</v>
      </c>
      <c r="AW260" s="13" t="s">
        <v>4</v>
      </c>
      <c r="AX260" s="13" t="s">
        <v>91</v>
      </c>
      <c r="AY260" s="268" t="s">
        <v>130</v>
      </c>
    </row>
    <row r="261" spans="1:65" s="2" customFormat="1" ht="16.5" customHeight="1">
      <c r="A261" s="40"/>
      <c r="B261" s="41"/>
      <c r="C261" s="237" t="s">
        <v>403</v>
      </c>
      <c r="D261" s="237" t="s">
        <v>133</v>
      </c>
      <c r="E261" s="238" t="s">
        <v>404</v>
      </c>
      <c r="F261" s="239" t="s">
        <v>405</v>
      </c>
      <c r="G261" s="240" t="s">
        <v>217</v>
      </c>
      <c r="H261" s="241">
        <v>576.508</v>
      </c>
      <c r="I261" s="242"/>
      <c r="J261" s="243">
        <f>ROUND(I261*H261,2)</f>
        <v>0</v>
      </c>
      <c r="K261" s="239" t="s">
        <v>137</v>
      </c>
      <c r="L261" s="46"/>
      <c r="M261" s="244" t="s">
        <v>1</v>
      </c>
      <c r="N261" s="245" t="s">
        <v>48</v>
      </c>
      <c r="O261" s="93"/>
      <c r="P261" s="246">
        <f>O261*H261</f>
        <v>0</v>
      </c>
      <c r="Q261" s="246">
        <v>0</v>
      </c>
      <c r="R261" s="246">
        <f>Q261*H261</f>
        <v>0</v>
      </c>
      <c r="S261" s="246">
        <v>0.0018</v>
      </c>
      <c r="T261" s="247">
        <f>S261*H261</f>
        <v>1.0377144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48" t="s">
        <v>278</v>
      </c>
      <c r="AT261" s="248" t="s">
        <v>133</v>
      </c>
      <c r="AU261" s="248" t="s">
        <v>93</v>
      </c>
      <c r="AY261" s="18" t="s">
        <v>130</v>
      </c>
      <c r="BE261" s="249">
        <f>IF(N261="základní",J261,0)</f>
        <v>0</v>
      </c>
      <c r="BF261" s="249">
        <f>IF(N261="snížená",J261,0)</f>
        <v>0</v>
      </c>
      <c r="BG261" s="249">
        <f>IF(N261="zákl. přenesená",J261,0)</f>
        <v>0</v>
      </c>
      <c r="BH261" s="249">
        <f>IF(N261="sníž. přenesená",J261,0)</f>
        <v>0</v>
      </c>
      <c r="BI261" s="249">
        <f>IF(N261="nulová",J261,0)</f>
        <v>0</v>
      </c>
      <c r="BJ261" s="18" t="s">
        <v>91</v>
      </c>
      <c r="BK261" s="249">
        <f>ROUND(I261*H261,2)</f>
        <v>0</v>
      </c>
      <c r="BL261" s="18" t="s">
        <v>278</v>
      </c>
      <c r="BM261" s="248" t="s">
        <v>406</v>
      </c>
    </row>
    <row r="262" spans="1:51" s="13" customFormat="1" ht="12">
      <c r="A262" s="13"/>
      <c r="B262" s="258"/>
      <c r="C262" s="259"/>
      <c r="D262" s="250" t="s">
        <v>219</v>
      </c>
      <c r="E262" s="260" t="s">
        <v>1</v>
      </c>
      <c r="F262" s="261" t="s">
        <v>280</v>
      </c>
      <c r="G262" s="259"/>
      <c r="H262" s="262">
        <v>432.598</v>
      </c>
      <c r="I262" s="263"/>
      <c r="J262" s="259"/>
      <c r="K262" s="259"/>
      <c r="L262" s="264"/>
      <c r="M262" s="265"/>
      <c r="N262" s="266"/>
      <c r="O262" s="266"/>
      <c r="P262" s="266"/>
      <c r="Q262" s="266"/>
      <c r="R262" s="266"/>
      <c r="S262" s="266"/>
      <c r="T262" s="267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8" t="s">
        <v>219</v>
      </c>
      <c r="AU262" s="268" t="s">
        <v>93</v>
      </c>
      <c r="AV262" s="13" t="s">
        <v>93</v>
      </c>
      <c r="AW262" s="13" t="s">
        <v>38</v>
      </c>
      <c r="AX262" s="13" t="s">
        <v>83</v>
      </c>
      <c r="AY262" s="268" t="s">
        <v>130</v>
      </c>
    </row>
    <row r="263" spans="1:51" s="13" customFormat="1" ht="12">
      <c r="A263" s="13"/>
      <c r="B263" s="258"/>
      <c r="C263" s="259"/>
      <c r="D263" s="250" t="s">
        <v>219</v>
      </c>
      <c r="E263" s="260" t="s">
        <v>1</v>
      </c>
      <c r="F263" s="261" t="s">
        <v>281</v>
      </c>
      <c r="G263" s="259"/>
      <c r="H263" s="262">
        <v>143.91</v>
      </c>
      <c r="I263" s="263"/>
      <c r="J263" s="259"/>
      <c r="K263" s="259"/>
      <c r="L263" s="264"/>
      <c r="M263" s="265"/>
      <c r="N263" s="266"/>
      <c r="O263" s="266"/>
      <c r="P263" s="266"/>
      <c r="Q263" s="266"/>
      <c r="R263" s="266"/>
      <c r="S263" s="266"/>
      <c r="T263" s="26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8" t="s">
        <v>219</v>
      </c>
      <c r="AU263" s="268" t="s">
        <v>93</v>
      </c>
      <c r="AV263" s="13" t="s">
        <v>93</v>
      </c>
      <c r="AW263" s="13" t="s">
        <v>38</v>
      </c>
      <c r="AX263" s="13" t="s">
        <v>83</v>
      </c>
      <c r="AY263" s="268" t="s">
        <v>130</v>
      </c>
    </row>
    <row r="264" spans="1:51" s="14" customFormat="1" ht="12">
      <c r="A264" s="14"/>
      <c r="B264" s="269"/>
      <c r="C264" s="270"/>
      <c r="D264" s="250" t="s">
        <v>219</v>
      </c>
      <c r="E264" s="271" t="s">
        <v>1</v>
      </c>
      <c r="F264" s="272" t="s">
        <v>222</v>
      </c>
      <c r="G264" s="270"/>
      <c r="H264" s="273">
        <v>576.508</v>
      </c>
      <c r="I264" s="274"/>
      <c r="J264" s="270"/>
      <c r="K264" s="270"/>
      <c r="L264" s="275"/>
      <c r="M264" s="276"/>
      <c r="N264" s="277"/>
      <c r="O264" s="277"/>
      <c r="P264" s="277"/>
      <c r="Q264" s="277"/>
      <c r="R264" s="277"/>
      <c r="S264" s="277"/>
      <c r="T264" s="278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79" t="s">
        <v>219</v>
      </c>
      <c r="AU264" s="279" t="s">
        <v>93</v>
      </c>
      <c r="AV264" s="14" t="s">
        <v>155</v>
      </c>
      <c r="AW264" s="14" t="s">
        <v>38</v>
      </c>
      <c r="AX264" s="14" t="s">
        <v>91</v>
      </c>
      <c r="AY264" s="279" t="s">
        <v>130</v>
      </c>
    </row>
    <row r="265" spans="1:65" s="2" customFormat="1" ht="16.5" customHeight="1">
      <c r="A265" s="40"/>
      <c r="B265" s="41"/>
      <c r="C265" s="237" t="s">
        <v>407</v>
      </c>
      <c r="D265" s="237" t="s">
        <v>133</v>
      </c>
      <c r="E265" s="238" t="s">
        <v>408</v>
      </c>
      <c r="F265" s="239" t="s">
        <v>409</v>
      </c>
      <c r="G265" s="240" t="s">
        <v>217</v>
      </c>
      <c r="H265" s="241">
        <v>143.91</v>
      </c>
      <c r="I265" s="242"/>
      <c r="J265" s="243">
        <f>ROUND(I265*H265,2)</f>
        <v>0</v>
      </c>
      <c r="K265" s="239" t="s">
        <v>137</v>
      </c>
      <c r="L265" s="46"/>
      <c r="M265" s="244" t="s">
        <v>1</v>
      </c>
      <c r="N265" s="245" t="s">
        <v>48</v>
      </c>
      <c r="O265" s="93"/>
      <c r="P265" s="246">
        <f>O265*H265</f>
        <v>0</v>
      </c>
      <c r="Q265" s="246">
        <v>0.00012</v>
      </c>
      <c r="R265" s="246">
        <f>Q265*H265</f>
        <v>0.0172692</v>
      </c>
      <c r="S265" s="246">
        <v>0</v>
      </c>
      <c r="T265" s="247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48" t="s">
        <v>278</v>
      </c>
      <c r="AT265" s="248" t="s">
        <v>133</v>
      </c>
      <c r="AU265" s="248" t="s">
        <v>93</v>
      </c>
      <c r="AY265" s="18" t="s">
        <v>130</v>
      </c>
      <c r="BE265" s="249">
        <f>IF(N265="základní",J265,0)</f>
        <v>0</v>
      </c>
      <c r="BF265" s="249">
        <f>IF(N265="snížená",J265,0)</f>
        <v>0</v>
      </c>
      <c r="BG265" s="249">
        <f>IF(N265="zákl. přenesená",J265,0)</f>
        <v>0</v>
      </c>
      <c r="BH265" s="249">
        <f>IF(N265="sníž. přenesená",J265,0)</f>
        <v>0</v>
      </c>
      <c r="BI265" s="249">
        <f>IF(N265="nulová",J265,0)</f>
        <v>0</v>
      </c>
      <c r="BJ265" s="18" t="s">
        <v>91</v>
      </c>
      <c r="BK265" s="249">
        <f>ROUND(I265*H265,2)</f>
        <v>0</v>
      </c>
      <c r="BL265" s="18" t="s">
        <v>278</v>
      </c>
      <c r="BM265" s="248" t="s">
        <v>410</v>
      </c>
    </row>
    <row r="266" spans="1:51" s="13" customFormat="1" ht="12">
      <c r="A266" s="13"/>
      <c r="B266" s="258"/>
      <c r="C266" s="259"/>
      <c r="D266" s="250" t="s">
        <v>219</v>
      </c>
      <c r="E266" s="260" t="s">
        <v>1</v>
      </c>
      <c r="F266" s="261" t="s">
        <v>281</v>
      </c>
      <c r="G266" s="259"/>
      <c r="H266" s="262">
        <v>143.91</v>
      </c>
      <c r="I266" s="263"/>
      <c r="J266" s="259"/>
      <c r="K266" s="259"/>
      <c r="L266" s="264"/>
      <c r="M266" s="265"/>
      <c r="N266" s="266"/>
      <c r="O266" s="266"/>
      <c r="P266" s="266"/>
      <c r="Q266" s="266"/>
      <c r="R266" s="266"/>
      <c r="S266" s="266"/>
      <c r="T266" s="26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8" t="s">
        <v>219</v>
      </c>
      <c r="AU266" s="268" t="s">
        <v>93</v>
      </c>
      <c r="AV266" s="13" t="s">
        <v>93</v>
      </c>
      <c r="AW266" s="13" t="s">
        <v>38</v>
      </c>
      <c r="AX266" s="13" t="s">
        <v>83</v>
      </c>
      <c r="AY266" s="268" t="s">
        <v>130</v>
      </c>
    </row>
    <row r="267" spans="1:51" s="14" customFormat="1" ht="12">
      <c r="A267" s="14"/>
      <c r="B267" s="269"/>
      <c r="C267" s="270"/>
      <c r="D267" s="250" t="s">
        <v>219</v>
      </c>
      <c r="E267" s="271" t="s">
        <v>1</v>
      </c>
      <c r="F267" s="272" t="s">
        <v>222</v>
      </c>
      <c r="G267" s="270"/>
      <c r="H267" s="273">
        <v>143.91</v>
      </c>
      <c r="I267" s="274"/>
      <c r="J267" s="270"/>
      <c r="K267" s="270"/>
      <c r="L267" s="275"/>
      <c r="M267" s="276"/>
      <c r="N267" s="277"/>
      <c r="O267" s="277"/>
      <c r="P267" s="277"/>
      <c r="Q267" s="277"/>
      <c r="R267" s="277"/>
      <c r="S267" s="277"/>
      <c r="T267" s="278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9" t="s">
        <v>219</v>
      </c>
      <c r="AU267" s="279" t="s">
        <v>93</v>
      </c>
      <c r="AV267" s="14" t="s">
        <v>155</v>
      </c>
      <c r="AW267" s="14" t="s">
        <v>38</v>
      </c>
      <c r="AX267" s="14" t="s">
        <v>91</v>
      </c>
      <c r="AY267" s="279" t="s">
        <v>130</v>
      </c>
    </row>
    <row r="268" spans="1:65" s="2" customFormat="1" ht="16.5" customHeight="1">
      <c r="A268" s="40"/>
      <c r="B268" s="41"/>
      <c r="C268" s="291" t="s">
        <v>411</v>
      </c>
      <c r="D268" s="291" t="s">
        <v>292</v>
      </c>
      <c r="E268" s="292" t="s">
        <v>412</v>
      </c>
      <c r="F268" s="293" t="s">
        <v>413</v>
      </c>
      <c r="G268" s="294" t="s">
        <v>217</v>
      </c>
      <c r="H268" s="295">
        <v>158.301</v>
      </c>
      <c r="I268" s="296"/>
      <c r="J268" s="297">
        <f>ROUND(I268*H268,2)</f>
        <v>0</v>
      </c>
      <c r="K268" s="293" t="s">
        <v>137</v>
      </c>
      <c r="L268" s="298"/>
      <c r="M268" s="299" t="s">
        <v>1</v>
      </c>
      <c r="N268" s="300" t="s">
        <v>48</v>
      </c>
      <c r="O268" s="93"/>
      <c r="P268" s="246">
        <f>O268*H268</f>
        <v>0</v>
      </c>
      <c r="Q268" s="246">
        <v>0.00386</v>
      </c>
      <c r="R268" s="246">
        <f>Q268*H268</f>
        <v>0.6110418599999999</v>
      </c>
      <c r="S268" s="246">
        <v>0</v>
      </c>
      <c r="T268" s="247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48" t="s">
        <v>295</v>
      </c>
      <c r="AT268" s="248" t="s">
        <v>292</v>
      </c>
      <c r="AU268" s="248" t="s">
        <v>93</v>
      </c>
      <c r="AY268" s="18" t="s">
        <v>130</v>
      </c>
      <c r="BE268" s="249">
        <f>IF(N268="základní",J268,0)</f>
        <v>0</v>
      </c>
      <c r="BF268" s="249">
        <f>IF(N268="snížená",J268,0)</f>
        <v>0</v>
      </c>
      <c r="BG268" s="249">
        <f>IF(N268="zákl. přenesená",J268,0)</f>
        <v>0</v>
      </c>
      <c r="BH268" s="249">
        <f>IF(N268="sníž. přenesená",J268,0)</f>
        <v>0</v>
      </c>
      <c r="BI268" s="249">
        <f>IF(N268="nulová",J268,0)</f>
        <v>0</v>
      </c>
      <c r="BJ268" s="18" t="s">
        <v>91</v>
      </c>
      <c r="BK268" s="249">
        <f>ROUND(I268*H268,2)</f>
        <v>0</v>
      </c>
      <c r="BL268" s="18" t="s">
        <v>278</v>
      </c>
      <c r="BM268" s="248" t="s">
        <v>414</v>
      </c>
    </row>
    <row r="269" spans="1:51" s="13" customFormat="1" ht="12">
      <c r="A269" s="13"/>
      <c r="B269" s="258"/>
      <c r="C269" s="259"/>
      <c r="D269" s="250" t="s">
        <v>219</v>
      </c>
      <c r="E269" s="259"/>
      <c r="F269" s="261" t="s">
        <v>415</v>
      </c>
      <c r="G269" s="259"/>
      <c r="H269" s="262">
        <v>158.301</v>
      </c>
      <c r="I269" s="263"/>
      <c r="J269" s="259"/>
      <c r="K269" s="259"/>
      <c r="L269" s="264"/>
      <c r="M269" s="265"/>
      <c r="N269" s="266"/>
      <c r="O269" s="266"/>
      <c r="P269" s="266"/>
      <c r="Q269" s="266"/>
      <c r="R269" s="266"/>
      <c r="S269" s="266"/>
      <c r="T269" s="26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8" t="s">
        <v>219</v>
      </c>
      <c r="AU269" s="268" t="s">
        <v>93</v>
      </c>
      <c r="AV269" s="13" t="s">
        <v>93</v>
      </c>
      <c r="AW269" s="13" t="s">
        <v>4</v>
      </c>
      <c r="AX269" s="13" t="s">
        <v>91</v>
      </c>
      <c r="AY269" s="268" t="s">
        <v>130</v>
      </c>
    </row>
    <row r="270" spans="1:65" s="2" customFormat="1" ht="16.5" customHeight="1">
      <c r="A270" s="40"/>
      <c r="B270" s="41"/>
      <c r="C270" s="237" t="s">
        <v>416</v>
      </c>
      <c r="D270" s="237" t="s">
        <v>133</v>
      </c>
      <c r="E270" s="238" t="s">
        <v>417</v>
      </c>
      <c r="F270" s="239" t="s">
        <v>418</v>
      </c>
      <c r="G270" s="240" t="s">
        <v>217</v>
      </c>
      <c r="H270" s="241">
        <v>432.598</v>
      </c>
      <c r="I270" s="242"/>
      <c r="J270" s="243">
        <f>ROUND(I270*H270,2)</f>
        <v>0</v>
      </c>
      <c r="K270" s="239" t="s">
        <v>137</v>
      </c>
      <c r="L270" s="46"/>
      <c r="M270" s="244" t="s">
        <v>1</v>
      </c>
      <c r="N270" s="245" t="s">
        <v>48</v>
      </c>
      <c r="O270" s="93"/>
      <c r="P270" s="246">
        <f>O270*H270</f>
        <v>0</v>
      </c>
      <c r="Q270" s="246">
        <v>0.00012</v>
      </c>
      <c r="R270" s="246">
        <f>Q270*H270</f>
        <v>0.05191176</v>
      </c>
      <c r="S270" s="246">
        <v>0</v>
      </c>
      <c r="T270" s="247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48" t="s">
        <v>278</v>
      </c>
      <c r="AT270" s="248" t="s">
        <v>133</v>
      </c>
      <c r="AU270" s="248" t="s">
        <v>93</v>
      </c>
      <c r="AY270" s="18" t="s">
        <v>130</v>
      </c>
      <c r="BE270" s="249">
        <f>IF(N270="základní",J270,0)</f>
        <v>0</v>
      </c>
      <c r="BF270" s="249">
        <f>IF(N270="snížená",J270,0)</f>
        <v>0</v>
      </c>
      <c r="BG270" s="249">
        <f>IF(N270="zákl. přenesená",J270,0)</f>
        <v>0</v>
      </c>
      <c r="BH270" s="249">
        <f>IF(N270="sníž. přenesená",J270,0)</f>
        <v>0</v>
      </c>
      <c r="BI270" s="249">
        <f>IF(N270="nulová",J270,0)</f>
        <v>0</v>
      </c>
      <c r="BJ270" s="18" t="s">
        <v>91</v>
      </c>
      <c r="BK270" s="249">
        <f>ROUND(I270*H270,2)</f>
        <v>0</v>
      </c>
      <c r="BL270" s="18" t="s">
        <v>278</v>
      </c>
      <c r="BM270" s="248" t="s">
        <v>419</v>
      </c>
    </row>
    <row r="271" spans="1:51" s="13" customFormat="1" ht="12">
      <c r="A271" s="13"/>
      <c r="B271" s="258"/>
      <c r="C271" s="259"/>
      <c r="D271" s="250" t="s">
        <v>219</v>
      </c>
      <c r="E271" s="260" t="s">
        <v>1</v>
      </c>
      <c r="F271" s="261" t="s">
        <v>280</v>
      </c>
      <c r="G271" s="259"/>
      <c r="H271" s="262">
        <v>432.598</v>
      </c>
      <c r="I271" s="263"/>
      <c r="J271" s="259"/>
      <c r="K271" s="259"/>
      <c r="L271" s="264"/>
      <c r="M271" s="265"/>
      <c r="N271" s="266"/>
      <c r="O271" s="266"/>
      <c r="P271" s="266"/>
      <c r="Q271" s="266"/>
      <c r="R271" s="266"/>
      <c r="S271" s="266"/>
      <c r="T271" s="267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8" t="s">
        <v>219</v>
      </c>
      <c r="AU271" s="268" t="s">
        <v>93</v>
      </c>
      <c r="AV271" s="13" t="s">
        <v>93</v>
      </c>
      <c r="AW271" s="13" t="s">
        <v>38</v>
      </c>
      <c r="AX271" s="13" t="s">
        <v>83</v>
      </c>
      <c r="AY271" s="268" t="s">
        <v>130</v>
      </c>
    </row>
    <row r="272" spans="1:51" s="14" customFormat="1" ht="12">
      <c r="A272" s="14"/>
      <c r="B272" s="269"/>
      <c r="C272" s="270"/>
      <c r="D272" s="250" t="s">
        <v>219</v>
      </c>
      <c r="E272" s="271" t="s">
        <v>1</v>
      </c>
      <c r="F272" s="272" t="s">
        <v>222</v>
      </c>
      <c r="G272" s="270"/>
      <c r="H272" s="273">
        <v>432.598</v>
      </c>
      <c r="I272" s="274"/>
      <c r="J272" s="270"/>
      <c r="K272" s="270"/>
      <c r="L272" s="275"/>
      <c r="M272" s="276"/>
      <c r="N272" s="277"/>
      <c r="O272" s="277"/>
      <c r="P272" s="277"/>
      <c r="Q272" s="277"/>
      <c r="R272" s="277"/>
      <c r="S272" s="277"/>
      <c r="T272" s="278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9" t="s">
        <v>219</v>
      </c>
      <c r="AU272" s="279" t="s">
        <v>93</v>
      </c>
      <c r="AV272" s="14" t="s">
        <v>155</v>
      </c>
      <c r="AW272" s="14" t="s">
        <v>38</v>
      </c>
      <c r="AX272" s="14" t="s">
        <v>91</v>
      </c>
      <c r="AY272" s="279" t="s">
        <v>130</v>
      </c>
    </row>
    <row r="273" spans="1:65" s="2" customFormat="1" ht="16.5" customHeight="1">
      <c r="A273" s="40"/>
      <c r="B273" s="41"/>
      <c r="C273" s="291" t="s">
        <v>420</v>
      </c>
      <c r="D273" s="291" t="s">
        <v>292</v>
      </c>
      <c r="E273" s="292" t="s">
        <v>421</v>
      </c>
      <c r="F273" s="293" t="s">
        <v>422</v>
      </c>
      <c r="G273" s="294" t="s">
        <v>423</v>
      </c>
      <c r="H273" s="295">
        <v>104.689</v>
      </c>
      <c r="I273" s="296"/>
      <c r="J273" s="297">
        <f>ROUND(I273*H273,2)</f>
        <v>0</v>
      </c>
      <c r="K273" s="293" t="s">
        <v>137</v>
      </c>
      <c r="L273" s="298"/>
      <c r="M273" s="299" t="s">
        <v>1</v>
      </c>
      <c r="N273" s="300" t="s">
        <v>48</v>
      </c>
      <c r="O273" s="93"/>
      <c r="P273" s="246">
        <f>O273*H273</f>
        <v>0</v>
      </c>
      <c r="Q273" s="246">
        <v>0.025</v>
      </c>
      <c r="R273" s="246">
        <f>Q273*H273</f>
        <v>2.617225</v>
      </c>
      <c r="S273" s="246">
        <v>0</v>
      </c>
      <c r="T273" s="247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48" t="s">
        <v>295</v>
      </c>
      <c r="AT273" s="248" t="s">
        <v>292</v>
      </c>
      <c r="AU273" s="248" t="s">
        <v>93</v>
      </c>
      <c r="AY273" s="18" t="s">
        <v>130</v>
      </c>
      <c r="BE273" s="249">
        <f>IF(N273="základní",J273,0)</f>
        <v>0</v>
      </c>
      <c r="BF273" s="249">
        <f>IF(N273="snížená",J273,0)</f>
        <v>0</v>
      </c>
      <c r="BG273" s="249">
        <f>IF(N273="zákl. přenesená",J273,0)</f>
        <v>0</v>
      </c>
      <c r="BH273" s="249">
        <f>IF(N273="sníž. přenesená",J273,0)</f>
        <v>0</v>
      </c>
      <c r="BI273" s="249">
        <f>IF(N273="nulová",J273,0)</f>
        <v>0</v>
      </c>
      <c r="BJ273" s="18" t="s">
        <v>91</v>
      </c>
      <c r="BK273" s="249">
        <f>ROUND(I273*H273,2)</f>
        <v>0</v>
      </c>
      <c r="BL273" s="18" t="s">
        <v>278</v>
      </c>
      <c r="BM273" s="248" t="s">
        <v>424</v>
      </c>
    </row>
    <row r="274" spans="1:51" s="13" customFormat="1" ht="12">
      <c r="A274" s="13"/>
      <c r="B274" s="258"/>
      <c r="C274" s="259"/>
      <c r="D274" s="250" t="s">
        <v>219</v>
      </c>
      <c r="E274" s="259"/>
      <c r="F274" s="261" t="s">
        <v>425</v>
      </c>
      <c r="G274" s="259"/>
      <c r="H274" s="262">
        <v>104.689</v>
      </c>
      <c r="I274" s="263"/>
      <c r="J274" s="259"/>
      <c r="K274" s="259"/>
      <c r="L274" s="264"/>
      <c r="M274" s="265"/>
      <c r="N274" s="266"/>
      <c r="O274" s="266"/>
      <c r="P274" s="266"/>
      <c r="Q274" s="266"/>
      <c r="R274" s="266"/>
      <c r="S274" s="266"/>
      <c r="T274" s="267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8" t="s">
        <v>219</v>
      </c>
      <c r="AU274" s="268" t="s">
        <v>93</v>
      </c>
      <c r="AV274" s="13" t="s">
        <v>93</v>
      </c>
      <c r="AW274" s="13" t="s">
        <v>4</v>
      </c>
      <c r="AX274" s="13" t="s">
        <v>91</v>
      </c>
      <c r="AY274" s="268" t="s">
        <v>130</v>
      </c>
    </row>
    <row r="275" spans="1:65" s="2" customFormat="1" ht="16.5" customHeight="1">
      <c r="A275" s="40"/>
      <c r="B275" s="41"/>
      <c r="C275" s="237" t="s">
        <v>426</v>
      </c>
      <c r="D275" s="237" t="s">
        <v>133</v>
      </c>
      <c r="E275" s="238" t="s">
        <v>417</v>
      </c>
      <c r="F275" s="239" t="s">
        <v>418</v>
      </c>
      <c r="G275" s="240" t="s">
        <v>217</v>
      </c>
      <c r="H275" s="241">
        <v>143.91</v>
      </c>
      <c r="I275" s="242"/>
      <c r="J275" s="243">
        <f>ROUND(I275*H275,2)</f>
        <v>0</v>
      </c>
      <c r="K275" s="239" t="s">
        <v>137</v>
      </c>
      <c r="L275" s="46"/>
      <c r="M275" s="244" t="s">
        <v>1</v>
      </c>
      <c r="N275" s="245" t="s">
        <v>48</v>
      </c>
      <c r="O275" s="93"/>
      <c r="P275" s="246">
        <f>O275*H275</f>
        <v>0</v>
      </c>
      <c r="Q275" s="246">
        <v>0.00012</v>
      </c>
      <c r="R275" s="246">
        <f>Q275*H275</f>
        <v>0.0172692</v>
      </c>
      <c r="S275" s="246">
        <v>0</v>
      </c>
      <c r="T275" s="247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48" t="s">
        <v>278</v>
      </c>
      <c r="AT275" s="248" t="s">
        <v>133</v>
      </c>
      <c r="AU275" s="248" t="s">
        <v>93</v>
      </c>
      <c r="AY275" s="18" t="s">
        <v>130</v>
      </c>
      <c r="BE275" s="249">
        <f>IF(N275="základní",J275,0)</f>
        <v>0</v>
      </c>
      <c r="BF275" s="249">
        <f>IF(N275="snížená",J275,0)</f>
        <v>0</v>
      </c>
      <c r="BG275" s="249">
        <f>IF(N275="zákl. přenesená",J275,0)</f>
        <v>0</v>
      </c>
      <c r="BH275" s="249">
        <f>IF(N275="sníž. přenesená",J275,0)</f>
        <v>0</v>
      </c>
      <c r="BI275" s="249">
        <f>IF(N275="nulová",J275,0)</f>
        <v>0</v>
      </c>
      <c r="BJ275" s="18" t="s">
        <v>91</v>
      </c>
      <c r="BK275" s="249">
        <f>ROUND(I275*H275,2)</f>
        <v>0</v>
      </c>
      <c r="BL275" s="18" t="s">
        <v>278</v>
      </c>
      <c r="BM275" s="248" t="s">
        <v>427</v>
      </c>
    </row>
    <row r="276" spans="1:51" s="13" customFormat="1" ht="12">
      <c r="A276" s="13"/>
      <c r="B276" s="258"/>
      <c r="C276" s="259"/>
      <c r="D276" s="250" t="s">
        <v>219</v>
      </c>
      <c r="E276" s="260" t="s">
        <v>1</v>
      </c>
      <c r="F276" s="261" t="s">
        <v>281</v>
      </c>
      <c r="G276" s="259"/>
      <c r="H276" s="262">
        <v>143.91</v>
      </c>
      <c r="I276" s="263"/>
      <c r="J276" s="259"/>
      <c r="K276" s="259"/>
      <c r="L276" s="264"/>
      <c r="M276" s="265"/>
      <c r="N276" s="266"/>
      <c r="O276" s="266"/>
      <c r="P276" s="266"/>
      <c r="Q276" s="266"/>
      <c r="R276" s="266"/>
      <c r="S276" s="266"/>
      <c r="T276" s="26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8" t="s">
        <v>219</v>
      </c>
      <c r="AU276" s="268" t="s">
        <v>93</v>
      </c>
      <c r="AV276" s="13" t="s">
        <v>93</v>
      </c>
      <c r="AW276" s="13" t="s">
        <v>38</v>
      </c>
      <c r="AX276" s="13" t="s">
        <v>83</v>
      </c>
      <c r="AY276" s="268" t="s">
        <v>130</v>
      </c>
    </row>
    <row r="277" spans="1:51" s="14" customFormat="1" ht="12">
      <c r="A277" s="14"/>
      <c r="B277" s="269"/>
      <c r="C277" s="270"/>
      <c r="D277" s="250" t="s">
        <v>219</v>
      </c>
      <c r="E277" s="271" t="s">
        <v>1</v>
      </c>
      <c r="F277" s="272" t="s">
        <v>222</v>
      </c>
      <c r="G277" s="270"/>
      <c r="H277" s="273">
        <v>143.91</v>
      </c>
      <c r="I277" s="274"/>
      <c r="J277" s="270"/>
      <c r="K277" s="270"/>
      <c r="L277" s="275"/>
      <c r="M277" s="276"/>
      <c r="N277" s="277"/>
      <c r="O277" s="277"/>
      <c r="P277" s="277"/>
      <c r="Q277" s="277"/>
      <c r="R277" s="277"/>
      <c r="S277" s="277"/>
      <c r="T277" s="278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9" t="s">
        <v>219</v>
      </c>
      <c r="AU277" s="279" t="s">
        <v>93</v>
      </c>
      <c r="AV277" s="14" t="s">
        <v>155</v>
      </c>
      <c r="AW277" s="14" t="s">
        <v>38</v>
      </c>
      <c r="AX277" s="14" t="s">
        <v>91</v>
      </c>
      <c r="AY277" s="279" t="s">
        <v>130</v>
      </c>
    </row>
    <row r="278" spans="1:65" s="2" customFormat="1" ht="16.5" customHeight="1">
      <c r="A278" s="40"/>
      <c r="B278" s="41"/>
      <c r="C278" s="291" t="s">
        <v>428</v>
      </c>
      <c r="D278" s="291" t="s">
        <v>292</v>
      </c>
      <c r="E278" s="292" t="s">
        <v>421</v>
      </c>
      <c r="F278" s="293" t="s">
        <v>422</v>
      </c>
      <c r="G278" s="294" t="s">
        <v>423</v>
      </c>
      <c r="H278" s="295">
        <v>12.664</v>
      </c>
      <c r="I278" s="296"/>
      <c r="J278" s="297">
        <f>ROUND(I278*H278,2)</f>
        <v>0</v>
      </c>
      <c r="K278" s="293" t="s">
        <v>137</v>
      </c>
      <c r="L278" s="298"/>
      <c r="M278" s="299" t="s">
        <v>1</v>
      </c>
      <c r="N278" s="300" t="s">
        <v>48</v>
      </c>
      <c r="O278" s="93"/>
      <c r="P278" s="246">
        <f>O278*H278</f>
        <v>0</v>
      </c>
      <c r="Q278" s="246">
        <v>0.025</v>
      </c>
      <c r="R278" s="246">
        <f>Q278*H278</f>
        <v>0.3166</v>
      </c>
      <c r="S278" s="246">
        <v>0</v>
      </c>
      <c r="T278" s="247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48" t="s">
        <v>295</v>
      </c>
      <c r="AT278" s="248" t="s">
        <v>292</v>
      </c>
      <c r="AU278" s="248" t="s">
        <v>93</v>
      </c>
      <c r="AY278" s="18" t="s">
        <v>130</v>
      </c>
      <c r="BE278" s="249">
        <f>IF(N278="základní",J278,0)</f>
        <v>0</v>
      </c>
      <c r="BF278" s="249">
        <f>IF(N278="snížená",J278,0)</f>
        <v>0</v>
      </c>
      <c r="BG278" s="249">
        <f>IF(N278="zákl. přenesená",J278,0)</f>
        <v>0</v>
      </c>
      <c r="BH278" s="249">
        <f>IF(N278="sníž. přenesená",J278,0)</f>
        <v>0</v>
      </c>
      <c r="BI278" s="249">
        <f>IF(N278="nulová",J278,0)</f>
        <v>0</v>
      </c>
      <c r="BJ278" s="18" t="s">
        <v>91</v>
      </c>
      <c r="BK278" s="249">
        <f>ROUND(I278*H278,2)</f>
        <v>0</v>
      </c>
      <c r="BL278" s="18" t="s">
        <v>278</v>
      </c>
      <c r="BM278" s="248" t="s">
        <v>429</v>
      </c>
    </row>
    <row r="279" spans="1:51" s="13" customFormat="1" ht="12">
      <c r="A279" s="13"/>
      <c r="B279" s="258"/>
      <c r="C279" s="259"/>
      <c r="D279" s="250" t="s">
        <v>219</v>
      </c>
      <c r="E279" s="259"/>
      <c r="F279" s="261" t="s">
        <v>430</v>
      </c>
      <c r="G279" s="259"/>
      <c r="H279" s="262">
        <v>12.664</v>
      </c>
      <c r="I279" s="263"/>
      <c r="J279" s="259"/>
      <c r="K279" s="259"/>
      <c r="L279" s="264"/>
      <c r="M279" s="265"/>
      <c r="N279" s="266"/>
      <c r="O279" s="266"/>
      <c r="P279" s="266"/>
      <c r="Q279" s="266"/>
      <c r="R279" s="266"/>
      <c r="S279" s="266"/>
      <c r="T279" s="267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8" t="s">
        <v>219</v>
      </c>
      <c r="AU279" s="268" t="s">
        <v>93</v>
      </c>
      <c r="AV279" s="13" t="s">
        <v>93</v>
      </c>
      <c r="AW279" s="13" t="s">
        <v>4</v>
      </c>
      <c r="AX279" s="13" t="s">
        <v>91</v>
      </c>
      <c r="AY279" s="268" t="s">
        <v>130</v>
      </c>
    </row>
    <row r="280" spans="1:65" s="2" customFormat="1" ht="16.5" customHeight="1">
      <c r="A280" s="40"/>
      <c r="B280" s="41"/>
      <c r="C280" s="237" t="s">
        <v>431</v>
      </c>
      <c r="D280" s="237" t="s">
        <v>133</v>
      </c>
      <c r="E280" s="238" t="s">
        <v>417</v>
      </c>
      <c r="F280" s="239" t="s">
        <v>418</v>
      </c>
      <c r="G280" s="240" t="s">
        <v>217</v>
      </c>
      <c r="H280" s="241">
        <v>2.4</v>
      </c>
      <c r="I280" s="242"/>
      <c r="J280" s="243">
        <f>ROUND(I280*H280,2)</f>
        <v>0</v>
      </c>
      <c r="K280" s="239" t="s">
        <v>137</v>
      </c>
      <c r="L280" s="46"/>
      <c r="M280" s="244" t="s">
        <v>1</v>
      </c>
      <c r="N280" s="245" t="s">
        <v>48</v>
      </c>
      <c r="O280" s="93"/>
      <c r="P280" s="246">
        <f>O280*H280</f>
        <v>0</v>
      </c>
      <c r="Q280" s="246">
        <v>0.00012</v>
      </c>
      <c r="R280" s="246">
        <f>Q280*H280</f>
        <v>0.000288</v>
      </c>
      <c r="S280" s="246">
        <v>0</v>
      </c>
      <c r="T280" s="247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48" t="s">
        <v>278</v>
      </c>
      <c r="AT280" s="248" t="s">
        <v>133</v>
      </c>
      <c r="AU280" s="248" t="s">
        <v>93</v>
      </c>
      <c r="AY280" s="18" t="s">
        <v>130</v>
      </c>
      <c r="BE280" s="249">
        <f>IF(N280="základní",J280,0)</f>
        <v>0</v>
      </c>
      <c r="BF280" s="249">
        <f>IF(N280="snížená",J280,0)</f>
        <v>0</v>
      </c>
      <c r="BG280" s="249">
        <f>IF(N280="zákl. přenesená",J280,0)</f>
        <v>0</v>
      </c>
      <c r="BH280" s="249">
        <f>IF(N280="sníž. přenesená",J280,0)</f>
        <v>0</v>
      </c>
      <c r="BI280" s="249">
        <f>IF(N280="nulová",J280,0)</f>
        <v>0</v>
      </c>
      <c r="BJ280" s="18" t="s">
        <v>91</v>
      </c>
      <c r="BK280" s="249">
        <f>ROUND(I280*H280,2)</f>
        <v>0</v>
      </c>
      <c r="BL280" s="18" t="s">
        <v>278</v>
      </c>
      <c r="BM280" s="248" t="s">
        <v>432</v>
      </c>
    </row>
    <row r="281" spans="1:51" s="13" customFormat="1" ht="12">
      <c r="A281" s="13"/>
      <c r="B281" s="258"/>
      <c r="C281" s="259"/>
      <c r="D281" s="250" t="s">
        <v>219</v>
      </c>
      <c r="E281" s="260" t="s">
        <v>1</v>
      </c>
      <c r="F281" s="261" t="s">
        <v>433</v>
      </c>
      <c r="G281" s="259"/>
      <c r="H281" s="262">
        <v>2.4</v>
      </c>
      <c r="I281" s="263"/>
      <c r="J281" s="259"/>
      <c r="K281" s="259"/>
      <c r="L281" s="264"/>
      <c r="M281" s="265"/>
      <c r="N281" s="266"/>
      <c r="O281" s="266"/>
      <c r="P281" s="266"/>
      <c r="Q281" s="266"/>
      <c r="R281" s="266"/>
      <c r="S281" s="266"/>
      <c r="T281" s="26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8" t="s">
        <v>219</v>
      </c>
      <c r="AU281" s="268" t="s">
        <v>93</v>
      </c>
      <c r="AV281" s="13" t="s">
        <v>93</v>
      </c>
      <c r="AW281" s="13" t="s">
        <v>38</v>
      </c>
      <c r="AX281" s="13" t="s">
        <v>83</v>
      </c>
      <c r="AY281" s="268" t="s">
        <v>130</v>
      </c>
    </row>
    <row r="282" spans="1:51" s="14" customFormat="1" ht="12">
      <c r="A282" s="14"/>
      <c r="B282" s="269"/>
      <c r="C282" s="270"/>
      <c r="D282" s="250" t="s">
        <v>219</v>
      </c>
      <c r="E282" s="271" t="s">
        <v>1</v>
      </c>
      <c r="F282" s="272" t="s">
        <v>222</v>
      </c>
      <c r="G282" s="270"/>
      <c r="H282" s="273">
        <v>2.4</v>
      </c>
      <c r="I282" s="274"/>
      <c r="J282" s="270"/>
      <c r="K282" s="270"/>
      <c r="L282" s="275"/>
      <c r="M282" s="276"/>
      <c r="N282" s="277"/>
      <c r="O282" s="277"/>
      <c r="P282" s="277"/>
      <c r="Q282" s="277"/>
      <c r="R282" s="277"/>
      <c r="S282" s="277"/>
      <c r="T282" s="278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9" t="s">
        <v>219</v>
      </c>
      <c r="AU282" s="279" t="s">
        <v>93</v>
      </c>
      <c r="AV282" s="14" t="s">
        <v>155</v>
      </c>
      <c r="AW282" s="14" t="s">
        <v>38</v>
      </c>
      <c r="AX282" s="14" t="s">
        <v>91</v>
      </c>
      <c r="AY282" s="279" t="s">
        <v>130</v>
      </c>
    </row>
    <row r="283" spans="1:65" s="2" customFormat="1" ht="16.5" customHeight="1">
      <c r="A283" s="40"/>
      <c r="B283" s="41"/>
      <c r="C283" s="291" t="s">
        <v>434</v>
      </c>
      <c r="D283" s="291" t="s">
        <v>292</v>
      </c>
      <c r="E283" s="292" t="s">
        <v>421</v>
      </c>
      <c r="F283" s="293" t="s">
        <v>422</v>
      </c>
      <c r="G283" s="294" t="s">
        <v>423</v>
      </c>
      <c r="H283" s="295">
        <v>0.37</v>
      </c>
      <c r="I283" s="296"/>
      <c r="J283" s="297">
        <f>ROUND(I283*H283,2)</f>
        <v>0</v>
      </c>
      <c r="K283" s="293" t="s">
        <v>137</v>
      </c>
      <c r="L283" s="298"/>
      <c r="M283" s="299" t="s">
        <v>1</v>
      </c>
      <c r="N283" s="300" t="s">
        <v>48</v>
      </c>
      <c r="O283" s="93"/>
      <c r="P283" s="246">
        <f>O283*H283</f>
        <v>0</v>
      </c>
      <c r="Q283" s="246">
        <v>0.025</v>
      </c>
      <c r="R283" s="246">
        <f>Q283*H283</f>
        <v>0.00925</v>
      </c>
      <c r="S283" s="246">
        <v>0</v>
      </c>
      <c r="T283" s="247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48" t="s">
        <v>295</v>
      </c>
      <c r="AT283" s="248" t="s">
        <v>292</v>
      </c>
      <c r="AU283" s="248" t="s">
        <v>93</v>
      </c>
      <c r="AY283" s="18" t="s">
        <v>130</v>
      </c>
      <c r="BE283" s="249">
        <f>IF(N283="základní",J283,0)</f>
        <v>0</v>
      </c>
      <c r="BF283" s="249">
        <f>IF(N283="snížená",J283,0)</f>
        <v>0</v>
      </c>
      <c r="BG283" s="249">
        <f>IF(N283="zákl. přenesená",J283,0)</f>
        <v>0</v>
      </c>
      <c r="BH283" s="249">
        <f>IF(N283="sníž. přenesená",J283,0)</f>
        <v>0</v>
      </c>
      <c r="BI283" s="249">
        <f>IF(N283="nulová",J283,0)</f>
        <v>0</v>
      </c>
      <c r="BJ283" s="18" t="s">
        <v>91</v>
      </c>
      <c r="BK283" s="249">
        <f>ROUND(I283*H283,2)</f>
        <v>0</v>
      </c>
      <c r="BL283" s="18" t="s">
        <v>278</v>
      </c>
      <c r="BM283" s="248" t="s">
        <v>435</v>
      </c>
    </row>
    <row r="284" spans="1:51" s="13" customFormat="1" ht="12">
      <c r="A284" s="13"/>
      <c r="B284" s="258"/>
      <c r="C284" s="259"/>
      <c r="D284" s="250" t="s">
        <v>219</v>
      </c>
      <c r="E284" s="259"/>
      <c r="F284" s="261" t="s">
        <v>436</v>
      </c>
      <c r="G284" s="259"/>
      <c r="H284" s="262">
        <v>0.37</v>
      </c>
      <c r="I284" s="263"/>
      <c r="J284" s="259"/>
      <c r="K284" s="259"/>
      <c r="L284" s="264"/>
      <c r="M284" s="265"/>
      <c r="N284" s="266"/>
      <c r="O284" s="266"/>
      <c r="P284" s="266"/>
      <c r="Q284" s="266"/>
      <c r="R284" s="266"/>
      <c r="S284" s="266"/>
      <c r="T284" s="267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8" t="s">
        <v>219</v>
      </c>
      <c r="AU284" s="268" t="s">
        <v>93</v>
      </c>
      <c r="AV284" s="13" t="s">
        <v>93</v>
      </c>
      <c r="AW284" s="13" t="s">
        <v>4</v>
      </c>
      <c r="AX284" s="13" t="s">
        <v>91</v>
      </c>
      <c r="AY284" s="268" t="s">
        <v>130</v>
      </c>
    </row>
    <row r="285" spans="1:65" s="2" customFormat="1" ht="16.5" customHeight="1">
      <c r="A285" s="40"/>
      <c r="B285" s="41"/>
      <c r="C285" s="237" t="s">
        <v>437</v>
      </c>
      <c r="D285" s="237" t="s">
        <v>133</v>
      </c>
      <c r="E285" s="238" t="s">
        <v>438</v>
      </c>
      <c r="F285" s="239" t="s">
        <v>439</v>
      </c>
      <c r="G285" s="240" t="s">
        <v>382</v>
      </c>
      <c r="H285" s="311"/>
      <c r="I285" s="242"/>
      <c r="J285" s="243">
        <f>ROUND(I285*H285,2)</f>
        <v>0</v>
      </c>
      <c r="K285" s="239" t="s">
        <v>137</v>
      </c>
      <c r="L285" s="46"/>
      <c r="M285" s="244" t="s">
        <v>1</v>
      </c>
      <c r="N285" s="245" t="s">
        <v>48</v>
      </c>
      <c r="O285" s="93"/>
      <c r="P285" s="246">
        <f>O285*H285</f>
        <v>0</v>
      </c>
      <c r="Q285" s="246">
        <v>0</v>
      </c>
      <c r="R285" s="246">
        <f>Q285*H285</f>
        <v>0</v>
      </c>
      <c r="S285" s="246">
        <v>0</v>
      </c>
      <c r="T285" s="247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48" t="s">
        <v>278</v>
      </c>
      <c r="AT285" s="248" t="s">
        <v>133</v>
      </c>
      <c r="AU285" s="248" t="s">
        <v>93</v>
      </c>
      <c r="AY285" s="18" t="s">
        <v>130</v>
      </c>
      <c r="BE285" s="249">
        <f>IF(N285="základní",J285,0)</f>
        <v>0</v>
      </c>
      <c r="BF285" s="249">
        <f>IF(N285="snížená",J285,0)</f>
        <v>0</v>
      </c>
      <c r="BG285" s="249">
        <f>IF(N285="zákl. přenesená",J285,0)</f>
        <v>0</v>
      </c>
      <c r="BH285" s="249">
        <f>IF(N285="sníž. přenesená",J285,0)</f>
        <v>0</v>
      </c>
      <c r="BI285" s="249">
        <f>IF(N285="nulová",J285,0)</f>
        <v>0</v>
      </c>
      <c r="BJ285" s="18" t="s">
        <v>91</v>
      </c>
      <c r="BK285" s="249">
        <f>ROUND(I285*H285,2)</f>
        <v>0</v>
      </c>
      <c r="BL285" s="18" t="s">
        <v>278</v>
      </c>
      <c r="BM285" s="248" t="s">
        <v>440</v>
      </c>
    </row>
    <row r="286" spans="1:63" s="12" customFormat="1" ht="22.8" customHeight="1">
      <c r="A286" s="12"/>
      <c r="B286" s="221"/>
      <c r="C286" s="222"/>
      <c r="D286" s="223" t="s">
        <v>82</v>
      </c>
      <c r="E286" s="235" t="s">
        <v>441</v>
      </c>
      <c r="F286" s="235" t="s">
        <v>442</v>
      </c>
      <c r="G286" s="222"/>
      <c r="H286" s="222"/>
      <c r="I286" s="225"/>
      <c r="J286" s="236">
        <f>BK286</f>
        <v>0</v>
      </c>
      <c r="K286" s="222"/>
      <c r="L286" s="227"/>
      <c r="M286" s="228"/>
      <c r="N286" s="229"/>
      <c r="O286" s="229"/>
      <c r="P286" s="230">
        <f>SUM(P287:P290)</f>
        <v>0</v>
      </c>
      <c r="Q286" s="229"/>
      <c r="R286" s="230">
        <f>SUM(R287:R290)</f>
        <v>0.01184</v>
      </c>
      <c r="S286" s="229"/>
      <c r="T286" s="231">
        <f>SUM(T287:T290)</f>
        <v>0.09228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32" t="s">
        <v>93</v>
      </c>
      <c r="AT286" s="233" t="s">
        <v>82</v>
      </c>
      <c r="AU286" s="233" t="s">
        <v>91</v>
      </c>
      <c r="AY286" s="232" t="s">
        <v>130</v>
      </c>
      <c r="BK286" s="234">
        <f>SUM(BK287:BK290)</f>
        <v>0</v>
      </c>
    </row>
    <row r="287" spans="1:65" s="2" customFormat="1" ht="16.5" customHeight="1">
      <c r="A287" s="40"/>
      <c r="B287" s="41"/>
      <c r="C287" s="237" t="s">
        <v>443</v>
      </c>
      <c r="D287" s="237" t="s">
        <v>133</v>
      </c>
      <c r="E287" s="238" t="s">
        <v>444</v>
      </c>
      <c r="F287" s="239" t="s">
        <v>445</v>
      </c>
      <c r="G287" s="240" t="s">
        <v>238</v>
      </c>
      <c r="H287" s="241">
        <v>4</v>
      </c>
      <c r="I287" s="242"/>
      <c r="J287" s="243">
        <f>ROUND(I287*H287,2)</f>
        <v>0</v>
      </c>
      <c r="K287" s="239" t="s">
        <v>137</v>
      </c>
      <c r="L287" s="46"/>
      <c r="M287" s="244" t="s">
        <v>1</v>
      </c>
      <c r="N287" s="245" t="s">
        <v>48</v>
      </c>
      <c r="O287" s="93"/>
      <c r="P287" s="246">
        <f>O287*H287</f>
        <v>0</v>
      </c>
      <c r="Q287" s="246">
        <v>0</v>
      </c>
      <c r="R287" s="246">
        <f>Q287*H287</f>
        <v>0</v>
      </c>
      <c r="S287" s="246">
        <v>0.02307</v>
      </c>
      <c r="T287" s="247">
        <f>S287*H287</f>
        <v>0.09228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48" t="s">
        <v>278</v>
      </c>
      <c r="AT287" s="248" t="s">
        <v>133</v>
      </c>
      <c r="AU287" s="248" t="s">
        <v>93</v>
      </c>
      <c r="AY287" s="18" t="s">
        <v>130</v>
      </c>
      <c r="BE287" s="249">
        <f>IF(N287="základní",J287,0)</f>
        <v>0</v>
      </c>
      <c r="BF287" s="249">
        <f>IF(N287="snížená",J287,0)</f>
        <v>0</v>
      </c>
      <c r="BG287" s="249">
        <f>IF(N287="zákl. přenesená",J287,0)</f>
        <v>0</v>
      </c>
      <c r="BH287" s="249">
        <f>IF(N287="sníž. přenesená",J287,0)</f>
        <v>0</v>
      </c>
      <c r="BI287" s="249">
        <f>IF(N287="nulová",J287,0)</f>
        <v>0</v>
      </c>
      <c r="BJ287" s="18" t="s">
        <v>91</v>
      </c>
      <c r="BK287" s="249">
        <f>ROUND(I287*H287,2)</f>
        <v>0</v>
      </c>
      <c r="BL287" s="18" t="s">
        <v>278</v>
      </c>
      <c r="BM287" s="248" t="s">
        <v>446</v>
      </c>
    </row>
    <row r="288" spans="1:65" s="2" customFormat="1" ht="16.5" customHeight="1">
      <c r="A288" s="40"/>
      <c r="B288" s="41"/>
      <c r="C288" s="237" t="s">
        <v>447</v>
      </c>
      <c r="D288" s="237" t="s">
        <v>133</v>
      </c>
      <c r="E288" s="238" t="s">
        <v>448</v>
      </c>
      <c r="F288" s="239" t="s">
        <v>449</v>
      </c>
      <c r="G288" s="240" t="s">
        <v>238</v>
      </c>
      <c r="H288" s="241">
        <v>4</v>
      </c>
      <c r="I288" s="242"/>
      <c r="J288" s="243">
        <f>ROUND(I288*H288,2)</f>
        <v>0</v>
      </c>
      <c r="K288" s="239" t="s">
        <v>251</v>
      </c>
      <c r="L288" s="46"/>
      <c r="M288" s="244" t="s">
        <v>1</v>
      </c>
      <c r="N288" s="245" t="s">
        <v>48</v>
      </c>
      <c r="O288" s="93"/>
      <c r="P288" s="246">
        <f>O288*H288</f>
        <v>0</v>
      </c>
      <c r="Q288" s="246">
        <v>0.00296</v>
      </c>
      <c r="R288" s="246">
        <f>Q288*H288</f>
        <v>0.01184</v>
      </c>
      <c r="S288" s="246">
        <v>0</v>
      </c>
      <c r="T288" s="247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48" t="s">
        <v>278</v>
      </c>
      <c r="AT288" s="248" t="s">
        <v>133</v>
      </c>
      <c r="AU288" s="248" t="s">
        <v>93</v>
      </c>
      <c r="AY288" s="18" t="s">
        <v>130</v>
      </c>
      <c r="BE288" s="249">
        <f>IF(N288="základní",J288,0)</f>
        <v>0</v>
      </c>
      <c r="BF288" s="249">
        <f>IF(N288="snížená",J288,0)</f>
        <v>0</v>
      </c>
      <c r="BG288" s="249">
        <f>IF(N288="zákl. přenesená",J288,0)</f>
        <v>0</v>
      </c>
      <c r="BH288" s="249">
        <f>IF(N288="sníž. přenesená",J288,0)</f>
        <v>0</v>
      </c>
      <c r="BI288" s="249">
        <f>IF(N288="nulová",J288,0)</f>
        <v>0</v>
      </c>
      <c r="BJ288" s="18" t="s">
        <v>91</v>
      </c>
      <c r="BK288" s="249">
        <f>ROUND(I288*H288,2)</f>
        <v>0</v>
      </c>
      <c r="BL288" s="18" t="s">
        <v>278</v>
      </c>
      <c r="BM288" s="248" t="s">
        <v>450</v>
      </c>
    </row>
    <row r="289" spans="1:47" s="2" customFormat="1" ht="12">
      <c r="A289" s="40"/>
      <c r="B289" s="41"/>
      <c r="C289" s="42"/>
      <c r="D289" s="250" t="s">
        <v>140</v>
      </c>
      <c r="E289" s="42"/>
      <c r="F289" s="251" t="s">
        <v>451</v>
      </c>
      <c r="G289" s="42"/>
      <c r="H289" s="42"/>
      <c r="I289" s="146"/>
      <c r="J289" s="42"/>
      <c r="K289" s="42"/>
      <c r="L289" s="46"/>
      <c r="M289" s="252"/>
      <c r="N289" s="253"/>
      <c r="O289" s="93"/>
      <c r="P289" s="93"/>
      <c r="Q289" s="93"/>
      <c r="R289" s="93"/>
      <c r="S289" s="93"/>
      <c r="T289" s="94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8" t="s">
        <v>140</v>
      </c>
      <c r="AU289" s="18" t="s">
        <v>93</v>
      </c>
    </row>
    <row r="290" spans="1:65" s="2" customFormat="1" ht="16.5" customHeight="1">
      <c r="A290" s="40"/>
      <c r="B290" s="41"/>
      <c r="C290" s="237" t="s">
        <v>452</v>
      </c>
      <c r="D290" s="237" t="s">
        <v>133</v>
      </c>
      <c r="E290" s="238" t="s">
        <v>453</v>
      </c>
      <c r="F290" s="239" t="s">
        <v>454</v>
      </c>
      <c r="G290" s="240" t="s">
        <v>382</v>
      </c>
      <c r="H290" s="311"/>
      <c r="I290" s="242"/>
      <c r="J290" s="243">
        <f>ROUND(I290*H290,2)</f>
        <v>0</v>
      </c>
      <c r="K290" s="239" t="s">
        <v>137</v>
      </c>
      <c r="L290" s="46"/>
      <c r="M290" s="244" t="s">
        <v>1</v>
      </c>
      <c r="N290" s="245" t="s">
        <v>48</v>
      </c>
      <c r="O290" s="93"/>
      <c r="P290" s="246">
        <f>O290*H290</f>
        <v>0</v>
      </c>
      <c r="Q290" s="246">
        <v>0</v>
      </c>
      <c r="R290" s="246">
        <f>Q290*H290</f>
        <v>0</v>
      </c>
      <c r="S290" s="246">
        <v>0</v>
      </c>
      <c r="T290" s="247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48" t="s">
        <v>278</v>
      </c>
      <c r="AT290" s="248" t="s">
        <v>133</v>
      </c>
      <c r="AU290" s="248" t="s">
        <v>93</v>
      </c>
      <c r="AY290" s="18" t="s">
        <v>130</v>
      </c>
      <c r="BE290" s="249">
        <f>IF(N290="základní",J290,0)</f>
        <v>0</v>
      </c>
      <c r="BF290" s="249">
        <f>IF(N290="snížená",J290,0)</f>
        <v>0</v>
      </c>
      <c r="BG290" s="249">
        <f>IF(N290="zákl. přenesená",J290,0)</f>
        <v>0</v>
      </c>
      <c r="BH290" s="249">
        <f>IF(N290="sníž. přenesená",J290,0)</f>
        <v>0</v>
      </c>
      <c r="BI290" s="249">
        <f>IF(N290="nulová",J290,0)</f>
        <v>0</v>
      </c>
      <c r="BJ290" s="18" t="s">
        <v>91</v>
      </c>
      <c r="BK290" s="249">
        <f>ROUND(I290*H290,2)</f>
        <v>0</v>
      </c>
      <c r="BL290" s="18" t="s">
        <v>278</v>
      </c>
      <c r="BM290" s="248" t="s">
        <v>455</v>
      </c>
    </row>
    <row r="291" spans="1:63" s="12" customFormat="1" ht="22.8" customHeight="1">
      <c r="A291" s="12"/>
      <c r="B291" s="221"/>
      <c r="C291" s="222"/>
      <c r="D291" s="223" t="s">
        <v>82</v>
      </c>
      <c r="E291" s="235" t="s">
        <v>456</v>
      </c>
      <c r="F291" s="235" t="s">
        <v>457</v>
      </c>
      <c r="G291" s="222"/>
      <c r="H291" s="222"/>
      <c r="I291" s="225"/>
      <c r="J291" s="236">
        <f>BK291</f>
        <v>0</v>
      </c>
      <c r="K291" s="222"/>
      <c r="L291" s="227"/>
      <c r="M291" s="228"/>
      <c r="N291" s="229"/>
      <c r="O291" s="229"/>
      <c r="P291" s="230">
        <f>SUM(P292:P299)</f>
        <v>0</v>
      </c>
      <c r="Q291" s="229"/>
      <c r="R291" s="230">
        <f>SUM(R292:R299)</f>
        <v>2.2069682999999998</v>
      </c>
      <c r="S291" s="229"/>
      <c r="T291" s="231">
        <f>SUM(T292:T299)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32" t="s">
        <v>93</v>
      </c>
      <c r="AT291" s="233" t="s">
        <v>82</v>
      </c>
      <c r="AU291" s="233" t="s">
        <v>91</v>
      </c>
      <c r="AY291" s="232" t="s">
        <v>130</v>
      </c>
      <c r="BK291" s="234">
        <f>SUM(BK292:BK299)</f>
        <v>0</v>
      </c>
    </row>
    <row r="292" spans="1:65" s="2" customFormat="1" ht="21.75" customHeight="1">
      <c r="A292" s="40"/>
      <c r="B292" s="41"/>
      <c r="C292" s="237" t="s">
        <v>458</v>
      </c>
      <c r="D292" s="237" t="s">
        <v>133</v>
      </c>
      <c r="E292" s="238" t="s">
        <v>459</v>
      </c>
      <c r="F292" s="239" t="s">
        <v>460</v>
      </c>
      <c r="G292" s="240" t="s">
        <v>217</v>
      </c>
      <c r="H292" s="241">
        <v>139.77</v>
      </c>
      <c r="I292" s="242"/>
      <c r="J292" s="243">
        <f>ROUND(I292*H292,2)</f>
        <v>0</v>
      </c>
      <c r="K292" s="239" t="s">
        <v>251</v>
      </c>
      <c r="L292" s="46"/>
      <c r="M292" s="244" t="s">
        <v>1</v>
      </c>
      <c r="N292" s="245" t="s">
        <v>48</v>
      </c>
      <c r="O292" s="93"/>
      <c r="P292" s="246">
        <f>O292*H292</f>
        <v>0</v>
      </c>
      <c r="Q292" s="246">
        <v>0.01579</v>
      </c>
      <c r="R292" s="246">
        <f>Q292*H292</f>
        <v>2.2069682999999998</v>
      </c>
      <c r="S292" s="246">
        <v>0</v>
      </c>
      <c r="T292" s="247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48" t="s">
        <v>278</v>
      </c>
      <c r="AT292" s="248" t="s">
        <v>133</v>
      </c>
      <c r="AU292" s="248" t="s">
        <v>93</v>
      </c>
      <c r="AY292" s="18" t="s">
        <v>130</v>
      </c>
      <c r="BE292" s="249">
        <f>IF(N292="základní",J292,0)</f>
        <v>0</v>
      </c>
      <c r="BF292" s="249">
        <f>IF(N292="snížená",J292,0)</f>
        <v>0</v>
      </c>
      <c r="BG292" s="249">
        <f>IF(N292="zákl. přenesená",J292,0)</f>
        <v>0</v>
      </c>
      <c r="BH292" s="249">
        <f>IF(N292="sníž. přenesená",J292,0)</f>
        <v>0</v>
      </c>
      <c r="BI292" s="249">
        <f>IF(N292="nulová",J292,0)</f>
        <v>0</v>
      </c>
      <c r="BJ292" s="18" t="s">
        <v>91</v>
      </c>
      <c r="BK292" s="249">
        <f>ROUND(I292*H292,2)</f>
        <v>0</v>
      </c>
      <c r="BL292" s="18" t="s">
        <v>278</v>
      </c>
      <c r="BM292" s="248" t="s">
        <v>461</v>
      </c>
    </row>
    <row r="293" spans="1:47" s="2" customFormat="1" ht="12">
      <c r="A293" s="40"/>
      <c r="B293" s="41"/>
      <c r="C293" s="42"/>
      <c r="D293" s="250" t="s">
        <v>140</v>
      </c>
      <c r="E293" s="42"/>
      <c r="F293" s="251" t="s">
        <v>462</v>
      </c>
      <c r="G293" s="42"/>
      <c r="H293" s="42"/>
      <c r="I293" s="146"/>
      <c r="J293" s="42"/>
      <c r="K293" s="42"/>
      <c r="L293" s="46"/>
      <c r="M293" s="252"/>
      <c r="N293" s="253"/>
      <c r="O293" s="93"/>
      <c r="P293" s="93"/>
      <c r="Q293" s="93"/>
      <c r="R293" s="93"/>
      <c r="S293" s="93"/>
      <c r="T293" s="94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8" t="s">
        <v>140</v>
      </c>
      <c r="AU293" s="18" t="s">
        <v>93</v>
      </c>
    </row>
    <row r="294" spans="1:51" s="13" customFormat="1" ht="12">
      <c r="A294" s="13"/>
      <c r="B294" s="258"/>
      <c r="C294" s="259"/>
      <c r="D294" s="250" t="s">
        <v>219</v>
      </c>
      <c r="E294" s="260" t="s">
        <v>1</v>
      </c>
      <c r="F294" s="261" t="s">
        <v>463</v>
      </c>
      <c r="G294" s="259"/>
      <c r="H294" s="262">
        <v>116.33</v>
      </c>
      <c r="I294" s="263"/>
      <c r="J294" s="259"/>
      <c r="K294" s="259"/>
      <c r="L294" s="264"/>
      <c r="M294" s="265"/>
      <c r="N294" s="266"/>
      <c r="O294" s="266"/>
      <c r="P294" s="266"/>
      <c r="Q294" s="266"/>
      <c r="R294" s="266"/>
      <c r="S294" s="266"/>
      <c r="T294" s="26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8" t="s">
        <v>219</v>
      </c>
      <c r="AU294" s="268" t="s">
        <v>93</v>
      </c>
      <c r="AV294" s="13" t="s">
        <v>93</v>
      </c>
      <c r="AW294" s="13" t="s">
        <v>38</v>
      </c>
      <c r="AX294" s="13" t="s">
        <v>83</v>
      </c>
      <c r="AY294" s="268" t="s">
        <v>130</v>
      </c>
    </row>
    <row r="295" spans="1:51" s="13" customFormat="1" ht="12">
      <c r="A295" s="13"/>
      <c r="B295" s="258"/>
      <c r="C295" s="259"/>
      <c r="D295" s="250" t="s">
        <v>219</v>
      </c>
      <c r="E295" s="260" t="s">
        <v>1</v>
      </c>
      <c r="F295" s="261" t="s">
        <v>464</v>
      </c>
      <c r="G295" s="259"/>
      <c r="H295" s="262">
        <v>13.5</v>
      </c>
      <c r="I295" s="263"/>
      <c r="J295" s="259"/>
      <c r="K295" s="259"/>
      <c r="L295" s="264"/>
      <c r="M295" s="265"/>
      <c r="N295" s="266"/>
      <c r="O295" s="266"/>
      <c r="P295" s="266"/>
      <c r="Q295" s="266"/>
      <c r="R295" s="266"/>
      <c r="S295" s="266"/>
      <c r="T295" s="26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8" t="s">
        <v>219</v>
      </c>
      <c r="AU295" s="268" t="s">
        <v>93</v>
      </c>
      <c r="AV295" s="13" t="s">
        <v>93</v>
      </c>
      <c r="AW295" s="13" t="s">
        <v>38</v>
      </c>
      <c r="AX295" s="13" t="s">
        <v>83</v>
      </c>
      <c r="AY295" s="268" t="s">
        <v>130</v>
      </c>
    </row>
    <row r="296" spans="1:51" s="13" customFormat="1" ht="12">
      <c r="A296" s="13"/>
      <c r="B296" s="258"/>
      <c r="C296" s="259"/>
      <c r="D296" s="250" t="s">
        <v>219</v>
      </c>
      <c r="E296" s="260" t="s">
        <v>1</v>
      </c>
      <c r="F296" s="261" t="s">
        <v>465</v>
      </c>
      <c r="G296" s="259"/>
      <c r="H296" s="262">
        <v>4</v>
      </c>
      <c r="I296" s="263"/>
      <c r="J296" s="259"/>
      <c r="K296" s="259"/>
      <c r="L296" s="264"/>
      <c r="M296" s="265"/>
      <c r="N296" s="266"/>
      <c r="O296" s="266"/>
      <c r="P296" s="266"/>
      <c r="Q296" s="266"/>
      <c r="R296" s="266"/>
      <c r="S296" s="266"/>
      <c r="T296" s="267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8" t="s">
        <v>219</v>
      </c>
      <c r="AU296" s="268" t="s">
        <v>93</v>
      </c>
      <c r="AV296" s="13" t="s">
        <v>93</v>
      </c>
      <c r="AW296" s="13" t="s">
        <v>38</v>
      </c>
      <c r="AX296" s="13" t="s">
        <v>83</v>
      </c>
      <c r="AY296" s="268" t="s">
        <v>130</v>
      </c>
    </row>
    <row r="297" spans="1:51" s="13" customFormat="1" ht="12">
      <c r="A297" s="13"/>
      <c r="B297" s="258"/>
      <c r="C297" s="259"/>
      <c r="D297" s="250" t="s">
        <v>219</v>
      </c>
      <c r="E297" s="260" t="s">
        <v>1</v>
      </c>
      <c r="F297" s="261" t="s">
        <v>466</v>
      </c>
      <c r="G297" s="259"/>
      <c r="H297" s="262">
        <v>5.94</v>
      </c>
      <c r="I297" s="263"/>
      <c r="J297" s="259"/>
      <c r="K297" s="259"/>
      <c r="L297" s="264"/>
      <c r="M297" s="265"/>
      <c r="N297" s="266"/>
      <c r="O297" s="266"/>
      <c r="P297" s="266"/>
      <c r="Q297" s="266"/>
      <c r="R297" s="266"/>
      <c r="S297" s="266"/>
      <c r="T297" s="267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8" t="s">
        <v>219</v>
      </c>
      <c r="AU297" s="268" t="s">
        <v>93</v>
      </c>
      <c r="AV297" s="13" t="s">
        <v>93</v>
      </c>
      <c r="AW297" s="13" t="s">
        <v>38</v>
      </c>
      <c r="AX297" s="13" t="s">
        <v>83</v>
      </c>
      <c r="AY297" s="268" t="s">
        <v>130</v>
      </c>
    </row>
    <row r="298" spans="1:51" s="14" customFormat="1" ht="12">
      <c r="A298" s="14"/>
      <c r="B298" s="269"/>
      <c r="C298" s="270"/>
      <c r="D298" s="250" t="s">
        <v>219</v>
      </c>
      <c r="E298" s="271" t="s">
        <v>1</v>
      </c>
      <c r="F298" s="272" t="s">
        <v>222</v>
      </c>
      <c r="G298" s="270"/>
      <c r="H298" s="273">
        <v>139.77</v>
      </c>
      <c r="I298" s="274"/>
      <c r="J298" s="270"/>
      <c r="K298" s="270"/>
      <c r="L298" s="275"/>
      <c r="M298" s="276"/>
      <c r="N298" s="277"/>
      <c r="O298" s="277"/>
      <c r="P298" s="277"/>
      <c r="Q298" s="277"/>
      <c r="R298" s="277"/>
      <c r="S298" s="277"/>
      <c r="T298" s="278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9" t="s">
        <v>219</v>
      </c>
      <c r="AU298" s="279" t="s">
        <v>93</v>
      </c>
      <c r="AV298" s="14" t="s">
        <v>155</v>
      </c>
      <c r="AW298" s="14" t="s">
        <v>38</v>
      </c>
      <c r="AX298" s="14" t="s">
        <v>91</v>
      </c>
      <c r="AY298" s="279" t="s">
        <v>130</v>
      </c>
    </row>
    <row r="299" spans="1:65" s="2" customFormat="1" ht="16.5" customHeight="1">
      <c r="A299" s="40"/>
      <c r="B299" s="41"/>
      <c r="C299" s="237" t="s">
        <v>467</v>
      </c>
      <c r="D299" s="237" t="s">
        <v>133</v>
      </c>
      <c r="E299" s="238" t="s">
        <v>468</v>
      </c>
      <c r="F299" s="239" t="s">
        <v>469</v>
      </c>
      <c r="G299" s="240" t="s">
        <v>382</v>
      </c>
      <c r="H299" s="311"/>
      <c r="I299" s="242"/>
      <c r="J299" s="243">
        <f>ROUND(I299*H299,2)</f>
        <v>0</v>
      </c>
      <c r="K299" s="239" t="s">
        <v>137</v>
      </c>
      <c r="L299" s="46"/>
      <c r="M299" s="244" t="s">
        <v>1</v>
      </c>
      <c r="N299" s="245" t="s">
        <v>48</v>
      </c>
      <c r="O299" s="93"/>
      <c r="P299" s="246">
        <f>O299*H299</f>
        <v>0</v>
      </c>
      <c r="Q299" s="246">
        <v>0</v>
      </c>
      <c r="R299" s="246">
        <f>Q299*H299</f>
        <v>0</v>
      </c>
      <c r="S299" s="246">
        <v>0</v>
      </c>
      <c r="T299" s="247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48" t="s">
        <v>278</v>
      </c>
      <c r="AT299" s="248" t="s">
        <v>133</v>
      </c>
      <c r="AU299" s="248" t="s">
        <v>93</v>
      </c>
      <c r="AY299" s="18" t="s">
        <v>130</v>
      </c>
      <c r="BE299" s="249">
        <f>IF(N299="základní",J299,0)</f>
        <v>0</v>
      </c>
      <c r="BF299" s="249">
        <f>IF(N299="snížená",J299,0)</f>
        <v>0</v>
      </c>
      <c r="BG299" s="249">
        <f>IF(N299="zákl. přenesená",J299,0)</f>
        <v>0</v>
      </c>
      <c r="BH299" s="249">
        <f>IF(N299="sníž. přenesená",J299,0)</f>
        <v>0</v>
      </c>
      <c r="BI299" s="249">
        <f>IF(N299="nulová",J299,0)</f>
        <v>0</v>
      </c>
      <c r="BJ299" s="18" t="s">
        <v>91</v>
      </c>
      <c r="BK299" s="249">
        <f>ROUND(I299*H299,2)</f>
        <v>0</v>
      </c>
      <c r="BL299" s="18" t="s">
        <v>278</v>
      </c>
      <c r="BM299" s="248" t="s">
        <v>470</v>
      </c>
    </row>
    <row r="300" spans="1:63" s="12" customFormat="1" ht="22.8" customHeight="1">
      <c r="A300" s="12"/>
      <c r="B300" s="221"/>
      <c r="C300" s="222"/>
      <c r="D300" s="223" t="s">
        <v>82</v>
      </c>
      <c r="E300" s="235" t="s">
        <v>471</v>
      </c>
      <c r="F300" s="235" t="s">
        <v>472</v>
      </c>
      <c r="G300" s="222"/>
      <c r="H300" s="222"/>
      <c r="I300" s="225"/>
      <c r="J300" s="236">
        <f>BK300</f>
        <v>0</v>
      </c>
      <c r="K300" s="222"/>
      <c r="L300" s="227"/>
      <c r="M300" s="228"/>
      <c r="N300" s="229"/>
      <c r="O300" s="229"/>
      <c r="P300" s="230">
        <f>SUM(P301:P352)</f>
        <v>0</v>
      </c>
      <c r="Q300" s="229"/>
      <c r="R300" s="230">
        <f>SUM(R301:R352)</f>
        <v>0</v>
      </c>
      <c r="S300" s="229"/>
      <c r="T300" s="231">
        <f>SUM(T301:T352)</f>
        <v>0.3058803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32" t="s">
        <v>93</v>
      </c>
      <c r="AT300" s="233" t="s">
        <v>82</v>
      </c>
      <c r="AU300" s="233" t="s">
        <v>91</v>
      </c>
      <c r="AY300" s="232" t="s">
        <v>130</v>
      </c>
      <c r="BK300" s="234">
        <f>SUM(BK301:BK352)</f>
        <v>0</v>
      </c>
    </row>
    <row r="301" spans="1:65" s="2" customFormat="1" ht="16.5" customHeight="1">
      <c r="A301" s="40"/>
      <c r="B301" s="41"/>
      <c r="C301" s="237" t="s">
        <v>473</v>
      </c>
      <c r="D301" s="237" t="s">
        <v>133</v>
      </c>
      <c r="E301" s="238" t="s">
        <v>474</v>
      </c>
      <c r="F301" s="239" t="s">
        <v>475</v>
      </c>
      <c r="G301" s="240" t="s">
        <v>375</v>
      </c>
      <c r="H301" s="241">
        <v>125.33</v>
      </c>
      <c r="I301" s="242"/>
      <c r="J301" s="243">
        <f>ROUND(I301*H301,2)</f>
        <v>0</v>
      </c>
      <c r="K301" s="239" t="s">
        <v>137</v>
      </c>
      <c r="L301" s="46"/>
      <c r="M301" s="244" t="s">
        <v>1</v>
      </c>
      <c r="N301" s="245" t="s">
        <v>48</v>
      </c>
      <c r="O301" s="93"/>
      <c r="P301" s="246">
        <f>O301*H301</f>
        <v>0</v>
      </c>
      <c r="Q301" s="246">
        <v>0</v>
      </c>
      <c r="R301" s="246">
        <f>Q301*H301</f>
        <v>0</v>
      </c>
      <c r="S301" s="246">
        <v>0.00191</v>
      </c>
      <c r="T301" s="247">
        <f>S301*H301</f>
        <v>0.2393803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48" t="s">
        <v>278</v>
      </c>
      <c r="AT301" s="248" t="s">
        <v>133</v>
      </c>
      <c r="AU301" s="248" t="s">
        <v>93</v>
      </c>
      <c r="AY301" s="18" t="s">
        <v>130</v>
      </c>
      <c r="BE301" s="249">
        <f>IF(N301="základní",J301,0)</f>
        <v>0</v>
      </c>
      <c r="BF301" s="249">
        <f>IF(N301="snížená",J301,0)</f>
        <v>0</v>
      </c>
      <c r="BG301" s="249">
        <f>IF(N301="zákl. přenesená",J301,0)</f>
        <v>0</v>
      </c>
      <c r="BH301" s="249">
        <f>IF(N301="sníž. přenesená",J301,0)</f>
        <v>0</v>
      </c>
      <c r="BI301" s="249">
        <f>IF(N301="nulová",J301,0)</f>
        <v>0</v>
      </c>
      <c r="BJ301" s="18" t="s">
        <v>91</v>
      </c>
      <c r="BK301" s="249">
        <f>ROUND(I301*H301,2)</f>
        <v>0</v>
      </c>
      <c r="BL301" s="18" t="s">
        <v>278</v>
      </c>
      <c r="BM301" s="248" t="s">
        <v>476</v>
      </c>
    </row>
    <row r="302" spans="1:65" s="2" customFormat="1" ht="16.5" customHeight="1">
      <c r="A302" s="40"/>
      <c r="B302" s="41"/>
      <c r="C302" s="237" t="s">
        <v>477</v>
      </c>
      <c r="D302" s="237" t="s">
        <v>133</v>
      </c>
      <c r="E302" s="238" t="s">
        <v>478</v>
      </c>
      <c r="F302" s="239" t="s">
        <v>479</v>
      </c>
      <c r="G302" s="240" t="s">
        <v>375</v>
      </c>
      <c r="H302" s="241">
        <v>38</v>
      </c>
      <c r="I302" s="242"/>
      <c r="J302" s="243">
        <f>ROUND(I302*H302,2)</f>
        <v>0</v>
      </c>
      <c r="K302" s="239" t="s">
        <v>137</v>
      </c>
      <c r="L302" s="46"/>
      <c r="M302" s="244" t="s">
        <v>1</v>
      </c>
      <c r="N302" s="245" t="s">
        <v>48</v>
      </c>
      <c r="O302" s="93"/>
      <c r="P302" s="246">
        <f>O302*H302</f>
        <v>0</v>
      </c>
      <c r="Q302" s="246">
        <v>0</v>
      </c>
      <c r="R302" s="246">
        <f>Q302*H302</f>
        <v>0</v>
      </c>
      <c r="S302" s="246">
        <v>0.00175</v>
      </c>
      <c r="T302" s="247">
        <f>S302*H302</f>
        <v>0.0665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48" t="s">
        <v>278</v>
      </c>
      <c r="AT302" s="248" t="s">
        <v>133</v>
      </c>
      <c r="AU302" s="248" t="s">
        <v>93</v>
      </c>
      <c r="AY302" s="18" t="s">
        <v>130</v>
      </c>
      <c r="BE302" s="249">
        <f>IF(N302="základní",J302,0)</f>
        <v>0</v>
      </c>
      <c r="BF302" s="249">
        <f>IF(N302="snížená",J302,0)</f>
        <v>0</v>
      </c>
      <c r="BG302" s="249">
        <f>IF(N302="zákl. přenesená",J302,0)</f>
        <v>0</v>
      </c>
      <c r="BH302" s="249">
        <f>IF(N302="sníž. přenesená",J302,0)</f>
        <v>0</v>
      </c>
      <c r="BI302" s="249">
        <f>IF(N302="nulová",J302,0)</f>
        <v>0</v>
      </c>
      <c r="BJ302" s="18" t="s">
        <v>91</v>
      </c>
      <c r="BK302" s="249">
        <f>ROUND(I302*H302,2)</f>
        <v>0</v>
      </c>
      <c r="BL302" s="18" t="s">
        <v>278</v>
      </c>
      <c r="BM302" s="248" t="s">
        <v>480</v>
      </c>
    </row>
    <row r="303" spans="1:65" s="2" customFormat="1" ht="16.5" customHeight="1">
      <c r="A303" s="40"/>
      <c r="B303" s="41"/>
      <c r="C303" s="237" t="s">
        <v>481</v>
      </c>
      <c r="D303" s="237" t="s">
        <v>133</v>
      </c>
      <c r="E303" s="238" t="s">
        <v>482</v>
      </c>
      <c r="F303" s="239" t="s">
        <v>483</v>
      </c>
      <c r="G303" s="240" t="s">
        <v>375</v>
      </c>
      <c r="H303" s="241">
        <v>116.33</v>
      </c>
      <c r="I303" s="242"/>
      <c r="J303" s="243">
        <f>ROUND(I303*H303,2)</f>
        <v>0</v>
      </c>
      <c r="K303" s="239" t="s">
        <v>251</v>
      </c>
      <c r="L303" s="46"/>
      <c r="M303" s="244" t="s">
        <v>1</v>
      </c>
      <c r="N303" s="245" t="s">
        <v>48</v>
      </c>
      <c r="O303" s="93"/>
      <c r="P303" s="246">
        <f>O303*H303</f>
        <v>0</v>
      </c>
      <c r="Q303" s="246">
        <v>0</v>
      </c>
      <c r="R303" s="246">
        <f>Q303*H303</f>
        <v>0</v>
      </c>
      <c r="S303" s="246">
        <v>0</v>
      </c>
      <c r="T303" s="247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48" t="s">
        <v>278</v>
      </c>
      <c r="AT303" s="248" t="s">
        <v>133</v>
      </c>
      <c r="AU303" s="248" t="s">
        <v>93</v>
      </c>
      <c r="AY303" s="18" t="s">
        <v>130</v>
      </c>
      <c r="BE303" s="249">
        <f>IF(N303="základní",J303,0)</f>
        <v>0</v>
      </c>
      <c r="BF303" s="249">
        <f>IF(N303="snížená",J303,0)</f>
        <v>0</v>
      </c>
      <c r="BG303" s="249">
        <f>IF(N303="zákl. přenesená",J303,0)</f>
        <v>0</v>
      </c>
      <c r="BH303" s="249">
        <f>IF(N303="sníž. přenesená",J303,0)</f>
        <v>0</v>
      </c>
      <c r="BI303" s="249">
        <f>IF(N303="nulová",J303,0)</f>
        <v>0</v>
      </c>
      <c r="BJ303" s="18" t="s">
        <v>91</v>
      </c>
      <c r="BK303" s="249">
        <f>ROUND(I303*H303,2)</f>
        <v>0</v>
      </c>
      <c r="BL303" s="18" t="s">
        <v>278</v>
      </c>
      <c r="BM303" s="248" t="s">
        <v>484</v>
      </c>
    </row>
    <row r="304" spans="1:47" s="2" customFormat="1" ht="12">
      <c r="A304" s="40"/>
      <c r="B304" s="41"/>
      <c r="C304" s="42"/>
      <c r="D304" s="250" t="s">
        <v>140</v>
      </c>
      <c r="E304" s="42"/>
      <c r="F304" s="251" t="s">
        <v>485</v>
      </c>
      <c r="G304" s="42"/>
      <c r="H304" s="42"/>
      <c r="I304" s="146"/>
      <c r="J304" s="42"/>
      <c r="K304" s="42"/>
      <c r="L304" s="46"/>
      <c r="M304" s="252"/>
      <c r="N304" s="253"/>
      <c r="O304" s="93"/>
      <c r="P304" s="93"/>
      <c r="Q304" s="93"/>
      <c r="R304" s="93"/>
      <c r="S304" s="93"/>
      <c r="T304" s="94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8" t="s">
        <v>140</v>
      </c>
      <c r="AU304" s="18" t="s">
        <v>93</v>
      </c>
    </row>
    <row r="305" spans="1:51" s="13" customFormat="1" ht="12">
      <c r="A305" s="13"/>
      <c r="B305" s="258"/>
      <c r="C305" s="259"/>
      <c r="D305" s="250" t="s">
        <v>219</v>
      </c>
      <c r="E305" s="260" t="s">
        <v>1</v>
      </c>
      <c r="F305" s="261" t="s">
        <v>486</v>
      </c>
      <c r="G305" s="259"/>
      <c r="H305" s="262">
        <v>116.33</v>
      </c>
      <c r="I305" s="263"/>
      <c r="J305" s="259"/>
      <c r="K305" s="259"/>
      <c r="L305" s="264"/>
      <c r="M305" s="265"/>
      <c r="N305" s="266"/>
      <c r="O305" s="266"/>
      <c r="P305" s="266"/>
      <c r="Q305" s="266"/>
      <c r="R305" s="266"/>
      <c r="S305" s="266"/>
      <c r="T305" s="267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8" t="s">
        <v>219</v>
      </c>
      <c r="AU305" s="268" t="s">
        <v>93</v>
      </c>
      <c r="AV305" s="13" t="s">
        <v>93</v>
      </c>
      <c r="AW305" s="13" t="s">
        <v>38</v>
      </c>
      <c r="AX305" s="13" t="s">
        <v>83</v>
      </c>
      <c r="AY305" s="268" t="s">
        <v>130</v>
      </c>
    </row>
    <row r="306" spans="1:51" s="14" customFormat="1" ht="12">
      <c r="A306" s="14"/>
      <c r="B306" s="269"/>
      <c r="C306" s="270"/>
      <c r="D306" s="250" t="s">
        <v>219</v>
      </c>
      <c r="E306" s="271" t="s">
        <v>1</v>
      </c>
      <c r="F306" s="272" t="s">
        <v>222</v>
      </c>
      <c r="G306" s="270"/>
      <c r="H306" s="273">
        <v>116.33</v>
      </c>
      <c r="I306" s="274"/>
      <c r="J306" s="270"/>
      <c r="K306" s="270"/>
      <c r="L306" s="275"/>
      <c r="M306" s="276"/>
      <c r="N306" s="277"/>
      <c r="O306" s="277"/>
      <c r="P306" s="277"/>
      <c r="Q306" s="277"/>
      <c r="R306" s="277"/>
      <c r="S306" s="277"/>
      <c r="T306" s="278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79" t="s">
        <v>219</v>
      </c>
      <c r="AU306" s="279" t="s">
        <v>93</v>
      </c>
      <c r="AV306" s="14" t="s">
        <v>155</v>
      </c>
      <c r="AW306" s="14" t="s">
        <v>38</v>
      </c>
      <c r="AX306" s="14" t="s">
        <v>91</v>
      </c>
      <c r="AY306" s="279" t="s">
        <v>130</v>
      </c>
    </row>
    <row r="307" spans="1:65" s="2" customFormat="1" ht="16.5" customHeight="1">
      <c r="A307" s="40"/>
      <c r="B307" s="41"/>
      <c r="C307" s="237" t="s">
        <v>487</v>
      </c>
      <c r="D307" s="237" t="s">
        <v>133</v>
      </c>
      <c r="E307" s="238" t="s">
        <v>488</v>
      </c>
      <c r="F307" s="239" t="s">
        <v>489</v>
      </c>
      <c r="G307" s="240" t="s">
        <v>375</v>
      </c>
      <c r="H307" s="241">
        <v>134.33</v>
      </c>
      <c r="I307" s="242"/>
      <c r="J307" s="243">
        <f>ROUND(I307*H307,2)</f>
        <v>0</v>
      </c>
      <c r="K307" s="239" t="s">
        <v>251</v>
      </c>
      <c r="L307" s="46"/>
      <c r="M307" s="244" t="s">
        <v>1</v>
      </c>
      <c r="N307" s="245" t="s">
        <v>48</v>
      </c>
      <c r="O307" s="93"/>
      <c r="P307" s="246">
        <f>O307*H307</f>
        <v>0</v>
      </c>
      <c r="Q307" s="246">
        <v>0</v>
      </c>
      <c r="R307" s="246">
        <f>Q307*H307</f>
        <v>0</v>
      </c>
      <c r="S307" s="246">
        <v>0</v>
      </c>
      <c r="T307" s="247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48" t="s">
        <v>278</v>
      </c>
      <c r="AT307" s="248" t="s">
        <v>133</v>
      </c>
      <c r="AU307" s="248" t="s">
        <v>93</v>
      </c>
      <c r="AY307" s="18" t="s">
        <v>130</v>
      </c>
      <c r="BE307" s="249">
        <f>IF(N307="základní",J307,0)</f>
        <v>0</v>
      </c>
      <c r="BF307" s="249">
        <f>IF(N307="snížená",J307,0)</f>
        <v>0</v>
      </c>
      <c r="BG307" s="249">
        <f>IF(N307="zákl. přenesená",J307,0)</f>
        <v>0</v>
      </c>
      <c r="BH307" s="249">
        <f>IF(N307="sníž. přenesená",J307,0)</f>
        <v>0</v>
      </c>
      <c r="BI307" s="249">
        <f>IF(N307="nulová",J307,0)</f>
        <v>0</v>
      </c>
      <c r="BJ307" s="18" t="s">
        <v>91</v>
      </c>
      <c r="BK307" s="249">
        <f>ROUND(I307*H307,2)</f>
        <v>0</v>
      </c>
      <c r="BL307" s="18" t="s">
        <v>278</v>
      </c>
      <c r="BM307" s="248" t="s">
        <v>490</v>
      </c>
    </row>
    <row r="308" spans="1:47" s="2" customFormat="1" ht="12">
      <c r="A308" s="40"/>
      <c r="B308" s="41"/>
      <c r="C308" s="42"/>
      <c r="D308" s="250" t="s">
        <v>140</v>
      </c>
      <c r="E308" s="42"/>
      <c r="F308" s="251" t="s">
        <v>485</v>
      </c>
      <c r="G308" s="42"/>
      <c r="H308" s="42"/>
      <c r="I308" s="146"/>
      <c r="J308" s="42"/>
      <c r="K308" s="42"/>
      <c r="L308" s="46"/>
      <c r="M308" s="252"/>
      <c r="N308" s="253"/>
      <c r="O308" s="93"/>
      <c r="P308" s="93"/>
      <c r="Q308" s="93"/>
      <c r="R308" s="93"/>
      <c r="S308" s="93"/>
      <c r="T308" s="94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8" t="s">
        <v>140</v>
      </c>
      <c r="AU308" s="18" t="s">
        <v>93</v>
      </c>
    </row>
    <row r="309" spans="1:51" s="13" customFormat="1" ht="12">
      <c r="A309" s="13"/>
      <c r="B309" s="258"/>
      <c r="C309" s="259"/>
      <c r="D309" s="250" t="s">
        <v>219</v>
      </c>
      <c r="E309" s="260" t="s">
        <v>1</v>
      </c>
      <c r="F309" s="261" t="s">
        <v>486</v>
      </c>
      <c r="G309" s="259"/>
      <c r="H309" s="262">
        <v>116.33</v>
      </c>
      <c r="I309" s="263"/>
      <c r="J309" s="259"/>
      <c r="K309" s="259"/>
      <c r="L309" s="264"/>
      <c r="M309" s="265"/>
      <c r="N309" s="266"/>
      <c r="O309" s="266"/>
      <c r="P309" s="266"/>
      <c r="Q309" s="266"/>
      <c r="R309" s="266"/>
      <c r="S309" s="266"/>
      <c r="T309" s="267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8" t="s">
        <v>219</v>
      </c>
      <c r="AU309" s="268" t="s">
        <v>93</v>
      </c>
      <c r="AV309" s="13" t="s">
        <v>93</v>
      </c>
      <c r="AW309" s="13" t="s">
        <v>38</v>
      </c>
      <c r="AX309" s="13" t="s">
        <v>83</v>
      </c>
      <c r="AY309" s="268" t="s">
        <v>130</v>
      </c>
    </row>
    <row r="310" spans="1:51" s="13" customFormat="1" ht="12">
      <c r="A310" s="13"/>
      <c r="B310" s="258"/>
      <c r="C310" s="259"/>
      <c r="D310" s="250" t="s">
        <v>219</v>
      </c>
      <c r="E310" s="260" t="s">
        <v>1</v>
      </c>
      <c r="F310" s="261" t="s">
        <v>491</v>
      </c>
      <c r="G310" s="259"/>
      <c r="H310" s="262">
        <v>18</v>
      </c>
      <c r="I310" s="263"/>
      <c r="J310" s="259"/>
      <c r="K310" s="259"/>
      <c r="L310" s="264"/>
      <c r="M310" s="265"/>
      <c r="N310" s="266"/>
      <c r="O310" s="266"/>
      <c r="P310" s="266"/>
      <c r="Q310" s="266"/>
      <c r="R310" s="266"/>
      <c r="S310" s="266"/>
      <c r="T310" s="267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8" t="s">
        <v>219</v>
      </c>
      <c r="AU310" s="268" t="s">
        <v>93</v>
      </c>
      <c r="AV310" s="13" t="s">
        <v>93</v>
      </c>
      <c r="AW310" s="13" t="s">
        <v>38</v>
      </c>
      <c r="AX310" s="13" t="s">
        <v>83</v>
      </c>
      <c r="AY310" s="268" t="s">
        <v>130</v>
      </c>
    </row>
    <row r="311" spans="1:51" s="14" customFormat="1" ht="12">
      <c r="A311" s="14"/>
      <c r="B311" s="269"/>
      <c r="C311" s="270"/>
      <c r="D311" s="250" t="s">
        <v>219</v>
      </c>
      <c r="E311" s="271" t="s">
        <v>1</v>
      </c>
      <c r="F311" s="272" t="s">
        <v>222</v>
      </c>
      <c r="G311" s="270"/>
      <c r="H311" s="273">
        <v>134.33</v>
      </c>
      <c r="I311" s="274"/>
      <c r="J311" s="270"/>
      <c r="K311" s="270"/>
      <c r="L311" s="275"/>
      <c r="M311" s="276"/>
      <c r="N311" s="277"/>
      <c r="O311" s="277"/>
      <c r="P311" s="277"/>
      <c r="Q311" s="277"/>
      <c r="R311" s="277"/>
      <c r="S311" s="277"/>
      <c r="T311" s="278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9" t="s">
        <v>219</v>
      </c>
      <c r="AU311" s="279" t="s">
        <v>93</v>
      </c>
      <c r="AV311" s="14" t="s">
        <v>155</v>
      </c>
      <c r="AW311" s="14" t="s">
        <v>38</v>
      </c>
      <c r="AX311" s="14" t="s">
        <v>91</v>
      </c>
      <c r="AY311" s="279" t="s">
        <v>130</v>
      </c>
    </row>
    <row r="312" spans="1:65" s="2" customFormat="1" ht="16.5" customHeight="1">
      <c r="A312" s="40"/>
      <c r="B312" s="41"/>
      <c r="C312" s="237" t="s">
        <v>492</v>
      </c>
      <c r="D312" s="237" t="s">
        <v>133</v>
      </c>
      <c r="E312" s="238" t="s">
        <v>493</v>
      </c>
      <c r="F312" s="239" t="s">
        <v>494</v>
      </c>
      <c r="G312" s="240" t="s">
        <v>375</v>
      </c>
      <c r="H312" s="241">
        <v>276.66</v>
      </c>
      <c r="I312" s="242"/>
      <c r="J312" s="243">
        <f>ROUND(I312*H312,2)</f>
        <v>0</v>
      </c>
      <c r="K312" s="239" t="s">
        <v>251</v>
      </c>
      <c r="L312" s="46"/>
      <c r="M312" s="244" t="s">
        <v>1</v>
      </c>
      <c r="N312" s="245" t="s">
        <v>48</v>
      </c>
      <c r="O312" s="93"/>
      <c r="P312" s="246">
        <f>O312*H312</f>
        <v>0</v>
      </c>
      <c r="Q312" s="246">
        <v>0</v>
      </c>
      <c r="R312" s="246">
        <f>Q312*H312</f>
        <v>0</v>
      </c>
      <c r="S312" s="246">
        <v>0</v>
      </c>
      <c r="T312" s="247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48" t="s">
        <v>278</v>
      </c>
      <c r="AT312" s="248" t="s">
        <v>133</v>
      </c>
      <c r="AU312" s="248" t="s">
        <v>93</v>
      </c>
      <c r="AY312" s="18" t="s">
        <v>130</v>
      </c>
      <c r="BE312" s="249">
        <f>IF(N312="základní",J312,0)</f>
        <v>0</v>
      </c>
      <c r="BF312" s="249">
        <f>IF(N312="snížená",J312,0)</f>
        <v>0</v>
      </c>
      <c r="BG312" s="249">
        <f>IF(N312="zákl. přenesená",J312,0)</f>
        <v>0</v>
      </c>
      <c r="BH312" s="249">
        <f>IF(N312="sníž. přenesená",J312,0)</f>
        <v>0</v>
      </c>
      <c r="BI312" s="249">
        <f>IF(N312="nulová",J312,0)</f>
        <v>0</v>
      </c>
      <c r="BJ312" s="18" t="s">
        <v>91</v>
      </c>
      <c r="BK312" s="249">
        <f>ROUND(I312*H312,2)</f>
        <v>0</v>
      </c>
      <c r="BL312" s="18" t="s">
        <v>278</v>
      </c>
      <c r="BM312" s="248" t="s">
        <v>495</v>
      </c>
    </row>
    <row r="313" spans="1:47" s="2" customFormat="1" ht="12">
      <c r="A313" s="40"/>
      <c r="B313" s="41"/>
      <c r="C313" s="42"/>
      <c r="D313" s="250" t="s">
        <v>140</v>
      </c>
      <c r="E313" s="42"/>
      <c r="F313" s="251" t="s">
        <v>485</v>
      </c>
      <c r="G313" s="42"/>
      <c r="H313" s="42"/>
      <c r="I313" s="146"/>
      <c r="J313" s="42"/>
      <c r="K313" s="42"/>
      <c r="L313" s="46"/>
      <c r="M313" s="252"/>
      <c r="N313" s="253"/>
      <c r="O313" s="93"/>
      <c r="P313" s="93"/>
      <c r="Q313" s="93"/>
      <c r="R313" s="93"/>
      <c r="S313" s="93"/>
      <c r="T313" s="94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8" t="s">
        <v>140</v>
      </c>
      <c r="AU313" s="18" t="s">
        <v>93</v>
      </c>
    </row>
    <row r="314" spans="1:51" s="13" customFormat="1" ht="12">
      <c r="A314" s="13"/>
      <c r="B314" s="258"/>
      <c r="C314" s="259"/>
      <c r="D314" s="250" t="s">
        <v>219</v>
      </c>
      <c r="E314" s="260" t="s">
        <v>1</v>
      </c>
      <c r="F314" s="261" t="s">
        <v>496</v>
      </c>
      <c r="G314" s="259"/>
      <c r="H314" s="262">
        <v>232.66</v>
      </c>
      <c r="I314" s="263"/>
      <c r="J314" s="259"/>
      <c r="K314" s="259"/>
      <c r="L314" s="264"/>
      <c r="M314" s="265"/>
      <c r="N314" s="266"/>
      <c r="O314" s="266"/>
      <c r="P314" s="266"/>
      <c r="Q314" s="266"/>
      <c r="R314" s="266"/>
      <c r="S314" s="266"/>
      <c r="T314" s="267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8" t="s">
        <v>219</v>
      </c>
      <c r="AU314" s="268" t="s">
        <v>93</v>
      </c>
      <c r="AV314" s="13" t="s">
        <v>93</v>
      </c>
      <c r="AW314" s="13" t="s">
        <v>38</v>
      </c>
      <c r="AX314" s="13" t="s">
        <v>83</v>
      </c>
      <c r="AY314" s="268" t="s">
        <v>130</v>
      </c>
    </row>
    <row r="315" spans="1:51" s="13" customFormat="1" ht="12">
      <c r="A315" s="13"/>
      <c r="B315" s="258"/>
      <c r="C315" s="259"/>
      <c r="D315" s="250" t="s">
        <v>219</v>
      </c>
      <c r="E315" s="260" t="s">
        <v>1</v>
      </c>
      <c r="F315" s="261" t="s">
        <v>497</v>
      </c>
      <c r="G315" s="259"/>
      <c r="H315" s="262">
        <v>36</v>
      </c>
      <c r="I315" s="263"/>
      <c r="J315" s="259"/>
      <c r="K315" s="259"/>
      <c r="L315" s="264"/>
      <c r="M315" s="265"/>
      <c r="N315" s="266"/>
      <c r="O315" s="266"/>
      <c r="P315" s="266"/>
      <c r="Q315" s="266"/>
      <c r="R315" s="266"/>
      <c r="S315" s="266"/>
      <c r="T315" s="267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8" t="s">
        <v>219</v>
      </c>
      <c r="AU315" s="268" t="s">
        <v>93</v>
      </c>
      <c r="AV315" s="13" t="s">
        <v>93</v>
      </c>
      <c r="AW315" s="13" t="s">
        <v>38</v>
      </c>
      <c r="AX315" s="13" t="s">
        <v>83</v>
      </c>
      <c r="AY315" s="268" t="s">
        <v>130</v>
      </c>
    </row>
    <row r="316" spans="1:51" s="13" customFormat="1" ht="12">
      <c r="A316" s="13"/>
      <c r="B316" s="258"/>
      <c r="C316" s="259"/>
      <c r="D316" s="250" t="s">
        <v>219</v>
      </c>
      <c r="E316" s="260" t="s">
        <v>1</v>
      </c>
      <c r="F316" s="261" t="s">
        <v>498</v>
      </c>
      <c r="G316" s="259"/>
      <c r="H316" s="262">
        <v>8</v>
      </c>
      <c r="I316" s="263"/>
      <c r="J316" s="259"/>
      <c r="K316" s="259"/>
      <c r="L316" s="264"/>
      <c r="M316" s="265"/>
      <c r="N316" s="266"/>
      <c r="O316" s="266"/>
      <c r="P316" s="266"/>
      <c r="Q316" s="266"/>
      <c r="R316" s="266"/>
      <c r="S316" s="266"/>
      <c r="T316" s="267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8" t="s">
        <v>219</v>
      </c>
      <c r="AU316" s="268" t="s">
        <v>93</v>
      </c>
      <c r="AV316" s="13" t="s">
        <v>93</v>
      </c>
      <c r="AW316" s="13" t="s">
        <v>38</v>
      </c>
      <c r="AX316" s="13" t="s">
        <v>83</v>
      </c>
      <c r="AY316" s="268" t="s">
        <v>130</v>
      </c>
    </row>
    <row r="317" spans="1:51" s="14" customFormat="1" ht="12">
      <c r="A317" s="14"/>
      <c r="B317" s="269"/>
      <c r="C317" s="270"/>
      <c r="D317" s="250" t="s">
        <v>219</v>
      </c>
      <c r="E317" s="271" t="s">
        <v>1</v>
      </c>
      <c r="F317" s="272" t="s">
        <v>222</v>
      </c>
      <c r="G317" s="270"/>
      <c r="H317" s="273">
        <v>276.66</v>
      </c>
      <c r="I317" s="274"/>
      <c r="J317" s="270"/>
      <c r="K317" s="270"/>
      <c r="L317" s="275"/>
      <c r="M317" s="276"/>
      <c r="N317" s="277"/>
      <c r="O317" s="277"/>
      <c r="P317" s="277"/>
      <c r="Q317" s="277"/>
      <c r="R317" s="277"/>
      <c r="S317" s="277"/>
      <c r="T317" s="278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79" t="s">
        <v>219</v>
      </c>
      <c r="AU317" s="279" t="s">
        <v>93</v>
      </c>
      <c r="AV317" s="14" t="s">
        <v>155</v>
      </c>
      <c r="AW317" s="14" t="s">
        <v>38</v>
      </c>
      <c r="AX317" s="14" t="s">
        <v>91</v>
      </c>
      <c r="AY317" s="279" t="s">
        <v>130</v>
      </c>
    </row>
    <row r="318" spans="1:65" s="2" customFormat="1" ht="16.5" customHeight="1">
      <c r="A318" s="40"/>
      <c r="B318" s="41"/>
      <c r="C318" s="237" t="s">
        <v>499</v>
      </c>
      <c r="D318" s="237" t="s">
        <v>133</v>
      </c>
      <c r="E318" s="238" t="s">
        <v>500</v>
      </c>
      <c r="F318" s="239" t="s">
        <v>501</v>
      </c>
      <c r="G318" s="240" t="s">
        <v>375</v>
      </c>
      <c r="H318" s="241">
        <v>134.33</v>
      </c>
      <c r="I318" s="242"/>
      <c r="J318" s="243">
        <f>ROUND(I318*H318,2)</f>
        <v>0</v>
      </c>
      <c r="K318" s="239" t="s">
        <v>251</v>
      </c>
      <c r="L318" s="46"/>
      <c r="M318" s="244" t="s">
        <v>1</v>
      </c>
      <c r="N318" s="245" t="s">
        <v>48</v>
      </c>
      <c r="O318" s="93"/>
      <c r="P318" s="246">
        <f>O318*H318</f>
        <v>0</v>
      </c>
      <c r="Q318" s="246">
        <v>0</v>
      </c>
      <c r="R318" s="246">
        <f>Q318*H318</f>
        <v>0</v>
      </c>
      <c r="S318" s="246">
        <v>0</v>
      </c>
      <c r="T318" s="247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48" t="s">
        <v>278</v>
      </c>
      <c r="AT318" s="248" t="s">
        <v>133</v>
      </c>
      <c r="AU318" s="248" t="s">
        <v>93</v>
      </c>
      <c r="AY318" s="18" t="s">
        <v>130</v>
      </c>
      <c r="BE318" s="249">
        <f>IF(N318="základní",J318,0)</f>
        <v>0</v>
      </c>
      <c r="BF318" s="249">
        <f>IF(N318="snížená",J318,0)</f>
        <v>0</v>
      </c>
      <c r="BG318" s="249">
        <f>IF(N318="zákl. přenesená",J318,0)</f>
        <v>0</v>
      </c>
      <c r="BH318" s="249">
        <f>IF(N318="sníž. přenesená",J318,0)</f>
        <v>0</v>
      </c>
      <c r="BI318" s="249">
        <f>IF(N318="nulová",J318,0)</f>
        <v>0</v>
      </c>
      <c r="BJ318" s="18" t="s">
        <v>91</v>
      </c>
      <c r="BK318" s="249">
        <f>ROUND(I318*H318,2)</f>
        <v>0</v>
      </c>
      <c r="BL318" s="18" t="s">
        <v>278</v>
      </c>
      <c r="BM318" s="248" t="s">
        <v>502</v>
      </c>
    </row>
    <row r="319" spans="1:47" s="2" customFormat="1" ht="12">
      <c r="A319" s="40"/>
      <c r="B319" s="41"/>
      <c r="C319" s="42"/>
      <c r="D319" s="250" t="s">
        <v>140</v>
      </c>
      <c r="E319" s="42"/>
      <c r="F319" s="251" t="s">
        <v>485</v>
      </c>
      <c r="G319" s="42"/>
      <c r="H319" s="42"/>
      <c r="I319" s="146"/>
      <c r="J319" s="42"/>
      <c r="K319" s="42"/>
      <c r="L319" s="46"/>
      <c r="M319" s="252"/>
      <c r="N319" s="253"/>
      <c r="O319" s="93"/>
      <c r="P319" s="93"/>
      <c r="Q319" s="93"/>
      <c r="R319" s="93"/>
      <c r="S319" s="93"/>
      <c r="T319" s="94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8" t="s">
        <v>140</v>
      </c>
      <c r="AU319" s="18" t="s">
        <v>93</v>
      </c>
    </row>
    <row r="320" spans="1:51" s="13" customFormat="1" ht="12">
      <c r="A320" s="13"/>
      <c r="B320" s="258"/>
      <c r="C320" s="259"/>
      <c r="D320" s="250" t="s">
        <v>219</v>
      </c>
      <c r="E320" s="260" t="s">
        <v>1</v>
      </c>
      <c r="F320" s="261" t="s">
        <v>486</v>
      </c>
      <c r="G320" s="259"/>
      <c r="H320" s="262">
        <v>116.33</v>
      </c>
      <c r="I320" s="263"/>
      <c r="J320" s="259"/>
      <c r="K320" s="259"/>
      <c r="L320" s="264"/>
      <c r="M320" s="265"/>
      <c r="N320" s="266"/>
      <c r="O320" s="266"/>
      <c r="P320" s="266"/>
      <c r="Q320" s="266"/>
      <c r="R320" s="266"/>
      <c r="S320" s="266"/>
      <c r="T320" s="267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8" t="s">
        <v>219</v>
      </c>
      <c r="AU320" s="268" t="s">
        <v>93</v>
      </c>
      <c r="AV320" s="13" t="s">
        <v>93</v>
      </c>
      <c r="AW320" s="13" t="s">
        <v>38</v>
      </c>
      <c r="AX320" s="13" t="s">
        <v>83</v>
      </c>
      <c r="AY320" s="268" t="s">
        <v>130</v>
      </c>
    </row>
    <row r="321" spans="1:51" s="13" customFormat="1" ht="12">
      <c r="A321" s="13"/>
      <c r="B321" s="258"/>
      <c r="C321" s="259"/>
      <c r="D321" s="250" t="s">
        <v>219</v>
      </c>
      <c r="E321" s="260" t="s">
        <v>1</v>
      </c>
      <c r="F321" s="261" t="s">
        <v>491</v>
      </c>
      <c r="G321" s="259"/>
      <c r="H321" s="262">
        <v>18</v>
      </c>
      <c r="I321" s="263"/>
      <c r="J321" s="259"/>
      <c r="K321" s="259"/>
      <c r="L321" s="264"/>
      <c r="M321" s="265"/>
      <c r="N321" s="266"/>
      <c r="O321" s="266"/>
      <c r="P321" s="266"/>
      <c r="Q321" s="266"/>
      <c r="R321" s="266"/>
      <c r="S321" s="266"/>
      <c r="T321" s="267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8" t="s">
        <v>219</v>
      </c>
      <c r="AU321" s="268" t="s">
        <v>93</v>
      </c>
      <c r="AV321" s="13" t="s">
        <v>93</v>
      </c>
      <c r="AW321" s="13" t="s">
        <v>38</v>
      </c>
      <c r="AX321" s="13" t="s">
        <v>83</v>
      </c>
      <c r="AY321" s="268" t="s">
        <v>130</v>
      </c>
    </row>
    <row r="322" spans="1:51" s="14" customFormat="1" ht="12">
      <c r="A322" s="14"/>
      <c r="B322" s="269"/>
      <c r="C322" s="270"/>
      <c r="D322" s="250" t="s">
        <v>219</v>
      </c>
      <c r="E322" s="271" t="s">
        <v>1</v>
      </c>
      <c r="F322" s="272" t="s">
        <v>222</v>
      </c>
      <c r="G322" s="270"/>
      <c r="H322" s="273">
        <v>134.33</v>
      </c>
      <c r="I322" s="274"/>
      <c r="J322" s="270"/>
      <c r="K322" s="270"/>
      <c r="L322" s="275"/>
      <c r="M322" s="276"/>
      <c r="N322" s="277"/>
      <c r="O322" s="277"/>
      <c r="P322" s="277"/>
      <c r="Q322" s="277"/>
      <c r="R322" s="277"/>
      <c r="S322" s="277"/>
      <c r="T322" s="278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9" t="s">
        <v>219</v>
      </c>
      <c r="AU322" s="279" t="s">
        <v>93</v>
      </c>
      <c r="AV322" s="14" t="s">
        <v>155</v>
      </c>
      <c r="AW322" s="14" t="s">
        <v>38</v>
      </c>
      <c r="AX322" s="14" t="s">
        <v>91</v>
      </c>
      <c r="AY322" s="279" t="s">
        <v>130</v>
      </c>
    </row>
    <row r="323" spans="1:65" s="2" customFormat="1" ht="16.5" customHeight="1">
      <c r="A323" s="40"/>
      <c r="B323" s="41"/>
      <c r="C323" s="237" t="s">
        <v>503</v>
      </c>
      <c r="D323" s="237" t="s">
        <v>133</v>
      </c>
      <c r="E323" s="238" t="s">
        <v>504</v>
      </c>
      <c r="F323" s="239" t="s">
        <v>505</v>
      </c>
      <c r="G323" s="240" t="s">
        <v>375</v>
      </c>
      <c r="H323" s="241">
        <v>116.33</v>
      </c>
      <c r="I323" s="242"/>
      <c r="J323" s="243">
        <f>ROUND(I323*H323,2)</f>
        <v>0</v>
      </c>
      <c r="K323" s="239" t="s">
        <v>251</v>
      </c>
      <c r="L323" s="46"/>
      <c r="M323" s="244" t="s">
        <v>1</v>
      </c>
      <c r="N323" s="245" t="s">
        <v>48</v>
      </c>
      <c r="O323" s="93"/>
      <c r="P323" s="246">
        <f>O323*H323</f>
        <v>0</v>
      </c>
      <c r="Q323" s="246">
        <v>0</v>
      </c>
      <c r="R323" s="246">
        <f>Q323*H323</f>
        <v>0</v>
      </c>
      <c r="S323" s="246">
        <v>0</v>
      </c>
      <c r="T323" s="247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48" t="s">
        <v>278</v>
      </c>
      <c r="AT323" s="248" t="s">
        <v>133</v>
      </c>
      <c r="AU323" s="248" t="s">
        <v>93</v>
      </c>
      <c r="AY323" s="18" t="s">
        <v>130</v>
      </c>
      <c r="BE323" s="249">
        <f>IF(N323="základní",J323,0)</f>
        <v>0</v>
      </c>
      <c r="BF323" s="249">
        <f>IF(N323="snížená",J323,0)</f>
        <v>0</v>
      </c>
      <c r="BG323" s="249">
        <f>IF(N323="zákl. přenesená",J323,0)</f>
        <v>0</v>
      </c>
      <c r="BH323" s="249">
        <f>IF(N323="sníž. přenesená",J323,0)</f>
        <v>0</v>
      </c>
      <c r="BI323" s="249">
        <f>IF(N323="nulová",J323,0)</f>
        <v>0</v>
      </c>
      <c r="BJ323" s="18" t="s">
        <v>91</v>
      </c>
      <c r="BK323" s="249">
        <f>ROUND(I323*H323,2)</f>
        <v>0</v>
      </c>
      <c r="BL323" s="18" t="s">
        <v>278</v>
      </c>
      <c r="BM323" s="248" t="s">
        <v>506</v>
      </c>
    </row>
    <row r="324" spans="1:47" s="2" customFormat="1" ht="12">
      <c r="A324" s="40"/>
      <c r="B324" s="41"/>
      <c r="C324" s="42"/>
      <c r="D324" s="250" t="s">
        <v>140</v>
      </c>
      <c r="E324" s="42"/>
      <c r="F324" s="251" t="s">
        <v>485</v>
      </c>
      <c r="G324" s="42"/>
      <c r="H324" s="42"/>
      <c r="I324" s="146"/>
      <c r="J324" s="42"/>
      <c r="K324" s="42"/>
      <c r="L324" s="46"/>
      <c r="M324" s="252"/>
      <c r="N324" s="253"/>
      <c r="O324" s="93"/>
      <c r="P324" s="93"/>
      <c r="Q324" s="93"/>
      <c r="R324" s="93"/>
      <c r="S324" s="93"/>
      <c r="T324" s="94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8" t="s">
        <v>140</v>
      </c>
      <c r="AU324" s="18" t="s">
        <v>93</v>
      </c>
    </row>
    <row r="325" spans="1:51" s="13" customFormat="1" ht="12">
      <c r="A325" s="13"/>
      <c r="B325" s="258"/>
      <c r="C325" s="259"/>
      <c r="D325" s="250" t="s">
        <v>219</v>
      </c>
      <c r="E325" s="260" t="s">
        <v>1</v>
      </c>
      <c r="F325" s="261" t="s">
        <v>486</v>
      </c>
      <c r="G325" s="259"/>
      <c r="H325" s="262">
        <v>116.33</v>
      </c>
      <c r="I325" s="263"/>
      <c r="J325" s="259"/>
      <c r="K325" s="259"/>
      <c r="L325" s="264"/>
      <c r="M325" s="265"/>
      <c r="N325" s="266"/>
      <c r="O325" s="266"/>
      <c r="P325" s="266"/>
      <c r="Q325" s="266"/>
      <c r="R325" s="266"/>
      <c r="S325" s="266"/>
      <c r="T325" s="267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8" t="s">
        <v>219</v>
      </c>
      <c r="AU325" s="268" t="s">
        <v>93</v>
      </c>
      <c r="AV325" s="13" t="s">
        <v>93</v>
      </c>
      <c r="AW325" s="13" t="s">
        <v>38</v>
      </c>
      <c r="AX325" s="13" t="s">
        <v>83</v>
      </c>
      <c r="AY325" s="268" t="s">
        <v>130</v>
      </c>
    </row>
    <row r="326" spans="1:51" s="14" customFormat="1" ht="12">
      <c r="A326" s="14"/>
      <c r="B326" s="269"/>
      <c r="C326" s="270"/>
      <c r="D326" s="250" t="s">
        <v>219</v>
      </c>
      <c r="E326" s="271" t="s">
        <v>1</v>
      </c>
      <c r="F326" s="272" t="s">
        <v>222</v>
      </c>
      <c r="G326" s="270"/>
      <c r="H326" s="273">
        <v>116.33</v>
      </c>
      <c r="I326" s="274"/>
      <c r="J326" s="270"/>
      <c r="K326" s="270"/>
      <c r="L326" s="275"/>
      <c r="M326" s="276"/>
      <c r="N326" s="277"/>
      <c r="O326" s="277"/>
      <c r="P326" s="277"/>
      <c r="Q326" s="277"/>
      <c r="R326" s="277"/>
      <c r="S326" s="277"/>
      <c r="T326" s="278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79" t="s">
        <v>219</v>
      </c>
      <c r="AU326" s="279" t="s">
        <v>93</v>
      </c>
      <c r="AV326" s="14" t="s">
        <v>155</v>
      </c>
      <c r="AW326" s="14" t="s">
        <v>38</v>
      </c>
      <c r="AX326" s="14" t="s">
        <v>91</v>
      </c>
      <c r="AY326" s="279" t="s">
        <v>130</v>
      </c>
    </row>
    <row r="327" spans="1:65" s="2" customFormat="1" ht="16.5" customHeight="1">
      <c r="A327" s="40"/>
      <c r="B327" s="41"/>
      <c r="C327" s="237" t="s">
        <v>507</v>
      </c>
      <c r="D327" s="237" t="s">
        <v>133</v>
      </c>
      <c r="E327" s="238" t="s">
        <v>508</v>
      </c>
      <c r="F327" s="239" t="s">
        <v>509</v>
      </c>
      <c r="G327" s="240" t="s">
        <v>375</v>
      </c>
      <c r="H327" s="241">
        <v>116.33</v>
      </c>
      <c r="I327" s="242"/>
      <c r="J327" s="243">
        <f>ROUND(I327*H327,2)</f>
        <v>0</v>
      </c>
      <c r="K327" s="239" t="s">
        <v>251</v>
      </c>
      <c r="L327" s="46"/>
      <c r="M327" s="244" t="s">
        <v>1</v>
      </c>
      <c r="N327" s="245" t="s">
        <v>48</v>
      </c>
      <c r="O327" s="93"/>
      <c r="P327" s="246">
        <f>O327*H327</f>
        <v>0</v>
      </c>
      <c r="Q327" s="246">
        <v>0</v>
      </c>
      <c r="R327" s="246">
        <f>Q327*H327</f>
        <v>0</v>
      </c>
      <c r="S327" s="246">
        <v>0</v>
      </c>
      <c r="T327" s="247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48" t="s">
        <v>278</v>
      </c>
      <c r="AT327" s="248" t="s">
        <v>133</v>
      </c>
      <c r="AU327" s="248" t="s">
        <v>93</v>
      </c>
      <c r="AY327" s="18" t="s">
        <v>130</v>
      </c>
      <c r="BE327" s="249">
        <f>IF(N327="základní",J327,0)</f>
        <v>0</v>
      </c>
      <c r="BF327" s="249">
        <f>IF(N327="snížená",J327,0)</f>
        <v>0</v>
      </c>
      <c r="BG327" s="249">
        <f>IF(N327="zákl. přenesená",J327,0)</f>
        <v>0</v>
      </c>
      <c r="BH327" s="249">
        <f>IF(N327="sníž. přenesená",J327,0)</f>
        <v>0</v>
      </c>
      <c r="BI327" s="249">
        <f>IF(N327="nulová",J327,0)</f>
        <v>0</v>
      </c>
      <c r="BJ327" s="18" t="s">
        <v>91</v>
      </c>
      <c r="BK327" s="249">
        <f>ROUND(I327*H327,2)</f>
        <v>0</v>
      </c>
      <c r="BL327" s="18" t="s">
        <v>278</v>
      </c>
      <c r="BM327" s="248" t="s">
        <v>510</v>
      </c>
    </row>
    <row r="328" spans="1:47" s="2" customFormat="1" ht="12">
      <c r="A328" s="40"/>
      <c r="B328" s="41"/>
      <c r="C328" s="42"/>
      <c r="D328" s="250" t="s">
        <v>140</v>
      </c>
      <c r="E328" s="42"/>
      <c r="F328" s="251" t="s">
        <v>485</v>
      </c>
      <c r="G328" s="42"/>
      <c r="H328" s="42"/>
      <c r="I328" s="146"/>
      <c r="J328" s="42"/>
      <c r="K328" s="42"/>
      <c r="L328" s="46"/>
      <c r="M328" s="252"/>
      <c r="N328" s="253"/>
      <c r="O328" s="93"/>
      <c r="P328" s="93"/>
      <c r="Q328" s="93"/>
      <c r="R328" s="93"/>
      <c r="S328" s="93"/>
      <c r="T328" s="94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8" t="s">
        <v>140</v>
      </c>
      <c r="AU328" s="18" t="s">
        <v>93</v>
      </c>
    </row>
    <row r="329" spans="1:51" s="13" customFormat="1" ht="12">
      <c r="A329" s="13"/>
      <c r="B329" s="258"/>
      <c r="C329" s="259"/>
      <c r="D329" s="250" t="s">
        <v>219</v>
      </c>
      <c r="E329" s="260" t="s">
        <v>1</v>
      </c>
      <c r="F329" s="261" t="s">
        <v>486</v>
      </c>
      <c r="G329" s="259"/>
      <c r="H329" s="262">
        <v>116.33</v>
      </c>
      <c r="I329" s="263"/>
      <c r="J329" s="259"/>
      <c r="K329" s="259"/>
      <c r="L329" s="264"/>
      <c r="M329" s="265"/>
      <c r="N329" s="266"/>
      <c r="O329" s="266"/>
      <c r="P329" s="266"/>
      <c r="Q329" s="266"/>
      <c r="R329" s="266"/>
      <c r="S329" s="266"/>
      <c r="T329" s="267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8" t="s">
        <v>219</v>
      </c>
      <c r="AU329" s="268" t="s">
        <v>93</v>
      </c>
      <c r="AV329" s="13" t="s">
        <v>93</v>
      </c>
      <c r="AW329" s="13" t="s">
        <v>38</v>
      </c>
      <c r="AX329" s="13" t="s">
        <v>83</v>
      </c>
      <c r="AY329" s="268" t="s">
        <v>130</v>
      </c>
    </row>
    <row r="330" spans="1:51" s="14" customFormat="1" ht="12">
      <c r="A330" s="14"/>
      <c r="B330" s="269"/>
      <c r="C330" s="270"/>
      <c r="D330" s="250" t="s">
        <v>219</v>
      </c>
      <c r="E330" s="271" t="s">
        <v>1</v>
      </c>
      <c r="F330" s="272" t="s">
        <v>222</v>
      </c>
      <c r="G330" s="270"/>
      <c r="H330" s="273">
        <v>116.33</v>
      </c>
      <c r="I330" s="274"/>
      <c r="J330" s="270"/>
      <c r="K330" s="270"/>
      <c r="L330" s="275"/>
      <c r="M330" s="276"/>
      <c r="N330" s="277"/>
      <c r="O330" s="277"/>
      <c r="P330" s="277"/>
      <c r="Q330" s="277"/>
      <c r="R330" s="277"/>
      <c r="S330" s="277"/>
      <c r="T330" s="278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79" t="s">
        <v>219</v>
      </c>
      <c r="AU330" s="279" t="s">
        <v>93</v>
      </c>
      <c r="AV330" s="14" t="s">
        <v>155</v>
      </c>
      <c r="AW330" s="14" t="s">
        <v>38</v>
      </c>
      <c r="AX330" s="14" t="s">
        <v>91</v>
      </c>
      <c r="AY330" s="279" t="s">
        <v>130</v>
      </c>
    </row>
    <row r="331" spans="1:65" s="2" customFormat="1" ht="16.5" customHeight="1">
      <c r="A331" s="40"/>
      <c r="B331" s="41"/>
      <c r="C331" s="237" t="s">
        <v>511</v>
      </c>
      <c r="D331" s="237" t="s">
        <v>133</v>
      </c>
      <c r="E331" s="238" t="s">
        <v>512</v>
      </c>
      <c r="F331" s="239" t="s">
        <v>513</v>
      </c>
      <c r="G331" s="240" t="s">
        <v>375</v>
      </c>
      <c r="H331" s="241">
        <v>26</v>
      </c>
      <c r="I331" s="242"/>
      <c r="J331" s="243">
        <f>ROUND(I331*H331,2)</f>
        <v>0</v>
      </c>
      <c r="K331" s="239" t="s">
        <v>251</v>
      </c>
      <c r="L331" s="46"/>
      <c r="M331" s="244" t="s">
        <v>1</v>
      </c>
      <c r="N331" s="245" t="s">
        <v>48</v>
      </c>
      <c r="O331" s="93"/>
      <c r="P331" s="246">
        <f>O331*H331</f>
        <v>0</v>
      </c>
      <c r="Q331" s="246">
        <v>0</v>
      </c>
      <c r="R331" s="246">
        <f>Q331*H331</f>
        <v>0</v>
      </c>
      <c r="S331" s="246">
        <v>0</v>
      </c>
      <c r="T331" s="247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48" t="s">
        <v>278</v>
      </c>
      <c r="AT331" s="248" t="s">
        <v>133</v>
      </c>
      <c r="AU331" s="248" t="s">
        <v>93</v>
      </c>
      <c r="AY331" s="18" t="s">
        <v>130</v>
      </c>
      <c r="BE331" s="249">
        <f>IF(N331="základní",J331,0)</f>
        <v>0</v>
      </c>
      <c r="BF331" s="249">
        <f>IF(N331="snížená",J331,0)</f>
        <v>0</v>
      </c>
      <c r="BG331" s="249">
        <f>IF(N331="zákl. přenesená",J331,0)</f>
        <v>0</v>
      </c>
      <c r="BH331" s="249">
        <f>IF(N331="sníž. přenesená",J331,0)</f>
        <v>0</v>
      </c>
      <c r="BI331" s="249">
        <f>IF(N331="nulová",J331,0)</f>
        <v>0</v>
      </c>
      <c r="BJ331" s="18" t="s">
        <v>91</v>
      </c>
      <c r="BK331" s="249">
        <f>ROUND(I331*H331,2)</f>
        <v>0</v>
      </c>
      <c r="BL331" s="18" t="s">
        <v>278</v>
      </c>
      <c r="BM331" s="248" t="s">
        <v>514</v>
      </c>
    </row>
    <row r="332" spans="1:47" s="2" customFormat="1" ht="12">
      <c r="A332" s="40"/>
      <c r="B332" s="41"/>
      <c r="C332" s="42"/>
      <c r="D332" s="250" t="s">
        <v>140</v>
      </c>
      <c r="E332" s="42"/>
      <c r="F332" s="251" t="s">
        <v>485</v>
      </c>
      <c r="G332" s="42"/>
      <c r="H332" s="42"/>
      <c r="I332" s="146"/>
      <c r="J332" s="42"/>
      <c r="K332" s="42"/>
      <c r="L332" s="46"/>
      <c r="M332" s="252"/>
      <c r="N332" s="253"/>
      <c r="O332" s="93"/>
      <c r="P332" s="93"/>
      <c r="Q332" s="93"/>
      <c r="R332" s="93"/>
      <c r="S332" s="93"/>
      <c r="T332" s="94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8" t="s">
        <v>140</v>
      </c>
      <c r="AU332" s="18" t="s">
        <v>93</v>
      </c>
    </row>
    <row r="333" spans="1:51" s="13" customFormat="1" ht="12">
      <c r="A333" s="13"/>
      <c r="B333" s="258"/>
      <c r="C333" s="259"/>
      <c r="D333" s="250" t="s">
        <v>219</v>
      </c>
      <c r="E333" s="260" t="s">
        <v>1</v>
      </c>
      <c r="F333" s="261" t="s">
        <v>491</v>
      </c>
      <c r="G333" s="259"/>
      <c r="H333" s="262">
        <v>18</v>
      </c>
      <c r="I333" s="263"/>
      <c r="J333" s="259"/>
      <c r="K333" s="259"/>
      <c r="L333" s="264"/>
      <c r="M333" s="265"/>
      <c r="N333" s="266"/>
      <c r="O333" s="266"/>
      <c r="P333" s="266"/>
      <c r="Q333" s="266"/>
      <c r="R333" s="266"/>
      <c r="S333" s="266"/>
      <c r="T333" s="267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8" t="s">
        <v>219</v>
      </c>
      <c r="AU333" s="268" t="s">
        <v>93</v>
      </c>
      <c r="AV333" s="13" t="s">
        <v>93</v>
      </c>
      <c r="AW333" s="13" t="s">
        <v>38</v>
      </c>
      <c r="AX333" s="13" t="s">
        <v>83</v>
      </c>
      <c r="AY333" s="268" t="s">
        <v>130</v>
      </c>
    </row>
    <row r="334" spans="1:51" s="13" customFormat="1" ht="12">
      <c r="A334" s="13"/>
      <c r="B334" s="258"/>
      <c r="C334" s="259"/>
      <c r="D334" s="250" t="s">
        <v>219</v>
      </c>
      <c r="E334" s="260" t="s">
        <v>1</v>
      </c>
      <c r="F334" s="261" t="s">
        <v>515</v>
      </c>
      <c r="G334" s="259"/>
      <c r="H334" s="262">
        <v>8</v>
      </c>
      <c r="I334" s="263"/>
      <c r="J334" s="259"/>
      <c r="K334" s="259"/>
      <c r="L334" s="264"/>
      <c r="M334" s="265"/>
      <c r="N334" s="266"/>
      <c r="O334" s="266"/>
      <c r="P334" s="266"/>
      <c r="Q334" s="266"/>
      <c r="R334" s="266"/>
      <c r="S334" s="266"/>
      <c r="T334" s="267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8" t="s">
        <v>219</v>
      </c>
      <c r="AU334" s="268" t="s">
        <v>93</v>
      </c>
      <c r="AV334" s="13" t="s">
        <v>93</v>
      </c>
      <c r="AW334" s="13" t="s">
        <v>38</v>
      </c>
      <c r="AX334" s="13" t="s">
        <v>83</v>
      </c>
      <c r="AY334" s="268" t="s">
        <v>130</v>
      </c>
    </row>
    <row r="335" spans="1:51" s="14" customFormat="1" ht="12">
      <c r="A335" s="14"/>
      <c r="B335" s="269"/>
      <c r="C335" s="270"/>
      <c r="D335" s="250" t="s">
        <v>219</v>
      </c>
      <c r="E335" s="271" t="s">
        <v>1</v>
      </c>
      <c r="F335" s="272" t="s">
        <v>222</v>
      </c>
      <c r="G335" s="270"/>
      <c r="H335" s="273">
        <v>26</v>
      </c>
      <c r="I335" s="274"/>
      <c r="J335" s="270"/>
      <c r="K335" s="270"/>
      <c r="L335" s="275"/>
      <c r="M335" s="276"/>
      <c r="N335" s="277"/>
      <c r="O335" s="277"/>
      <c r="P335" s="277"/>
      <c r="Q335" s="277"/>
      <c r="R335" s="277"/>
      <c r="S335" s="277"/>
      <c r="T335" s="278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79" t="s">
        <v>219</v>
      </c>
      <c r="AU335" s="279" t="s">
        <v>93</v>
      </c>
      <c r="AV335" s="14" t="s">
        <v>155</v>
      </c>
      <c r="AW335" s="14" t="s">
        <v>38</v>
      </c>
      <c r="AX335" s="14" t="s">
        <v>91</v>
      </c>
      <c r="AY335" s="279" t="s">
        <v>130</v>
      </c>
    </row>
    <row r="336" spans="1:65" s="2" customFormat="1" ht="16.5" customHeight="1">
      <c r="A336" s="40"/>
      <c r="B336" s="41"/>
      <c r="C336" s="237" t="s">
        <v>516</v>
      </c>
      <c r="D336" s="237" t="s">
        <v>133</v>
      </c>
      <c r="E336" s="238" t="s">
        <v>517</v>
      </c>
      <c r="F336" s="239" t="s">
        <v>518</v>
      </c>
      <c r="G336" s="240" t="s">
        <v>375</v>
      </c>
      <c r="H336" s="241">
        <v>8</v>
      </c>
      <c r="I336" s="242"/>
      <c r="J336" s="243">
        <f>ROUND(I336*H336,2)</f>
        <v>0</v>
      </c>
      <c r="K336" s="239" t="s">
        <v>251</v>
      </c>
      <c r="L336" s="46"/>
      <c r="M336" s="244" t="s">
        <v>1</v>
      </c>
      <c r="N336" s="245" t="s">
        <v>48</v>
      </c>
      <c r="O336" s="93"/>
      <c r="P336" s="246">
        <f>O336*H336</f>
        <v>0</v>
      </c>
      <c r="Q336" s="246">
        <v>0</v>
      </c>
      <c r="R336" s="246">
        <f>Q336*H336</f>
        <v>0</v>
      </c>
      <c r="S336" s="246">
        <v>0</v>
      </c>
      <c r="T336" s="247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48" t="s">
        <v>278</v>
      </c>
      <c r="AT336" s="248" t="s">
        <v>133</v>
      </c>
      <c r="AU336" s="248" t="s">
        <v>93</v>
      </c>
      <c r="AY336" s="18" t="s">
        <v>130</v>
      </c>
      <c r="BE336" s="249">
        <f>IF(N336="základní",J336,0)</f>
        <v>0</v>
      </c>
      <c r="BF336" s="249">
        <f>IF(N336="snížená",J336,0)</f>
        <v>0</v>
      </c>
      <c r="BG336" s="249">
        <f>IF(N336="zákl. přenesená",J336,0)</f>
        <v>0</v>
      </c>
      <c r="BH336" s="249">
        <f>IF(N336="sníž. přenesená",J336,0)</f>
        <v>0</v>
      </c>
      <c r="BI336" s="249">
        <f>IF(N336="nulová",J336,0)</f>
        <v>0</v>
      </c>
      <c r="BJ336" s="18" t="s">
        <v>91</v>
      </c>
      <c r="BK336" s="249">
        <f>ROUND(I336*H336,2)</f>
        <v>0</v>
      </c>
      <c r="BL336" s="18" t="s">
        <v>278</v>
      </c>
      <c r="BM336" s="248" t="s">
        <v>519</v>
      </c>
    </row>
    <row r="337" spans="1:47" s="2" customFormat="1" ht="12">
      <c r="A337" s="40"/>
      <c r="B337" s="41"/>
      <c r="C337" s="42"/>
      <c r="D337" s="250" t="s">
        <v>140</v>
      </c>
      <c r="E337" s="42"/>
      <c r="F337" s="251" t="s">
        <v>485</v>
      </c>
      <c r="G337" s="42"/>
      <c r="H337" s="42"/>
      <c r="I337" s="146"/>
      <c r="J337" s="42"/>
      <c r="K337" s="42"/>
      <c r="L337" s="46"/>
      <c r="M337" s="252"/>
      <c r="N337" s="253"/>
      <c r="O337" s="93"/>
      <c r="P337" s="93"/>
      <c r="Q337" s="93"/>
      <c r="R337" s="93"/>
      <c r="S337" s="93"/>
      <c r="T337" s="94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8" t="s">
        <v>140</v>
      </c>
      <c r="AU337" s="18" t="s">
        <v>93</v>
      </c>
    </row>
    <row r="338" spans="1:51" s="13" customFormat="1" ht="12">
      <c r="A338" s="13"/>
      <c r="B338" s="258"/>
      <c r="C338" s="259"/>
      <c r="D338" s="250" t="s">
        <v>219</v>
      </c>
      <c r="E338" s="260" t="s">
        <v>1</v>
      </c>
      <c r="F338" s="261" t="s">
        <v>498</v>
      </c>
      <c r="G338" s="259"/>
      <c r="H338" s="262">
        <v>8</v>
      </c>
      <c r="I338" s="263"/>
      <c r="J338" s="259"/>
      <c r="K338" s="259"/>
      <c r="L338" s="264"/>
      <c r="M338" s="265"/>
      <c r="N338" s="266"/>
      <c r="O338" s="266"/>
      <c r="P338" s="266"/>
      <c r="Q338" s="266"/>
      <c r="R338" s="266"/>
      <c r="S338" s="266"/>
      <c r="T338" s="267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8" t="s">
        <v>219</v>
      </c>
      <c r="AU338" s="268" t="s">
        <v>93</v>
      </c>
      <c r="AV338" s="13" t="s">
        <v>93</v>
      </c>
      <c r="AW338" s="13" t="s">
        <v>38</v>
      </c>
      <c r="AX338" s="13" t="s">
        <v>83</v>
      </c>
      <c r="AY338" s="268" t="s">
        <v>130</v>
      </c>
    </row>
    <row r="339" spans="1:51" s="14" customFormat="1" ht="12">
      <c r="A339" s="14"/>
      <c r="B339" s="269"/>
      <c r="C339" s="270"/>
      <c r="D339" s="250" t="s">
        <v>219</v>
      </c>
      <c r="E339" s="271" t="s">
        <v>1</v>
      </c>
      <c r="F339" s="272" t="s">
        <v>222</v>
      </c>
      <c r="G339" s="270"/>
      <c r="H339" s="273">
        <v>8</v>
      </c>
      <c r="I339" s="274"/>
      <c r="J339" s="270"/>
      <c r="K339" s="270"/>
      <c r="L339" s="275"/>
      <c r="M339" s="276"/>
      <c r="N339" s="277"/>
      <c r="O339" s="277"/>
      <c r="P339" s="277"/>
      <c r="Q339" s="277"/>
      <c r="R339" s="277"/>
      <c r="S339" s="277"/>
      <c r="T339" s="278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79" t="s">
        <v>219</v>
      </c>
      <c r="AU339" s="279" t="s">
        <v>93</v>
      </c>
      <c r="AV339" s="14" t="s">
        <v>155</v>
      </c>
      <c r="AW339" s="14" t="s">
        <v>38</v>
      </c>
      <c r="AX339" s="14" t="s">
        <v>91</v>
      </c>
      <c r="AY339" s="279" t="s">
        <v>130</v>
      </c>
    </row>
    <row r="340" spans="1:65" s="2" customFormat="1" ht="16.5" customHeight="1">
      <c r="A340" s="40"/>
      <c r="B340" s="41"/>
      <c r="C340" s="237" t="s">
        <v>520</v>
      </c>
      <c r="D340" s="237" t="s">
        <v>133</v>
      </c>
      <c r="E340" s="238" t="s">
        <v>521</v>
      </c>
      <c r="F340" s="239" t="s">
        <v>522</v>
      </c>
      <c r="G340" s="240" t="s">
        <v>375</v>
      </c>
      <c r="H340" s="241">
        <v>8</v>
      </c>
      <c r="I340" s="242"/>
      <c r="J340" s="243">
        <f>ROUND(I340*H340,2)</f>
        <v>0</v>
      </c>
      <c r="K340" s="239" t="s">
        <v>251</v>
      </c>
      <c r="L340" s="46"/>
      <c r="M340" s="244" t="s">
        <v>1</v>
      </c>
      <c r="N340" s="245" t="s">
        <v>48</v>
      </c>
      <c r="O340" s="93"/>
      <c r="P340" s="246">
        <f>O340*H340</f>
        <v>0</v>
      </c>
      <c r="Q340" s="246">
        <v>0</v>
      </c>
      <c r="R340" s="246">
        <f>Q340*H340</f>
        <v>0</v>
      </c>
      <c r="S340" s="246">
        <v>0</v>
      </c>
      <c r="T340" s="247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48" t="s">
        <v>278</v>
      </c>
      <c r="AT340" s="248" t="s">
        <v>133</v>
      </c>
      <c r="AU340" s="248" t="s">
        <v>93</v>
      </c>
      <c r="AY340" s="18" t="s">
        <v>130</v>
      </c>
      <c r="BE340" s="249">
        <f>IF(N340="základní",J340,0)</f>
        <v>0</v>
      </c>
      <c r="BF340" s="249">
        <f>IF(N340="snížená",J340,0)</f>
        <v>0</v>
      </c>
      <c r="BG340" s="249">
        <f>IF(N340="zákl. přenesená",J340,0)</f>
        <v>0</v>
      </c>
      <c r="BH340" s="249">
        <f>IF(N340="sníž. přenesená",J340,0)</f>
        <v>0</v>
      </c>
      <c r="BI340" s="249">
        <f>IF(N340="nulová",J340,0)</f>
        <v>0</v>
      </c>
      <c r="BJ340" s="18" t="s">
        <v>91</v>
      </c>
      <c r="BK340" s="249">
        <f>ROUND(I340*H340,2)</f>
        <v>0</v>
      </c>
      <c r="BL340" s="18" t="s">
        <v>278</v>
      </c>
      <c r="BM340" s="248" t="s">
        <v>523</v>
      </c>
    </row>
    <row r="341" spans="1:47" s="2" customFormat="1" ht="12">
      <c r="A341" s="40"/>
      <c r="B341" s="41"/>
      <c r="C341" s="42"/>
      <c r="D341" s="250" t="s">
        <v>140</v>
      </c>
      <c r="E341" s="42"/>
      <c r="F341" s="251" t="s">
        <v>485</v>
      </c>
      <c r="G341" s="42"/>
      <c r="H341" s="42"/>
      <c r="I341" s="146"/>
      <c r="J341" s="42"/>
      <c r="K341" s="42"/>
      <c r="L341" s="46"/>
      <c r="M341" s="252"/>
      <c r="N341" s="253"/>
      <c r="O341" s="93"/>
      <c r="P341" s="93"/>
      <c r="Q341" s="93"/>
      <c r="R341" s="93"/>
      <c r="S341" s="93"/>
      <c r="T341" s="94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8" t="s">
        <v>140</v>
      </c>
      <c r="AU341" s="18" t="s">
        <v>93</v>
      </c>
    </row>
    <row r="342" spans="1:51" s="13" customFormat="1" ht="12">
      <c r="A342" s="13"/>
      <c r="B342" s="258"/>
      <c r="C342" s="259"/>
      <c r="D342" s="250" t="s">
        <v>219</v>
      </c>
      <c r="E342" s="260" t="s">
        <v>1</v>
      </c>
      <c r="F342" s="261" t="s">
        <v>498</v>
      </c>
      <c r="G342" s="259"/>
      <c r="H342" s="262">
        <v>8</v>
      </c>
      <c r="I342" s="263"/>
      <c r="J342" s="259"/>
      <c r="K342" s="259"/>
      <c r="L342" s="264"/>
      <c r="M342" s="265"/>
      <c r="N342" s="266"/>
      <c r="O342" s="266"/>
      <c r="P342" s="266"/>
      <c r="Q342" s="266"/>
      <c r="R342" s="266"/>
      <c r="S342" s="266"/>
      <c r="T342" s="267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8" t="s">
        <v>219</v>
      </c>
      <c r="AU342" s="268" t="s">
        <v>93</v>
      </c>
      <c r="AV342" s="13" t="s">
        <v>93</v>
      </c>
      <c r="AW342" s="13" t="s">
        <v>38</v>
      </c>
      <c r="AX342" s="13" t="s">
        <v>83</v>
      </c>
      <c r="AY342" s="268" t="s">
        <v>130</v>
      </c>
    </row>
    <row r="343" spans="1:51" s="14" customFormat="1" ht="12">
      <c r="A343" s="14"/>
      <c r="B343" s="269"/>
      <c r="C343" s="270"/>
      <c r="D343" s="250" t="s">
        <v>219</v>
      </c>
      <c r="E343" s="271" t="s">
        <v>1</v>
      </c>
      <c r="F343" s="272" t="s">
        <v>222</v>
      </c>
      <c r="G343" s="270"/>
      <c r="H343" s="273">
        <v>8</v>
      </c>
      <c r="I343" s="274"/>
      <c r="J343" s="270"/>
      <c r="K343" s="270"/>
      <c r="L343" s="275"/>
      <c r="M343" s="276"/>
      <c r="N343" s="277"/>
      <c r="O343" s="277"/>
      <c r="P343" s="277"/>
      <c r="Q343" s="277"/>
      <c r="R343" s="277"/>
      <c r="S343" s="277"/>
      <c r="T343" s="278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79" t="s">
        <v>219</v>
      </c>
      <c r="AU343" s="279" t="s">
        <v>93</v>
      </c>
      <c r="AV343" s="14" t="s">
        <v>155</v>
      </c>
      <c r="AW343" s="14" t="s">
        <v>38</v>
      </c>
      <c r="AX343" s="14" t="s">
        <v>91</v>
      </c>
      <c r="AY343" s="279" t="s">
        <v>130</v>
      </c>
    </row>
    <row r="344" spans="1:65" s="2" customFormat="1" ht="16.5" customHeight="1">
      <c r="A344" s="40"/>
      <c r="B344" s="41"/>
      <c r="C344" s="237" t="s">
        <v>524</v>
      </c>
      <c r="D344" s="237" t="s">
        <v>133</v>
      </c>
      <c r="E344" s="238" t="s">
        <v>525</v>
      </c>
      <c r="F344" s="239" t="s">
        <v>526</v>
      </c>
      <c r="G344" s="240" t="s">
        <v>375</v>
      </c>
      <c r="H344" s="241">
        <v>4</v>
      </c>
      <c r="I344" s="242"/>
      <c r="J344" s="243">
        <f>ROUND(I344*H344,2)</f>
        <v>0</v>
      </c>
      <c r="K344" s="239" t="s">
        <v>251</v>
      </c>
      <c r="L344" s="46"/>
      <c r="M344" s="244" t="s">
        <v>1</v>
      </c>
      <c r="N344" s="245" t="s">
        <v>48</v>
      </c>
      <c r="O344" s="93"/>
      <c r="P344" s="246">
        <f>O344*H344</f>
        <v>0</v>
      </c>
      <c r="Q344" s="246">
        <v>0</v>
      </c>
      <c r="R344" s="246">
        <f>Q344*H344</f>
        <v>0</v>
      </c>
      <c r="S344" s="246">
        <v>0</v>
      </c>
      <c r="T344" s="247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48" t="s">
        <v>278</v>
      </c>
      <c r="AT344" s="248" t="s">
        <v>133</v>
      </c>
      <c r="AU344" s="248" t="s">
        <v>93</v>
      </c>
      <c r="AY344" s="18" t="s">
        <v>130</v>
      </c>
      <c r="BE344" s="249">
        <f>IF(N344="základní",J344,0)</f>
        <v>0</v>
      </c>
      <c r="BF344" s="249">
        <f>IF(N344="snížená",J344,0)</f>
        <v>0</v>
      </c>
      <c r="BG344" s="249">
        <f>IF(N344="zákl. přenesená",J344,0)</f>
        <v>0</v>
      </c>
      <c r="BH344" s="249">
        <f>IF(N344="sníž. přenesená",J344,0)</f>
        <v>0</v>
      </c>
      <c r="BI344" s="249">
        <f>IF(N344="nulová",J344,0)</f>
        <v>0</v>
      </c>
      <c r="BJ344" s="18" t="s">
        <v>91</v>
      </c>
      <c r="BK344" s="249">
        <f>ROUND(I344*H344,2)</f>
        <v>0</v>
      </c>
      <c r="BL344" s="18" t="s">
        <v>278</v>
      </c>
      <c r="BM344" s="248" t="s">
        <v>527</v>
      </c>
    </row>
    <row r="345" spans="1:47" s="2" customFormat="1" ht="12">
      <c r="A345" s="40"/>
      <c r="B345" s="41"/>
      <c r="C345" s="42"/>
      <c r="D345" s="250" t="s">
        <v>140</v>
      </c>
      <c r="E345" s="42"/>
      <c r="F345" s="251" t="s">
        <v>485</v>
      </c>
      <c r="G345" s="42"/>
      <c r="H345" s="42"/>
      <c r="I345" s="146"/>
      <c r="J345" s="42"/>
      <c r="K345" s="42"/>
      <c r="L345" s="46"/>
      <c r="M345" s="252"/>
      <c r="N345" s="253"/>
      <c r="O345" s="93"/>
      <c r="P345" s="93"/>
      <c r="Q345" s="93"/>
      <c r="R345" s="93"/>
      <c r="S345" s="93"/>
      <c r="T345" s="94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8" t="s">
        <v>140</v>
      </c>
      <c r="AU345" s="18" t="s">
        <v>93</v>
      </c>
    </row>
    <row r="346" spans="1:51" s="13" customFormat="1" ht="12">
      <c r="A346" s="13"/>
      <c r="B346" s="258"/>
      <c r="C346" s="259"/>
      <c r="D346" s="250" t="s">
        <v>219</v>
      </c>
      <c r="E346" s="260" t="s">
        <v>1</v>
      </c>
      <c r="F346" s="261" t="s">
        <v>528</v>
      </c>
      <c r="G346" s="259"/>
      <c r="H346" s="262">
        <v>4</v>
      </c>
      <c r="I346" s="263"/>
      <c r="J346" s="259"/>
      <c r="K346" s="259"/>
      <c r="L346" s="264"/>
      <c r="M346" s="265"/>
      <c r="N346" s="266"/>
      <c r="O346" s="266"/>
      <c r="P346" s="266"/>
      <c r="Q346" s="266"/>
      <c r="R346" s="266"/>
      <c r="S346" s="266"/>
      <c r="T346" s="267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8" t="s">
        <v>219</v>
      </c>
      <c r="AU346" s="268" t="s">
        <v>93</v>
      </c>
      <c r="AV346" s="13" t="s">
        <v>93</v>
      </c>
      <c r="AW346" s="13" t="s">
        <v>38</v>
      </c>
      <c r="AX346" s="13" t="s">
        <v>83</v>
      </c>
      <c r="AY346" s="268" t="s">
        <v>130</v>
      </c>
    </row>
    <row r="347" spans="1:51" s="14" customFormat="1" ht="12">
      <c r="A347" s="14"/>
      <c r="B347" s="269"/>
      <c r="C347" s="270"/>
      <c r="D347" s="250" t="s">
        <v>219</v>
      </c>
      <c r="E347" s="271" t="s">
        <v>1</v>
      </c>
      <c r="F347" s="272" t="s">
        <v>222</v>
      </c>
      <c r="G347" s="270"/>
      <c r="H347" s="273">
        <v>4</v>
      </c>
      <c r="I347" s="274"/>
      <c r="J347" s="270"/>
      <c r="K347" s="270"/>
      <c r="L347" s="275"/>
      <c r="M347" s="276"/>
      <c r="N347" s="277"/>
      <c r="O347" s="277"/>
      <c r="P347" s="277"/>
      <c r="Q347" s="277"/>
      <c r="R347" s="277"/>
      <c r="S347" s="277"/>
      <c r="T347" s="278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79" t="s">
        <v>219</v>
      </c>
      <c r="AU347" s="279" t="s">
        <v>93</v>
      </c>
      <c r="AV347" s="14" t="s">
        <v>155</v>
      </c>
      <c r="AW347" s="14" t="s">
        <v>38</v>
      </c>
      <c r="AX347" s="14" t="s">
        <v>91</v>
      </c>
      <c r="AY347" s="279" t="s">
        <v>130</v>
      </c>
    </row>
    <row r="348" spans="1:65" s="2" customFormat="1" ht="16.5" customHeight="1">
      <c r="A348" s="40"/>
      <c r="B348" s="41"/>
      <c r="C348" s="237" t="s">
        <v>529</v>
      </c>
      <c r="D348" s="237" t="s">
        <v>133</v>
      </c>
      <c r="E348" s="238" t="s">
        <v>530</v>
      </c>
      <c r="F348" s="239" t="s">
        <v>531</v>
      </c>
      <c r="G348" s="240" t="s">
        <v>238</v>
      </c>
      <c r="H348" s="241">
        <v>8</v>
      </c>
      <c r="I348" s="242"/>
      <c r="J348" s="243">
        <f>ROUND(I348*H348,2)</f>
        <v>0</v>
      </c>
      <c r="K348" s="239" t="s">
        <v>251</v>
      </c>
      <c r="L348" s="46"/>
      <c r="M348" s="244" t="s">
        <v>1</v>
      </c>
      <c r="N348" s="245" t="s">
        <v>48</v>
      </c>
      <c r="O348" s="93"/>
      <c r="P348" s="246">
        <f>O348*H348</f>
        <v>0</v>
      </c>
      <c r="Q348" s="246">
        <v>0</v>
      </c>
      <c r="R348" s="246">
        <f>Q348*H348</f>
        <v>0</v>
      </c>
      <c r="S348" s="246">
        <v>0</v>
      </c>
      <c r="T348" s="247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48" t="s">
        <v>278</v>
      </c>
      <c r="AT348" s="248" t="s">
        <v>133</v>
      </c>
      <c r="AU348" s="248" t="s">
        <v>93</v>
      </c>
      <c r="AY348" s="18" t="s">
        <v>130</v>
      </c>
      <c r="BE348" s="249">
        <f>IF(N348="základní",J348,0)</f>
        <v>0</v>
      </c>
      <c r="BF348" s="249">
        <f>IF(N348="snížená",J348,0)</f>
        <v>0</v>
      </c>
      <c r="BG348" s="249">
        <f>IF(N348="zákl. přenesená",J348,0)</f>
        <v>0</v>
      </c>
      <c r="BH348" s="249">
        <f>IF(N348="sníž. přenesená",J348,0)</f>
        <v>0</v>
      </c>
      <c r="BI348" s="249">
        <f>IF(N348="nulová",J348,0)</f>
        <v>0</v>
      </c>
      <c r="BJ348" s="18" t="s">
        <v>91</v>
      </c>
      <c r="BK348" s="249">
        <f>ROUND(I348*H348,2)</f>
        <v>0</v>
      </c>
      <c r="BL348" s="18" t="s">
        <v>278</v>
      </c>
      <c r="BM348" s="248" t="s">
        <v>532</v>
      </c>
    </row>
    <row r="349" spans="1:47" s="2" customFormat="1" ht="12">
      <c r="A349" s="40"/>
      <c r="B349" s="41"/>
      <c r="C349" s="42"/>
      <c r="D349" s="250" t="s">
        <v>140</v>
      </c>
      <c r="E349" s="42"/>
      <c r="F349" s="251" t="s">
        <v>533</v>
      </c>
      <c r="G349" s="42"/>
      <c r="H349" s="42"/>
      <c r="I349" s="146"/>
      <c r="J349" s="42"/>
      <c r="K349" s="42"/>
      <c r="L349" s="46"/>
      <c r="M349" s="252"/>
      <c r="N349" s="253"/>
      <c r="O349" s="93"/>
      <c r="P349" s="93"/>
      <c r="Q349" s="93"/>
      <c r="R349" s="93"/>
      <c r="S349" s="93"/>
      <c r="T349" s="94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8" t="s">
        <v>140</v>
      </c>
      <c r="AU349" s="18" t="s">
        <v>93</v>
      </c>
    </row>
    <row r="350" spans="1:51" s="13" customFormat="1" ht="12">
      <c r="A350" s="13"/>
      <c r="B350" s="258"/>
      <c r="C350" s="259"/>
      <c r="D350" s="250" t="s">
        <v>219</v>
      </c>
      <c r="E350" s="260" t="s">
        <v>1</v>
      </c>
      <c r="F350" s="261" t="s">
        <v>534</v>
      </c>
      <c r="G350" s="259"/>
      <c r="H350" s="262">
        <v>8</v>
      </c>
      <c r="I350" s="263"/>
      <c r="J350" s="259"/>
      <c r="K350" s="259"/>
      <c r="L350" s="264"/>
      <c r="M350" s="265"/>
      <c r="N350" s="266"/>
      <c r="O350" s="266"/>
      <c r="P350" s="266"/>
      <c r="Q350" s="266"/>
      <c r="R350" s="266"/>
      <c r="S350" s="266"/>
      <c r="T350" s="267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8" t="s">
        <v>219</v>
      </c>
      <c r="AU350" s="268" t="s">
        <v>93</v>
      </c>
      <c r="AV350" s="13" t="s">
        <v>93</v>
      </c>
      <c r="AW350" s="13" t="s">
        <v>38</v>
      </c>
      <c r="AX350" s="13" t="s">
        <v>83</v>
      </c>
      <c r="AY350" s="268" t="s">
        <v>130</v>
      </c>
    </row>
    <row r="351" spans="1:51" s="14" customFormat="1" ht="12">
      <c r="A351" s="14"/>
      <c r="B351" s="269"/>
      <c r="C351" s="270"/>
      <c r="D351" s="250" t="s">
        <v>219</v>
      </c>
      <c r="E351" s="271" t="s">
        <v>1</v>
      </c>
      <c r="F351" s="272" t="s">
        <v>222</v>
      </c>
      <c r="G351" s="270"/>
      <c r="H351" s="273">
        <v>8</v>
      </c>
      <c r="I351" s="274"/>
      <c r="J351" s="270"/>
      <c r="K351" s="270"/>
      <c r="L351" s="275"/>
      <c r="M351" s="276"/>
      <c r="N351" s="277"/>
      <c r="O351" s="277"/>
      <c r="P351" s="277"/>
      <c r="Q351" s="277"/>
      <c r="R351" s="277"/>
      <c r="S351" s="277"/>
      <c r="T351" s="278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79" t="s">
        <v>219</v>
      </c>
      <c r="AU351" s="279" t="s">
        <v>93</v>
      </c>
      <c r="AV351" s="14" t="s">
        <v>155</v>
      </c>
      <c r="AW351" s="14" t="s">
        <v>38</v>
      </c>
      <c r="AX351" s="14" t="s">
        <v>91</v>
      </c>
      <c r="AY351" s="279" t="s">
        <v>130</v>
      </c>
    </row>
    <row r="352" spans="1:65" s="2" customFormat="1" ht="16.5" customHeight="1">
      <c r="A352" s="40"/>
      <c r="B352" s="41"/>
      <c r="C352" s="237" t="s">
        <v>535</v>
      </c>
      <c r="D352" s="237" t="s">
        <v>133</v>
      </c>
      <c r="E352" s="238" t="s">
        <v>536</v>
      </c>
      <c r="F352" s="239" t="s">
        <v>537</v>
      </c>
      <c r="G352" s="240" t="s">
        <v>382</v>
      </c>
      <c r="H352" s="311"/>
      <c r="I352" s="242"/>
      <c r="J352" s="243">
        <f>ROUND(I352*H352,2)</f>
        <v>0</v>
      </c>
      <c r="K352" s="239" t="s">
        <v>137</v>
      </c>
      <c r="L352" s="46"/>
      <c r="M352" s="244" t="s">
        <v>1</v>
      </c>
      <c r="N352" s="245" t="s">
        <v>48</v>
      </c>
      <c r="O352" s="93"/>
      <c r="P352" s="246">
        <f>O352*H352</f>
        <v>0</v>
      </c>
      <c r="Q352" s="246">
        <v>0</v>
      </c>
      <c r="R352" s="246">
        <f>Q352*H352</f>
        <v>0</v>
      </c>
      <c r="S352" s="246">
        <v>0</v>
      </c>
      <c r="T352" s="247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48" t="s">
        <v>278</v>
      </c>
      <c r="AT352" s="248" t="s">
        <v>133</v>
      </c>
      <c r="AU352" s="248" t="s">
        <v>93</v>
      </c>
      <c r="AY352" s="18" t="s">
        <v>130</v>
      </c>
      <c r="BE352" s="249">
        <f>IF(N352="základní",J352,0)</f>
        <v>0</v>
      </c>
      <c r="BF352" s="249">
        <f>IF(N352="snížená",J352,0)</f>
        <v>0</v>
      </c>
      <c r="BG352" s="249">
        <f>IF(N352="zákl. přenesená",J352,0)</f>
        <v>0</v>
      </c>
      <c r="BH352" s="249">
        <f>IF(N352="sníž. přenesená",J352,0)</f>
        <v>0</v>
      </c>
      <c r="BI352" s="249">
        <f>IF(N352="nulová",J352,0)</f>
        <v>0</v>
      </c>
      <c r="BJ352" s="18" t="s">
        <v>91</v>
      </c>
      <c r="BK352" s="249">
        <f>ROUND(I352*H352,2)</f>
        <v>0</v>
      </c>
      <c r="BL352" s="18" t="s">
        <v>278</v>
      </c>
      <c r="BM352" s="248" t="s">
        <v>538</v>
      </c>
    </row>
    <row r="353" spans="1:63" s="12" customFormat="1" ht="22.8" customHeight="1">
      <c r="A353" s="12"/>
      <c r="B353" s="221"/>
      <c r="C353" s="222"/>
      <c r="D353" s="223" t="s">
        <v>82</v>
      </c>
      <c r="E353" s="235" t="s">
        <v>539</v>
      </c>
      <c r="F353" s="235" t="s">
        <v>540</v>
      </c>
      <c r="G353" s="222"/>
      <c r="H353" s="222"/>
      <c r="I353" s="225"/>
      <c r="J353" s="236">
        <f>BK353</f>
        <v>0</v>
      </c>
      <c r="K353" s="222"/>
      <c r="L353" s="227"/>
      <c r="M353" s="228"/>
      <c r="N353" s="229"/>
      <c r="O353" s="229"/>
      <c r="P353" s="230">
        <f>SUM(P354:P358)</f>
        <v>0</v>
      </c>
      <c r="Q353" s="229"/>
      <c r="R353" s="230">
        <f>SUM(R354:R358)</f>
        <v>0.0047</v>
      </c>
      <c r="S353" s="229"/>
      <c r="T353" s="231">
        <f>SUM(T354:T358)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32" t="s">
        <v>93</v>
      </c>
      <c r="AT353" s="233" t="s">
        <v>82</v>
      </c>
      <c r="AU353" s="233" t="s">
        <v>91</v>
      </c>
      <c r="AY353" s="232" t="s">
        <v>130</v>
      </c>
      <c r="BK353" s="234">
        <f>SUM(BK354:BK358)</f>
        <v>0</v>
      </c>
    </row>
    <row r="354" spans="1:65" s="2" customFormat="1" ht="16.5" customHeight="1">
      <c r="A354" s="40"/>
      <c r="B354" s="41"/>
      <c r="C354" s="237" t="s">
        <v>541</v>
      </c>
      <c r="D354" s="237" t="s">
        <v>133</v>
      </c>
      <c r="E354" s="238" t="s">
        <v>542</v>
      </c>
      <c r="F354" s="239" t="s">
        <v>543</v>
      </c>
      <c r="G354" s="240" t="s">
        <v>217</v>
      </c>
      <c r="H354" s="241">
        <v>10</v>
      </c>
      <c r="I354" s="242"/>
      <c r="J354" s="243">
        <f>ROUND(I354*H354,2)</f>
        <v>0</v>
      </c>
      <c r="K354" s="239" t="s">
        <v>137</v>
      </c>
      <c r="L354" s="46"/>
      <c r="M354" s="244" t="s">
        <v>1</v>
      </c>
      <c r="N354" s="245" t="s">
        <v>48</v>
      </c>
      <c r="O354" s="93"/>
      <c r="P354" s="246">
        <f>O354*H354</f>
        <v>0</v>
      </c>
      <c r="Q354" s="246">
        <v>6E-05</v>
      </c>
      <c r="R354" s="246">
        <f>Q354*H354</f>
        <v>0.0006000000000000001</v>
      </c>
      <c r="S354" s="246">
        <v>0</v>
      </c>
      <c r="T354" s="247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48" t="s">
        <v>278</v>
      </c>
      <c r="AT354" s="248" t="s">
        <v>133</v>
      </c>
      <c r="AU354" s="248" t="s">
        <v>93</v>
      </c>
      <c r="AY354" s="18" t="s">
        <v>130</v>
      </c>
      <c r="BE354" s="249">
        <f>IF(N354="základní",J354,0)</f>
        <v>0</v>
      </c>
      <c r="BF354" s="249">
        <f>IF(N354="snížená",J354,0)</f>
        <v>0</v>
      </c>
      <c r="BG354" s="249">
        <f>IF(N354="zákl. přenesená",J354,0)</f>
        <v>0</v>
      </c>
      <c r="BH354" s="249">
        <f>IF(N354="sníž. přenesená",J354,0)</f>
        <v>0</v>
      </c>
      <c r="BI354" s="249">
        <f>IF(N354="nulová",J354,0)</f>
        <v>0</v>
      </c>
      <c r="BJ354" s="18" t="s">
        <v>91</v>
      </c>
      <c r="BK354" s="249">
        <f>ROUND(I354*H354,2)</f>
        <v>0</v>
      </c>
      <c r="BL354" s="18" t="s">
        <v>278</v>
      </c>
      <c r="BM354" s="248" t="s">
        <v>544</v>
      </c>
    </row>
    <row r="355" spans="1:65" s="2" customFormat="1" ht="16.5" customHeight="1">
      <c r="A355" s="40"/>
      <c r="B355" s="41"/>
      <c r="C355" s="237" t="s">
        <v>545</v>
      </c>
      <c r="D355" s="237" t="s">
        <v>133</v>
      </c>
      <c r="E355" s="238" t="s">
        <v>546</v>
      </c>
      <c r="F355" s="239" t="s">
        <v>547</v>
      </c>
      <c r="G355" s="240" t="s">
        <v>217</v>
      </c>
      <c r="H355" s="241">
        <v>10</v>
      </c>
      <c r="I355" s="242"/>
      <c r="J355" s="243">
        <f>ROUND(I355*H355,2)</f>
        <v>0</v>
      </c>
      <c r="K355" s="239" t="s">
        <v>137</v>
      </c>
      <c r="L355" s="46"/>
      <c r="M355" s="244" t="s">
        <v>1</v>
      </c>
      <c r="N355" s="245" t="s">
        <v>48</v>
      </c>
      <c r="O355" s="93"/>
      <c r="P355" s="246">
        <f>O355*H355</f>
        <v>0</v>
      </c>
      <c r="Q355" s="246">
        <v>0</v>
      </c>
      <c r="R355" s="246">
        <f>Q355*H355</f>
        <v>0</v>
      </c>
      <c r="S355" s="246">
        <v>0</v>
      </c>
      <c r="T355" s="247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48" t="s">
        <v>278</v>
      </c>
      <c r="AT355" s="248" t="s">
        <v>133</v>
      </c>
      <c r="AU355" s="248" t="s">
        <v>93</v>
      </c>
      <c r="AY355" s="18" t="s">
        <v>130</v>
      </c>
      <c r="BE355" s="249">
        <f>IF(N355="základní",J355,0)</f>
        <v>0</v>
      </c>
      <c r="BF355" s="249">
        <f>IF(N355="snížená",J355,0)</f>
        <v>0</v>
      </c>
      <c r="BG355" s="249">
        <f>IF(N355="zákl. přenesená",J355,0)</f>
        <v>0</v>
      </c>
      <c r="BH355" s="249">
        <f>IF(N355="sníž. přenesená",J355,0)</f>
        <v>0</v>
      </c>
      <c r="BI355" s="249">
        <f>IF(N355="nulová",J355,0)</f>
        <v>0</v>
      </c>
      <c r="BJ355" s="18" t="s">
        <v>91</v>
      </c>
      <c r="BK355" s="249">
        <f>ROUND(I355*H355,2)</f>
        <v>0</v>
      </c>
      <c r="BL355" s="18" t="s">
        <v>278</v>
      </c>
      <c r="BM355" s="248" t="s">
        <v>548</v>
      </c>
    </row>
    <row r="356" spans="1:65" s="2" customFormat="1" ht="16.5" customHeight="1">
      <c r="A356" s="40"/>
      <c r="B356" s="41"/>
      <c r="C356" s="237" t="s">
        <v>549</v>
      </c>
      <c r="D356" s="237" t="s">
        <v>133</v>
      </c>
      <c r="E356" s="238" t="s">
        <v>550</v>
      </c>
      <c r="F356" s="239" t="s">
        <v>551</v>
      </c>
      <c r="G356" s="240" t="s">
        <v>217</v>
      </c>
      <c r="H356" s="241">
        <v>10</v>
      </c>
      <c r="I356" s="242"/>
      <c r="J356" s="243">
        <f>ROUND(I356*H356,2)</f>
        <v>0</v>
      </c>
      <c r="K356" s="239" t="s">
        <v>137</v>
      </c>
      <c r="L356" s="46"/>
      <c r="M356" s="244" t="s">
        <v>1</v>
      </c>
      <c r="N356" s="245" t="s">
        <v>48</v>
      </c>
      <c r="O356" s="93"/>
      <c r="P356" s="246">
        <f>O356*H356</f>
        <v>0</v>
      </c>
      <c r="Q356" s="246">
        <v>0.00017</v>
      </c>
      <c r="R356" s="246">
        <f>Q356*H356</f>
        <v>0.0017000000000000001</v>
      </c>
      <c r="S356" s="246">
        <v>0</v>
      </c>
      <c r="T356" s="247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48" t="s">
        <v>278</v>
      </c>
      <c r="AT356" s="248" t="s">
        <v>133</v>
      </c>
      <c r="AU356" s="248" t="s">
        <v>93</v>
      </c>
      <c r="AY356" s="18" t="s">
        <v>130</v>
      </c>
      <c r="BE356" s="249">
        <f>IF(N356="základní",J356,0)</f>
        <v>0</v>
      </c>
      <c r="BF356" s="249">
        <f>IF(N356="snížená",J356,0)</f>
        <v>0</v>
      </c>
      <c r="BG356" s="249">
        <f>IF(N356="zákl. přenesená",J356,0)</f>
        <v>0</v>
      </c>
      <c r="BH356" s="249">
        <f>IF(N356="sníž. přenesená",J356,0)</f>
        <v>0</v>
      </c>
      <c r="BI356" s="249">
        <f>IF(N356="nulová",J356,0)</f>
        <v>0</v>
      </c>
      <c r="BJ356" s="18" t="s">
        <v>91</v>
      </c>
      <c r="BK356" s="249">
        <f>ROUND(I356*H356,2)</f>
        <v>0</v>
      </c>
      <c r="BL356" s="18" t="s">
        <v>278</v>
      </c>
      <c r="BM356" s="248" t="s">
        <v>552</v>
      </c>
    </row>
    <row r="357" spans="1:65" s="2" customFormat="1" ht="16.5" customHeight="1">
      <c r="A357" s="40"/>
      <c r="B357" s="41"/>
      <c r="C357" s="237" t="s">
        <v>553</v>
      </c>
      <c r="D357" s="237" t="s">
        <v>133</v>
      </c>
      <c r="E357" s="238" t="s">
        <v>554</v>
      </c>
      <c r="F357" s="239" t="s">
        <v>555</v>
      </c>
      <c r="G357" s="240" t="s">
        <v>217</v>
      </c>
      <c r="H357" s="241">
        <v>20</v>
      </c>
      <c r="I357" s="242"/>
      <c r="J357" s="243">
        <f>ROUND(I357*H357,2)</f>
        <v>0</v>
      </c>
      <c r="K357" s="239" t="s">
        <v>137</v>
      </c>
      <c r="L357" s="46"/>
      <c r="M357" s="244" t="s">
        <v>1</v>
      </c>
      <c r="N357" s="245" t="s">
        <v>48</v>
      </c>
      <c r="O357" s="93"/>
      <c r="P357" s="246">
        <f>O357*H357</f>
        <v>0</v>
      </c>
      <c r="Q357" s="246">
        <v>0.00012</v>
      </c>
      <c r="R357" s="246">
        <f>Q357*H357</f>
        <v>0.0024000000000000002</v>
      </c>
      <c r="S357" s="246">
        <v>0</v>
      </c>
      <c r="T357" s="247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48" t="s">
        <v>278</v>
      </c>
      <c r="AT357" s="248" t="s">
        <v>133</v>
      </c>
      <c r="AU357" s="248" t="s">
        <v>93</v>
      </c>
      <c r="AY357" s="18" t="s">
        <v>130</v>
      </c>
      <c r="BE357" s="249">
        <f>IF(N357="základní",J357,0)</f>
        <v>0</v>
      </c>
      <c r="BF357" s="249">
        <f>IF(N357="snížená",J357,0)</f>
        <v>0</v>
      </c>
      <c r="BG357" s="249">
        <f>IF(N357="zákl. přenesená",J357,0)</f>
        <v>0</v>
      </c>
      <c r="BH357" s="249">
        <f>IF(N357="sníž. přenesená",J357,0)</f>
        <v>0</v>
      </c>
      <c r="BI357" s="249">
        <f>IF(N357="nulová",J357,0)</f>
        <v>0</v>
      </c>
      <c r="BJ357" s="18" t="s">
        <v>91</v>
      </c>
      <c r="BK357" s="249">
        <f>ROUND(I357*H357,2)</f>
        <v>0</v>
      </c>
      <c r="BL357" s="18" t="s">
        <v>278</v>
      </c>
      <c r="BM357" s="248" t="s">
        <v>556</v>
      </c>
    </row>
    <row r="358" spans="1:51" s="13" customFormat="1" ht="12">
      <c r="A358" s="13"/>
      <c r="B358" s="258"/>
      <c r="C358" s="259"/>
      <c r="D358" s="250" t="s">
        <v>219</v>
      </c>
      <c r="E358" s="259"/>
      <c r="F358" s="261" t="s">
        <v>557</v>
      </c>
      <c r="G358" s="259"/>
      <c r="H358" s="262">
        <v>20</v>
      </c>
      <c r="I358" s="263"/>
      <c r="J358" s="259"/>
      <c r="K358" s="259"/>
      <c r="L358" s="264"/>
      <c r="M358" s="265"/>
      <c r="N358" s="266"/>
      <c r="O358" s="266"/>
      <c r="P358" s="266"/>
      <c r="Q358" s="266"/>
      <c r="R358" s="266"/>
      <c r="S358" s="266"/>
      <c r="T358" s="267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8" t="s">
        <v>219</v>
      </c>
      <c r="AU358" s="268" t="s">
        <v>93</v>
      </c>
      <c r="AV358" s="13" t="s">
        <v>93</v>
      </c>
      <c r="AW358" s="13" t="s">
        <v>4</v>
      </c>
      <c r="AX358" s="13" t="s">
        <v>91</v>
      </c>
      <c r="AY358" s="268" t="s">
        <v>130</v>
      </c>
    </row>
    <row r="359" spans="1:63" s="12" customFormat="1" ht="25.9" customHeight="1">
      <c r="A359" s="12"/>
      <c r="B359" s="221"/>
      <c r="C359" s="222"/>
      <c r="D359" s="223" t="s">
        <v>82</v>
      </c>
      <c r="E359" s="224" t="s">
        <v>558</v>
      </c>
      <c r="F359" s="224" t="s">
        <v>559</v>
      </c>
      <c r="G359" s="222"/>
      <c r="H359" s="222"/>
      <c r="I359" s="225"/>
      <c r="J359" s="226">
        <f>BK359</f>
        <v>0</v>
      </c>
      <c r="K359" s="222"/>
      <c r="L359" s="227"/>
      <c r="M359" s="228"/>
      <c r="N359" s="229"/>
      <c r="O359" s="229"/>
      <c r="P359" s="230">
        <f>SUM(P360:P365)</f>
        <v>0</v>
      </c>
      <c r="Q359" s="229"/>
      <c r="R359" s="230">
        <f>SUM(R360:R365)</f>
        <v>0</v>
      </c>
      <c r="S359" s="229"/>
      <c r="T359" s="231">
        <f>SUM(T360:T365)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32" t="s">
        <v>155</v>
      </c>
      <c r="AT359" s="233" t="s">
        <v>82</v>
      </c>
      <c r="AU359" s="233" t="s">
        <v>83</v>
      </c>
      <c r="AY359" s="232" t="s">
        <v>130</v>
      </c>
      <c r="BK359" s="234">
        <f>SUM(BK360:BK365)</f>
        <v>0</v>
      </c>
    </row>
    <row r="360" spans="1:65" s="2" customFormat="1" ht="21.75" customHeight="1">
      <c r="A360" s="40"/>
      <c r="B360" s="41"/>
      <c r="C360" s="237" t="s">
        <v>560</v>
      </c>
      <c r="D360" s="237" t="s">
        <v>133</v>
      </c>
      <c r="E360" s="238" t="s">
        <v>561</v>
      </c>
      <c r="F360" s="239" t="s">
        <v>562</v>
      </c>
      <c r="G360" s="240" t="s">
        <v>217</v>
      </c>
      <c r="H360" s="241">
        <v>714.205</v>
      </c>
      <c r="I360" s="242"/>
      <c r="J360" s="243">
        <f>ROUND(I360*H360,2)</f>
        <v>0</v>
      </c>
      <c r="K360" s="239" t="s">
        <v>251</v>
      </c>
      <c r="L360" s="46"/>
      <c r="M360" s="244" t="s">
        <v>1</v>
      </c>
      <c r="N360" s="245" t="s">
        <v>48</v>
      </c>
      <c r="O360" s="93"/>
      <c r="P360" s="246">
        <f>O360*H360</f>
        <v>0</v>
      </c>
      <c r="Q360" s="246">
        <v>0</v>
      </c>
      <c r="R360" s="246">
        <f>Q360*H360</f>
        <v>0</v>
      </c>
      <c r="S360" s="246">
        <v>0</v>
      </c>
      <c r="T360" s="247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48" t="s">
        <v>563</v>
      </c>
      <c r="AT360" s="248" t="s">
        <v>133</v>
      </c>
      <c r="AU360" s="248" t="s">
        <v>91</v>
      </c>
      <c r="AY360" s="18" t="s">
        <v>130</v>
      </c>
      <c r="BE360" s="249">
        <f>IF(N360="základní",J360,0)</f>
        <v>0</v>
      </c>
      <c r="BF360" s="249">
        <f>IF(N360="snížená",J360,0)</f>
        <v>0</v>
      </c>
      <c r="BG360" s="249">
        <f>IF(N360="zákl. přenesená",J360,0)</f>
        <v>0</v>
      </c>
      <c r="BH360" s="249">
        <f>IF(N360="sníž. přenesená",J360,0)</f>
        <v>0</v>
      </c>
      <c r="BI360" s="249">
        <f>IF(N360="nulová",J360,0)</f>
        <v>0</v>
      </c>
      <c r="BJ360" s="18" t="s">
        <v>91</v>
      </c>
      <c r="BK360" s="249">
        <f>ROUND(I360*H360,2)</f>
        <v>0</v>
      </c>
      <c r="BL360" s="18" t="s">
        <v>563</v>
      </c>
      <c r="BM360" s="248" t="s">
        <v>564</v>
      </c>
    </row>
    <row r="361" spans="1:47" s="2" customFormat="1" ht="12">
      <c r="A361" s="40"/>
      <c r="B361" s="41"/>
      <c r="C361" s="42"/>
      <c r="D361" s="250" t="s">
        <v>140</v>
      </c>
      <c r="E361" s="42"/>
      <c r="F361" s="251" t="s">
        <v>565</v>
      </c>
      <c r="G361" s="42"/>
      <c r="H361" s="42"/>
      <c r="I361" s="146"/>
      <c r="J361" s="42"/>
      <c r="K361" s="42"/>
      <c r="L361" s="46"/>
      <c r="M361" s="252"/>
      <c r="N361" s="253"/>
      <c r="O361" s="93"/>
      <c r="P361" s="93"/>
      <c r="Q361" s="93"/>
      <c r="R361" s="93"/>
      <c r="S361" s="93"/>
      <c r="T361" s="94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8" t="s">
        <v>140</v>
      </c>
      <c r="AU361" s="18" t="s">
        <v>91</v>
      </c>
    </row>
    <row r="362" spans="1:51" s="13" customFormat="1" ht="12">
      <c r="A362" s="13"/>
      <c r="B362" s="258"/>
      <c r="C362" s="259"/>
      <c r="D362" s="250" t="s">
        <v>219</v>
      </c>
      <c r="E362" s="260" t="s">
        <v>1</v>
      </c>
      <c r="F362" s="261" t="s">
        <v>566</v>
      </c>
      <c r="G362" s="259"/>
      <c r="H362" s="262">
        <v>714.205</v>
      </c>
      <c r="I362" s="263"/>
      <c r="J362" s="259"/>
      <c r="K362" s="259"/>
      <c r="L362" s="264"/>
      <c r="M362" s="265"/>
      <c r="N362" s="266"/>
      <c r="O362" s="266"/>
      <c r="P362" s="266"/>
      <c r="Q362" s="266"/>
      <c r="R362" s="266"/>
      <c r="S362" s="266"/>
      <c r="T362" s="267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8" t="s">
        <v>219</v>
      </c>
      <c r="AU362" s="268" t="s">
        <v>91</v>
      </c>
      <c r="AV362" s="13" t="s">
        <v>93</v>
      </c>
      <c r="AW362" s="13" t="s">
        <v>38</v>
      </c>
      <c r="AX362" s="13" t="s">
        <v>83</v>
      </c>
      <c r="AY362" s="268" t="s">
        <v>130</v>
      </c>
    </row>
    <row r="363" spans="1:51" s="14" customFormat="1" ht="12">
      <c r="A363" s="14"/>
      <c r="B363" s="269"/>
      <c r="C363" s="270"/>
      <c r="D363" s="250" t="s">
        <v>219</v>
      </c>
      <c r="E363" s="271" t="s">
        <v>1</v>
      </c>
      <c r="F363" s="272" t="s">
        <v>222</v>
      </c>
      <c r="G363" s="270"/>
      <c r="H363" s="273">
        <v>714.205</v>
      </c>
      <c r="I363" s="274"/>
      <c r="J363" s="270"/>
      <c r="K363" s="270"/>
      <c r="L363" s="275"/>
      <c r="M363" s="276"/>
      <c r="N363" s="277"/>
      <c r="O363" s="277"/>
      <c r="P363" s="277"/>
      <c r="Q363" s="277"/>
      <c r="R363" s="277"/>
      <c r="S363" s="277"/>
      <c r="T363" s="278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79" t="s">
        <v>219</v>
      </c>
      <c r="AU363" s="279" t="s">
        <v>91</v>
      </c>
      <c r="AV363" s="14" t="s">
        <v>155</v>
      </c>
      <c r="AW363" s="14" t="s">
        <v>38</v>
      </c>
      <c r="AX363" s="14" t="s">
        <v>91</v>
      </c>
      <c r="AY363" s="279" t="s">
        <v>130</v>
      </c>
    </row>
    <row r="364" spans="1:65" s="2" customFormat="1" ht="16.5" customHeight="1">
      <c r="A364" s="40"/>
      <c r="B364" s="41"/>
      <c r="C364" s="237" t="s">
        <v>567</v>
      </c>
      <c r="D364" s="237" t="s">
        <v>133</v>
      </c>
      <c r="E364" s="238" t="s">
        <v>568</v>
      </c>
      <c r="F364" s="239" t="s">
        <v>569</v>
      </c>
      <c r="G364" s="240" t="s">
        <v>136</v>
      </c>
      <c r="H364" s="241">
        <v>1</v>
      </c>
      <c r="I364" s="242"/>
      <c r="J364" s="243">
        <f>ROUND(I364*H364,2)</f>
        <v>0</v>
      </c>
      <c r="K364" s="239" t="s">
        <v>251</v>
      </c>
      <c r="L364" s="46"/>
      <c r="M364" s="244" t="s">
        <v>1</v>
      </c>
      <c r="N364" s="245" t="s">
        <v>48</v>
      </c>
      <c r="O364" s="93"/>
      <c r="P364" s="246">
        <f>O364*H364</f>
        <v>0</v>
      </c>
      <c r="Q364" s="246">
        <v>0</v>
      </c>
      <c r="R364" s="246">
        <f>Q364*H364</f>
        <v>0</v>
      </c>
      <c r="S364" s="246">
        <v>0</v>
      </c>
      <c r="T364" s="247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48" t="s">
        <v>563</v>
      </c>
      <c r="AT364" s="248" t="s">
        <v>133</v>
      </c>
      <c r="AU364" s="248" t="s">
        <v>91</v>
      </c>
      <c r="AY364" s="18" t="s">
        <v>130</v>
      </c>
      <c r="BE364" s="249">
        <f>IF(N364="základní",J364,0)</f>
        <v>0</v>
      </c>
      <c r="BF364" s="249">
        <f>IF(N364="snížená",J364,0)</f>
        <v>0</v>
      </c>
      <c r="BG364" s="249">
        <f>IF(N364="zákl. přenesená",J364,0)</f>
        <v>0</v>
      </c>
      <c r="BH364" s="249">
        <f>IF(N364="sníž. přenesená",J364,0)</f>
        <v>0</v>
      </c>
      <c r="BI364" s="249">
        <f>IF(N364="nulová",J364,0)</f>
        <v>0</v>
      </c>
      <c r="BJ364" s="18" t="s">
        <v>91</v>
      </c>
      <c r="BK364" s="249">
        <f>ROUND(I364*H364,2)</f>
        <v>0</v>
      </c>
      <c r="BL364" s="18" t="s">
        <v>563</v>
      </c>
      <c r="BM364" s="248" t="s">
        <v>570</v>
      </c>
    </row>
    <row r="365" spans="1:47" s="2" customFormat="1" ht="12">
      <c r="A365" s="40"/>
      <c r="B365" s="41"/>
      <c r="C365" s="42"/>
      <c r="D365" s="250" t="s">
        <v>140</v>
      </c>
      <c r="E365" s="42"/>
      <c r="F365" s="251" t="s">
        <v>571</v>
      </c>
      <c r="G365" s="42"/>
      <c r="H365" s="42"/>
      <c r="I365" s="146"/>
      <c r="J365" s="42"/>
      <c r="K365" s="42"/>
      <c r="L365" s="46"/>
      <c r="M365" s="252"/>
      <c r="N365" s="253"/>
      <c r="O365" s="93"/>
      <c r="P365" s="93"/>
      <c r="Q365" s="93"/>
      <c r="R365" s="93"/>
      <c r="S365" s="93"/>
      <c r="T365" s="94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8" t="s">
        <v>140</v>
      </c>
      <c r="AU365" s="18" t="s">
        <v>91</v>
      </c>
    </row>
    <row r="366" spans="1:63" s="12" customFormat="1" ht="25.9" customHeight="1">
      <c r="A366" s="12"/>
      <c r="B366" s="221"/>
      <c r="C366" s="222"/>
      <c r="D366" s="223" t="s">
        <v>82</v>
      </c>
      <c r="E366" s="224" t="s">
        <v>572</v>
      </c>
      <c r="F366" s="224" t="s">
        <v>572</v>
      </c>
      <c r="G366" s="222"/>
      <c r="H366" s="222"/>
      <c r="I366" s="225"/>
      <c r="J366" s="226">
        <f>BK366</f>
        <v>0</v>
      </c>
      <c r="K366" s="222"/>
      <c r="L366" s="227"/>
      <c r="M366" s="228"/>
      <c r="N366" s="229"/>
      <c r="O366" s="229"/>
      <c r="P366" s="230">
        <f>P367</f>
        <v>0</v>
      </c>
      <c r="Q366" s="229"/>
      <c r="R366" s="230">
        <f>R367</f>
        <v>0</v>
      </c>
      <c r="S366" s="229"/>
      <c r="T366" s="231">
        <f>T367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32" t="s">
        <v>155</v>
      </c>
      <c r="AT366" s="233" t="s">
        <v>82</v>
      </c>
      <c r="AU366" s="233" t="s">
        <v>83</v>
      </c>
      <c r="AY366" s="232" t="s">
        <v>130</v>
      </c>
      <c r="BK366" s="234">
        <f>BK367</f>
        <v>0</v>
      </c>
    </row>
    <row r="367" spans="1:63" s="12" customFormat="1" ht="22.8" customHeight="1">
      <c r="A367" s="12"/>
      <c r="B367" s="221"/>
      <c r="C367" s="222"/>
      <c r="D367" s="223" t="s">
        <v>82</v>
      </c>
      <c r="E367" s="235" t="s">
        <v>573</v>
      </c>
      <c r="F367" s="235" t="s">
        <v>574</v>
      </c>
      <c r="G367" s="222"/>
      <c r="H367" s="222"/>
      <c r="I367" s="225"/>
      <c r="J367" s="236">
        <f>BK367</f>
        <v>0</v>
      </c>
      <c r="K367" s="222"/>
      <c r="L367" s="227"/>
      <c r="M367" s="228"/>
      <c r="N367" s="229"/>
      <c r="O367" s="229"/>
      <c r="P367" s="230">
        <f>SUM(P368:P374)</f>
        <v>0</v>
      </c>
      <c r="Q367" s="229"/>
      <c r="R367" s="230">
        <f>SUM(R368:R374)</f>
        <v>0</v>
      </c>
      <c r="S367" s="229"/>
      <c r="T367" s="231">
        <f>SUM(T368:T374)</f>
        <v>0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32" t="s">
        <v>155</v>
      </c>
      <c r="AT367" s="233" t="s">
        <v>82</v>
      </c>
      <c r="AU367" s="233" t="s">
        <v>91</v>
      </c>
      <c r="AY367" s="232" t="s">
        <v>130</v>
      </c>
      <c r="BK367" s="234">
        <f>SUM(BK368:BK374)</f>
        <v>0</v>
      </c>
    </row>
    <row r="368" spans="1:65" s="2" customFormat="1" ht="16.5" customHeight="1">
      <c r="A368" s="40"/>
      <c r="B368" s="41"/>
      <c r="C368" s="237" t="s">
        <v>575</v>
      </c>
      <c r="D368" s="237" t="s">
        <v>133</v>
      </c>
      <c r="E368" s="238" t="s">
        <v>576</v>
      </c>
      <c r="F368" s="239" t="s">
        <v>577</v>
      </c>
      <c r="G368" s="240" t="s">
        <v>238</v>
      </c>
      <c r="H368" s="241">
        <v>18</v>
      </c>
      <c r="I368" s="242"/>
      <c r="J368" s="243">
        <f>ROUND(I368*H368,2)</f>
        <v>0</v>
      </c>
      <c r="K368" s="239" t="s">
        <v>251</v>
      </c>
      <c r="L368" s="46"/>
      <c r="M368" s="244" t="s">
        <v>1</v>
      </c>
      <c r="N368" s="245" t="s">
        <v>48</v>
      </c>
      <c r="O368" s="93"/>
      <c r="P368" s="246">
        <f>O368*H368</f>
        <v>0</v>
      </c>
      <c r="Q368" s="246">
        <v>0</v>
      </c>
      <c r="R368" s="246">
        <f>Q368*H368</f>
        <v>0</v>
      </c>
      <c r="S368" s="246">
        <v>0</v>
      </c>
      <c r="T368" s="247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48" t="s">
        <v>563</v>
      </c>
      <c r="AT368" s="248" t="s">
        <v>133</v>
      </c>
      <c r="AU368" s="248" t="s">
        <v>93</v>
      </c>
      <c r="AY368" s="18" t="s">
        <v>130</v>
      </c>
      <c r="BE368" s="249">
        <f>IF(N368="základní",J368,0)</f>
        <v>0</v>
      </c>
      <c r="BF368" s="249">
        <f>IF(N368="snížená",J368,0)</f>
        <v>0</v>
      </c>
      <c r="BG368" s="249">
        <f>IF(N368="zákl. přenesená",J368,0)</f>
        <v>0</v>
      </c>
      <c r="BH368" s="249">
        <f>IF(N368="sníž. přenesená",J368,0)</f>
        <v>0</v>
      </c>
      <c r="BI368" s="249">
        <f>IF(N368="nulová",J368,0)</f>
        <v>0</v>
      </c>
      <c r="BJ368" s="18" t="s">
        <v>91</v>
      </c>
      <c r="BK368" s="249">
        <f>ROUND(I368*H368,2)</f>
        <v>0</v>
      </c>
      <c r="BL368" s="18" t="s">
        <v>563</v>
      </c>
      <c r="BM368" s="248" t="s">
        <v>578</v>
      </c>
    </row>
    <row r="369" spans="1:65" s="2" customFormat="1" ht="16.5" customHeight="1">
      <c r="A369" s="40"/>
      <c r="B369" s="41"/>
      <c r="C369" s="237" t="s">
        <v>579</v>
      </c>
      <c r="D369" s="237" t="s">
        <v>133</v>
      </c>
      <c r="E369" s="238" t="s">
        <v>580</v>
      </c>
      <c r="F369" s="239" t="s">
        <v>581</v>
      </c>
      <c r="G369" s="240" t="s">
        <v>375</v>
      </c>
      <c r="H369" s="241">
        <v>14</v>
      </c>
      <c r="I369" s="242"/>
      <c r="J369" s="243">
        <f>ROUND(I369*H369,2)</f>
        <v>0</v>
      </c>
      <c r="K369" s="239" t="s">
        <v>251</v>
      </c>
      <c r="L369" s="46"/>
      <c r="M369" s="244" t="s">
        <v>1</v>
      </c>
      <c r="N369" s="245" t="s">
        <v>48</v>
      </c>
      <c r="O369" s="93"/>
      <c r="P369" s="246">
        <f>O369*H369</f>
        <v>0</v>
      </c>
      <c r="Q369" s="246">
        <v>0</v>
      </c>
      <c r="R369" s="246">
        <f>Q369*H369</f>
        <v>0</v>
      </c>
      <c r="S369" s="246">
        <v>0</v>
      </c>
      <c r="T369" s="247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48" t="s">
        <v>563</v>
      </c>
      <c r="AT369" s="248" t="s">
        <v>133</v>
      </c>
      <c r="AU369" s="248" t="s">
        <v>93</v>
      </c>
      <c r="AY369" s="18" t="s">
        <v>130</v>
      </c>
      <c r="BE369" s="249">
        <f>IF(N369="základní",J369,0)</f>
        <v>0</v>
      </c>
      <c r="BF369" s="249">
        <f>IF(N369="snížená",J369,0)</f>
        <v>0</v>
      </c>
      <c r="BG369" s="249">
        <f>IF(N369="zákl. přenesená",J369,0)</f>
        <v>0</v>
      </c>
      <c r="BH369" s="249">
        <f>IF(N369="sníž. přenesená",J369,0)</f>
        <v>0</v>
      </c>
      <c r="BI369" s="249">
        <f>IF(N369="nulová",J369,0)</f>
        <v>0</v>
      </c>
      <c r="BJ369" s="18" t="s">
        <v>91</v>
      </c>
      <c r="BK369" s="249">
        <f>ROUND(I369*H369,2)</f>
        <v>0</v>
      </c>
      <c r="BL369" s="18" t="s">
        <v>563</v>
      </c>
      <c r="BM369" s="248" t="s">
        <v>582</v>
      </c>
    </row>
    <row r="370" spans="1:65" s="2" customFormat="1" ht="16.5" customHeight="1">
      <c r="A370" s="40"/>
      <c r="B370" s="41"/>
      <c r="C370" s="237" t="s">
        <v>583</v>
      </c>
      <c r="D370" s="237" t="s">
        <v>133</v>
      </c>
      <c r="E370" s="238" t="s">
        <v>584</v>
      </c>
      <c r="F370" s="239" t="s">
        <v>585</v>
      </c>
      <c r="G370" s="240" t="s">
        <v>238</v>
      </c>
      <c r="H370" s="241">
        <v>1</v>
      </c>
      <c r="I370" s="242"/>
      <c r="J370" s="243">
        <f>ROUND(I370*H370,2)</f>
        <v>0</v>
      </c>
      <c r="K370" s="239" t="s">
        <v>251</v>
      </c>
      <c r="L370" s="46"/>
      <c r="M370" s="244" t="s">
        <v>1</v>
      </c>
      <c r="N370" s="245" t="s">
        <v>48</v>
      </c>
      <c r="O370" s="93"/>
      <c r="P370" s="246">
        <f>O370*H370</f>
        <v>0</v>
      </c>
      <c r="Q370" s="246">
        <v>0</v>
      </c>
      <c r="R370" s="246">
        <f>Q370*H370</f>
        <v>0</v>
      </c>
      <c r="S370" s="246">
        <v>0</v>
      </c>
      <c r="T370" s="247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48" t="s">
        <v>563</v>
      </c>
      <c r="AT370" s="248" t="s">
        <v>133</v>
      </c>
      <c r="AU370" s="248" t="s">
        <v>93</v>
      </c>
      <c r="AY370" s="18" t="s">
        <v>130</v>
      </c>
      <c r="BE370" s="249">
        <f>IF(N370="základní",J370,0)</f>
        <v>0</v>
      </c>
      <c r="BF370" s="249">
        <f>IF(N370="snížená",J370,0)</f>
        <v>0</v>
      </c>
      <c r="BG370" s="249">
        <f>IF(N370="zákl. přenesená",J370,0)</f>
        <v>0</v>
      </c>
      <c r="BH370" s="249">
        <f>IF(N370="sníž. přenesená",J370,0)</f>
        <v>0</v>
      </c>
      <c r="BI370" s="249">
        <f>IF(N370="nulová",J370,0)</f>
        <v>0</v>
      </c>
      <c r="BJ370" s="18" t="s">
        <v>91</v>
      </c>
      <c r="BK370" s="249">
        <f>ROUND(I370*H370,2)</f>
        <v>0</v>
      </c>
      <c r="BL370" s="18" t="s">
        <v>563</v>
      </c>
      <c r="BM370" s="248" t="s">
        <v>586</v>
      </c>
    </row>
    <row r="371" spans="1:65" s="2" customFormat="1" ht="16.5" customHeight="1">
      <c r="A371" s="40"/>
      <c r="B371" s="41"/>
      <c r="C371" s="237" t="s">
        <v>587</v>
      </c>
      <c r="D371" s="237" t="s">
        <v>133</v>
      </c>
      <c r="E371" s="238" t="s">
        <v>588</v>
      </c>
      <c r="F371" s="239" t="s">
        <v>589</v>
      </c>
      <c r="G371" s="240" t="s">
        <v>238</v>
      </c>
      <c r="H371" s="241">
        <v>1</v>
      </c>
      <c r="I371" s="242"/>
      <c r="J371" s="243">
        <f>ROUND(I371*H371,2)</f>
        <v>0</v>
      </c>
      <c r="K371" s="239" t="s">
        <v>251</v>
      </c>
      <c r="L371" s="46"/>
      <c r="M371" s="244" t="s">
        <v>1</v>
      </c>
      <c r="N371" s="245" t="s">
        <v>48</v>
      </c>
      <c r="O371" s="93"/>
      <c r="P371" s="246">
        <f>O371*H371</f>
        <v>0</v>
      </c>
      <c r="Q371" s="246">
        <v>0</v>
      </c>
      <c r="R371" s="246">
        <f>Q371*H371</f>
        <v>0</v>
      </c>
      <c r="S371" s="246">
        <v>0</v>
      </c>
      <c r="T371" s="247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48" t="s">
        <v>563</v>
      </c>
      <c r="AT371" s="248" t="s">
        <v>133</v>
      </c>
      <c r="AU371" s="248" t="s">
        <v>93</v>
      </c>
      <c r="AY371" s="18" t="s">
        <v>130</v>
      </c>
      <c r="BE371" s="249">
        <f>IF(N371="základní",J371,0)</f>
        <v>0</v>
      </c>
      <c r="BF371" s="249">
        <f>IF(N371="snížená",J371,0)</f>
        <v>0</v>
      </c>
      <c r="BG371" s="249">
        <f>IF(N371="zákl. přenesená",J371,0)</f>
        <v>0</v>
      </c>
      <c r="BH371" s="249">
        <f>IF(N371="sníž. přenesená",J371,0)</f>
        <v>0</v>
      </c>
      <c r="BI371" s="249">
        <f>IF(N371="nulová",J371,0)</f>
        <v>0</v>
      </c>
      <c r="BJ371" s="18" t="s">
        <v>91</v>
      </c>
      <c r="BK371" s="249">
        <f>ROUND(I371*H371,2)</f>
        <v>0</v>
      </c>
      <c r="BL371" s="18" t="s">
        <v>563</v>
      </c>
      <c r="BM371" s="248" t="s">
        <v>590</v>
      </c>
    </row>
    <row r="372" spans="1:65" s="2" customFormat="1" ht="16.5" customHeight="1">
      <c r="A372" s="40"/>
      <c r="B372" s="41"/>
      <c r="C372" s="237" t="s">
        <v>591</v>
      </c>
      <c r="D372" s="237" t="s">
        <v>133</v>
      </c>
      <c r="E372" s="238" t="s">
        <v>592</v>
      </c>
      <c r="F372" s="239" t="s">
        <v>593</v>
      </c>
      <c r="G372" s="240" t="s">
        <v>238</v>
      </c>
      <c r="H372" s="241">
        <v>1</v>
      </c>
      <c r="I372" s="242"/>
      <c r="J372" s="243">
        <f>ROUND(I372*H372,2)</f>
        <v>0</v>
      </c>
      <c r="K372" s="239" t="s">
        <v>251</v>
      </c>
      <c r="L372" s="46"/>
      <c r="M372" s="244" t="s">
        <v>1</v>
      </c>
      <c r="N372" s="245" t="s">
        <v>48</v>
      </c>
      <c r="O372" s="93"/>
      <c r="P372" s="246">
        <f>O372*H372</f>
        <v>0</v>
      </c>
      <c r="Q372" s="246">
        <v>0</v>
      </c>
      <c r="R372" s="246">
        <f>Q372*H372</f>
        <v>0</v>
      </c>
      <c r="S372" s="246">
        <v>0</v>
      </c>
      <c r="T372" s="247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48" t="s">
        <v>563</v>
      </c>
      <c r="AT372" s="248" t="s">
        <v>133</v>
      </c>
      <c r="AU372" s="248" t="s">
        <v>93</v>
      </c>
      <c r="AY372" s="18" t="s">
        <v>130</v>
      </c>
      <c r="BE372" s="249">
        <f>IF(N372="základní",J372,0)</f>
        <v>0</v>
      </c>
      <c r="BF372" s="249">
        <f>IF(N372="snížená",J372,0)</f>
        <v>0</v>
      </c>
      <c r="BG372" s="249">
        <f>IF(N372="zákl. přenesená",J372,0)</f>
        <v>0</v>
      </c>
      <c r="BH372" s="249">
        <f>IF(N372="sníž. přenesená",J372,0)</f>
        <v>0</v>
      </c>
      <c r="BI372" s="249">
        <f>IF(N372="nulová",J372,0)</f>
        <v>0</v>
      </c>
      <c r="BJ372" s="18" t="s">
        <v>91</v>
      </c>
      <c r="BK372" s="249">
        <f>ROUND(I372*H372,2)</f>
        <v>0</v>
      </c>
      <c r="BL372" s="18" t="s">
        <v>563</v>
      </c>
      <c r="BM372" s="248" t="s">
        <v>594</v>
      </c>
    </row>
    <row r="373" spans="1:65" s="2" customFormat="1" ht="16.5" customHeight="1">
      <c r="A373" s="40"/>
      <c r="B373" s="41"/>
      <c r="C373" s="237" t="s">
        <v>595</v>
      </c>
      <c r="D373" s="237" t="s">
        <v>133</v>
      </c>
      <c r="E373" s="238" t="s">
        <v>596</v>
      </c>
      <c r="F373" s="239" t="s">
        <v>597</v>
      </c>
      <c r="G373" s="240" t="s">
        <v>136</v>
      </c>
      <c r="H373" s="241">
        <v>1</v>
      </c>
      <c r="I373" s="242"/>
      <c r="J373" s="243">
        <f>ROUND(I373*H373,2)</f>
        <v>0</v>
      </c>
      <c r="K373" s="239" t="s">
        <v>251</v>
      </c>
      <c r="L373" s="46"/>
      <c r="M373" s="244" t="s">
        <v>1</v>
      </c>
      <c r="N373" s="245" t="s">
        <v>48</v>
      </c>
      <c r="O373" s="93"/>
      <c r="P373" s="246">
        <f>O373*H373</f>
        <v>0</v>
      </c>
      <c r="Q373" s="246">
        <v>0</v>
      </c>
      <c r="R373" s="246">
        <f>Q373*H373</f>
        <v>0</v>
      </c>
      <c r="S373" s="246">
        <v>0</v>
      </c>
      <c r="T373" s="247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48" t="s">
        <v>563</v>
      </c>
      <c r="AT373" s="248" t="s">
        <v>133</v>
      </c>
      <c r="AU373" s="248" t="s">
        <v>93</v>
      </c>
      <c r="AY373" s="18" t="s">
        <v>130</v>
      </c>
      <c r="BE373" s="249">
        <f>IF(N373="základní",J373,0)</f>
        <v>0</v>
      </c>
      <c r="BF373" s="249">
        <f>IF(N373="snížená",J373,0)</f>
        <v>0</v>
      </c>
      <c r="BG373" s="249">
        <f>IF(N373="zákl. přenesená",J373,0)</f>
        <v>0</v>
      </c>
      <c r="BH373" s="249">
        <f>IF(N373="sníž. přenesená",J373,0)</f>
        <v>0</v>
      </c>
      <c r="BI373" s="249">
        <f>IF(N373="nulová",J373,0)</f>
        <v>0</v>
      </c>
      <c r="BJ373" s="18" t="s">
        <v>91</v>
      </c>
      <c r="BK373" s="249">
        <f>ROUND(I373*H373,2)</f>
        <v>0</v>
      </c>
      <c r="BL373" s="18" t="s">
        <v>563</v>
      </c>
      <c r="BM373" s="248" t="s">
        <v>598</v>
      </c>
    </row>
    <row r="374" spans="1:65" s="2" customFormat="1" ht="16.5" customHeight="1">
      <c r="A374" s="40"/>
      <c r="B374" s="41"/>
      <c r="C374" s="237" t="s">
        <v>599</v>
      </c>
      <c r="D374" s="237" t="s">
        <v>133</v>
      </c>
      <c r="E374" s="238" t="s">
        <v>600</v>
      </c>
      <c r="F374" s="239" t="s">
        <v>601</v>
      </c>
      <c r="G374" s="240" t="s">
        <v>136</v>
      </c>
      <c r="H374" s="241">
        <v>1</v>
      </c>
      <c r="I374" s="242"/>
      <c r="J374" s="243">
        <f>ROUND(I374*H374,2)</f>
        <v>0</v>
      </c>
      <c r="K374" s="239" t="s">
        <v>251</v>
      </c>
      <c r="L374" s="46"/>
      <c r="M374" s="244" t="s">
        <v>1</v>
      </c>
      <c r="N374" s="245" t="s">
        <v>48</v>
      </c>
      <c r="O374" s="93"/>
      <c r="P374" s="246">
        <f>O374*H374</f>
        <v>0</v>
      </c>
      <c r="Q374" s="246">
        <v>0</v>
      </c>
      <c r="R374" s="246">
        <f>Q374*H374</f>
        <v>0</v>
      </c>
      <c r="S374" s="246">
        <v>0</v>
      </c>
      <c r="T374" s="247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48" t="s">
        <v>563</v>
      </c>
      <c r="AT374" s="248" t="s">
        <v>133</v>
      </c>
      <c r="AU374" s="248" t="s">
        <v>93</v>
      </c>
      <c r="AY374" s="18" t="s">
        <v>130</v>
      </c>
      <c r="BE374" s="249">
        <f>IF(N374="základní",J374,0)</f>
        <v>0</v>
      </c>
      <c r="BF374" s="249">
        <f>IF(N374="snížená",J374,0)</f>
        <v>0</v>
      </c>
      <c r="BG374" s="249">
        <f>IF(N374="zákl. přenesená",J374,0)</f>
        <v>0</v>
      </c>
      <c r="BH374" s="249">
        <f>IF(N374="sníž. přenesená",J374,0)</f>
        <v>0</v>
      </c>
      <c r="BI374" s="249">
        <f>IF(N374="nulová",J374,0)</f>
        <v>0</v>
      </c>
      <c r="BJ374" s="18" t="s">
        <v>91</v>
      </c>
      <c r="BK374" s="249">
        <f>ROUND(I374*H374,2)</f>
        <v>0</v>
      </c>
      <c r="BL374" s="18" t="s">
        <v>563</v>
      </c>
      <c r="BM374" s="248" t="s">
        <v>602</v>
      </c>
    </row>
    <row r="375" spans="1:63" s="12" customFormat="1" ht="25.9" customHeight="1">
      <c r="A375" s="12"/>
      <c r="B375" s="221"/>
      <c r="C375" s="222"/>
      <c r="D375" s="223" t="s">
        <v>82</v>
      </c>
      <c r="E375" s="224" t="s">
        <v>128</v>
      </c>
      <c r="F375" s="224" t="s">
        <v>603</v>
      </c>
      <c r="G375" s="222"/>
      <c r="H375" s="222"/>
      <c r="I375" s="225"/>
      <c r="J375" s="226">
        <f>BK375</f>
        <v>0</v>
      </c>
      <c r="K375" s="222"/>
      <c r="L375" s="227"/>
      <c r="M375" s="228"/>
      <c r="N375" s="229"/>
      <c r="O375" s="229"/>
      <c r="P375" s="230">
        <f>P376</f>
        <v>0</v>
      </c>
      <c r="Q375" s="229"/>
      <c r="R375" s="230">
        <f>R376</f>
        <v>0</v>
      </c>
      <c r="S375" s="229"/>
      <c r="T375" s="231">
        <f>T376</f>
        <v>0</v>
      </c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R375" s="232" t="s">
        <v>129</v>
      </c>
      <c r="AT375" s="233" t="s">
        <v>82</v>
      </c>
      <c r="AU375" s="233" t="s">
        <v>83</v>
      </c>
      <c r="AY375" s="232" t="s">
        <v>130</v>
      </c>
      <c r="BK375" s="234">
        <f>BK376</f>
        <v>0</v>
      </c>
    </row>
    <row r="376" spans="1:63" s="12" customFormat="1" ht="22.8" customHeight="1">
      <c r="A376" s="12"/>
      <c r="B376" s="221"/>
      <c r="C376" s="222"/>
      <c r="D376" s="223" t="s">
        <v>82</v>
      </c>
      <c r="E376" s="235" t="s">
        <v>604</v>
      </c>
      <c r="F376" s="235" t="s">
        <v>605</v>
      </c>
      <c r="G376" s="222"/>
      <c r="H376" s="222"/>
      <c r="I376" s="225"/>
      <c r="J376" s="236">
        <f>BK376</f>
        <v>0</v>
      </c>
      <c r="K376" s="222"/>
      <c r="L376" s="227"/>
      <c r="M376" s="228"/>
      <c r="N376" s="229"/>
      <c r="O376" s="229"/>
      <c r="P376" s="230">
        <f>P377</f>
        <v>0</v>
      </c>
      <c r="Q376" s="229"/>
      <c r="R376" s="230">
        <f>R377</f>
        <v>0</v>
      </c>
      <c r="S376" s="229"/>
      <c r="T376" s="231">
        <f>T377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32" t="s">
        <v>129</v>
      </c>
      <c r="AT376" s="233" t="s">
        <v>82</v>
      </c>
      <c r="AU376" s="233" t="s">
        <v>91</v>
      </c>
      <c r="AY376" s="232" t="s">
        <v>130</v>
      </c>
      <c r="BK376" s="234">
        <f>BK377</f>
        <v>0</v>
      </c>
    </row>
    <row r="377" spans="1:65" s="2" customFormat="1" ht="16.5" customHeight="1">
      <c r="A377" s="40"/>
      <c r="B377" s="41"/>
      <c r="C377" s="237" t="s">
        <v>606</v>
      </c>
      <c r="D377" s="237" t="s">
        <v>133</v>
      </c>
      <c r="E377" s="238" t="s">
        <v>607</v>
      </c>
      <c r="F377" s="239" t="s">
        <v>608</v>
      </c>
      <c r="G377" s="240" t="s">
        <v>136</v>
      </c>
      <c r="H377" s="241">
        <v>1</v>
      </c>
      <c r="I377" s="242"/>
      <c r="J377" s="243">
        <f>ROUND(I377*H377,2)</f>
        <v>0</v>
      </c>
      <c r="K377" s="239" t="s">
        <v>137</v>
      </c>
      <c r="L377" s="46"/>
      <c r="M377" s="312" t="s">
        <v>1</v>
      </c>
      <c r="N377" s="313" t="s">
        <v>48</v>
      </c>
      <c r="O377" s="256"/>
      <c r="P377" s="314">
        <f>O377*H377</f>
        <v>0</v>
      </c>
      <c r="Q377" s="314">
        <v>0</v>
      </c>
      <c r="R377" s="314">
        <f>Q377*H377</f>
        <v>0</v>
      </c>
      <c r="S377" s="314">
        <v>0</v>
      </c>
      <c r="T377" s="315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48" t="s">
        <v>138</v>
      </c>
      <c r="AT377" s="248" t="s">
        <v>133</v>
      </c>
      <c r="AU377" s="248" t="s">
        <v>93</v>
      </c>
      <c r="AY377" s="18" t="s">
        <v>130</v>
      </c>
      <c r="BE377" s="249">
        <f>IF(N377="základní",J377,0)</f>
        <v>0</v>
      </c>
      <c r="BF377" s="249">
        <f>IF(N377="snížená",J377,0)</f>
        <v>0</v>
      </c>
      <c r="BG377" s="249">
        <f>IF(N377="zákl. přenesená",J377,0)</f>
        <v>0</v>
      </c>
      <c r="BH377" s="249">
        <f>IF(N377="sníž. přenesená",J377,0)</f>
        <v>0</v>
      </c>
      <c r="BI377" s="249">
        <f>IF(N377="nulová",J377,0)</f>
        <v>0</v>
      </c>
      <c r="BJ377" s="18" t="s">
        <v>91</v>
      </c>
      <c r="BK377" s="249">
        <f>ROUND(I377*H377,2)</f>
        <v>0</v>
      </c>
      <c r="BL377" s="18" t="s">
        <v>138</v>
      </c>
      <c r="BM377" s="248" t="s">
        <v>609</v>
      </c>
    </row>
    <row r="378" spans="1:31" s="2" customFormat="1" ht="6.95" customHeight="1">
      <c r="A378" s="40"/>
      <c r="B378" s="68"/>
      <c r="C378" s="69"/>
      <c r="D378" s="69"/>
      <c r="E378" s="69"/>
      <c r="F378" s="69"/>
      <c r="G378" s="69"/>
      <c r="H378" s="69"/>
      <c r="I378" s="185"/>
      <c r="J378" s="69"/>
      <c r="K378" s="69"/>
      <c r="L378" s="46"/>
      <c r="M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</row>
  </sheetData>
  <sheetProtection password="E785" sheet="1" objects="1" scenarios="1" formatColumns="0" formatRows="0" autoFilter="0"/>
  <autoFilter ref="C132:K377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93</v>
      </c>
    </row>
    <row r="4" spans="2:46" s="1" customFormat="1" ht="24.95" customHeight="1">
      <c r="B4" s="21"/>
      <c r="D4" s="142" t="s">
        <v>100</v>
      </c>
      <c r="I4" s="138"/>
      <c r="L4" s="21"/>
      <c r="M4" s="143" t="s">
        <v>10</v>
      </c>
      <c r="AT4" s="18" t="s">
        <v>4</v>
      </c>
    </row>
    <row r="5" spans="2:12" s="1" customFormat="1" ht="6.95" customHeight="1">
      <c r="B5" s="21"/>
      <c r="I5" s="138"/>
      <c r="L5" s="21"/>
    </row>
    <row r="6" spans="2:12" s="1" customFormat="1" ht="12" customHeight="1">
      <c r="B6" s="21"/>
      <c r="D6" s="144" t="s">
        <v>16</v>
      </c>
      <c r="I6" s="138"/>
      <c r="L6" s="21"/>
    </row>
    <row r="7" spans="2:12" s="1" customFormat="1" ht="16.5" customHeight="1">
      <c r="B7" s="21"/>
      <c r="E7" s="145" t="str">
        <f>'Rekapitulace stavby'!K6</f>
        <v>Projekt opravy střech _ Pavilony - A, B</v>
      </c>
      <c r="F7" s="144"/>
      <c r="G7" s="144"/>
      <c r="H7" s="144"/>
      <c r="I7" s="138"/>
      <c r="L7" s="21"/>
    </row>
    <row r="8" spans="1:31" s="2" customFormat="1" ht="12" customHeight="1">
      <c r="A8" s="40"/>
      <c r="B8" s="46"/>
      <c r="C8" s="40"/>
      <c r="D8" s="144" t="s">
        <v>101</v>
      </c>
      <c r="E8" s="40"/>
      <c r="F8" s="40"/>
      <c r="G8" s="40"/>
      <c r="H8" s="40"/>
      <c r="I8" s="146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610</v>
      </c>
      <c r="F9" s="40"/>
      <c r="G9" s="40"/>
      <c r="H9" s="40"/>
      <c r="I9" s="146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46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18</v>
      </c>
      <c r="E11" s="40"/>
      <c r="F11" s="148" t="s">
        <v>1</v>
      </c>
      <c r="G11" s="40"/>
      <c r="H11" s="40"/>
      <c r="I11" s="149" t="s">
        <v>20</v>
      </c>
      <c r="J11" s="148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22</v>
      </c>
      <c r="E12" s="40"/>
      <c r="F12" s="148" t="s">
        <v>40</v>
      </c>
      <c r="G12" s="40"/>
      <c r="H12" s="40"/>
      <c r="I12" s="149" t="s">
        <v>24</v>
      </c>
      <c r="J12" s="150" t="str">
        <f>'Rekapitulace stavby'!AN8</f>
        <v>13. 5. 2020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46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30</v>
      </c>
      <c r="E14" s="40"/>
      <c r="F14" s="40"/>
      <c r="G14" s="40"/>
      <c r="H14" s="40"/>
      <c r="I14" s="149" t="s">
        <v>31</v>
      </c>
      <c r="J14" s="148" t="str">
        <f>IF('Rekapitulace stavby'!AN10="","",'Rekapitulace stavby'!AN10)</f>
        <v/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8" t="str">
        <f>IF('Rekapitulace stavby'!E11="","",'Rekapitulace stavby'!E11)</f>
        <v>Město Petřvald</v>
      </c>
      <c r="F15" s="40"/>
      <c r="G15" s="40"/>
      <c r="H15" s="40"/>
      <c r="I15" s="149" t="s">
        <v>33</v>
      </c>
      <c r="J15" s="148" t="str">
        <f>IF('Rekapitulace stavby'!AN11="","",'Rekapitulace stavby'!AN11)</f>
        <v/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46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34</v>
      </c>
      <c r="E17" s="40"/>
      <c r="F17" s="40"/>
      <c r="G17" s="40"/>
      <c r="H17" s="40"/>
      <c r="I17" s="149" t="s">
        <v>31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8"/>
      <c r="G18" s="148"/>
      <c r="H18" s="148"/>
      <c r="I18" s="149" t="s">
        <v>33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46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36</v>
      </c>
      <c r="E20" s="40"/>
      <c r="F20" s="40"/>
      <c r="G20" s="40"/>
      <c r="H20" s="40"/>
      <c r="I20" s="149" t="s">
        <v>31</v>
      </c>
      <c r="J20" s="148" t="str">
        <f>IF('Rekapitulace stavby'!AN16="","",'Rekapitulace stavby'!AN16)</f>
        <v/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8" t="str">
        <f>IF('Rekapitulace stavby'!E17="","",'Rekapitulace stavby'!E17)</f>
        <v>DEKPROJEKT s.r.o.</v>
      </c>
      <c r="F21" s="40"/>
      <c r="G21" s="40"/>
      <c r="H21" s="40"/>
      <c r="I21" s="149" t="s">
        <v>33</v>
      </c>
      <c r="J21" s="148" t="str">
        <f>IF('Rekapitulace stavby'!AN17="","",'Rekapitulace stavby'!AN17)</f>
        <v/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46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39</v>
      </c>
      <c r="E23" s="40"/>
      <c r="F23" s="40"/>
      <c r="G23" s="40"/>
      <c r="H23" s="40"/>
      <c r="I23" s="149" t="s">
        <v>31</v>
      </c>
      <c r="J23" s="148" t="str">
        <f>IF('Rekapitulace stavby'!AN19="","",'Rekapitulace stavby'!AN19)</f>
        <v/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8" t="str">
        <f>IF('Rekapitulace stavby'!E20="","",'Rekapitulace stavby'!E20)</f>
        <v xml:space="preserve"> </v>
      </c>
      <c r="F24" s="40"/>
      <c r="G24" s="40"/>
      <c r="H24" s="40"/>
      <c r="I24" s="149" t="s">
        <v>33</v>
      </c>
      <c r="J24" s="148" t="str">
        <f>IF('Rekapitulace stavby'!AN20="","",'Rekapitulace stavby'!AN20)</f>
        <v/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46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41</v>
      </c>
      <c r="E26" s="40"/>
      <c r="F26" s="40"/>
      <c r="G26" s="40"/>
      <c r="H26" s="40"/>
      <c r="I26" s="146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83.25" customHeight="1">
      <c r="A27" s="151"/>
      <c r="B27" s="152"/>
      <c r="C27" s="151"/>
      <c r="D27" s="151"/>
      <c r="E27" s="153" t="s">
        <v>42</v>
      </c>
      <c r="F27" s="153"/>
      <c r="G27" s="153"/>
      <c r="H27" s="153"/>
      <c r="I27" s="154"/>
      <c r="J27" s="151"/>
      <c r="K27" s="151"/>
      <c r="L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46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6"/>
      <c r="E29" s="156"/>
      <c r="F29" s="156"/>
      <c r="G29" s="156"/>
      <c r="H29" s="156"/>
      <c r="I29" s="157"/>
      <c r="J29" s="156"/>
      <c r="K29" s="156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8" t="s">
        <v>43</v>
      </c>
      <c r="E30" s="40"/>
      <c r="F30" s="40"/>
      <c r="G30" s="40"/>
      <c r="H30" s="40"/>
      <c r="I30" s="146"/>
      <c r="J30" s="159">
        <f>ROUND(J128,2)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6"/>
      <c r="E31" s="156"/>
      <c r="F31" s="156"/>
      <c r="G31" s="156"/>
      <c r="H31" s="156"/>
      <c r="I31" s="157"/>
      <c r="J31" s="156"/>
      <c r="K31" s="156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60" t="s">
        <v>45</v>
      </c>
      <c r="G32" s="40"/>
      <c r="H32" s="40"/>
      <c r="I32" s="161" t="s">
        <v>44</v>
      </c>
      <c r="J32" s="160" t="s">
        <v>46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62" t="s">
        <v>47</v>
      </c>
      <c r="E33" s="144" t="s">
        <v>48</v>
      </c>
      <c r="F33" s="163">
        <f>ROUND((SUM(BE128:BE159)),2)</f>
        <v>0</v>
      </c>
      <c r="G33" s="40"/>
      <c r="H33" s="40"/>
      <c r="I33" s="164">
        <v>0.21</v>
      </c>
      <c r="J33" s="163">
        <f>ROUND(((SUM(BE128:BE159))*I33),2)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49</v>
      </c>
      <c r="F34" s="163">
        <f>ROUND((SUM(BF128:BF159)),2)</f>
        <v>0</v>
      </c>
      <c r="G34" s="40"/>
      <c r="H34" s="40"/>
      <c r="I34" s="164">
        <v>0.15</v>
      </c>
      <c r="J34" s="163">
        <f>ROUND(((SUM(BF128:BF159))*I34),2)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50</v>
      </c>
      <c r="F35" s="163">
        <f>ROUND((SUM(BG128:BG159)),2)</f>
        <v>0</v>
      </c>
      <c r="G35" s="40"/>
      <c r="H35" s="40"/>
      <c r="I35" s="164">
        <v>0.21</v>
      </c>
      <c r="J35" s="163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51</v>
      </c>
      <c r="F36" s="163">
        <f>ROUND((SUM(BH128:BH159)),2)</f>
        <v>0</v>
      </c>
      <c r="G36" s="40"/>
      <c r="H36" s="40"/>
      <c r="I36" s="164">
        <v>0.15</v>
      </c>
      <c r="J36" s="163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52</v>
      </c>
      <c r="F37" s="163">
        <f>ROUND((SUM(BI128:BI159)),2)</f>
        <v>0</v>
      </c>
      <c r="G37" s="40"/>
      <c r="H37" s="40"/>
      <c r="I37" s="164">
        <v>0</v>
      </c>
      <c r="J37" s="163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46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5"/>
      <c r="D39" s="166" t="s">
        <v>53</v>
      </c>
      <c r="E39" s="167"/>
      <c r="F39" s="167"/>
      <c r="G39" s="168" t="s">
        <v>54</v>
      </c>
      <c r="H39" s="169" t="s">
        <v>55</v>
      </c>
      <c r="I39" s="170"/>
      <c r="J39" s="171">
        <f>SUM(J30:J37)</f>
        <v>0</v>
      </c>
      <c r="K39" s="172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146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I41" s="138"/>
      <c r="L41" s="21"/>
    </row>
    <row r="42" spans="2:12" s="1" customFormat="1" ht="14.4" customHeight="1">
      <c r="B42" s="21"/>
      <c r="I42" s="138"/>
      <c r="L42" s="21"/>
    </row>
    <row r="43" spans="2:12" s="1" customFormat="1" ht="14.4" customHeight="1">
      <c r="B43" s="21"/>
      <c r="I43" s="138"/>
      <c r="L43" s="21"/>
    </row>
    <row r="44" spans="2:12" s="1" customFormat="1" ht="14.4" customHeight="1">
      <c r="B44" s="21"/>
      <c r="I44" s="138"/>
      <c r="L44" s="21"/>
    </row>
    <row r="45" spans="2:12" s="1" customFormat="1" ht="14.4" customHeight="1">
      <c r="B45" s="21"/>
      <c r="I45" s="138"/>
      <c r="L45" s="21"/>
    </row>
    <row r="46" spans="2:12" s="1" customFormat="1" ht="14.4" customHeight="1">
      <c r="B46" s="21"/>
      <c r="I46" s="138"/>
      <c r="L46" s="21"/>
    </row>
    <row r="47" spans="2:12" s="1" customFormat="1" ht="14.4" customHeight="1">
      <c r="B47" s="21"/>
      <c r="I47" s="138"/>
      <c r="L47" s="21"/>
    </row>
    <row r="48" spans="2:12" s="1" customFormat="1" ht="14.4" customHeight="1">
      <c r="B48" s="21"/>
      <c r="I48" s="138"/>
      <c r="L48" s="21"/>
    </row>
    <row r="49" spans="2:12" s="1" customFormat="1" ht="14.4" customHeight="1">
      <c r="B49" s="21"/>
      <c r="I49" s="138"/>
      <c r="L49" s="21"/>
    </row>
    <row r="50" spans="2:12" s="2" customFormat="1" ht="14.4" customHeight="1">
      <c r="B50" s="65"/>
      <c r="D50" s="173" t="s">
        <v>56</v>
      </c>
      <c r="E50" s="174"/>
      <c r="F50" s="174"/>
      <c r="G50" s="173" t="s">
        <v>57</v>
      </c>
      <c r="H50" s="174"/>
      <c r="I50" s="175"/>
      <c r="J50" s="174"/>
      <c r="K50" s="174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76" t="s">
        <v>58</v>
      </c>
      <c r="E61" s="177"/>
      <c r="F61" s="178" t="s">
        <v>59</v>
      </c>
      <c r="G61" s="176" t="s">
        <v>58</v>
      </c>
      <c r="H61" s="177"/>
      <c r="I61" s="179"/>
      <c r="J61" s="180" t="s">
        <v>59</v>
      </c>
      <c r="K61" s="177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73" t="s">
        <v>60</v>
      </c>
      <c r="E65" s="181"/>
      <c r="F65" s="181"/>
      <c r="G65" s="173" t="s">
        <v>61</v>
      </c>
      <c r="H65" s="181"/>
      <c r="I65" s="182"/>
      <c r="J65" s="181"/>
      <c r="K65" s="18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76" t="s">
        <v>58</v>
      </c>
      <c r="E76" s="177"/>
      <c r="F76" s="178" t="s">
        <v>59</v>
      </c>
      <c r="G76" s="176" t="s">
        <v>58</v>
      </c>
      <c r="H76" s="177"/>
      <c r="I76" s="179"/>
      <c r="J76" s="180" t="s">
        <v>59</v>
      </c>
      <c r="K76" s="177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103</v>
      </c>
      <c r="D82" s="42"/>
      <c r="E82" s="42"/>
      <c r="F82" s="42"/>
      <c r="G82" s="42"/>
      <c r="H82" s="42"/>
      <c r="I82" s="146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46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146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89" t="str">
        <f>E7</f>
        <v>Projekt opravy střech _ Pavilony - A, B</v>
      </c>
      <c r="F85" s="33"/>
      <c r="G85" s="33"/>
      <c r="H85" s="33"/>
      <c r="I85" s="146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101</v>
      </c>
      <c r="D86" s="42"/>
      <c r="E86" s="42"/>
      <c r="F86" s="42"/>
      <c r="G86" s="42"/>
      <c r="H86" s="42"/>
      <c r="I86" s="146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D.1.4 - Elektroinstalace _ Ochrana před bleskem</v>
      </c>
      <c r="F87" s="42"/>
      <c r="G87" s="42"/>
      <c r="H87" s="42"/>
      <c r="I87" s="146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46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22</v>
      </c>
      <c r="D89" s="42"/>
      <c r="E89" s="42"/>
      <c r="F89" s="28" t="str">
        <f>F12</f>
        <v xml:space="preserve"> </v>
      </c>
      <c r="G89" s="42"/>
      <c r="H89" s="42"/>
      <c r="I89" s="149" t="s">
        <v>24</v>
      </c>
      <c r="J89" s="81" t="str">
        <f>IF(J12="","",J12)</f>
        <v>13. 5. 2020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46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5.65" customHeight="1">
      <c r="A91" s="40"/>
      <c r="B91" s="41"/>
      <c r="C91" s="33" t="s">
        <v>30</v>
      </c>
      <c r="D91" s="42"/>
      <c r="E91" s="42"/>
      <c r="F91" s="28" t="str">
        <f>E15</f>
        <v>Město Petřvald</v>
      </c>
      <c r="G91" s="42"/>
      <c r="H91" s="42"/>
      <c r="I91" s="149" t="s">
        <v>36</v>
      </c>
      <c r="J91" s="38" t="str">
        <f>E21</f>
        <v>DEKPROJEKT s.r.o.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3" t="s">
        <v>34</v>
      </c>
      <c r="D92" s="42"/>
      <c r="E92" s="42"/>
      <c r="F92" s="28" t="str">
        <f>IF(E18="","",E18)</f>
        <v>Vyplň údaj</v>
      </c>
      <c r="G92" s="42"/>
      <c r="H92" s="42"/>
      <c r="I92" s="149" t="s">
        <v>39</v>
      </c>
      <c r="J92" s="38" t="str">
        <f>E24</f>
        <v xml:space="preserve">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146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90" t="s">
        <v>104</v>
      </c>
      <c r="D94" s="191"/>
      <c r="E94" s="191"/>
      <c r="F94" s="191"/>
      <c r="G94" s="191"/>
      <c r="H94" s="191"/>
      <c r="I94" s="192"/>
      <c r="J94" s="193" t="s">
        <v>105</v>
      </c>
      <c r="K94" s="19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46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94" t="s">
        <v>106</v>
      </c>
      <c r="D96" s="42"/>
      <c r="E96" s="42"/>
      <c r="F96" s="42"/>
      <c r="G96" s="42"/>
      <c r="H96" s="42"/>
      <c r="I96" s="146"/>
      <c r="J96" s="112">
        <f>J128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107</v>
      </c>
    </row>
    <row r="97" spans="1:31" s="9" customFormat="1" ht="24.95" customHeight="1">
      <c r="A97" s="9"/>
      <c r="B97" s="195"/>
      <c r="C97" s="196"/>
      <c r="D97" s="197" t="s">
        <v>611</v>
      </c>
      <c r="E97" s="198"/>
      <c r="F97" s="198"/>
      <c r="G97" s="198"/>
      <c r="H97" s="198"/>
      <c r="I97" s="199"/>
      <c r="J97" s="200">
        <f>J129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612</v>
      </c>
      <c r="E98" s="205"/>
      <c r="F98" s="205"/>
      <c r="G98" s="205"/>
      <c r="H98" s="205"/>
      <c r="I98" s="206"/>
      <c r="J98" s="207">
        <f>J130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612</v>
      </c>
      <c r="E99" s="205"/>
      <c r="F99" s="205"/>
      <c r="G99" s="205"/>
      <c r="H99" s="205"/>
      <c r="I99" s="206"/>
      <c r="J99" s="207">
        <f>J132</f>
        <v>0</v>
      </c>
      <c r="K99" s="203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613</v>
      </c>
      <c r="E100" s="205"/>
      <c r="F100" s="205"/>
      <c r="G100" s="205"/>
      <c r="H100" s="205"/>
      <c r="I100" s="206"/>
      <c r="J100" s="207">
        <f>J136</f>
        <v>0</v>
      </c>
      <c r="K100" s="203"/>
      <c r="L100" s="20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2"/>
      <c r="C101" s="203"/>
      <c r="D101" s="204" t="s">
        <v>614</v>
      </c>
      <c r="E101" s="205"/>
      <c r="F101" s="205"/>
      <c r="G101" s="205"/>
      <c r="H101" s="205"/>
      <c r="I101" s="206"/>
      <c r="J101" s="207">
        <f>J138</f>
        <v>0</v>
      </c>
      <c r="K101" s="203"/>
      <c r="L101" s="20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2"/>
      <c r="C102" s="203"/>
      <c r="D102" s="204" t="s">
        <v>615</v>
      </c>
      <c r="E102" s="205"/>
      <c r="F102" s="205"/>
      <c r="G102" s="205"/>
      <c r="H102" s="205"/>
      <c r="I102" s="206"/>
      <c r="J102" s="207">
        <f>J144</f>
        <v>0</v>
      </c>
      <c r="K102" s="203"/>
      <c r="L102" s="20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2"/>
      <c r="C103" s="203"/>
      <c r="D103" s="204" t="s">
        <v>616</v>
      </c>
      <c r="E103" s="205"/>
      <c r="F103" s="205"/>
      <c r="G103" s="205"/>
      <c r="H103" s="205"/>
      <c r="I103" s="206"/>
      <c r="J103" s="207">
        <f>J145</f>
        <v>0</v>
      </c>
      <c r="K103" s="203"/>
      <c r="L103" s="20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2"/>
      <c r="C104" s="203"/>
      <c r="D104" s="204" t="s">
        <v>617</v>
      </c>
      <c r="E104" s="205"/>
      <c r="F104" s="205"/>
      <c r="G104" s="205"/>
      <c r="H104" s="205"/>
      <c r="I104" s="206"/>
      <c r="J104" s="207">
        <f>J147</f>
        <v>0</v>
      </c>
      <c r="K104" s="203"/>
      <c r="L104" s="20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95"/>
      <c r="C105" s="196"/>
      <c r="D105" s="197" t="s">
        <v>200</v>
      </c>
      <c r="E105" s="198"/>
      <c r="F105" s="198"/>
      <c r="G105" s="198"/>
      <c r="H105" s="198"/>
      <c r="I105" s="199"/>
      <c r="J105" s="200">
        <f>J154</f>
        <v>0</v>
      </c>
      <c r="K105" s="196"/>
      <c r="L105" s="20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202"/>
      <c r="C106" s="203"/>
      <c r="D106" s="204" t="s">
        <v>618</v>
      </c>
      <c r="E106" s="205"/>
      <c r="F106" s="205"/>
      <c r="G106" s="205"/>
      <c r="H106" s="205"/>
      <c r="I106" s="206"/>
      <c r="J106" s="207">
        <f>J155</f>
        <v>0</v>
      </c>
      <c r="K106" s="203"/>
      <c r="L106" s="20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95"/>
      <c r="C107" s="196"/>
      <c r="D107" s="197" t="s">
        <v>208</v>
      </c>
      <c r="E107" s="198"/>
      <c r="F107" s="198"/>
      <c r="G107" s="198"/>
      <c r="H107" s="198"/>
      <c r="I107" s="199"/>
      <c r="J107" s="200">
        <f>J157</f>
        <v>0</v>
      </c>
      <c r="K107" s="196"/>
      <c r="L107" s="20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202"/>
      <c r="C108" s="203"/>
      <c r="D108" s="204" t="s">
        <v>619</v>
      </c>
      <c r="E108" s="205"/>
      <c r="F108" s="205"/>
      <c r="G108" s="205"/>
      <c r="H108" s="205"/>
      <c r="I108" s="206"/>
      <c r="J108" s="207">
        <f>J158</f>
        <v>0</v>
      </c>
      <c r="K108" s="203"/>
      <c r="L108" s="20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40"/>
      <c r="B109" s="41"/>
      <c r="C109" s="42"/>
      <c r="D109" s="42"/>
      <c r="E109" s="42"/>
      <c r="F109" s="42"/>
      <c r="G109" s="42"/>
      <c r="H109" s="42"/>
      <c r="I109" s="146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6.95" customHeight="1">
      <c r="A110" s="40"/>
      <c r="B110" s="68"/>
      <c r="C110" s="69"/>
      <c r="D110" s="69"/>
      <c r="E110" s="69"/>
      <c r="F110" s="69"/>
      <c r="G110" s="69"/>
      <c r="H110" s="69"/>
      <c r="I110" s="185"/>
      <c r="J110" s="69"/>
      <c r="K110" s="69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4" spans="1:31" s="2" customFormat="1" ht="6.95" customHeight="1">
      <c r="A114" s="40"/>
      <c r="B114" s="70"/>
      <c r="C114" s="71"/>
      <c r="D114" s="71"/>
      <c r="E114" s="71"/>
      <c r="F114" s="71"/>
      <c r="G114" s="71"/>
      <c r="H114" s="71"/>
      <c r="I114" s="188"/>
      <c r="J114" s="71"/>
      <c r="K114" s="71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24.95" customHeight="1">
      <c r="A115" s="40"/>
      <c r="B115" s="41"/>
      <c r="C115" s="24" t="s">
        <v>115</v>
      </c>
      <c r="D115" s="42"/>
      <c r="E115" s="42"/>
      <c r="F115" s="42"/>
      <c r="G115" s="42"/>
      <c r="H115" s="42"/>
      <c r="I115" s="146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6.95" customHeight="1">
      <c r="A116" s="40"/>
      <c r="B116" s="41"/>
      <c r="C116" s="42"/>
      <c r="D116" s="42"/>
      <c r="E116" s="42"/>
      <c r="F116" s="42"/>
      <c r="G116" s="42"/>
      <c r="H116" s="42"/>
      <c r="I116" s="146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2" customHeight="1">
      <c r="A117" s="40"/>
      <c r="B117" s="41"/>
      <c r="C117" s="33" t="s">
        <v>16</v>
      </c>
      <c r="D117" s="42"/>
      <c r="E117" s="42"/>
      <c r="F117" s="42"/>
      <c r="G117" s="42"/>
      <c r="H117" s="42"/>
      <c r="I117" s="146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6.5" customHeight="1">
      <c r="A118" s="40"/>
      <c r="B118" s="41"/>
      <c r="C118" s="42"/>
      <c r="D118" s="42"/>
      <c r="E118" s="189" t="str">
        <f>E7</f>
        <v>Projekt opravy střech _ Pavilony - A, B</v>
      </c>
      <c r="F118" s="33"/>
      <c r="G118" s="33"/>
      <c r="H118" s="33"/>
      <c r="I118" s="146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2" customHeight="1">
      <c r="A119" s="40"/>
      <c r="B119" s="41"/>
      <c r="C119" s="33" t="s">
        <v>101</v>
      </c>
      <c r="D119" s="42"/>
      <c r="E119" s="42"/>
      <c r="F119" s="42"/>
      <c r="G119" s="42"/>
      <c r="H119" s="42"/>
      <c r="I119" s="146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6.5" customHeight="1">
      <c r="A120" s="40"/>
      <c r="B120" s="41"/>
      <c r="C120" s="42"/>
      <c r="D120" s="42"/>
      <c r="E120" s="78" t="str">
        <f>E9</f>
        <v>D.1.4 - Elektroinstalace _ Ochrana před bleskem</v>
      </c>
      <c r="F120" s="42"/>
      <c r="G120" s="42"/>
      <c r="H120" s="42"/>
      <c r="I120" s="146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6.95" customHeight="1">
      <c r="A121" s="40"/>
      <c r="B121" s="41"/>
      <c r="C121" s="42"/>
      <c r="D121" s="42"/>
      <c r="E121" s="42"/>
      <c r="F121" s="42"/>
      <c r="G121" s="42"/>
      <c r="H121" s="42"/>
      <c r="I121" s="146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2" customHeight="1">
      <c r="A122" s="40"/>
      <c r="B122" s="41"/>
      <c r="C122" s="33" t="s">
        <v>22</v>
      </c>
      <c r="D122" s="42"/>
      <c r="E122" s="42"/>
      <c r="F122" s="28" t="str">
        <f>F12</f>
        <v xml:space="preserve"> </v>
      </c>
      <c r="G122" s="42"/>
      <c r="H122" s="42"/>
      <c r="I122" s="149" t="s">
        <v>24</v>
      </c>
      <c r="J122" s="81" t="str">
        <f>IF(J12="","",J12)</f>
        <v>13. 5. 2020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6.95" customHeight="1">
      <c r="A123" s="40"/>
      <c r="B123" s="41"/>
      <c r="C123" s="42"/>
      <c r="D123" s="42"/>
      <c r="E123" s="42"/>
      <c r="F123" s="42"/>
      <c r="G123" s="42"/>
      <c r="H123" s="42"/>
      <c r="I123" s="146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25.65" customHeight="1">
      <c r="A124" s="40"/>
      <c r="B124" s="41"/>
      <c r="C124" s="33" t="s">
        <v>30</v>
      </c>
      <c r="D124" s="42"/>
      <c r="E124" s="42"/>
      <c r="F124" s="28" t="str">
        <f>E15</f>
        <v>Město Petřvald</v>
      </c>
      <c r="G124" s="42"/>
      <c r="H124" s="42"/>
      <c r="I124" s="149" t="s">
        <v>36</v>
      </c>
      <c r="J124" s="38" t="str">
        <f>E21</f>
        <v>DEKPROJEKT s.r.o.</v>
      </c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15.15" customHeight="1">
      <c r="A125" s="40"/>
      <c r="B125" s="41"/>
      <c r="C125" s="33" t="s">
        <v>34</v>
      </c>
      <c r="D125" s="42"/>
      <c r="E125" s="42"/>
      <c r="F125" s="28" t="str">
        <f>IF(E18="","",E18)</f>
        <v>Vyplň údaj</v>
      </c>
      <c r="G125" s="42"/>
      <c r="H125" s="42"/>
      <c r="I125" s="149" t="s">
        <v>39</v>
      </c>
      <c r="J125" s="38" t="str">
        <f>E24</f>
        <v xml:space="preserve"> </v>
      </c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0.3" customHeight="1">
      <c r="A126" s="40"/>
      <c r="B126" s="41"/>
      <c r="C126" s="42"/>
      <c r="D126" s="42"/>
      <c r="E126" s="42"/>
      <c r="F126" s="42"/>
      <c r="G126" s="42"/>
      <c r="H126" s="42"/>
      <c r="I126" s="146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11" customFormat="1" ht="29.25" customHeight="1">
      <c r="A127" s="209"/>
      <c r="B127" s="210"/>
      <c r="C127" s="211" t="s">
        <v>116</v>
      </c>
      <c r="D127" s="212" t="s">
        <v>68</v>
      </c>
      <c r="E127" s="212" t="s">
        <v>64</v>
      </c>
      <c r="F127" s="212" t="s">
        <v>65</v>
      </c>
      <c r="G127" s="212" t="s">
        <v>117</v>
      </c>
      <c r="H127" s="212" t="s">
        <v>118</v>
      </c>
      <c r="I127" s="213" t="s">
        <v>119</v>
      </c>
      <c r="J127" s="212" t="s">
        <v>105</v>
      </c>
      <c r="K127" s="214" t="s">
        <v>120</v>
      </c>
      <c r="L127" s="215"/>
      <c r="M127" s="102" t="s">
        <v>1</v>
      </c>
      <c r="N127" s="103" t="s">
        <v>47</v>
      </c>
      <c r="O127" s="103" t="s">
        <v>121</v>
      </c>
      <c r="P127" s="103" t="s">
        <v>122</v>
      </c>
      <c r="Q127" s="103" t="s">
        <v>123</v>
      </c>
      <c r="R127" s="103" t="s">
        <v>124</v>
      </c>
      <c r="S127" s="103" t="s">
        <v>125</v>
      </c>
      <c r="T127" s="104" t="s">
        <v>126</v>
      </c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</row>
    <row r="128" spans="1:63" s="2" customFormat="1" ht="22.8" customHeight="1">
      <c r="A128" s="40"/>
      <c r="B128" s="41"/>
      <c r="C128" s="109" t="s">
        <v>127</v>
      </c>
      <c r="D128" s="42"/>
      <c r="E128" s="42"/>
      <c r="F128" s="42"/>
      <c r="G128" s="42"/>
      <c r="H128" s="42"/>
      <c r="I128" s="146"/>
      <c r="J128" s="216">
        <f>BK128</f>
        <v>0</v>
      </c>
      <c r="K128" s="42"/>
      <c r="L128" s="46"/>
      <c r="M128" s="105"/>
      <c r="N128" s="217"/>
      <c r="O128" s="106"/>
      <c r="P128" s="218">
        <f>P129+P154+P157</f>
        <v>0</v>
      </c>
      <c r="Q128" s="106"/>
      <c r="R128" s="218">
        <f>R129+R154+R157</f>
        <v>0</v>
      </c>
      <c r="S128" s="106"/>
      <c r="T128" s="219">
        <f>T129+T154+T157</f>
        <v>0.0004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8" t="s">
        <v>82</v>
      </c>
      <c r="AU128" s="18" t="s">
        <v>107</v>
      </c>
      <c r="BK128" s="220">
        <f>BK129+BK154+BK157</f>
        <v>0</v>
      </c>
    </row>
    <row r="129" spans="1:63" s="12" customFormat="1" ht="25.9" customHeight="1">
      <c r="A129" s="12"/>
      <c r="B129" s="221"/>
      <c r="C129" s="222"/>
      <c r="D129" s="223" t="s">
        <v>82</v>
      </c>
      <c r="E129" s="224" t="s">
        <v>620</v>
      </c>
      <c r="F129" s="224" t="s">
        <v>621</v>
      </c>
      <c r="G129" s="222"/>
      <c r="H129" s="222"/>
      <c r="I129" s="225"/>
      <c r="J129" s="226">
        <f>BK129</f>
        <v>0</v>
      </c>
      <c r="K129" s="222"/>
      <c r="L129" s="227"/>
      <c r="M129" s="228"/>
      <c r="N129" s="229"/>
      <c r="O129" s="229"/>
      <c r="P129" s="230">
        <f>P130+P132+P136+P138+P144+P145+P147</f>
        <v>0</v>
      </c>
      <c r="Q129" s="229"/>
      <c r="R129" s="230">
        <f>R130+R132+R136+R138+R144+R145+R147</f>
        <v>0</v>
      </c>
      <c r="S129" s="229"/>
      <c r="T129" s="231">
        <f>T130+T132+T136+T138+T144+T145+T147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2" t="s">
        <v>91</v>
      </c>
      <c r="AT129" s="233" t="s">
        <v>82</v>
      </c>
      <c r="AU129" s="233" t="s">
        <v>83</v>
      </c>
      <c r="AY129" s="232" t="s">
        <v>130</v>
      </c>
      <c r="BK129" s="234">
        <f>BK130+BK132+BK136+BK138+BK144+BK145+BK147</f>
        <v>0</v>
      </c>
    </row>
    <row r="130" spans="1:63" s="12" customFormat="1" ht="22.8" customHeight="1">
      <c r="A130" s="12"/>
      <c r="B130" s="221"/>
      <c r="C130" s="222"/>
      <c r="D130" s="223" t="s">
        <v>82</v>
      </c>
      <c r="E130" s="235" t="s">
        <v>622</v>
      </c>
      <c r="F130" s="235" t="s">
        <v>623</v>
      </c>
      <c r="G130" s="222"/>
      <c r="H130" s="222"/>
      <c r="I130" s="225"/>
      <c r="J130" s="236">
        <f>BK130</f>
        <v>0</v>
      </c>
      <c r="K130" s="222"/>
      <c r="L130" s="227"/>
      <c r="M130" s="228"/>
      <c r="N130" s="229"/>
      <c r="O130" s="229"/>
      <c r="P130" s="230">
        <f>P131</f>
        <v>0</v>
      </c>
      <c r="Q130" s="229"/>
      <c r="R130" s="230">
        <f>R131</f>
        <v>0</v>
      </c>
      <c r="S130" s="229"/>
      <c r="T130" s="231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2" t="s">
        <v>91</v>
      </c>
      <c r="AT130" s="233" t="s">
        <v>82</v>
      </c>
      <c r="AU130" s="233" t="s">
        <v>91</v>
      </c>
      <c r="AY130" s="232" t="s">
        <v>130</v>
      </c>
      <c r="BK130" s="234">
        <f>BK131</f>
        <v>0</v>
      </c>
    </row>
    <row r="131" spans="1:65" s="2" customFormat="1" ht="16.5" customHeight="1">
      <c r="A131" s="40"/>
      <c r="B131" s="41"/>
      <c r="C131" s="237" t="s">
        <v>91</v>
      </c>
      <c r="D131" s="237" t="s">
        <v>133</v>
      </c>
      <c r="E131" s="238" t="s">
        <v>624</v>
      </c>
      <c r="F131" s="239" t="s">
        <v>625</v>
      </c>
      <c r="G131" s="240" t="s">
        <v>626</v>
      </c>
      <c r="H131" s="241">
        <v>120</v>
      </c>
      <c r="I131" s="242"/>
      <c r="J131" s="243">
        <f>ROUND(I131*H131,2)</f>
        <v>0</v>
      </c>
      <c r="K131" s="239" t="s">
        <v>251</v>
      </c>
      <c r="L131" s="46"/>
      <c r="M131" s="244" t="s">
        <v>1</v>
      </c>
      <c r="N131" s="245" t="s">
        <v>48</v>
      </c>
      <c r="O131" s="93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8" t="s">
        <v>155</v>
      </c>
      <c r="AT131" s="248" t="s">
        <v>133</v>
      </c>
      <c r="AU131" s="248" t="s">
        <v>93</v>
      </c>
      <c r="AY131" s="18" t="s">
        <v>130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8" t="s">
        <v>91</v>
      </c>
      <c r="BK131" s="249">
        <f>ROUND(I131*H131,2)</f>
        <v>0</v>
      </c>
      <c r="BL131" s="18" t="s">
        <v>155</v>
      </c>
      <c r="BM131" s="248" t="s">
        <v>93</v>
      </c>
    </row>
    <row r="132" spans="1:63" s="12" customFormat="1" ht="22.8" customHeight="1">
      <c r="A132" s="12"/>
      <c r="B132" s="221"/>
      <c r="C132" s="222"/>
      <c r="D132" s="223" t="s">
        <v>82</v>
      </c>
      <c r="E132" s="235" t="s">
        <v>622</v>
      </c>
      <c r="F132" s="235" t="s">
        <v>623</v>
      </c>
      <c r="G132" s="222"/>
      <c r="H132" s="222"/>
      <c r="I132" s="225"/>
      <c r="J132" s="236">
        <f>BK132</f>
        <v>0</v>
      </c>
      <c r="K132" s="222"/>
      <c r="L132" s="227"/>
      <c r="M132" s="228"/>
      <c r="N132" s="229"/>
      <c r="O132" s="229"/>
      <c r="P132" s="230">
        <f>SUM(P133:P135)</f>
        <v>0</v>
      </c>
      <c r="Q132" s="229"/>
      <c r="R132" s="230">
        <f>SUM(R133:R135)</f>
        <v>0</v>
      </c>
      <c r="S132" s="229"/>
      <c r="T132" s="231">
        <f>SUM(T133:T135)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2" t="s">
        <v>91</v>
      </c>
      <c r="AT132" s="233" t="s">
        <v>82</v>
      </c>
      <c r="AU132" s="233" t="s">
        <v>91</v>
      </c>
      <c r="AY132" s="232" t="s">
        <v>130</v>
      </c>
      <c r="BK132" s="234">
        <f>SUM(BK133:BK135)</f>
        <v>0</v>
      </c>
    </row>
    <row r="133" spans="1:65" s="2" customFormat="1" ht="16.5" customHeight="1">
      <c r="A133" s="40"/>
      <c r="B133" s="41"/>
      <c r="C133" s="237" t="s">
        <v>93</v>
      </c>
      <c r="D133" s="237" t="s">
        <v>133</v>
      </c>
      <c r="E133" s="238" t="s">
        <v>627</v>
      </c>
      <c r="F133" s="239" t="s">
        <v>628</v>
      </c>
      <c r="G133" s="240" t="s">
        <v>626</v>
      </c>
      <c r="H133" s="241">
        <v>270</v>
      </c>
      <c r="I133" s="242"/>
      <c r="J133" s="243">
        <f>ROUND(I133*H133,2)</f>
        <v>0</v>
      </c>
      <c r="K133" s="239" t="s">
        <v>251</v>
      </c>
      <c r="L133" s="46"/>
      <c r="M133" s="244" t="s">
        <v>1</v>
      </c>
      <c r="N133" s="245" t="s">
        <v>48</v>
      </c>
      <c r="O133" s="93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8" t="s">
        <v>155</v>
      </c>
      <c r="AT133" s="248" t="s">
        <v>133</v>
      </c>
      <c r="AU133" s="248" t="s">
        <v>93</v>
      </c>
      <c r="AY133" s="18" t="s">
        <v>130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8" t="s">
        <v>91</v>
      </c>
      <c r="BK133" s="249">
        <f>ROUND(I133*H133,2)</f>
        <v>0</v>
      </c>
      <c r="BL133" s="18" t="s">
        <v>155</v>
      </c>
      <c r="BM133" s="248" t="s">
        <v>155</v>
      </c>
    </row>
    <row r="134" spans="1:65" s="2" customFormat="1" ht="16.5" customHeight="1">
      <c r="A134" s="40"/>
      <c r="B134" s="41"/>
      <c r="C134" s="237" t="s">
        <v>148</v>
      </c>
      <c r="D134" s="237" t="s">
        <v>133</v>
      </c>
      <c r="E134" s="238" t="s">
        <v>629</v>
      </c>
      <c r="F134" s="239" t="s">
        <v>630</v>
      </c>
      <c r="G134" s="240" t="s">
        <v>626</v>
      </c>
      <c r="H134" s="241">
        <v>270</v>
      </c>
      <c r="I134" s="242"/>
      <c r="J134" s="243">
        <f>ROUND(I134*H134,2)</f>
        <v>0</v>
      </c>
      <c r="K134" s="239" t="s">
        <v>251</v>
      </c>
      <c r="L134" s="46"/>
      <c r="M134" s="244" t="s">
        <v>1</v>
      </c>
      <c r="N134" s="245" t="s">
        <v>48</v>
      </c>
      <c r="O134" s="93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8" t="s">
        <v>155</v>
      </c>
      <c r="AT134" s="248" t="s">
        <v>133</v>
      </c>
      <c r="AU134" s="248" t="s">
        <v>93</v>
      </c>
      <c r="AY134" s="18" t="s">
        <v>130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8" t="s">
        <v>91</v>
      </c>
      <c r="BK134" s="249">
        <f>ROUND(I134*H134,2)</f>
        <v>0</v>
      </c>
      <c r="BL134" s="18" t="s">
        <v>155</v>
      </c>
      <c r="BM134" s="248" t="s">
        <v>164</v>
      </c>
    </row>
    <row r="135" spans="1:65" s="2" customFormat="1" ht="16.5" customHeight="1">
      <c r="A135" s="40"/>
      <c r="B135" s="41"/>
      <c r="C135" s="237" t="s">
        <v>155</v>
      </c>
      <c r="D135" s="237" t="s">
        <v>133</v>
      </c>
      <c r="E135" s="238" t="s">
        <v>631</v>
      </c>
      <c r="F135" s="239" t="s">
        <v>632</v>
      </c>
      <c r="G135" s="240" t="s">
        <v>626</v>
      </c>
      <c r="H135" s="241">
        <v>270</v>
      </c>
      <c r="I135" s="242"/>
      <c r="J135" s="243">
        <f>ROUND(I135*H135,2)</f>
        <v>0</v>
      </c>
      <c r="K135" s="239" t="s">
        <v>251</v>
      </c>
      <c r="L135" s="46"/>
      <c r="M135" s="244" t="s">
        <v>1</v>
      </c>
      <c r="N135" s="245" t="s">
        <v>48</v>
      </c>
      <c r="O135" s="93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8" t="s">
        <v>155</v>
      </c>
      <c r="AT135" s="248" t="s">
        <v>133</v>
      </c>
      <c r="AU135" s="248" t="s">
        <v>93</v>
      </c>
      <c r="AY135" s="18" t="s">
        <v>130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8" t="s">
        <v>91</v>
      </c>
      <c r="BK135" s="249">
        <f>ROUND(I135*H135,2)</f>
        <v>0</v>
      </c>
      <c r="BL135" s="18" t="s">
        <v>155</v>
      </c>
      <c r="BM135" s="248" t="s">
        <v>176</v>
      </c>
    </row>
    <row r="136" spans="1:63" s="12" customFormat="1" ht="22.8" customHeight="1">
      <c r="A136" s="12"/>
      <c r="B136" s="221"/>
      <c r="C136" s="222"/>
      <c r="D136" s="223" t="s">
        <v>82</v>
      </c>
      <c r="E136" s="235" t="s">
        <v>633</v>
      </c>
      <c r="F136" s="235" t="s">
        <v>634</v>
      </c>
      <c r="G136" s="222"/>
      <c r="H136" s="222"/>
      <c r="I136" s="225"/>
      <c r="J136" s="236">
        <f>BK136</f>
        <v>0</v>
      </c>
      <c r="K136" s="222"/>
      <c r="L136" s="227"/>
      <c r="M136" s="228"/>
      <c r="N136" s="229"/>
      <c r="O136" s="229"/>
      <c r="P136" s="230">
        <f>P137</f>
        <v>0</v>
      </c>
      <c r="Q136" s="229"/>
      <c r="R136" s="230">
        <f>R137</f>
        <v>0</v>
      </c>
      <c r="S136" s="229"/>
      <c r="T136" s="231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2" t="s">
        <v>91</v>
      </c>
      <c r="AT136" s="233" t="s">
        <v>82</v>
      </c>
      <c r="AU136" s="233" t="s">
        <v>91</v>
      </c>
      <c r="AY136" s="232" t="s">
        <v>130</v>
      </c>
      <c r="BK136" s="234">
        <f>BK137</f>
        <v>0</v>
      </c>
    </row>
    <row r="137" spans="1:65" s="2" customFormat="1" ht="16.5" customHeight="1">
      <c r="A137" s="40"/>
      <c r="B137" s="41"/>
      <c r="C137" s="237" t="s">
        <v>129</v>
      </c>
      <c r="D137" s="237" t="s">
        <v>133</v>
      </c>
      <c r="E137" s="238" t="s">
        <v>635</v>
      </c>
      <c r="F137" s="239" t="s">
        <v>636</v>
      </c>
      <c r="G137" s="240" t="s">
        <v>626</v>
      </c>
      <c r="H137" s="241">
        <v>11</v>
      </c>
      <c r="I137" s="242"/>
      <c r="J137" s="243">
        <f>ROUND(I137*H137,2)</f>
        <v>0</v>
      </c>
      <c r="K137" s="239" t="s">
        <v>251</v>
      </c>
      <c r="L137" s="46"/>
      <c r="M137" s="244" t="s">
        <v>1</v>
      </c>
      <c r="N137" s="245" t="s">
        <v>48</v>
      </c>
      <c r="O137" s="93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8" t="s">
        <v>155</v>
      </c>
      <c r="AT137" s="248" t="s">
        <v>133</v>
      </c>
      <c r="AU137" s="248" t="s">
        <v>93</v>
      </c>
      <c r="AY137" s="18" t="s">
        <v>130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8" t="s">
        <v>91</v>
      </c>
      <c r="BK137" s="249">
        <f>ROUND(I137*H137,2)</f>
        <v>0</v>
      </c>
      <c r="BL137" s="18" t="s">
        <v>155</v>
      </c>
      <c r="BM137" s="248" t="s">
        <v>190</v>
      </c>
    </row>
    <row r="138" spans="1:63" s="12" customFormat="1" ht="22.8" customHeight="1">
      <c r="A138" s="12"/>
      <c r="B138" s="221"/>
      <c r="C138" s="222"/>
      <c r="D138" s="223" t="s">
        <v>82</v>
      </c>
      <c r="E138" s="235" t="s">
        <v>637</v>
      </c>
      <c r="F138" s="235" t="s">
        <v>638</v>
      </c>
      <c r="G138" s="222"/>
      <c r="H138" s="222"/>
      <c r="I138" s="225"/>
      <c r="J138" s="236">
        <f>BK138</f>
        <v>0</v>
      </c>
      <c r="K138" s="222"/>
      <c r="L138" s="227"/>
      <c r="M138" s="228"/>
      <c r="N138" s="229"/>
      <c r="O138" s="229"/>
      <c r="P138" s="230">
        <f>SUM(P139:P143)</f>
        <v>0</v>
      </c>
      <c r="Q138" s="229"/>
      <c r="R138" s="230">
        <f>SUM(R139:R143)</f>
        <v>0</v>
      </c>
      <c r="S138" s="229"/>
      <c r="T138" s="231">
        <f>SUM(T139:T143)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2" t="s">
        <v>91</v>
      </c>
      <c r="AT138" s="233" t="s">
        <v>82</v>
      </c>
      <c r="AU138" s="233" t="s">
        <v>91</v>
      </c>
      <c r="AY138" s="232" t="s">
        <v>130</v>
      </c>
      <c r="BK138" s="234">
        <f>SUM(BK139:BK143)</f>
        <v>0</v>
      </c>
    </row>
    <row r="139" spans="1:65" s="2" customFormat="1" ht="16.5" customHeight="1">
      <c r="A139" s="40"/>
      <c r="B139" s="41"/>
      <c r="C139" s="237" t="s">
        <v>164</v>
      </c>
      <c r="D139" s="237" t="s">
        <v>133</v>
      </c>
      <c r="E139" s="238" t="s">
        <v>639</v>
      </c>
      <c r="F139" s="239" t="s">
        <v>640</v>
      </c>
      <c r="G139" s="240" t="s">
        <v>626</v>
      </c>
      <c r="H139" s="241">
        <v>11</v>
      </c>
      <c r="I139" s="242"/>
      <c r="J139" s="243">
        <f>ROUND(I139*H139,2)</f>
        <v>0</v>
      </c>
      <c r="K139" s="239" t="s">
        <v>251</v>
      </c>
      <c r="L139" s="46"/>
      <c r="M139" s="244" t="s">
        <v>1</v>
      </c>
      <c r="N139" s="245" t="s">
        <v>48</v>
      </c>
      <c r="O139" s="93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8" t="s">
        <v>155</v>
      </c>
      <c r="AT139" s="248" t="s">
        <v>133</v>
      </c>
      <c r="AU139" s="248" t="s">
        <v>93</v>
      </c>
      <c r="AY139" s="18" t="s">
        <v>130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8" t="s">
        <v>91</v>
      </c>
      <c r="BK139" s="249">
        <f>ROUND(I139*H139,2)</f>
        <v>0</v>
      </c>
      <c r="BL139" s="18" t="s">
        <v>155</v>
      </c>
      <c r="BM139" s="248" t="s">
        <v>267</v>
      </c>
    </row>
    <row r="140" spans="1:65" s="2" customFormat="1" ht="16.5" customHeight="1">
      <c r="A140" s="40"/>
      <c r="B140" s="41"/>
      <c r="C140" s="237" t="s">
        <v>171</v>
      </c>
      <c r="D140" s="237" t="s">
        <v>133</v>
      </c>
      <c r="E140" s="238" t="s">
        <v>641</v>
      </c>
      <c r="F140" s="239" t="s">
        <v>642</v>
      </c>
      <c r="G140" s="240" t="s">
        <v>626</v>
      </c>
      <c r="H140" s="241">
        <v>11</v>
      </c>
      <c r="I140" s="242"/>
      <c r="J140" s="243">
        <f>ROUND(I140*H140,2)</f>
        <v>0</v>
      </c>
      <c r="K140" s="239" t="s">
        <v>251</v>
      </c>
      <c r="L140" s="46"/>
      <c r="M140" s="244" t="s">
        <v>1</v>
      </c>
      <c r="N140" s="245" t="s">
        <v>48</v>
      </c>
      <c r="O140" s="93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8" t="s">
        <v>155</v>
      </c>
      <c r="AT140" s="248" t="s">
        <v>133</v>
      </c>
      <c r="AU140" s="248" t="s">
        <v>93</v>
      </c>
      <c r="AY140" s="18" t="s">
        <v>130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8" t="s">
        <v>91</v>
      </c>
      <c r="BK140" s="249">
        <f>ROUND(I140*H140,2)</f>
        <v>0</v>
      </c>
      <c r="BL140" s="18" t="s">
        <v>155</v>
      </c>
      <c r="BM140" s="248" t="s">
        <v>284</v>
      </c>
    </row>
    <row r="141" spans="1:65" s="2" customFormat="1" ht="16.5" customHeight="1">
      <c r="A141" s="40"/>
      <c r="B141" s="41"/>
      <c r="C141" s="237" t="s">
        <v>176</v>
      </c>
      <c r="D141" s="237" t="s">
        <v>133</v>
      </c>
      <c r="E141" s="238" t="s">
        <v>643</v>
      </c>
      <c r="F141" s="239" t="s">
        <v>644</v>
      </c>
      <c r="G141" s="240" t="s">
        <v>626</v>
      </c>
      <c r="H141" s="241">
        <v>22</v>
      </c>
      <c r="I141" s="242"/>
      <c r="J141" s="243">
        <f>ROUND(I141*H141,2)</f>
        <v>0</v>
      </c>
      <c r="K141" s="239" t="s">
        <v>251</v>
      </c>
      <c r="L141" s="46"/>
      <c r="M141" s="244" t="s">
        <v>1</v>
      </c>
      <c r="N141" s="245" t="s">
        <v>48</v>
      </c>
      <c r="O141" s="93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8" t="s">
        <v>155</v>
      </c>
      <c r="AT141" s="248" t="s">
        <v>133</v>
      </c>
      <c r="AU141" s="248" t="s">
        <v>93</v>
      </c>
      <c r="AY141" s="18" t="s">
        <v>130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8" t="s">
        <v>91</v>
      </c>
      <c r="BK141" s="249">
        <f>ROUND(I141*H141,2)</f>
        <v>0</v>
      </c>
      <c r="BL141" s="18" t="s">
        <v>155</v>
      </c>
      <c r="BM141" s="248" t="s">
        <v>278</v>
      </c>
    </row>
    <row r="142" spans="1:65" s="2" customFormat="1" ht="16.5" customHeight="1">
      <c r="A142" s="40"/>
      <c r="B142" s="41"/>
      <c r="C142" s="237" t="s">
        <v>183</v>
      </c>
      <c r="D142" s="237" t="s">
        <v>133</v>
      </c>
      <c r="E142" s="238" t="s">
        <v>645</v>
      </c>
      <c r="F142" s="239" t="s">
        <v>646</v>
      </c>
      <c r="G142" s="240" t="s">
        <v>626</v>
      </c>
      <c r="H142" s="241">
        <v>40</v>
      </c>
      <c r="I142" s="242"/>
      <c r="J142" s="243">
        <f>ROUND(I142*H142,2)</f>
        <v>0</v>
      </c>
      <c r="K142" s="239" t="s">
        <v>251</v>
      </c>
      <c r="L142" s="46"/>
      <c r="M142" s="244" t="s">
        <v>1</v>
      </c>
      <c r="N142" s="245" t="s">
        <v>48</v>
      </c>
      <c r="O142" s="93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8" t="s">
        <v>155</v>
      </c>
      <c r="AT142" s="248" t="s">
        <v>133</v>
      </c>
      <c r="AU142" s="248" t="s">
        <v>93</v>
      </c>
      <c r="AY142" s="18" t="s">
        <v>130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8" t="s">
        <v>91</v>
      </c>
      <c r="BK142" s="249">
        <f>ROUND(I142*H142,2)</f>
        <v>0</v>
      </c>
      <c r="BL142" s="18" t="s">
        <v>155</v>
      </c>
      <c r="BM142" s="248" t="s">
        <v>302</v>
      </c>
    </row>
    <row r="143" spans="1:65" s="2" customFormat="1" ht="16.5" customHeight="1">
      <c r="A143" s="40"/>
      <c r="B143" s="41"/>
      <c r="C143" s="237" t="s">
        <v>190</v>
      </c>
      <c r="D143" s="237" t="s">
        <v>133</v>
      </c>
      <c r="E143" s="238" t="s">
        <v>647</v>
      </c>
      <c r="F143" s="239" t="s">
        <v>648</v>
      </c>
      <c r="G143" s="240" t="s">
        <v>626</v>
      </c>
      <c r="H143" s="241">
        <v>30</v>
      </c>
      <c r="I143" s="242"/>
      <c r="J143" s="243">
        <f>ROUND(I143*H143,2)</f>
        <v>0</v>
      </c>
      <c r="K143" s="239" t="s">
        <v>251</v>
      </c>
      <c r="L143" s="46"/>
      <c r="M143" s="244" t="s">
        <v>1</v>
      </c>
      <c r="N143" s="245" t="s">
        <v>48</v>
      </c>
      <c r="O143" s="93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8" t="s">
        <v>155</v>
      </c>
      <c r="AT143" s="248" t="s">
        <v>133</v>
      </c>
      <c r="AU143" s="248" t="s">
        <v>93</v>
      </c>
      <c r="AY143" s="18" t="s">
        <v>130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8" t="s">
        <v>91</v>
      </c>
      <c r="BK143" s="249">
        <f>ROUND(I143*H143,2)</f>
        <v>0</v>
      </c>
      <c r="BL143" s="18" t="s">
        <v>155</v>
      </c>
      <c r="BM143" s="248" t="s">
        <v>311</v>
      </c>
    </row>
    <row r="144" spans="1:63" s="12" customFormat="1" ht="22.8" customHeight="1">
      <c r="A144" s="12"/>
      <c r="B144" s="221"/>
      <c r="C144" s="222"/>
      <c r="D144" s="223" t="s">
        <v>82</v>
      </c>
      <c r="E144" s="235" t="s">
        <v>649</v>
      </c>
      <c r="F144" s="235" t="s">
        <v>650</v>
      </c>
      <c r="G144" s="222"/>
      <c r="H144" s="222"/>
      <c r="I144" s="225"/>
      <c r="J144" s="236">
        <f>BK144</f>
        <v>0</v>
      </c>
      <c r="K144" s="222"/>
      <c r="L144" s="227"/>
      <c r="M144" s="228"/>
      <c r="N144" s="229"/>
      <c r="O144" s="229"/>
      <c r="P144" s="230">
        <v>0</v>
      </c>
      <c r="Q144" s="229"/>
      <c r="R144" s="230">
        <v>0</v>
      </c>
      <c r="S144" s="229"/>
      <c r="T144" s="231"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2" t="s">
        <v>91</v>
      </c>
      <c r="AT144" s="233" t="s">
        <v>82</v>
      </c>
      <c r="AU144" s="233" t="s">
        <v>91</v>
      </c>
      <c r="AY144" s="232" t="s">
        <v>130</v>
      </c>
      <c r="BK144" s="234">
        <v>0</v>
      </c>
    </row>
    <row r="145" spans="1:63" s="12" customFormat="1" ht="22.8" customHeight="1">
      <c r="A145" s="12"/>
      <c r="B145" s="221"/>
      <c r="C145" s="222"/>
      <c r="D145" s="223" t="s">
        <v>82</v>
      </c>
      <c r="E145" s="235" t="s">
        <v>651</v>
      </c>
      <c r="F145" s="235" t="s">
        <v>652</v>
      </c>
      <c r="G145" s="222"/>
      <c r="H145" s="222"/>
      <c r="I145" s="225"/>
      <c r="J145" s="236">
        <f>BK145</f>
        <v>0</v>
      </c>
      <c r="K145" s="222"/>
      <c r="L145" s="227"/>
      <c r="M145" s="228"/>
      <c r="N145" s="229"/>
      <c r="O145" s="229"/>
      <c r="P145" s="230">
        <f>P146</f>
        <v>0</v>
      </c>
      <c r="Q145" s="229"/>
      <c r="R145" s="230">
        <f>R146</f>
        <v>0</v>
      </c>
      <c r="S145" s="229"/>
      <c r="T145" s="231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2" t="s">
        <v>91</v>
      </c>
      <c r="AT145" s="233" t="s">
        <v>82</v>
      </c>
      <c r="AU145" s="233" t="s">
        <v>91</v>
      </c>
      <c r="AY145" s="232" t="s">
        <v>130</v>
      </c>
      <c r="BK145" s="234">
        <f>BK146</f>
        <v>0</v>
      </c>
    </row>
    <row r="146" spans="1:65" s="2" customFormat="1" ht="16.5" customHeight="1">
      <c r="A146" s="40"/>
      <c r="B146" s="41"/>
      <c r="C146" s="237" t="s">
        <v>261</v>
      </c>
      <c r="D146" s="237" t="s">
        <v>133</v>
      </c>
      <c r="E146" s="238" t="s">
        <v>653</v>
      </c>
      <c r="F146" s="239" t="s">
        <v>654</v>
      </c>
      <c r="G146" s="240" t="s">
        <v>375</v>
      </c>
      <c r="H146" s="241">
        <v>400</v>
      </c>
      <c r="I146" s="242"/>
      <c r="J146" s="243">
        <f>ROUND(I146*H146,2)</f>
        <v>0</v>
      </c>
      <c r="K146" s="239" t="s">
        <v>251</v>
      </c>
      <c r="L146" s="46"/>
      <c r="M146" s="244" t="s">
        <v>1</v>
      </c>
      <c r="N146" s="245" t="s">
        <v>48</v>
      </c>
      <c r="O146" s="93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8" t="s">
        <v>155</v>
      </c>
      <c r="AT146" s="248" t="s">
        <v>133</v>
      </c>
      <c r="AU146" s="248" t="s">
        <v>93</v>
      </c>
      <c r="AY146" s="18" t="s">
        <v>130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8" t="s">
        <v>91</v>
      </c>
      <c r="BK146" s="249">
        <f>ROUND(I146*H146,2)</f>
        <v>0</v>
      </c>
      <c r="BL146" s="18" t="s">
        <v>155</v>
      </c>
      <c r="BM146" s="248" t="s">
        <v>320</v>
      </c>
    </row>
    <row r="147" spans="1:63" s="12" customFormat="1" ht="22.8" customHeight="1">
      <c r="A147" s="12"/>
      <c r="B147" s="221"/>
      <c r="C147" s="222"/>
      <c r="D147" s="223" t="s">
        <v>82</v>
      </c>
      <c r="E147" s="235" t="s">
        <v>655</v>
      </c>
      <c r="F147" s="235" t="s">
        <v>656</v>
      </c>
      <c r="G147" s="222"/>
      <c r="H147" s="222"/>
      <c r="I147" s="225"/>
      <c r="J147" s="236">
        <f>BK147</f>
        <v>0</v>
      </c>
      <c r="K147" s="222"/>
      <c r="L147" s="227"/>
      <c r="M147" s="228"/>
      <c r="N147" s="229"/>
      <c r="O147" s="229"/>
      <c r="P147" s="230">
        <f>SUM(P148:P153)</f>
        <v>0</v>
      </c>
      <c r="Q147" s="229"/>
      <c r="R147" s="230">
        <f>SUM(R148:R153)</f>
        <v>0</v>
      </c>
      <c r="S147" s="229"/>
      <c r="T147" s="231">
        <f>SUM(T148:T153)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2" t="s">
        <v>91</v>
      </c>
      <c r="AT147" s="233" t="s">
        <v>82</v>
      </c>
      <c r="AU147" s="233" t="s">
        <v>91</v>
      </c>
      <c r="AY147" s="232" t="s">
        <v>130</v>
      </c>
      <c r="BK147" s="234">
        <f>SUM(BK148:BK153)</f>
        <v>0</v>
      </c>
    </row>
    <row r="148" spans="1:65" s="2" customFormat="1" ht="16.5" customHeight="1">
      <c r="A148" s="40"/>
      <c r="B148" s="41"/>
      <c r="C148" s="237" t="s">
        <v>267</v>
      </c>
      <c r="D148" s="237" t="s">
        <v>133</v>
      </c>
      <c r="E148" s="238" t="s">
        <v>657</v>
      </c>
      <c r="F148" s="239" t="s">
        <v>658</v>
      </c>
      <c r="G148" s="240" t="s">
        <v>626</v>
      </c>
      <c r="H148" s="241">
        <v>18</v>
      </c>
      <c r="I148" s="242"/>
      <c r="J148" s="243">
        <f>ROUND(I148*H148,2)</f>
        <v>0</v>
      </c>
      <c r="K148" s="239" t="s">
        <v>251</v>
      </c>
      <c r="L148" s="46"/>
      <c r="M148" s="244" t="s">
        <v>1</v>
      </c>
      <c r="N148" s="245" t="s">
        <v>48</v>
      </c>
      <c r="O148" s="93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8" t="s">
        <v>155</v>
      </c>
      <c r="AT148" s="248" t="s">
        <v>133</v>
      </c>
      <c r="AU148" s="248" t="s">
        <v>93</v>
      </c>
      <c r="AY148" s="18" t="s">
        <v>130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8" t="s">
        <v>91</v>
      </c>
      <c r="BK148" s="249">
        <f>ROUND(I148*H148,2)</f>
        <v>0</v>
      </c>
      <c r="BL148" s="18" t="s">
        <v>155</v>
      </c>
      <c r="BM148" s="248" t="s">
        <v>327</v>
      </c>
    </row>
    <row r="149" spans="1:65" s="2" customFormat="1" ht="16.5" customHeight="1">
      <c r="A149" s="40"/>
      <c r="B149" s="41"/>
      <c r="C149" s="237" t="s">
        <v>275</v>
      </c>
      <c r="D149" s="237" t="s">
        <v>133</v>
      </c>
      <c r="E149" s="238" t="s">
        <v>659</v>
      </c>
      <c r="F149" s="239" t="s">
        <v>660</v>
      </c>
      <c r="G149" s="240" t="s">
        <v>626</v>
      </c>
      <c r="H149" s="241">
        <v>18</v>
      </c>
      <c r="I149" s="242"/>
      <c r="J149" s="243">
        <f>ROUND(I149*H149,2)</f>
        <v>0</v>
      </c>
      <c r="K149" s="239" t="s">
        <v>251</v>
      </c>
      <c r="L149" s="46"/>
      <c r="M149" s="244" t="s">
        <v>1</v>
      </c>
      <c r="N149" s="245" t="s">
        <v>48</v>
      </c>
      <c r="O149" s="93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8" t="s">
        <v>155</v>
      </c>
      <c r="AT149" s="248" t="s">
        <v>133</v>
      </c>
      <c r="AU149" s="248" t="s">
        <v>93</v>
      </c>
      <c r="AY149" s="18" t="s">
        <v>130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8" t="s">
        <v>91</v>
      </c>
      <c r="BK149" s="249">
        <f>ROUND(I149*H149,2)</f>
        <v>0</v>
      </c>
      <c r="BL149" s="18" t="s">
        <v>155</v>
      </c>
      <c r="BM149" s="248" t="s">
        <v>348</v>
      </c>
    </row>
    <row r="150" spans="1:65" s="2" customFormat="1" ht="16.5" customHeight="1">
      <c r="A150" s="40"/>
      <c r="B150" s="41"/>
      <c r="C150" s="237" t="s">
        <v>284</v>
      </c>
      <c r="D150" s="237" t="s">
        <v>133</v>
      </c>
      <c r="E150" s="238" t="s">
        <v>661</v>
      </c>
      <c r="F150" s="239" t="s">
        <v>662</v>
      </c>
      <c r="G150" s="240" t="s">
        <v>626</v>
      </c>
      <c r="H150" s="241">
        <v>7</v>
      </c>
      <c r="I150" s="242"/>
      <c r="J150" s="243">
        <f>ROUND(I150*H150,2)</f>
        <v>0</v>
      </c>
      <c r="K150" s="239" t="s">
        <v>251</v>
      </c>
      <c r="L150" s="46"/>
      <c r="M150" s="244" t="s">
        <v>1</v>
      </c>
      <c r="N150" s="245" t="s">
        <v>48</v>
      </c>
      <c r="O150" s="93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8" t="s">
        <v>155</v>
      </c>
      <c r="AT150" s="248" t="s">
        <v>133</v>
      </c>
      <c r="AU150" s="248" t="s">
        <v>93</v>
      </c>
      <c r="AY150" s="18" t="s">
        <v>130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8" t="s">
        <v>91</v>
      </c>
      <c r="BK150" s="249">
        <f>ROUND(I150*H150,2)</f>
        <v>0</v>
      </c>
      <c r="BL150" s="18" t="s">
        <v>155</v>
      </c>
      <c r="BM150" s="248" t="s">
        <v>358</v>
      </c>
    </row>
    <row r="151" spans="1:65" s="2" customFormat="1" ht="16.5" customHeight="1">
      <c r="A151" s="40"/>
      <c r="B151" s="41"/>
      <c r="C151" s="237" t="s">
        <v>8</v>
      </c>
      <c r="D151" s="237" t="s">
        <v>133</v>
      </c>
      <c r="E151" s="238" t="s">
        <v>663</v>
      </c>
      <c r="F151" s="239" t="s">
        <v>664</v>
      </c>
      <c r="G151" s="240" t="s">
        <v>626</v>
      </c>
      <c r="H151" s="241">
        <v>1</v>
      </c>
      <c r="I151" s="242"/>
      <c r="J151" s="243">
        <f>ROUND(I151*H151,2)</f>
        <v>0</v>
      </c>
      <c r="K151" s="239" t="s">
        <v>251</v>
      </c>
      <c r="L151" s="46"/>
      <c r="M151" s="244" t="s">
        <v>1</v>
      </c>
      <c r="N151" s="245" t="s">
        <v>48</v>
      </c>
      <c r="O151" s="93"/>
      <c r="P151" s="246">
        <f>O151*H151</f>
        <v>0</v>
      </c>
      <c r="Q151" s="246">
        <v>0</v>
      </c>
      <c r="R151" s="246">
        <f>Q151*H151</f>
        <v>0</v>
      </c>
      <c r="S151" s="246">
        <v>0</v>
      </c>
      <c r="T151" s="247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48" t="s">
        <v>155</v>
      </c>
      <c r="AT151" s="248" t="s">
        <v>133</v>
      </c>
      <c r="AU151" s="248" t="s">
        <v>93</v>
      </c>
      <c r="AY151" s="18" t="s">
        <v>130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18" t="s">
        <v>91</v>
      </c>
      <c r="BK151" s="249">
        <f>ROUND(I151*H151,2)</f>
        <v>0</v>
      </c>
      <c r="BL151" s="18" t="s">
        <v>155</v>
      </c>
      <c r="BM151" s="248" t="s">
        <v>366</v>
      </c>
    </row>
    <row r="152" spans="1:65" s="2" customFormat="1" ht="16.5" customHeight="1">
      <c r="A152" s="40"/>
      <c r="B152" s="41"/>
      <c r="C152" s="237" t="s">
        <v>278</v>
      </c>
      <c r="D152" s="237" t="s">
        <v>133</v>
      </c>
      <c r="E152" s="238" t="s">
        <v>665</v>
      </c>
      <c r="F152" s="239" t="s">
        <v>666</v>
      </c>
      <c r="G152" s="240" t="s">
        <v>626</v>
      </c>
      <c r="H152" s="241">
        <v>6</v>
      </c>
      <c r="I152" s="242"/>
      <c r="J152" s="243">
        <f>ROUND(I152*H152,2)</f>
        <v>0</v>
      </c>
      <c r="K152" s="239" t="s">
        <v>251</v>
      </c>
      <c r="L152" s="46"/>
      <c r="M152" s="244" t="s">
        <v>1</v>
      </c>
      <c r="N152" s="245" t="s">
        <v>48</v>
      </c>
      <c r="O152" s="93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8" t="s">
        <v>155</v>
      </c>
      <c r="AT152" s="248" t="s">
        <v>133</v>
      </c>
      <c r="AU152" s="248" t="s">
        <v>93</v>
      </c>
      <c r="AY152" s="18" t="s">
        <v>130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8" t="s">
        <v>91</v>
      </c>
      <c r="BK152" s="249">
        <f>ROUND(I152*H152,2)</f>
        <v>0</v>
      </c>
      <c r="BL152" s="18" t="s">
        <v>155</v>
      </c>
      <c r="BM152" s="248" t="s">
        <v>295</v>
      </c>
    </row>
    <row r="153" spans="1:65" s="2" customFormat="1" ht="16.5" customHeight="1">
      <c r="A153" s="40"/>
      <c r="B153" s="41"/>
      <c r="C153" s="237" t="s">
        <v>298</v>
      </c>
      <c r="D153" s="237" t="s">
        <v>133</v>
      </c>
      <c r="E153" s="238" t="s">
        <v>667</v>
      </c>
      <c r="F153" s="239" t="s">
        <v>668</v>
      </c>
      <c r="G153" s="240" t="s">
        <v>626</v>
      </c>
      <c r="H153" s="241">
        <v>8</v>
      </c>
      <c r="I153" s="242"/>
      <c r="J153" s="243">
        <f>ROUND(I153*H153,2)</f>
        <v>0</v>
      </c>
      <c r="K153" s="239" t="s">
        <v>251</v>
      </c>
      <c r="L153" s="46"/>
      <c r="M153" s="244" t="s">
        <v>1</v>
      </c>
      <c r="N153" s="245" t="s">
        <v>48</v>
      </c>
      <c r="O153" s="93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48" t="s">
        <v>155</v>
      </c>
      <c r="AT153" s="248" t="s">
        <v>133</v>
      </c>
      <c r="AU153" s="248" t="s">
        <v>93</v>
      </c>
      <c r="AY153" s="18" t="s">
        <v>130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8" t="s">
        <v>91</v>
      </c>
      <c r="BK153" s="249">
        <f>ROUND(I153*H153,2)</f>
        <v>0</v>
      </c>
      <c r="BL153" s="18" t="s">
        <v>155</v>
      </c>
      <c r="BM153" s="248" t="s">
        <v>386</v>
      </c>
    </row>
    <row r="154" spans="1:63" s="12" customFormat="1" ht="25.9" customHeight="1">
      <c r="A154" s="12"/>
      <c r="B154" s="221"/>
      <c r="C154" s="222"/>
      <c r="D154" s="223" t="s">
        <v>82</v>
      </c>
      <c r="E154" s="224" t="s">
        <v>271</v>
      </c>
      <c r="F154" s="224" t="s">
        <v>272</v>
      </c>
      <c r="G154" s="222"/>
      <c r="H154" s="222"/>
      <c r="I154" s="225"/>
      <c r="J154" s="226">
        <f>BK154</f>
        <v>0</v>
      </c>
      <c r="K154" s="222"/>
      <c r="L154" s="227"/>
      <c r="M154" s="228"/>
      <c r="N154" s="229"/>
      <c r="O154" s="229"/>
      <c r="P154" s="230">
        <f>P155</f>
        <v>0</v>
      </c>
      <c r="Q154" s="229"/>
      <c r="R154" s="230">
        <f>R155</f>
        <v>0</v>
      </c>
      <c r="S154" s="229"/>
      <c r="T154" s="231">
        <f>T155</f>
        <v>0.0004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2" t="s">
        <v>93</v>
      </c>
      <c r="AT154" s="233" t="s">
        <v>82</v>
      </c>
      <c r="AU154" s="233" t="s">
        <v>83</v>
      </c>
      <c r="AY154" s="232" t="s">
        <v>130</v>
      </c>
      <c r="BK154" s="234">
        <f>BK155</f>
        <v>0</v>
      </c>
    </row>
    <row r="155" spans="1:63" s="12" customFormat="1" ht="22.8" customHeight="1">
      <c r="A155" s="12"/>
      <c r="B155" s="221"/>
      <c r="C155" s="222"/>
      <c r="D155" s="223" t="s">
        <v>82</v>
      </c>
      <c r="E155" s="235" t="s">
        <v>669</v>
      </c>
      <c r="F155" s="235" t="s">
        <v>670</v>
      </c>
      <c r="G155" s="222"/>
      <c r="H155" s="222"/>
      <c r="I155" s="225"/>
      <c r="J155" s="236">
        <f>BK155</f>
        <v>0</v>
      </c>
      <c r="K155" s="222"/>
      <c r="L155" s="227"/>
      <c r="M155" s="228"/>
      <c r="N155" s="229"/>
      <c r="O155" s="229"/>
      <c r="P155" s="230">
        <f>P156</f>
        <v>0</v>
      </c>
      <c r="Q155" s="229"/>
      <c r="R155" s="230">
        <f>R156</f>
        <v>0</v>
      </c>
      <c r="S155" s="229"/>
      <c r="T155" s="231">
        <f>T156</f>
        <v>0.0004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2" t="s">
        <v>93</v>
      </c>
      <c r="AT155" s="233" t="s">
        <v>82</v>
      </c>
      <c r="AU155" s="233" t="s">
        <v>91</v>
      </c>
      <c r="AY155" s="232" t="s">
        <v>130</v>
      </c>
      <c r="BK155" s="234">
        <f>BK156</f>
        <v>0</v>
      </c>
    </row>
    <row r="156" spans="1:65" s="2" customFormat="1" ht="16.5" customHeight="1">
      <c r="A156" s="40"/>
      <c r="B156" s="41"/>
      <c r="C156" s="237" t="s">
        <v>307</v>
      </c>
      <c r="D156" s="237" t="s">
        <v>133</v>
      </c>
      <c r="E156" s="238" t="s">
        <v>671</v>
      </c>
      <c r="F156" s="239" t="s">
        <v>672</v>
      </c>
      <c r="G156" s="240" t="s">
        <v>136</v>
      </c>
      <c r="H156" s="241">
        <v>1</v>
      </c>
      <c r="I156" s="242"/>
      <c r="J156" s="243">
        <f>ROUND(I156*H156,2)</f>
        <v>0</v>
      </c>
      <c r="K156" s="239" t="s">
        <v>251</v>
      </c>
      <c r="L156" s="46"/>
      <c r="M156" s="244" t="s">
        <v>1</v>
      </c>
      <c r="N156" s="245" t="s">
        <v>48</v>
      </c>
      <c r="O156" s="93"/>
      <c r="P156" s="246">
        <f>O156*H156</f>
        <v>0</v>
      </c>
      <c r="Q156" s="246">
        <v>0</v>
      </c>
      <c r="R156" s="246">
        <f>Q156*H156</f>
        <v>0</v>
      </c>
      <c r="S156" s="246">
        <v>0.0004</v>
      </c>
      <c r="T156" s="247">
        <f>S156*H156</f>
        <v>0.0004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48" t="s">
        <v>278</v>
      </c>
      <c r="AT156" s="248" t="s">
        <v>133</v>
      </c>
      <c r="AU156" s="248" t="s">
        <v>93</v>
      </c>
      <c r="AY156" s="18" t="s">
        <v>130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8" t="s">
        <v>91</v>
      </c>
      <c r="BK156" s="249">
        <f>ROUND(I156*H156,2)</f>
        <v>0</v>
      </c>
      <c r="BL156" s="18" t="s">
        <v>278</v>
      </c>
      <c r="BM156" s="248" t="s">
        <v>673</v>
      </c>
    </row>
    <row r="157" spans="1:63" s="12" customFormat="1" ht="25.9" customHeight="1">
      <c r="A157" s="12"/>
      <c r="B157" s="221"/>
      <c r="C157" s="222"/>
      <c r="D157" s="223" t="s">
        <v>82</v>
      </c>
      <c r="E157" s="224" t="s">
        <v>572</v>
      </c>
      <c r="F157" s="224" t="s">
        <v>572</v>
      </c>
      <c r="G157" s="222"/>
      <c r="H157" s="222"/>
      <c r="I157" s="225"/>
      <c r="J157" s="226">
        <f>BK157</f>
        <v>0</v>
      </c>
      <c r="K157" s="222"/>
      <c r="L157" s="227"/>
      <c r="M157" s="228"/>
      <c r="N157" s="229"/>
      <c r="O157" s="229"/>
      <c r="P157" s="230">
        <f>P158</f>
        <v>0</v>
      </c>
      <c r="Q157" s="229"/>
      <c r="R157" s="230">
        <f>R158</f>
        <v>0</v>
      </c>
      <c r="S157" s="229"/>
      <c r="T157" s="231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32" t="s">
        <v>155</v>
      </c>
      <c r="AT157" s="233" t="s">
        <v>82</v>
      </c>
      <c r="AU157" s="233" t="s">
        <v>83</v>
      </c>
      <c r="AY157" s="232" t="s">
        <v>130</v>
      </c>
      <c r="BK157" s="234">
        <f>BK158</f>
        <v>0</v>
      </c>
    </row>
    <row r="158" spans="1:63" s="12" customFormat="1" ht="22.8" customHeight="1">
      <c r="A158" s="12"/>
      <c r="B158" s="221"/>
      <c r="C158" s="222"/>
      <c r="D158" s="223" t="s">
        <v>82</v>
      </c>
      <c r="E158" s="235" t="s">
        <v>573</v>
      </c>
      <c r="F158" s="235" t="s">
        <v>572</v>
      </c>
      <c r="G158" s="222"/>
      <c r="H158" s="222"/>
      <c r="I158" s="225"/>
      <c r="J158" s="236">
        <f>BK158</f>
        <v>0</v>
      </c>
      <c r="K158" s="222"/>
      <c r="L158" s="227"/>
      <c r="M158" s="228"/>
      <c r="N158" s="229"/>
      <c r="O158" s="229"/>
      <c r="P158" s="230">
        <f>P159</f>
        <v>0</v>
      </c>
      <c r="Q158" s="229"/>
      <c r="R158" s="230">
        <f>R159</f>
        <v>0</v>
      </c>
      <c r="S158" s="229"/>
      <c r="T158" s="231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2" t="s">
        <v>155</v>
      </c>
      <c r="AT158" s="233" t="s">
        <v>82</v>
      </c>
      <c r="AU158" s="233" t="s">
        <v>91</v>
      </c>
      <c r="AY158" s="232" t="s">
        <v>130</v>
      </c>
      <c r="BK158" s="234">
        <f>BK159</f>
        <v>0</v>
      </c>
    </row>
    <row r="159" spans="1:65" s="2" customFormat="1" ht="16.5" customHeight="1">
      <c r="A159" s="40"/>
      <c r="B159" s="41"/>
      <c r="C159" s="237" t="s">
        <v>302</v>
      </c>
      <c r="D159" s="237" t="s">
        <v>133</v>
      </c>
      <c r="E159" s="238" t="s">
        <v>576</v>
      </c>
      <c r="F159" s="239" t="s">
        <v>674</v>
      </c>
      <c r="G159" s="240" t="s">
        <v>136</v>
      </c>
      <c r="H159" s="241">
        <v>1</v>
      </c>
      <c r="I159" s="242"/>
      <c r="J159" s="243">
        <f>ROUND(I159*H159,2)</f>
        <v>0</v>
      </c>
      <c r="K159" s="239" t="s">
        <v>251</v>
      </c>
      <c r="L159" s="46"/>
      <c r="M159" s="312" t="s">
        <v>1</v>
      </c>
      <c r="N159" s="313" t="s">
        <v>48</v>
      </c>
      <c r="O159" s="256"/>
      <c r="P159" s="314">
        <f>O159*H159</f>
        <v>0</v>
      </c>
      <c r="Q159" s="314">
        <v>0</v>
      </c>
      <c r="R159" s="314">
        <f>Q159*H159</f>
        <v>0</v>
      </c>
      <c r="S159" s="314">
        <v>0</v>
      </c>
      <c r="T159" s="31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8" t="s">
        <v>563</v>
      </c>
      <c r="AT159" s="248" t="s">
        <v>133</v>
      </c>
      <c r="AU159" s="248" t="s">
        <v>93</v>
      </c>
      <c r="AY159" s="18" t="s">
        <v>130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8" t="s">
        <v>91</v>
      </c>
      <c r="BK159" s="249">
        <f>ROUND(I159*H159,2)</f>
        <v>0</v>
      </c>
      <c r="BL159" s="18" t="s">
        <v>563</v>
      </c>
      <c r="BM159" s="248" t="s">
        <v>675</v>
      </c>
    </row>
    <row r="160" spans="1:31" s="2" customFormat="1" ht="6.95" customHeight="1">
      <c r="A160" s="40"/>
      <c r="B160" s="68"/>
      <c r="C160" s="69"/>
      <c r="D160" s="69"/>
      <c r="E160" s="69"/>
      <c r="F160" s="69"/>
      <c r="G160" s="69"/>
      <c r="H160" s="69"/>
      <c r="I160" s="185"/>
      <c r="J160" s="69"/>
      <c r="K160" s="69"/>
      <c r="L160" s="46"/>
      <c r="M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</row>
  </sheetData>
  <sheetProtection password="E785" sheet="1" objects="1" scenarios="1" formatColumns="0" formatRows="0" autoFilter="0"/>
  <autoFilter ref="C127:K159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DESKTOP-4EPUNVH\Moje</dc:creator>
  <cp:keywords/>
  <dc:description/>
  <cp:lastModifiedBy>DESKTOP-4EPUNVH\Moje</cp:lastModifiedBy>
  <dcterms:created xsi:type="dcterms:W3CDTF">2020-05-13T17:42:52Z</dcterms:created>
  <dcterms:modified xsi:type="dcterms:W3CDTF">2020-05-13T17:42:57Z</dcterms:modified>
  <cp:category/>
  <cp:version/>
  <cp:contentType/>
  <cp:contentStatus/>
</cp:coreProperties>
</file>