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\\Mac\Home\Desktop\"/>
    </mc:Choice>
  </mc:AlternateContent>
  <bookViews>
    <workbookView xWindow="0" yWindow="0" windowWidth="0" windowHeight="0"/>
  </bookViews>
  <sheets>
    <sheet name="Rekapitulace stavby" sheetId="1" r:id="rId1"/>
    <sheet name="001 - Oprava střechy teni..." sheetId="2" r:id="rId2"/>
  </sheets>
  <definedNames>
    <definedName name="_xlnm.Print_Area" localSheetId="0">'Rekapitulace stavby'!$D$4:$AO$76,'Rekapitulace stavby'!$C$82:$AQ$96</definedName>
    <definedName name="_xlnm.Print_Titles" localSheetId="0">'Rekapitulace stavby'!$92:$92</definedName>
    <definedName name="_xlnm._FilterDatabase" localSheetId="1" hidden="1">'001 - Oprava střechy teni...'!$C$124:$K$151</definedName>
    <definedName name="_xlnm.Print_Area" localSheetId="1">'001 - Oprava střechy teni...'!$C$4:$J$76,'001 - Oprava střechy teni...'!$C$82:$J$106,'001 - Oprava střechy teni...'!$C$112:$K$151</definedName>
    <definedName name="_xlnm.Print_Titles" localSheetId="1">'001 - Oprava střechy teni...'!$124:$124</definedName>
  </definedNames>
  <calcPr/>
</workbook>
</file>

<file path=xl/calcChain.xml><?xml version="1.0" encoding="utf-8"?>
<calcChain xmlns="http://schemas.openxmlformats.org/spreadsheetml/2006/main">
  <c i="2" l="1" r="J132"/>
  <c r="J37"/>
  <c r="J36"/>
  <c i="1" r="AY95"/>
  <c i="2" r="J35"/>
  <c i="1" r="AX95"/>
  <c i="2" r="BI151"/>
  <c r="BH151"/>
  <c r="BG151"/>
  <c r="BF151"/>
  <c r="T151"/>
  <c r="T150"/>
  <c r="T149"/>
  <c r="R151"/>
  <c r="R150"/>
  <c r="R149"/>
  <c r="P151"/>
  <c r="P150"/>
  <c r="P149"/>
  <c r="BI148"/>
  <c r="BH148"/>
  <c r="BG148"/>
  <c r="BF148"/>
  <c r="T148"/>
  <c r="R148"/>
  <c r="P148"/>
  <c r="BI147"/>
  <c r="BH147"/>
  <c r="BG147"/>
  <c r="BF147"/>
  <c r="T147"/>
  <c r="R147"/>
  <c r="P147"/>
  <c r="BI146"/>
  <c r="BH146"/>
  <c r="BG146"/>
  <c r="BF146"/>
  <c r="T146"/>
  <c r="R146"/>
  <c r="P146"/>
  <c r="BI145"/>
  <c r="BH145"/>
  <c r="BG145"/>
  <c r="BF145"/>
  <c r="T145"/>
  <c r="R145"/>
  <c r="P145"/>
  <c r="BI143"/>
  <c r="BH143"/>
  <c r="BG143"/>
  <c r="BF143"/>
  <c r="T143"/>
  <c r="R143"/>
  <c r="P143"/>
  <c r="BI142"/>
  <c r="BH142"/>
  <c r="BG142"/>
  <c r="BF142"/>
  <c r="T142"/>
  <c r="R142"/>
  <c r="P142"/>
  <c r="BI141"/>
  <c r="BH141"/>
  <c r="BG141"/>
  <c r="BF141"/>
  <c r="T141"/>
  <c r="R141"/>
  <c r="P141"/>
  <c r="BI138"/>
  <c r="BH138"/>
  <c r="BG138"/>
  <c r="BF138"/>
  <c r="T138"/>
  <c r="R138"/>
  <c r="P138"/>
  <c r="BI137"/>
  <c r="BH137"/>
  <c r="BG137"/>
  <c r="BF137"/>
  <c r="T137"/>
  <c r="R137"/>
  <c r="P137"/>
  <c r="BI136"/>
  <c r="BH136"/>
  <c r="BG136"/>
  <c r="BF136"/>
  <c r="T136"/>
  <c r="R136"/>
  <c r="P136"/>
  <c r="BI135"/>
  <c r="BH135"/>
  <c r="BG135"/>
  <c r="BF135"/>
  <c r="T135"/>
  <c r="R135"/>
  <c r="P135"/>
  <c r="BI134"/>
  <c r="BH134"/>
  <c r="BG134"/>
  <c r="BF134"/>
  <c r="T134"/>
  <c r="R134"/>
  <c r="P134"/>
  <c r="J99"/>
  <c r="BI131"/>
  <c r="BH131"/>
  <c r="BG131"/>
  <c r="BF131"/>
  <c r="T131"/>
  <c r="R131"/>
  <c r="P131"/>
  <c r="BI130"/>
  <c r="BH130"/>
  <c r="BG130"/>
  <c r="BF130"/>
  <c r="T130"/>
  <c r="R130"/>
  <c r="P130"/>
  <c r="BI129"/>
  <c r="BH129"/>
  <c r="BG129"/>
  <c r="BF129"/>
  <c r="T129"/>
  <c r="R129"/>
  <c r="P129"/>
  <c r="BI128"/>
  <c r="BH128"/>
  <c r="BG128"/>
  <c r="BF128"/>
  <c r="T128"/>
  <c r="R128"/>
  <c r="P128"/>
  <c r="F119"/>
  <c r="E117"/>
  <c r="F89"/>
  <c r="E87"/>
  <c r="J24"/>
  <c r="E24"/>
  <c r="J122"/>
  <c r="J23"/>
  <c r="J21"/>
  <c r="E21"/>
  <c r="J121"/>
  <c r="J20"/>
  <c r="J18"/>
  <c r="E18"/>
  <c r="F122"/>
  <c r="J17"/>
  <c r="J15"/>
  <c r="E15"/>
  <c r="F91"/>
  <c r="J14"/>
  <c r="J12"/>
  <c r="J119"/>
  <c r="E7"/>
  <c r="E115"/>
  <c i="1" r="L90"/>
  <c r="AM90"/>
  <c r="AM89"/>
  <c r="L89"/>
  <c r="AM87"/>
  <c r="L87"/>
  <c r="L85"/>
  <c r="L84"/>
  <c i="2" r="BK151"/>
  <c r="BK143"/>
  <c r="BK138"/>
  <c r="BK136"/>
  <c r="BK134"/>
  <c r="J131"/>
  <c r="J129"/>
  <c r="J145"/>
  <c r="J138"/>
  <c r="J136"/>
  <c r="J134"/>
  <c r="BK130"/>
  <c r="BK129"/>
  <c i="1" r="AS94"/>
  <c i="2" r="J148"/>
  <c r="J146"/>
  <c r="J143"/>
  <c r="J142"/>
  <c r="BK148"/>
  <c r="J147"/>
  <c r="J141"/>
  <c r="J137"/>
  <c r="J135"/>
  <c r="J130"/>
  <c r="BK128"/>
  <c r="BK147"/>
  <c r="BK141"/>
  <c r="BK137"/>
  <c r="BK135"/>
  <c r="BK131"/>
  <c r="J128"/>
  <c r="J151"/>
  <c r="BK146"/>
  <c r="BK145"/>
  <c r="BK142"/>
  <c l="1" r="T127"/>
  <c r="T126"/>
  <c r="R133"/>
  <c r="P140"/>
  <c r="BK144"/>
  <c r="J144"/>
  <c r="J103"/>
  <c r="R144"/>
  <c r="BK127"/>
  <c r="P127"/>
  <c r="R127"/>
  <c r="R126"/>
  <c r="BK133"/>
  <c r="J133"/>
  <c r="J100"/>
  <c r="P133"/>
  <c r="T133"/>
  <c r="BK140"/>
  <c r="J140"/>
  <c r="J102"/>
  <c r="R140"/>
  <c r="R139"/>
  <c r="T140"/>
  <c r="P144"/>
  <c r="T144"/>
  <c r="BK150"/>
  <c r="J150"/>
  <c r="J105"/>
  <c r="BE142"/>
  <c r="BE151"/>
  <c r="BE146"/>
  <c r="BE147"/>
  <c r="BE148"/>
  <c r="E85"/>
  <c r="F92"/>
  <c r="F121"/>
  <c r="BE128"/>
  <c r="BE130"/>
  <c r="BE134"/>
  <c r="BE136"/>
  <c r="BE141"/>
  <c r="BE143"/>
  <c r="J89"/>
  <c r="J91"/>
  <c r="J92"/>
  <c r="BE129"/>
  <c r="BE131"/>
  <c r="BE135"/>
  <c r="BE137"/>
  <c r="BE138"/>
  <c r="BE145"/>
  <c r="F36"/>
  <c i="1" r="BC95"/>
  <c r="BC94"/>
  <c r="W32"/>
  <c i="2" r="F35"/>
  <c i="1" r="BB95"/>
  <c r="BB94"/>
  <c r="W31"/>
  <c i="2" r="F34"/>
  <c i="1" r="BA95"/>
  <c r="BA94"/>
  <c r="W30"/>
  <c i="2" r="F37"/>
  <c i="1" r="BD95"/>
  <c r="BD94"/>
  <c r="W33"/>
  <c i="2" r="J34"/>
  <c i="1" r="AW95"/>
  <c i="2" l="1" r="T139"/>
  <c r="R125"/>
  <c r="P126"/>
  <c r="BK126"/>
  <c r="P139"/>
  <c r="T125"/>
  <c r="J127"/>
  <c r="J98"/>
  <c r="BK139"/>
  <c r="J139"/>
  <c r="J101"/>
  <c r="BK149"/>
  <c r="J149"/>
  <c r="J104"/>
  <c i="1" r="AX94"/>
  <c r="AW94"/>
  <c r="AK30"/>
  <c r="AY94"/>
  <c i="2" r="J33"/>
  <c i="1" r="AV95"/>
  <c r="AT95"/>
  <c i="2" r="F33"/>
  <c i="1" r="AZ95"/>
  <c r="AZ94"/>
  <c r="W29"/>
  <c i="2" l="1" r="BK125"/>
  <c r="J125"/>
  <c r="P125"/>
  <c i="1" r="AU95"/>
  <c i="2" r="J126"/>
  <c r="J97"/>
  <c r="J30"/>
  <c i="1" r="AG95"/>
  <c r="AG94"/>
  <c r="AK26"/>
  <c r="AU94"/>
  <c r="AV94"/>
  <c r="AK29"/>
  <c r="AK35"/>
  <c i="2" l="1" r="J39"/>
  <c r="J96"/>
  <c i="1" r="AN95"/>
  <c r="AT94"/>
  <c r="AN94"/>
</calcChain>
</file>

<file path=xl/sharedStrings.xml><?xml version="1.0" encoding="utf-8"?>
<sst xmlns="http://schemas.openxmlformats.org/spreadsheetml/2006/main">
  <si>
    <t>Export Komplet</t>
  </si>
  <si>
    <t/>
  </si>
  <si>
    <t>2.0</t>
  </si>
  <si>
    <t>ZAMOK</t>
  </si>
  <si>
    <t>False</t>
  </si>
  <si>
    <t>{20f171e9-908e-4202-be1d-ee88a48e2af7}</t>
  </si>
  <si>
    <t>0,01</t>
  </si>
  <si>
    <t>21</t>
  </si>
  <si>
    <t>12</t>
  </si>
  <si>
    <t>REKAPITULACE STAVBY</t>
  </si>
  <si>
    <t xml:space="preserve">v ---  níže se nacházejí doplnkové a pomocné údaje k sestavám  --- v</t>
  </si>
  <si>
    <t>0,001</t>
  </si>
  <si>
    <t>Kód:</t>
  </si>
  <si>
    <t>20251505001</t>
  </si>
  <si>
    <t>Stavba:</t>
  </si>
  <si>
    <t>Oprava střechy tenisové haly Petřvald</t>
  </si>
  <si>
    <t>KSO:</t>
  </si>
  <si>
    <t>CC-CZ:</t>
  </si>
  <si>
    <t>Místo:</t>
  </si>
  <si>
    <t>Petřvald</t>
  </si>
  <si>
    <t>Datum:</t>
  </si>
  <si>
    <t>15. 5. 2025</t>
  </si>
  <si>
    <t>Zadavatel:</t>
  </si>
  <si>
    <t>IČ:</t>
  </si>
  <si>
    <t xml:space="preserve"> </t>
  </si>
  <si>
    <t>DIČ:</t>
  </si>
  <si>
    <t>Zhotovitel:</t>
  </si>
  <si>
    <t>Projektant:</t>
  </si>
  <si>
    <t>True</t>
  </si>
  <si>
    <t>Zpracovatel: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</si>
  <si>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</si>
  <si>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</si>
  <si>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</si>
  <si>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</si>
  <si>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</si>
  <si>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</si>
  <si>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</si>
  <si>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</si>
  <si>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</si>
  <si>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</si>
  <si>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</si>
  <si>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</si>
  <si>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</si>
  <si>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</si>
  <si>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</si>
  <si>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</si>
  <si>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</si>
  <si>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</si>
  <si>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</si>
  <si>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Zhotovitel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</si>
  <si>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</si>
  <si>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</si>
  <si>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</si>
  <si>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</si>
  <si>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</si>
  <si>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</si>
  <si>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</si>
  <si>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</si>
  <si>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</si>
  <si>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</si>
  <si>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</si>
  <si>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</si>
  <si>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</si>
  <si>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</si>
  <si>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</si>
  <si>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</si>
  <si>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</si>
  <si>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</si>
  <si>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</si>
  <si>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</si>
  <si>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</si>
  <si>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</si>
  <si>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</si>
  <si>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</si>
  <si>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</si>
  <si>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/</t>
  </si>
  <si>
    <t>001</t>
  </si>
  <si>
    <t>STA</t>
  </si>
  <si>
    <t>1</t>
  </si>
  <si>
    <t>{a6df1c69-d842-4a5d-a351-bba4e083649c}</t>
  </si>
  <si>
    <t>2</t>
  </si>
  <si>
    <t>KRYCÍ LIST SOUPISU PRACÍ</t>
  </si>
  <si>
    <t>Objekt:</t>
  </si>
  <si>
    <t>001 - Oprava střechy tenisové haly Petřvald</t>
  </si>
  <si>
    <t>REKAPITULACE ČLENĚNÍ SOUPISU PRACÍ</t>
  </si>
  <si>
    <t>Kód dílu - Popis</t>
  </si>
  <si>
    <t>Cena celkem [CZK]</t>
  </si>
  <si>
    <t>Náklady ze soupisu prací</t>
  </si>
  <si>
    <t>-1</t>
  </si>
  <si>
    <t>HSV - Práce a dodávky HSV</t>
  </si>
  <si>
    <t xml:space="preserve">    9 - Ostatní konstrukce a práce, bourání</t>
  </si>
  <si>
    <t xml:space="preserve">      94 - Lešení a stavební výtahy</t>
  </si>
  <si>
    <t xml:space="preserve">    997 - Doprava suti a vybouraných hmot</t>
  </si>
  <si>
    <t>PSV - Práce a dodávky PSV</t>
  </si>
  <si>
    <t xml:space="preserve">    762 - Konstrukce tesařské</t>
  </si>
  <si>
    <t xml:space="preserve">    765 - Krytina skládaná</t>
  </si>
  <si>
    <t>VRN - VRN</t>
  </si>
  <si>
    <t xml:space="preserve">    999 - OVN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</si>
  <si>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</si>
  <si>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</si>
  <si>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</si>
  <si>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</si>
  <si>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</si>
  <si>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</si>
  <si>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</si>
  <si>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</si>
  <si>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</si>
  <si>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</si>
  <si>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</si>
  <si>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</si>
  <si>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</si>
  <si>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</si>
  <si>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</si>
  <si>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</si>
  <si>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9</t>
  </si>
  <si>
    <t>Ostatní konstrukce a práce, bourání</t>
  </si>
  <si>
    <t>K</t>
  </si>
  <si>
    <t>945412111</t>
  </si>
  <si>
    <t>Teleskopická hydraulická montážní plošina výška zdvihu do 8 m</t>
  </si>
  <si>
    <t>den</t>
  </si>
  <si>
    <t>CS ÚRS 2025 01</t>
  </si>
  <si>
    <t>4</t>
  </si>
  <si>
    <t>-1569973635</t>
  </si>
  <si>
    <t>946112123</t>
  </si>
  <si>
    <t>Montáž pojízdných věží trubkových/dílcových š přes 0,9 do 1,6 m dl do 3,2 m v přes 11,6 do 12,6 m</t>
  </si>
  <si>
    <t>kus</t>
  </si>
  <si>
    <t>-1989603367</t>
  </si>
  <si>
    <t>3</t>
  </si>
  <si>
    <t>946112223</t>
  </si>
  <si>
    <t>Příplatek k pojízdným věžím š přes 0,9 do 1,6 m dl do 3,2 m v přes 11,6 do 12,6 m za každý den použití</t>
  </si>
  <si>
    <t>-1412197776</t>
  </si>
  <si>
    <t>946112823</t>
  </si>
  <si>
    <t>Demontáž pojízdných věží trubkových/dílcových š přes 0,9 do 1,6 m dl do 3,2 m v přes 11,6 do 12,6 m</t>
  </si>
  <si>
    <t>514744684</t>
  </si>
  <si>
    <t>94</t>
  </si>
  <si>
    <t>Lešení a stavební výtahy</t>
  </si>
  <si>
    <t>997</t>
  </si>
  <si>
    <t>Doprava suti a vybouraných hmot</t>
  </si>
  <si>
    <t>5</t>
  </si>
  <si>
    <t>997013152</t>
  </si>
  <si>
    <t>Vnitrostaveništní doprava suti a vybouraných hmot pro budovy v přes 6 do 9 m s omezením mechanizace</t>
  </si>
  <si>
    <t>t</t>
  </si>
  <si>
    <t>-31518591</t>
  </si>
  <si>
    <t>6</t>
  </si>
  <si>
    <t>997013501</t>
  </si>
  <si>
    <t>Odvoz suti a vybouraných hmot na skládku nebo meziskládku do 1 km se složením</t>
  </si>
  <si>
    <t>-1612136309</t>
  </si>
  <si>
    <t>7</t>
  </si>
  <si>
    <t>997013509</t>
  </si>
  <si>
    <t>Příplatek k odvozu suti a vybouraných hmot na skládku ZKD 1 km přes 1 km</t>
  </si>
  <si>
    <t>1623293944</t>
  </si>
  <si>
    <t>8</t>
  </si>
  <si>
    <t>997013811</t>
  </si>
  <si>
    <t>Poplatek za uložení na skládce (skládkovné) stavebního odpadu dřevěného kód odpadu 17 02 01</t>
  </si>
  <si>
    <t>-179299171</t>
  </si>
  <si>
    <t>997013813</t>
  </si>
  <si>
    <t>Poplatek za uložení na skládce (skládkovné) stavebního odpadu z plastických hmot kód odpadu 17 02 03</t>
  </si>
  <si>
    <t>1196942784</t>
  </si>
  <si>
    <t>PSV</t>
  </si>
  <si>
    <t>Práce a dodávky PSV</t>
  </si>
  <si>
    <t>762</t>
  </si>
  <si>
    <t>Konstrukce tesařské</t>
  </si>
  <si>
    <t>10</t>
  </si>
  <si>
    <t>998762202</t>
  </si>
  <si>
    <t>Přesun hmot procentní pro kce tesařské v objektech v přes 6 do 12 m</t>
  </si>
  <si>
    <t>%</t>
  </si>
  <si>
    <t>16</t>
  </si>
  <si>
    <t>-1992734904</t>
  </si>
  <si>
    <t>11</t>
  </si>
  <si>
    <t>R-7620090</t>
  </si>
  <si>
    <t xml:space="preserve">D+M dřevěné konstrukce z hranolů KVH vč. impregnace , vč. všech spojovacích a kotevních prvků </t>
  </si>
  <si>
    <t>m</t>
  </si>
  <si>
    <t>2008046196</t>
  </si>
  <si>
    <t>R-76290</t>
  </si>
  <si>
    <t xml:space="preserve">Demontáž dřevěných prvků </t>
  </si>
  <si>
    <t>-1971130468</t>
  </si>
  <si>
    <t>765</t>
  </si>
  <si>
    <t>Krytina skládaná</t>
  </si>
  <si>
    <t>13</t>
  </si>
  <si>
    <t>765142801</t>
  </si>
  <si>
    <t>Demontáž krytiny z polykarbonátových rovných desek</t>
  </si>
  <si>
    <t>m2</t>
  </si>
  <si>
    <t>-1547971634</t>
  </si>
  <si>
    <t>14</t>
  </si>
  <si>
    <t>765144024</t>
  </si>
  <si>
    <t>Krytina z polykarbonátových komůrkových desek rovných tl. 10 mm na dřevěnou konstrukci</t>
  </si>
  <si>
    <t>-1544307921</t>
  </si>
  <si>
    <t>15</t>
  </si>
  <si>
    <t>998765202</t>
  </si>
  <si>
    <t>Přesun hmot procentní pro krytiny skládané v objektech v přes 6 do 12 m</t>
  </si>
  <si>
    <t>1435239866</t>
  </si>
  <si>
    <t>R-7651440</t>
  </si>
  <si>
    <t xml:space="preserve">D+M profilů, kotevních prvků, veškerých příslušenství a dopňků </t>
  </si>
  <si>
    <t>380832979</t>
  </si>
  <si>
    <t>VRN</t>
  </si>
  <si>
    <t>999</t>
  </si>
  <si>
    <t>OVN</t>
  </si>
  <si>
    <t>17</t>
  </si>
  <si>
    <t>R-9998900</t>
  </si>
  <si>
    <t xml:space="preserve">Zařízení staveniště, ostatní vedlejší náklady </t>
  </si>
  <si>
    <t>soubor</t>
  </si>
  <si>
    <t>371089368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</si>
</sst>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30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u/>
      <sz val="11"/>
      <color theme="10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</borders>
  <cellStyleXfs count="2">
    <xf numFmtId="0" fontId="0" fillId="0" borderId="0"/>
    <xf numFmtId="0" fontId="29" fillId="0" borderId="0" applyNumberFormat="0" applyFill="0" applyBorder="0" applyAlignment="0" applyProtection="0"/>
  </cellStyleXfs>
  <cellXfs count="219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0" fillId="0" borderId="0" xfId="0" applyFont="1" applyAlignment="1" applyProtection="1">
      <alignment horizontal="left" vertical="center"/>
    </xf>
    <xf numFmtId="0" fontId="11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0" fillId="0" borderId="0" xfId="0" applyFont="1" applyAlignment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2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4" fontId="12" fillId="0" borderId="5" xfId="0" applyNumberFormat="1" applyFont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13" fillId="0" borderId="0" xfId="0" applyNumberFormat="1" applyFont="1" applyAlignment="1" applyProtection="1">
      <alignment vertical="center"/>
    </xf>
    <xf numFmtId="0" fontId="1" fillId="0" borderId="3" xfId="0" applyFont="1" applyBorder="1" applyAlignment="1">
      <alignment vertical="center"/>
    </xf>
    <xf numFmtId="0" fontId="0" fillId="2" borderId="0" xfId="0" applyFont="1" applyFill="1" applyAlignment="1" applyProtection="1">
      <alignment vertical="center"/>
    </xf>
    <xf numFmtId="0" fontId="4" fillId="2" borderId="6" xfId="0" applyFont="1" applyFill="1" applyBorder="1" applyAlignment="1" applyProtection="1">
      <alignment horizontal="left" vertical="center"/>
    </xf>
    <xf numFmtId="0" fontId="0" fillId="2" borderId="7" xfId="0" applyFont="1" applyFill="1" applyBorder="1" applyAlignment="1" applyProtection="1">
      <alignment vertical="center"/>
    </xf>
    <xf numFmtId="0" fontId="4" fillId="2" borderId="7" xfId="0" applyFont="1" applyFill="1" applyBorder="1" applyAlignment="1" applyProtection="1">
      <alignment horizontal="center" vertical="center"/>
    </xf>
    <xf numFmtId="0" fontId="4" fillId="2" borderId="7" xfId="0" applyFont="1" applyFill="1" applyBorder="1" applyAlignment="1" applyProtection="1">
      <alignment horizontal="left" vertical="center"/>
    </xf>
    <xf numFmtId="4" fontId="4" fillId="2" borderId="7" xfId="0" applyNumberFormat="1" applyFont="1" applyFill="1" applyBorder="1" applyAlignment="1" applyProtection="1">
      <alignment vertical="center"/>
    </xf>
    <xf numFmtId="0" fontId="0" fillId="2" borderId="8" xfId="0" applyFont="1" applyFill="1" applyBorder="1" applyAlignment="1" applyProtection="1">
      <alignment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14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0" fillId="0" borderId="3" xfId="0" applyBorder="1" applyAlignment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3" xfId="0" applyFont="1" applyBorder="1" applyAlignment="1">
      <alignment vertical="center"/>
    </xf>
    <xf numFmtId="0" fontId="12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15" fillId="0" borderId="11" xfId="0" applyFont="1" applyBorder="1" applyAlignment="1">
      <alignment horizontal="center" vertical="center"/>
    </xf>
    <xf numFmtId="0" fontId="15" fillId="0" borderId="12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16" fillId="0" borderId="14" xfId="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16" fillId="0" borderId="14" xfId="0" applyFont="1" applyBorder="1" applyAlignment="1" applyProtection="1">
      <alignment horizontal="left" vertical="center"/>
    </xf>
    <xf numFmtId="0" fontId="16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17" fillId="3" borderId="6" xfId="0" applyFont="1" applyFill="1" applyBorder="1" applyAlignment="1" applyProtection="1">
      <alignment horizontal="center" vertical="center"/>
    </xf>
    <xf numFmtId="0" fontId="17" fillId="3" borderId="7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17" fillId="3" borderId="7" xfId="0" applyFont="1" applyFill="1" applyBorder="1" applyAlignment="1" applyProtection="1">
      <alignment horizontal="center" vertical="center"/>
    </xf>
    <xf numFmtId="0" fontId="17" fillId="3" borderId="7" xfId="0" applyFont="1" applyFill="1" applyBorder="1" applyAlignment="1" applyProtection="1">
      <alignment horizontal="right" vertical="center"/>
    </xf>
    <xf numFmtId="0" fontId="17" fillId="3" borderId="8" xfId="0" applyFont="1" applyFill="1" applyBorder="1" applyAlignment="1" applyProtection="1">
      <alignment horizontal="left" vertical="center"/>
    </xf>
    <xf numFmtId="0" fontId="17" fillId="3" borderId="0" xfId="0" applyFont="1" applyFill="1" applyAlignment="1" applyProtection="1">
      <alignment horizontal="center" vertical="center"/>
    </xf>
    <xf numFmtId="0" fontId="18" fillId="0" borderId="16" xfId="0" applyFont="1" applyBorder="1" applyAlignment="1" applyProtection="1">
      <alignment horizontal="center" vertical="center" wrapText="1"/>
    </xf>
    <xf numFmtId="0" fontId="18" fillId="0" borderId="17" xfId="0" applyFont="1" applyBorder="1" applyAlignment="1" applyProtection="1">
      <alignment horizontal="center" vertical="center" wrapText="1"/>
    </xf>
    <xf numFmtId="0" fontId="18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19" fillId="0" borderId="0" xfId="0" applyFont="1" applyAlignment="1" applyProtection="1">
      <alignment horizontal="left" vertical="center"/>
    </xf>
    <xf numFmtId="0" fontId="19" fillId="0" borderId="0" xfId="0" applyFont="1" applyAlignment="1" applyProtection="1">
      <alignment vertical="center"/>
    </xf>
    <xf numFmtId="4" fontId="19" fillId="0" borderId="0" xfId="0" applyNumberFormat="1" applyFont="1" applyAlignment="1" applyProtection="1">
      <alignment horizontal="right" vertical="center"/>
    </xf>
    <xf numFmtId="4" fontId="19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15" fillId="0" borderId="14" xfId="0" applyNumberFormat="1" applyFont="1" applyBorder="1" applyAlignment="1" applyProtection="1">
      <alignment vertical="center"/>
    </xf>
    <xf numFmtId="4" fontId="15" fillId="0" borderId="0" xfId="0" applyNumberFormat="1" applyFont="1" applyBorder="1" applyAlignment="1" applyProtection="1">
      <alignment vertical="center"/>
    </xf>
    <xf numFmtId="166" fontId="15" fillId="0" borderId="0" xfId="0" applyNumberFormat="1" applyFont="1" applyBorder="1" applyAlignment="1" applyProtection="1">
      <alignment vertical="center"/>
    </xf>
    <xf numFmtId="4" fontId="15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1" fillId="0" borderId="0" xfId="1" applyFont="1" applyAlignment="1">
      <alignment horizontal="center" vertical="center"/>
    </xf>
    <xf numFmtId="0" fontId="5" fillId="0" borderId="3" xfId="0" applyFont="1" applyBorder="1" applyAlignment="1" applyProtection="1">
      <alignment vertical="center"/>
    </xf>
    <xf numFmtId="0" fontId="22" fillId="0" borderId="0" xfId="0" applyFont="1" applyAlignment="1" applyProtection="1">
      <alignment vertical="center"/>
    </xf>
    <xf numFmtId="0" fontId="22" fillId="0" borderId="0" xfId="0" applyFont="1" applyAlignment="1" applyProtection="1">
      <alignment horizontal="left" vertical="center" wrapText="1"/>
    </xf>
    <xf numFmtId="0" fontId="23" fillId="0" borderId="0" xfId="0" applyFont="1" applyAlignment="1" applyProtection="1">
      <alignment vertical="center"/>
    </xf>
    <xf numFmtId="4" fontId="23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24" fillId="0" borderId="19" xfId="0" applyNumberFormat="1" applyFont="1" applyBorder="1" applyAlignment="1" applyProtection="1">
      <alignment vertical="center"/>
    </xf>
    <xf numFmtId="4" fontId="24" fillId="0" borderId="20" xfId="0" applyNumberFormat="1" applyFont="1" applyBorder="1" applyAlignment="1" applyProtection="1">
      <alignment vertical="center"/>
    </xf>
    <xf numFmtId="166" fontId="24" fillId="0" borderId="20" xfId="0" applyNumberFormat="1" applyFont="1" applyBorder="1" applyAlignment="1" applyProtection="1">
      <alignment vertical="center"/>
    </xf>
    <xf numFmtId="4" fontId="24" fillId="0" borderId="21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10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>
      <alignment vertical="center"/>
    </xf>
    <xf numFmtId="0" fontId="12" fillId="0" borderId="0" xfId="0" applyFont="1" applyAlignment="1">
      <alignment horizontal="left" vertical="center"/>
    </xf>
    <xf numFmtId="4" fontId="19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16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3" borderId="0" xfId="0" applyFont="1" applyFill="1" applyAlignment="1">
      <alignment vertical="center"/>
    </xf>
    <xf numFmtId="0" fontId="4" fillId="3" borderId="6" xfId="0" applyFont="1" applyFill="1" applyBorder="1" applyAlignment="1">
      <alignment horizontal="left" vertical="center"/>
    </xf>
    <xf numFmtId="0" fontId="0" fillId="3" borderId="7" xfId="0" applyFont="1" applyFill="1" applyBorder="1" applyAlignment="1">
      <alignment vertical="center"/>
    </xf>
    <xf numFmtId="0" fontId="4" fillId="3" borderId="7" xfId="0" applyFont="1" applyFill="1" applyBorder="1" applyAlignment="1">
      <alignment horizontal="right" vertical="center"/>
    </xf>
    <xf numFmtId="0" fontId="4" fillId="3" borderId="7" xfId="0" applyFont="1" applyFill="1" applyBorder="1" applyAlignment="1">
      <alignment horizontal="center" vertical="center"/>
    </xf>
    <xf numFmtId="4" fontId="4" fillId="3" borderId="7" xfId="0" applyNumberFormat="1" applyFont="1" applyFill="1" applyBorder="1" applyAlignment="1">
      <alignment vertical="center"/>
    </xf>
    <xf numFmtId="0" fontId="0" fillId="3" borderId="8" xfId="0" applyFont="1" applyFill="1" applyBorder="1" applyAlignment="1">
      <alignment vertical="center"/>
    </xf>
    <xf numFmtId="0" fontId="14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1" fillId="0" borderId="0" xfId="0" applyFont="1" applyAlignment="1" applyProtection="1">
      <alignment horizontal="left" vertical="center" wrapText="1"/>
    </xf>
    <xf numFmtId="0" fontId="17" fillId="3" borderId="0" xfId="0" applyFont="1" applyFill="1" applyAlignment="1" applyProtection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17" fillId="3" borderId="0" xfId="0" applyFont="1" applyFill="1" applyAlignment="1" applyProtection="1">
      <alignment horizontal="right" vertical="center"/>
    </xf>
    <xf numFmtId="0" fontId="26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4" fontId="7" fillId="0" borderId="20" xfId="0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17" fillId="3" borderId="16" xfId="0" applyFont="1" applyFill="1" applyBorder="1" applyAlignment="1" applyProtection="1">
      <alignment horizontal="center" vertical="center" wrapText="1"/>
    </xf>
    <xf numFmtId="0" fontId="17" fillId="3" borderId="17" xfId="0" applyFont="1" applyFill="1" applyBorder="1" applyAlignment="1" applyProtection="1">
      <alignment horizontal="center" vertical="center" wrapText="1"/>
    </xf>
    <xf numFmtId="0" fontId="17" fillId="3" borderId="18" xfId="0" applyFont="1" applyFill="1" applyBorder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19" fillId="0" borderId="0" xfId="0" applyNumberFormat="1" applyFont="1" applyAlignment="1" applyProtection="1"/>
    <xf numFmtId="0" fontId="0" fillId="0" borderId="12" xfId="0" applyBorder="1" applyAlignment="1" applyProtection="1">
      <alignment vertical="center"/>
    </xf>
    <xf numFmtId="166" fontId="27" fillId="0" borderId="12" xfId="0" applyNumberFormat="1" applyFont="1" applyBorder="1" applyAlignment="1" applyProtection="1"/>
    <xf numFmtId="166" fontId="27" fillId="0" borderId="13" xfId="0" applyNumberFormat="1" applyFont="1" applyBorder="1" applyAlignment="1" applyProtection="1"/>
    <xf numFmtId="4" fontId="28" fillId="0" borderId="0" xfId="0" applyNumberFormat="1" applyFont="1" applyAlignment="1">
      <alignment vertical="center"/>
    </xf>
    <xf numFmtId="0" fontId="8" fillId="0" borderId="3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4" fontId="6" fillId="0" borderId="0" xfId="0" applyNumberFormat="1" applyFont="1" applyAlignment="1" applyProtection="1"/>
    <xf numFmtId="0" fontId="8" fillId="0" borderId="3" xfId="0" applyFont="1" applyBorder="1" applyAlignment="1"/>
    <xf numFmtId="0" fontId="8" fillId="0" borderId="14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5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17" fillId="0" borderId="22" xfId="0" applyFont="1" applyBorder="1" applyAlignment="1" applyProtection="1">
      <alignment horizontal="center" vertical="center"/>
    </xf>
    <xf numFmtId="49" fontId="17" fillId="0" borderId="22" xfId="0" applyNumberFormat="1" applyFont="1" applyBorder="1" applyAlignment="1" applyProtection="1">
      <alignment horizontal="left" vertical="center" wrapText="1"/>
    </xf>
    <xf numFmtId="0" fontId="17" fillId="0" borderId="22" xfId="0" applyFont="1" applyBorder="1" applyAlignment="1" applyProtection="1">
      <alignment horizontal="left" vertical="center" wrapText="1"/>
    </xf>
    <xf numFmtId="0" fontId="17" fillId="0" borderId="22" xfId="0" applyFont="1" applyBorder="1" applyAlignment="1" applyProtection="1">
      <alignment horizontal="center" vertical="center" wrapText="1"/>
    </xf>
    <xf numFmtId="167" fontId="17" fillId="0" borderId="22" xfId="0" applyNumberFormat="1" applyFont="1" applyBorder="1" applyAlignment="1" applyProtection="1">
      <alignment vertical="center"/>
    </xf>
    <xf numFmtId="4" fontId="17" fillId="0" borderId="22" xfId="0" applyNumberFormat="1" applyFont="1" applyBorder="1" applyAlignment="1" applyProtection="1">
      <alignment vertical="center"/>
    </xf>
    <xf numFmtId="0" fontId="18" fillId="0" borderId="14" xfId="0" applyFont="1" applyBorder="1" applyAlignment="1" applyProtection="1">
      <alignment horizontal="left" vertical="center"/>
    </xf>
    <xf numFmtId="0" fontId="18" fillId="0" borderId="0" xfId="0" applyFont="1" applyBorder="1" applyAlignment="1" applyProtection="1">
      <alignment horizontal="center" vertical="center"/>
    </xf>
    <xf numFmtId="166" fontId="18" fillId="0" borderId="0" xfId="0" applyNumberFormat="1" applyFont="1" applyBorder="1" applyAlignment="1" applyProtection="1">
      <alignment vertical="center"/>
    </xf>
    <xf numFmtId="166" fontId="18" fillId="0" borderId="15" xfId="0" applyNumberFormat="1" applyFont="1" applyBorder="1" applyAlignment="1" applyProtection="1">
      <alignment vertical="center"/>
    </xf>
    <xf numFmtId="0" fontId="17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18" fillId="0" borderId="19" xfId="0" applyFont="1" applyBorder="1" applyAlignment="1" applyProtection="1">
      <alignment horizontal="left" vertical="center"/>
    </xf>
    <xf numFmtId="0" fontId="18" fillId="0" borderId="20" xfId="0" applyFont="1" applyBorder="1" applyAlignment="1" applyProtection="1">
      <alignment horizontal="center" vertical="center"/>
    </xf>
    <xf numFmtId="166" fontId="18" fillId="0" borderId="20" xfId="0" applyNumberFormat="1" applyFont="1" applyBorder="1" applyAlignment="1" applyProtection="1">
      <alignment vertical="center"/>
    </xf>
    <xf numFmtId="166" fontId="18" fillId="0" borderId="21" xfId="0" applyNumberFormat="1" applyFont="1" applyBorder="1" applyAlignment="1" applyProtection="1">
      <alignment vertical="center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styles" Target="styles.xml" /><Relationship Id="rId4" Type="http://schemas.openxmlformats.org/officeDocument/2006/relationships/theme" Target="theme/theme1.xml" /><Relationship Id="rId5" Type="http://schemas.openxmlformats.org/officeDocument/2006/relationships/calcChain" Target="calcChain.xml" /><Relationship Id="rId6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drawing" Target="../drawings/drawing2.xml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hidden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3" t="s">
        <v>0</v>
      </c>
      <c r="AZ1" s="13" t="s">
        <v>1</v>
      </c>
      <c r="BA1" s="13" t="s">
        <v>2</v>
      </c>
      <c r="BB1" s="13" t="s">
        <v>3</v>
      </c>
      <c r="BT1" s="13" t="s">
        <v>4</v>
      </c>
      <c r="BU1" s="13" t="s">
        <v>4</v>
      </c>
      <c r="BV1" s="13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4" t="s">
        <v>6</v>
      </c>
      <c r="BT2" s="14" t="s">
        <v>7</v>
      </c>
    </row>
    <row r="3" s="1" customFormat="1" ht="6.96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7"/>
      <c r="BS3" s="14" t="s">
        <v>6</v>
      </c>
      <c r="BT3" s="14" t="s">
        <v>8</v>
      </c>
    </row>
    <row r="4" s="1" customFormat="1" ht="24.96" customHeight="1">
      <c r="B4" s="18"/>
      <c r="C4" s="19"/>
      <c r="D4" s="20" t="s">
        <v>9</v>
      </c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  <c r="AR4" s="17"/>
      <c r="AS4" s="21" t="s">
        <v>10</v>
      </c>
      <c r="BS4" s="14" t="s">
        <v>11</v>
      </c>
    </row>
    <row r="5" s="1" customFormat="1" ht="12" customHeight="1">
      <c r="B5" s="18"/>
      <c r="C5" s="19"/>
      <c r="D5" s="22" t="s">
        <v>12</v>
      </c>
      <c r="E5" s="19"/>
      <c r="F5" s="19"/>
      <c r="G5" s="19"/>
      <c r="H5" s="19"/>
      <c r="I5" s="19"/>
      <c r="J5" s="19"/>
      <c r="K5" s="23" t="s">
        <v>13</v>
      </c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7"/>
      <c r="BS5" s="14" t="s">
        <v>6</v>
      </c>
    </row>
    <row r="6" s="1" customFormat="1" ht="36.96" customHeight="1">
      <c r="B6" s="18"/>
      <c r="C6" s="19"/>
      <c r="D6" s="24" t="s">
        <v>14</v>
      </c>
      <c r="E6" s="19"/>
      <c r="F6" s="19"/>
      <c r="G6" s="19"/>
      <c r="H6" s="19"/>
      <c r="I6" s="19"/>
      <c r="J6" s="19"/>
      <c r="K6" s="25" t="s">
        <v>15</v>
      </c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7"/>
      <c r="BS6" s="14" t="s">
        <v>6</v>
      </c>
    </row>
    <row r="7" s="1" customFormat="1" ht="12" customHeight="1">
      <c r="B7" s="18"/>
      <c r="C7" s="19"/>
      <c r="D7" s="26" t="s">
        <v>16</v>
      </c>
      <c r="E7" s="19"/>
      <c r="F7" s="19"/>
      <c r="G7" s="19"/>
      <c r="H7" s="19"/>
      <c r="I7" s="19"/>
      <c r="J7" s="19"/>
      <c r="K7" s="23" t="s">
        <v>1</v>
      </c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26" t="s">
        <v>17</v>
      </c>
      <c r="AL7" s="19"/>
      <c r="AM7" s="19"/>
      <c r="AN7" s="23" t="s">
        <v>1</v>
      </c>
      <c r="AO7" s="19"/>
      <c r="AP7" s="19"/>
      <c r="AQ7" s="19"/>
      <c r="AR7" s="17"/>
      <c r="BS7" s="14" t="s">
        <v>6</v>
      </c>
    </row>
    <row r="8" s="1" customFormat="1" ht="12" customHeight="1">
      <c r="B8" s="18"/>
      <c r="C8" s="19"/>
      <c r="D8" s="26" t="s">
        <v>18</v>
      </c>
      <c r="E8" s="19"/>
      <c r="F8" s="19"/>
      <c r="G8" s="19"/>
      <c r="H8" s="19"/>
      <c r="I8" s="19"/>
      <c r="J8" s="19"/>
      <c r="K8" s="23" t="s">
        <v>19</v>
      </c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26" t="s">
        <v>20</v>
      </c>
      <c r="AL8" s="19"/>
      <c r="AM8" s="19"/>
      <c r="AN8" s="23" t="s">
        <v>21</v>
      </c>
      <c r="AO8" s="19"/>
      <c r="AP8" s="19"/>
      <c r="AQ8" s="19"/>
      <c r="AR8" s="17"/>
      <c r="BS8" s="14" t="s">
        <v>6</v>
      </c>
    </row>
    <row r="9" s="1" customFormat="1" ht="14.4" customHeight="1">
      <c r="B9" s="18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7"/>
      <c r="BS9" s="14" t="s">
        <v>6</v>
      </c>
    </row>
    <row r="10" s="1" customFormat="1" ht="12" customHeight="1">
      <c r="B10" s="18"/>
      <c r="C10" s="19"/>
      <c r="D10" s="26" t="s">
        <v>22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26" t="s">
        <v>23</v>
      </c>
      <c r="AL10" s="19"/>
      <c r="AM10" s="19"/>
      <c r="AN10" s="23" t="s">
        <v>1</v>
      </c>
      <c r="AO10" s="19"/>
      <c r="AP10" s="19"/>
      <c r="AQ10" s="19"/>
      <c r="AR10" s="17"/>
      <c r="BS10" s="14" t="s">
        <v>6</v>
      </c>
    </row>
    <row r="11" s="1" customFormat="1" ht="18.48" customHeight="1">
      <c r="B11" s="18"/>
      <c r="C11" s="19"/>
      <c r="D11" s="19"/>
      <c r="E11" s="23" t="s">
        <v>24</v>
      </c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26" t="s">
        <v>25</v>
      </c>
      <c r="AL11" s="19"/>
      <c r="AM11" s="19"/>
      <c r="AN11" s="23" t="s">
        <v>1</v>
      </c>
      <c r="AO11" s="19"/>
      <c r="AP11" s="19"/>
      <c r="AQ11" s="19"/>
      <c r="AR11" s="17"/>
      <c r="BS11" s="14" t="s">
        <v>6</v>
      </c>
    </row>
    <row r="12" s="1" customFormat="1" ht="6.96" customHeight="1">
      <c r="B12" s="18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  <c r="AR12" s="17"/>
      <c r="BS12" s="14" t="s">
        <v>6</v>
      </c>
    </row>
    <row r="13" s="1" customFormat="1" ht="12" customHeight="1">
      <c r="B13" s="18"/>
      <c r="C13" s="19"/>
      <c r="D13" s="26" t="s">
        <v>26</v>
      </c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26" t="s">
        <v>23</v>
      </c>
      <c r="AL13" s="19"/>
      <c r="AM13" s="19"/>
      <c r="AN13" s="23" t="s">
        <v>1</v>
      </c>
      <c r="AO13" s="19"/>
      <c r="AP13" s="19"/>
      <c r="AQ13" s="19"/>
      <c r="AR13" s="17"/>
      <c r="BS13" s="14" t="s">
        <v>6</v>
      </c>
    </row>
    <row r="14">
      <c r="B14" s="18"/>
      <c r="C14" s="19"/>
      <c r="D14" s="19"/>
      <c r="E14" s="23" t="s">
        <v>24</v>
      </c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26" t="s">
        <v>25</v>
      </c>
      <c r="AL14" s="19"/>
      <c r="AM14" s="19"/>
      <c r="AN14" s="23" t="s">
        <v>1</v>
      </c>
      <c r="AO14" s="19"/>
      <c r="AP14" s="19"/>
      <c r="AQ14" s="19"/>
      <c r="AR14" s="17"/>
      <c r="BS14" s="14" t="s">
        <v>6</v>
      </c>
    </row>
    <row r="15" s="1" customFormat="1" ht="6.96" customHeight="1">
      <c r="B15" s="18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7"/>
      <c r="BS15" s="14" t="s">
        <v>4</v>
      </c>
    </row>
    <row r="16" s="1" customFormat="1" ht="12" customHeight="1">
      <c r="B16" s="18"/>
      <c r="C16" s="19"/>
      <c r="D16" s="26" t="s">
        <v>27</v>
      </c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26" t="s">
        <v>23</v>
      </c>
      <c r="AL16" s="19"/>
      <c r="AM16" s="19"/>
      <c r="AN16" s="23" t="s">
        <v>1</v>
      </c>
      <c r="AO16" s="19"/>
      <c r="AP16" s="19"/>
      <c r="AQ16" s="19"/>
      <c r="AR16" s="17"/>
      <c r="BS16" s="14" t="s">
        <v>4</v>
      </c>
    </row>
    <row r="17" s="1" customFormat="1" ht="18.48" customHeight="1">
      <c r="B17" s="18"/>
      <c r="C17" s="19"/>
      <c r="D17" s="19"/>
      <c r="E17" s="23" t="s">
        <v>24</v>
      </c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26" t="s">
        <v>25</v>
      </c>
      <c r="AL17" s="19"/>
      <c r="AM17" s="19"/>
      <c r="AN17" s="23" t="s">
        <v>1</v>
      </c>
      <c r="AO17" s="19"/>
      <c r="AP17" s="19"/>
      <c r="AQ17" s="19"/>
      <c r="AR17" s="17"/>
      <c r="BS17" s="14" t="s">
        <v>28</v>
      </c>
    </row>
    <row r="18" s="1" customFormat="1" ht="6.96" customHeight="1">
      <c r="B18" s="18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7"/>
      <c r="BS18" s="14" t="s">
        <v>6</v>
      </c>
    </row>
    <row r="19" s="1" customFormat="1" ht="12" customHeight="1">
      <c r="B19" s="18"/>
      <c r="C19" s="19"/>
      <c r="D19" s="26" t="s">
        <v>29</v>
      </c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26" t="s">
        <v>23</v>
      </c>
      <c r="AL19" s="19"/>
      <c r="AM19" s="19"/>
      <c r="AN19" s="23" t="s">
        <v>1</v>
      </c>
      <c r="AO19" s="19"/>
      <c r="AP19" s="19"/>
      <c r="AQ19" s="19"/>
      <c r="AR19" s="17"/>
      <c r="BS19" s="14" t="s">
        <v>6</v>
      </c>
    </row>
    <row r="20" s="1" customFormat="1" ht="18.48" customHeight="1">
      <c r="B20" s="18"/>
      <c r="C20" s="19"/>
      <c r="D20" s="19"/>
      <c r="E20" s="23" t="s">
        <v>24</v>
      </c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26" t="s">
        <v>25</v>
      </c>
      <c r="AL20" s="19"/>
      <c r="AM20" s="19"/>
      <c r="AN20" s="23" t="s">
        <v>1</v>
      </c>
      <c r="AO20" s="19"/>
      <c r="AP20" s="19"/>
      <c r="AQ20" s="19"/>
      <c r="AR20" s="17"/>
      <c r="BS20" s="14" t="s">
        <v>28</v>
      </c>
    </row>
    <row r="21" s="1" customFormat="1" ht="6.96" customHeight="1">
      <c r="B21" s="18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7"/>
    </row>
    <row r="22" s="1" customFormat="1" ht="12" customHeight="1">
      <c r="B22" s="18"/>
      <c r="C22" s="19"/>
      <c r="D22" s="26" t="s">
        <v>30</v>
      </c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  <c r="AR22" s="17"/>
    </row>
    <row r="23" s="1" customFormat="1" ht="16.5" customHeight="1">
      <c r="B23" s="18"/>
      <c r="C23" s="19"/>
      <c r="D23" s="19"/>
      <c r="E23" s="27" t="s">
        <v>1</v>
      </c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27"/>
      <c r="AJ23" s="27"/>
      <c r="AK23" s="27"/>
      <c r="AL23" s="27"/>
      <c r="AM23" s="27"/>
      <c r="AN23" s="27"/>
      <c r="AO23" s="19"/>
      <c r="AP23" s="19"/>
      <c r="AQ23" s="19"/>
      <c r="AR23" s="17"/>
    </row>
    <row r="24" s="1" customFormat="1" ht="6.96" customHeight="1">
      <c r="B24" s="18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  <c r="AR24" s="17"/>
    </row>
    <row r="25" s="1" customFormat="1" ht="6.96" customHeight="1">
      <c r="B25" s="18"/>
      <c r="C25" s="19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19"/>
      <c r="AQ25" s="19"/>
      <c r="AR25" s="17"/>
    </row>
    <row r="26" s="2" customFormat="1" ht="25.92" customHeight="1">
      <c r="A26" s="29"/>
      <c r="B26" s="30"/>
      <c r="C26" s="31"/>
      <c r="D26" s="32" t="s">
        <v>31</v>
      </c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34">
        <f>ROUND(AG94,2)</f>
        <v>1942663.25</v>
      </c>
      <c r="AL26" s="33"/>
      <c r="AM26" s="33"/>
      <c r="AN26" s="33"/>
      <c r="AO26" s="33"/>
      <c r="AP26" s="31"/>
      <c r="AQ26" s="31"/>
      <c r="AR26" s="35"/>
      <c r="BE26" s="29"/>
    </row>
    <row r="27" s="2" customFormat="1" ht="6.96" customHeight="1">
      <c r="A27" s="29"/>
      <c r="B27" s="30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1"/>
      <c r="AJ27" s="31"/>
      <c r="AK27" s="31"/>
      <c r="AL27" s="31"/>
      <c r="AM27" s="31"/>
      <c r="AN27" s="31"/>
      <c r="AO27" s="31"/>
      <c r="AP27" s="31"/>
      <c r="AQ27" s="31"/>
      <c r="AR27" s="35"/>
      <c r="BE27" s="29"/>
    </row>
    <row r="28" s="2" customFormat="1">
      <c r="A28" s="29"/>
      <c r="B28" s="30"/>
      <c r="C28" s="31"/>
      <c r="D28" s="31"/>
      <c r="E28" s="31"/>
      <c r="F28" s="31"/>
      <c r="G28" s="31"/>
      <c r="H28" s="31"/>
      <c r="I28" s="31"/>
      <c r="J28" s="31"/>
      <c r="K28" s="31"/>
      <c r="L28" s="36" t="s">
        <v>32</v>
      </c>
      <c r="M28" s="36"/>
      <c r="N28" s="36"/>
      <c r="O28" s="36"/>
      <c r="P28" s="36"/>
      <c r="Q28" s="31"/>
      <c r="R28" s="31"/>
      <c r="S28" s="31"/>
      <c r="T28" s="31"/>
      <c r="U28" s="31"/>
      <c r="V28" s="31"/>
      <c r="W28" s="36" t="s">
        <v>33</v>
      </c>
      <c r="X28" s="36"/>
      <c r="Y28" s="36"/>
      <c r="Z28" s="36"/>
      <c r="AA28" s="36"/>
      <c r="AB28" s="36"/>
      <c r="AC28" s="36"/>
      <c r="AD28" s="36"/>
      <c r="AE28" s="36"/>
      <c r="AF28" s="31"/>
      <c r="AG28" s="31"/>
      <c r="AH28" s="31"/>
      <c r="AI28" s="31"/>
      <c r="AJ28" s="31"/>
      <c r="AK28" s="36" t="s">
        <v>34</v>
      </c>
      <c r="AL28" s="36"/>
      <c r="AM28" s="36"/>
      <c r="AN28" s="36"/>
      <c r="AO28" s="36"/>
      <c r="AP28" s="31"/>
      <c r="AQ28" s="31"/>
      <c r="AR28" s="35"/>
      <c r="BE28" s="29"/>
    </row>
    <row r="29" s="3" customFormat="1" ht="14.4" customHeight="1">
      <c r="A29" s="3"/>
      <c r="B29" s="37"/>
      <c r="C29" s="38"/>
      <c r="D29" s="26" t="s">
        <v>35</v>
      </c>
      <c r="E29" s="38"/>
      <c r="F29" s="26" t="s">
        <v>36</v>
      </c>
      <c r="G29" s="38"/>
      <c r="H29" s="38"/>
      <c r="I29" s="38"/>
      <c r="J29" s="38"/>
      <c r="K29" s="38"/>
      <c r="L29" s="39">
        <v>0.21</v>
      </c>
      <c r="M29" s="38"/>
      <c r="N29" s="38"/>
      <c r="O29" s="38"/>
      <c r="P29" s="38"/>
      <c r="Q29" s="38"/>
      <c r="R29" s="38"/>
      <c r="S29" s="38"/>
      <c r="T29" s="38"/>
      <c r="U29" s="38"/>
      <c r="V29" s="38"/>
      <c r="W29" s="40">
        <f>ROUND(AZ94, 2)</f>
        <v>1942663.25</v>
      </c>
      <c r="X29" s="38"/>
      <c r="Y29" s="38"/>
      <c r="Z29" s="38"/>
      <c r="AA29" s="38"/>
      <c r="AB29" s="38"/>
      <c r="AC29" s="38"/>
      <c r="AD29" s="38"/>
      <c r="AE29" s="38"/>
      <c r="AF29" s="38"/>
      <c r="AG29" s="38"/>
      <c r="AH29" s="38"/>
      <c r="AI29" s="38"/>
      <c r="AJ29" s="38"/>
      <c r="AK29" s="40">
        <f>ROUND(AV94, 2)</f>
        <v>407959.28</v>
      </c>
      <c r="AL29" s="38"/>
      <c r="AM29" s="38"/>
      <c r="AN29" s="38"/>
      <c r="AO29" s="38"/>
      <c r="AP29" s="38"/>
      <c r="AQ29" s="38"/>
      <c r="AR29" s="41"/>
      <c r="BE29" s="3"/>
    </row>
    <row r="30" s="3" customFormat="1" ht="14.4" customHeight="1">
      <c r="A30" s="3"/>
      <c r="B30" s="37"/>
      <c r="C30" s="38"/>
      <c r="D30" s="38"/>
      <c r="E30" s="38"/>
      <c r="F30" s="26" t="s">
        <v>37</v>
      </c>
      <c r="G30" s="38"/>
      <c r="H30" s="38"/>
      <c r="I30" s="38"/>
      <c r="J30" s="38"/>
      <c r="K30" s="38"/>
      <c r="L30" s="39">
        <v>0.12</v>
      </c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40">
        <f>ROUND(BA94, 2)</f>
        <v>0</v>
      </c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38"/>
      <c r="AK30" s="40">
        <f>ROUND(AW94, 2)</f>
        <v>0</v>
      </c>
      <c r="AL30" s="38"/>
      <c r="AM30" s="38"/>
      <c r="AN30" s="38"/>
      <c r="AO30" s="38"/>
      <c r="AP30" s="38"/>
      <c r="AQ30" s="38"/>
      <c r="AR30" s="41"/>
      <c r="BE30" s="3"/>
    </row>
    <row r="31" hidden="1" s="3" customFormat="1" ht="14.4" customHeight="1">
      <c r="A31" s="3"/>
      <c r="B31" s="37"/>
      <c r="C31" s="38"/>
      <c r="D31" s="38"/>
      <c r="E31" s="38"/>
      <c r="F31" s="26" t="s">
        <v>38</v>
      </c>
      <c r="G31" s="38"/>
      <c r="H31" s="38"/>
      <c r="I31" s="38"/>
      <c r="J31" s="38"/>
      <c r="K31" s="38"/>
      <c r="L31" s="39">
        <v>0.21</v>
      </c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40">
        <f>ROUND(BB94, 2)</f>
        <v>0</v>
      </c>
      <c r="X31" s="38"/>
      <c r="Y31" s="38"/>
      <c r="Z31" s="38"/>
      <c r="AA31" s="38"/>
      <c r="AB31" s="38"/>
      <c r="AC31" s="38"/>
      <c r="AD31" s="38"/>
      <c r="AE31" s="38"/>
      <c r="AF31" s="38"/>
      <c r="AG31" s="38"/>
      <c r="AH31" s="38"/>
      <c r="AI31" s="38"/>
      <c r="AJ31" s="38"/>
      <c r="AK31" s="40">
        <v>0</v>
      </c>
      <c r="AL31" s="38"/>
      <c r="AM31" s="38"/>
      <c r="AN31" s="38"/>
      <c r="AO31" s="38"/>
      <c r="AP31" s="38"/>
      <c r="AQ31" s="38"/>
      <c r="AR31" s="41"/>
      <c r="BE31" s="3"/>
    </row>
    <row r="32" hidden="1" s="3" customFormat="1" ht="14.4" customHeight="1">
      <c r="A32" s="3"/>
      <c r="B32" s="37"/>
      <c r="C32" s="38"/>
      <c r="D32" s="38"/>
      <c r="E32" s="38"/>
      <c r="F32" s="26" t="s">
        <v>39</v>
      </c>
      <c r="G32" s="38"/>
      <c r="H32" s="38"/>
      <c r="I32" s="38"/>
      <c r="J32" s="38"/>
      <c r="K32" s="38"/>
      <c r="L32" s="39">
        <v>0.12</v>
      </c>
      <c r="M32" s="38"/>
      <c r="N32" s="38"/>
      <c r="O32" s="38"/>
      <c r="P32" s="38"/>
      <c r="Q32" s="38"/>
      <c r="R32" s="38"/>
      <c r="S32" s="38"/>
      <c r="T32" s="38"/>
      <c r="U32" s="38"/>
      <c r="V32" s="38"/>
      <c r="W32" s="40">
        <f>ROUND(BC94, 2)</f>
        <v>0</v>
      </c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38"/>
      <c r="AI32" s="38"/>
      <c r="AJ32" s="38"/>
      <c r="AK32" s="40">
        <v>0</v>
      </c>
      <c r="AL32" s="38"/>
      <c r="AM32" s="38"/>
      <c r="AN32" s="38"/>
      <c r="AO32" s="38"/>
      <c r="AP32" s="38"/>
      <c r="AQ32" s="38"/>
      <c r="AR32" s="41"/>
      <c r="BE32" s="3"/>
    </row>
    <row r="33" hidden="1" s="3" customFormat="1" ht="14.4" customHeight="1">
      <c r="A33" s="3"/>
      <c r="B33" s="37"/>
      <c r="C33" s="38"/>
      <c r="D33" s="38"/>
      <c r="E33" s="38"/>
      <c r="F33" s="26" t="s">
        <v>40</v>
      </c>
      <c r="G33" s="38"/>
      <c r="H33" s="38"/>
      <c r="I33" s="38"/>
      <c r="J33" s="38"/>
      <c r="K33" s="38"/>
      <c r="L33" s="39">
        <v>0</v>
      </c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40">
        <f>ROUND(BD94, 2)</f>
        <v>0</v>
      </c>
      <c r="X33" s="38"/>
      <c r="Y33" s="38"/>
      <c r="Z33" s="38"/>
      <c r="AA33" s="38"/>
      <c r="AB33" s="38"/>
      <c r="AC33" s="38"/>
      <c r="AD33" s="38"/>
      <c r="AE33" s="38"/>
      <c r="AF33" s="38"/>
      <c r="AG33" s="38"/>
      <c r="AH33" s="38"/>
      <c r="AI33" s="38"/>
      <c r="AJ33" s="38"/>
      <c r="AK33" s="40">
        <v>0</v>
      </c>
      <c r="AL33" s="38"/>
      <c r="AM33" s="38"/>
      <c r="AN33" s="38"/>
      <c r="AO33" s="38"/>
      <c r="AP33" s="38"/>
      <c r="AQ33" s="38"/>
      <c r="AR33" s="41"/>
      <c r="BE33" s="3"/>
    </row>
    <row r="34" s="2" customFormat="1" ht="6.96" customHeight="1">
      <c r="A34" s="29"/>
      <c r="B34" s="30"/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  <c r="AF34" s="31"/>
      <c r="AG34" s="31"/>
      <c r="AH34" s="31"/>
      <c r="AI34" s="31"/>
      <c r="AJ34" s="31"/>
      <c r="AK34" s="31"/>
      <c r="AL34" s="31"/>
      <c r="AM34" s="31"/>
      <c r="AN34" s="31"/>
      <c r="AO34" s="31"/>
      <c r="AP34" s="31"/>
      <c r="AQ34" s="31"/>
      <c r="AR34" s="35"/>
      <c r="BE34" s="29"/>
    </row>
    <row r="35" s="2" customFormat="1" ht="25.92" customHeight="1">
      <c r="A35" s="29"/>
      <c r="B35" s="30"/>
      <c r="C35" s="42"/>
      <c r="D35" s="43" t="s">
        <v>41</v>
      </c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5" t="s">
        <v>42</v>
      </c>
      <c r="U35" s="44"/>
      <c r="V35" s="44"/>
      <c r="W35" s="44"/>
      <c r="X35" s="46" t="s">
        <v>43</v>
      </c>
      <c r="Y35" s="44"/>
      <c r="Z35" s="44"/>
      <c r="AA35" s="44"/>
      <c r="AB35" s="44"/>
      <c r="AC35" s="44"/>
      <c r="AD35" s="44"/>
      <c r="AE35" s="44"/>
      <c r="AF35" s="44"/>
      <c r="AG35" s="44"/>
      <c r="AH35" s="44"/>
      <c r="AI35" s="44"/>
      <c r="AJ35" s="44"/>
      <c r="AK35" s="47">
        <f>SUM(AK26:AK33)</f>
        <v>2350622.5300000004</v>
      </c>
      <c r="AL35" s="44"/>
      <c r="AM35" s="44"/>
      <c r="AN35" s="44"/>
      <c r="AO35" s="48"/>
      <c r="AP35" s="42"/>
      <c r="AQ35" s="42"/>
      <c r="AR35" s="35"/>
      <c r="BE35" s="29"/>
    </row>
    <row r="36" s="2" customFormat="1" ht="6.96" customHeight="1">
      <c r="A36" s="29"/>
      <c r="B36" s="30"/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  <c r="AF36" s="31"/>
      <c r="AG36" s="31"/>
      <c r="AH36" s="31"/>
      <c r="AI36" s="31"/>
      <c r="AJ36" s="31"/>
      <c r="AK36" s="31"/>
      <c r="AL36" s="31"/>
      <c r="AM36" s="31"/>
      <c r="AN36" s="31"/>
      <c r="AO36" s="31"/>
      <c r="AP36" s="31"/>
      <c r="AQ36" s="31"/>
      <c r="AR36" s="35"/>
      <c r="BE36" s="29"/>
    </row>
    <row r="37" s="2" customFormat="1" ht="14.4" customHeight="1">
      <c r="A37" s="29"/>
      <c r="B37" s="30"/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  <c r="AF37" s="31"/>
      <c r="AG37" s="31"/>
      <c r="AH37" s="31"/>
      <c r="AI37" s="31"/>
      <c r="AJ37" s="31"/>
      <c r="AK37" s="31"/>
      <c r="AL37" s="31"/>
      <c r="AM37" s="31"/>
      <c r="AN37" s="31"/>
      <c r="AO37" s="31"/>
      <c r="AP37" s="31"/>
      <c r="AQ37" s="31"/>
      <c r="AR37" s="35"/>
      <c r="BE37" s="29"/>
    </row>
    <row r="38" s="1" customFormat="1" ht="14.4" customHeight="1">
      <c r="B38" s="18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  <c r="AR38" s="17"/>
    </row>
    <row r="39" s="1" customFormat="1" ht="14.4" customHeight="1">
      <c r="B39" s="18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  <c r="AR39" s="17"/>
    </row>
    <row r="40" s="1" customFormat="1" ht="14.4" customHeight="1">
      <c r="B40" s="18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19"/>
      <c r="AR40" s="17"/>
    </row>
    <row r="41" s="1" customFormat="1" ht="14.4" customHeight="1">
      <c r="B41" s="18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9"/>
      <c r="AR41" s="17"/>
    </row>
    <row r="42" s="1" customFormat="1" ht="14.4" customHeight="1">
      <c r="B42" s="18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19"/>
      <c r="AR42" s="17"/>
    </row>
    <row r="43" s="1" customFormat="1" ht="14.4" customHeight="1">
      <c r="B43" s="18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19"/>
      <c r="AP43" s="19"/>
      <c r="AQ43" s="19"/>
      <c r="AR43" s="17"/>
    </row>
    <row r="44" s="1" customFormat="1" ht="14.4" customHeight="1">
      <c r="B44" s="18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9"/>
      <c r="AQ44" s="19"/>
      <c r="AR44" s="17"/>
    </row>
    <row r="45" s="1" customFormat="1" ht="14.4" customHeight="1">
      <c r="B45" s="18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9"/>
      <c r="AR45" s="17"/>
    </row>
    <row r="46" s="1" customFormat="1" ht="14.4" customHeight="1">
      <c r="B46" s="18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  <c r="AQ46" s="19"/>
      <c r="AR46" s="17"/>
    </row>
    <row r="47" s="1" customFormat="1" ht="14.4" customHeight="1">
      <c r="B47" s="18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  <c r="AM47" s="19"/>
      <c r="AN47" s="19"/>
      <c r="AO47" s="19"/>
      <c r="AP47" s="19"/>
      <c r="AQ47" s="19"/>
      <c r="AR47" s="17"/>
    </row>
    <row r="48" s="1" customFormat="1" ht="14.4" customHeight="1">
      <c r="B48" s="18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19"/>
      <c r="AO48" s="19"/>
      <c r="AP48" s="19"/>
      <c r="AQ48" s="19"/>
      <c r="AR48" s="17"/>
    </row>
    <row r="49" s="2" customFormat="1" ht="14.4" customHeight="1">
      <c r="B49" s="49"/>
      <c r="C49" s="50"/>
      <c r="D49" s="51" t="s">
        <v>44</v>
      </c>
      <c r="E49" s="52"/>
      <c r="F49" s="52"/>
      <c r="G49" s="52"/>
      <c r="H49" s="52"/>
      <c r="I49" s="52"/>
      <c r="J49" s="52"/>
      <c r="K49" s="52"/>
      <c r="L49" s="52"/>
      <c r="M49" s="52"/>
      <c r="N49" s="52"/>
      <c r="O49" s="52"/>
      <c r="P49" s="52"/>
      <c r="Q49" s="52"/>
      <c r="R49" s="52"/>
      <c r="S49" s="52"/>
      <c r="T49" s="52"/>
      <c r="U49" s="52"/>
      <c r="V49" s="52"/>
      <c r="W49" s="52"/>
      <c r="X49" s="52"/>
      <c r="Y49" s="52"/>
      <c r="Z49" s="52"/>
      <c r="AA49" s="52"/>
      <c r="AB49" s="52"/>
      <c r="AC49" s="52"/>
      <c r="AD49" s="52"/>
      <c r="AE49" s="52"/>
      <c r="AF49" s="52"/>
      <c r="AG49" s="52"/>
      <c r="AH49" s="51" t="s">
        <v>45</v>
      </c>
      <c r="AI49" s="52"/>
      <c r="AJ49" s="52"/>
      <c r="AK49" s="52"/>
      <c r="AL49" s="52"/>
      <c r="AM49" s="52"/>
      <c r="AN49" s="52"/>
      <c r="AO49" s="52"/>
      <c r="AP49" s="50"/>
      <c r="AQ49" s="50"/>
      <c r="AR49" s="53"/>
    </row>
    <row r="50">
      <c r="B50" s="18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9"/>
      <c r="AN50" s="19"/>
      <c r="AO50" s="19"/>
      <c r="AP50" s="19"/>
      <c r="AQ50" s="19"/>
      <c r="AR50" s="17"/>
    </row>
    <row r="51">
      <c r="B51" s="18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9"/>
      <c r="AO51" s="19"/>
      <c r="AP51" s="19"/>
      <c r="AQ51" s="19"/>
      <c r="AR51" s="17"/>
    </row>
    <row r="52">
      <c r="B52" s="18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/>
      <c r="AN52" s="19"/>
      <c r="AO52" s="19"/>
      <c r="AP52" s="19"/>
      <c r="AQ52" s="19"/>
      <c r="AR52" s="17"/>
    </row>
    <row r="53">
      <c r="B53" s="18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19"/>
      <c r="AR53" s="17"/>
    </row>
    <row r="54">
      <c r="B54" s="18"/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19"/>
      <c r="AL54" s="19"/>
      <c r="AM54" s="19"/>
      <c r="AN54" s="19"/>
      <c r="AO54" s="19"/>
      <c r="AP54" s="19"/>
      <c r="AQ54" s="19"/>
      <c r="AR54" s="17"/>
    </row>
    <row r="55">
      <c r="B55" s="18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/>
      <c r="AM55" s="19"/>
      <c r="AN55" s="19"/>
      <c r="AO55" s="19"/>
      <c r="AP55" s="19"/>
      <c r="AQ55" s="19"/>
      <c r="AR55" s="17"/>
    </row>
    <row r="56">
      <c r="B56" s="18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7"/>
    </row>
    <row r="57">
      <c r="B57" s="18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7"/>
    </row>
    <row r="58">
      <c r="B58" s="18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9"/>
      <c r="AN58" s="19"/>
      <c r="AO58" s="19"/>
      <c r="AP58" s="19"/>
      <c r="AQ58" s="19"/>
      <c r="AR58" s="17"/>
    </row>
    <row r="59">
      <c r="B59" s="18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  <c r="AR59" s="17"/>
    </row>
    <row r="60" s="2" customFormat="1">
      <c r="A60" s="29"/>
      <c r="B60" s="30"/>
      <c r="C60" s="31"/>
      <c r="D60" s="54" t="s">
        <v>46</v>
      </c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54" t="s">
        <v>47</v>
      </c>
      <c r="W60" s="33"/>
      <c r="X60" s="33"/>
      <c r="Y60" s="33"/>
      <c r="Z60" s="33"/>
      <c r="AA60" s="33"/>
      <c r="AB60" s="33"/>
      <c r="AC60" s="33"/>
      <c r="AD60" s="33"/>
      <c r="AE60" s="33"/>
      <c r="AF60" s="33"/>
      <c r="AG60" s="33"/>
      <c r="AH60" s="54" t="s">
        <v>46</v>
      </c>
      <c r="AI60" s="33"/>
      <c r="AJ60" s="33"/>
      <c r="AK60" s="33"/>
      <c r="AL60" s="33"/>
      <c r="AM60" s="54" t="s">
        <v>47</v>
      </c>
      <c r="AN60" s="33"/>
      <c r="AO60" s="33"/>
      <c r="AP60" s="31"/>
      <c r="AQ60" s="31"/>
      <c r="AR60" s="35"/>
      <c r="BE60" s="29"/>
    </row>
    <row r="61">
      <c r="B61" s="18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19"/>
      <c r="AJ61" s="19"/>
      <c r="AK61" s="19"/>
      <c r="AL61" s="19"/>
      <c r="AM61" s="19"/>
      <c r="AN61" s="19"/>
      <c r="AO61" s="19"/>
      <c r="AP61" s="19"/>
      <c r="AQ61" s="19"/>
      <c r="AR61" s="17"/>
    </row>
    <row r="62">
      <c r="B62" s="18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  <c r="AJ62" s="19"/>
      <c r="AK62" s="19"/>
      <c r="AL62" s="19"/>
      <c r="AM62" s="19"/>
      <c r="AN62" s="19"/>
      <c r="AO62" s="19"/>
      <c r="AP62" s="19"/>
      <c r="AQ62" s="19"/>
      <c r="AR62" s="17"/>
    </row>
    <row r="63">
      <c r="B63" s="18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/>
      <c r="AH63" s="19"/>
      <c r="AI63" s="19"/>
      <c r="AJ63" s="19"/>
      <c r="AK63" s="19"/>
      <c r="AL63" s="19"/>
      <c r="AM63" s="19"/>
      <c r="AN63" s="19"/>
      <c r="AO63" s="19"/>
      <c r="AP63" s="19"/>
      <c r="AQ63" s="19"/>
      <c r="AR63" s="17"/>
    </row>
    <row r="64" s="2" customFormat="1">
      <c r="A64" s="29"/>
      <c r="B64" s="30"/>
      <c r="C64" s="31"/>
      <c r="D64" s="51" t="s">
        <v>48</v>
      </c>
      <c r="E64" s="55"/>
      <c r="F64" s="55"/>
      <c r="G64" s="55"/>
      <c r="H64" s="55"/>
      <c r="I64" s="55"/>
      <c r="J64" s="55"/>
      <c r="K64" s="55"/>
      <c r="L64" s="55"/>
      <c r="M64" s="55"/>
      <c r="N64" s="55"/>
      <c r="O64" s="55"/>
      <c r="P64" s="55"/>
      <c r="Q64" s="55"/>
      <c r="R64" s="55"/>
      <c r="S64" s="55"/>
      <c r="T64" s="55"/>
      <c r="U64" s="55"/>
      <c r="V64" s="55"/>
      <c r="W64" s="55"/>
      <c r="X64" s="55"/>
      <c r="Y64" s="55"/>
      <c r="Z64" s="55"/>
      <c r="AA64" s="55"/>
      <c r="AB64" s="55"/>
      <c r="AC64" s="55"/>
      <c r="AD64" s="55"/>
      <c r="AE64" s="55"/>
      <c r="AF64" s="55"/>
      <c r="AG64" s="55"/>
      <c r="AH64" s="51" t="s">
        <v>49</v>
      </c>
      <c r="AI64" s="55"/>
      <c r="AJ64" s="55"/>
      <c r="AK64" s="55"/>
      <c r="AL64" s="55"/>
      <c r="AM64" s="55"/>
      <c r="AN64" s="55"/>
      <c r="AO64" s="55"/>
      <c r="AP64" s="31"/>
      <c r="AQ64" s="31"/>
      <c r="AR64" s="35"/>
      <c r="BE64" s="29"/>
    </row>
    <row r="65">
      <c r="B65" s="18"/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9"/>
      <c r="AH65" s="19"/>
      <c r="AI65" s="19"/>
      <c r="AJ65" s="19"/>
      <c r="AK65" s="19"/>
      <c r="AL65" s="19"/>
      <c r="AM65" s="19"/>
      <c r="AN65" s="19"/>
      <c r="AO65" s="19"/>
      <c r="AP65" s="19"/>
      <c r="AQ65" s="19"/>
      <c r="AR65" s="17"/>
    </row>
    <row r="66">
      <c r="B66" s="18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  <c r="AF66" s="19"/>
      <c r="AG66" s="19"/>
      <c r="AH66" s="19"/>
      <c r="AI66" s="19"/>
      <c r="AJ66" s="19"/>
      <c r="AK66" s="19"/>
      <c r="AL66" s="19"/>
      <c r="AM66" s="19"/>
      <c r="AN66" s="19"/>
      <c r="AO66" s="19"/>
      <c r="AP66" s="19"/>
      <c r="AQ66" s="19"/>
      <c r="AR66" s="17"/>
    </row>
    <row r="67">
      <c r="B67" s="18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19"/>
      <c r="AN67" s="19"/>
      <c r="AO67" s="19"/>
      <c r="AP67" s="19"/>
      <c r="AQ67" s="19"/>
      <c r="AR67" s="17"/>
    </row>
    <row r="68">
      <c r="B68" s="18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19"/>
      <c r="AN68" s="19"/>
      <c r="AO68" s="19"/>
      <c r="AP68" s="19"/>
      <c r="AQ68" s="19"/>
      <c r="AR68" s="17"/>
    </row>
    <row r="69">
      <c r="B69" s="18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19"/>
      <c r="AN69" s="19"/>
      <c r="AO69" s="19"/>
      <c r="AP69" s="19"/>
      <c r="AQ69" s="19"/>
      <c r="AR69" s="17"/>
    </row>
    <row r="70">
      <c r="B70" s="18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19"/>
      <c r="AN70" s="19"/>
      <c r="AO70" s="19"/>
      <c r="AP70" s="19"/>
      <c r="AQ70" s="19"/>
      <c r="AR70" s="17"/>
    </row>
    <row r="71">
      <c r="B71" s="18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19"/>
      <c r="AN71" s="19"/>
      <c r="AO71" s="19"/>
      <c r="AP71" s="19"/>
      <c r="AQ71" s="19"/>
      <c r="AR71" s="17"/>
    </row>
    <row r="72">
      <c r="B72" s="18"/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/>
      <c r="AL72" s="19"/>
      <c r="AM72" s="19"/>
      <c r="AN72" s="19"/>
      <c r="AO72" s="19"/>
      <c r="AP72" s="19"/>
      <c r="AQ72" s="19"/>
      <c r="AR72" s="17"/>
    </row>
    <row r="73">
      <c r="B73" s="18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19"/>
      <c r="AN73" s="19"/>
      <c r="AO73" s="19"/>
      <c r="AP73" s="19"/>
      <c r="AQ73" s="19"/>
      <c r="AR73" s="17"/>
    </row>
    <row r="74">
      <c r="B74" s="18"/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19"/>
      <c r="AF74" s="19"/>
      <c r="AG74" s="19"/>
      <c r="AH74" s="19"/>
      <c r="AI74" s="19"/>
      <c r="AJ74" s="19"/>
      <c r="AK74" s="19"/>
      <c r="AL74" s="19"/>
      <c r="AM74" s="19"/>
      <c r="AN74" s="19"/>
      <c r="AO74" s="19"/>
      <c r="AP74" s="19"/>
      <c r="AQ74" s="19"/>
      <c r="AR74" s="17"/>
    </row>
    <row r="75" s="2" customFormat="1">
      <c r="A75" s="29"/>
      <c r="B75" s="30"/>
      <c r="C75" s="31"/>
      <c r="D75" s="54" t="s">
        <v>46</v>
      </c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54" t="s">
        <v>47</v>
      </c>
      <c r="W75" s="33"/>
      <c r="X75" s="33"/>
      <c r="Y75" s="33"/>
      <c r="Z75" s="33"/>
      <c r="AA75" s="33"/>
      <c r="AB75" s="33"/>
      <c r="AC75" s="33"/>
      <c r="AD75" s="33"/>
      <c r="AE75" s="33"/>
      <c r="AF75" s="33"/>
      <c r="AG75" s="33"/>
      <c r="AH75" s="54" t="s">
        <v>46</v>
      </c>
      <c r="AI75" s="33"/>
      <c r="AJ75" s="33"/>
      <c r="AK75" s="33"/>
      <c r="AL75" s="33"/>
      <c r="AM75" s="54" t="s">
        <v>47</v>
      </c>
      <c r="AN75" s="33"/>
      <c r="AO75" s="33"/>
      <c r="AP75" s="31"/>
      <c r="AQ75" s="31"/>
      <c r="AR75" s="35"/>
      <c r="BE75" s="29"/>
    </row>
    <row r="76" s="2" customFormat="1">
      <c r="A76" s="29"/>
      <c r="B76" s="30"/>
      <c r="C76" s="31"/>
      <c r="D76" s="31"/>
      <c r="E76" s="31"/>
      <c r="F76" s="31"/>
      <c r="G76" s="31"/>
      <c r="H76" s="31"/>
      <c r="I76" s="31"/>
      <c r="J76" s="31"/>
      <c r="K76" s="31"/>
      <c r="L76" s="31"/>
      <c r="M76" s="31"/>
      <c r="N76" s="31"/>
      <c r="O76" s="31"/>
      <c r="P76" s="31"/>
      <c r="Q76" s="31"/>
      <c r="R76" s="31"/>
      <c r="S76" s="31"/>
      <c r="T76" s="31"/>
      <c r="U76" s="31"/>
      <c r="V76" s="31"/>
      <c r="W76" s="31"/>
      <c r="X76" s="31"/>
      <c r="Y76" s="31"/>
      <c r="Z76" s="31"/>
      <c r="AA76" s="31"/>
      <c r="AB76" s="31"/>
      <c r="AC76" s="31"/>
      <c r="AD76" s="31"/>
      <c r="AE76" s="31"/>
      <c r="AF76" s="31"/>
      <c r="AG76" s="31"/>
      <c r="AH76" s="31"/>
      <c r="AI76" s="31"/>
      <c r="AJ76" s="31"/>
      <c r="AK76" s="31"/>
      <c r="AL76" s="31"/>
      <c r="AM76" s="31"/>
      <c r="AN76" s="31"/>
      <c r="AO76" s="31"/>
      <c r="AP76" s="31"/>
      <c r="AQ76" s="31"/>
      <c r="AR76" s="35"/>
      <c r="BE76" s="29"/>
    </row>
    <row r="77" s="2" customFormat="1" ht="6.96" customHeight="1">
      <c r="A77" s="29"/>
      <c r="B77" s="56"/>
      <c r="C77" s="57"/>
      <c r="D77" s="57"/>
      <c r="E77" s="57"/>
      <c r="F77" s="57"/>
      <c r="G77" s="57"/>
      <c r="H77" s="57"/>
      <c r="I77" s="57"/>
      <c r="J77" s="57"/>
      <c r="K77" s="57"/>
      <c r="L77" s="57"/>
      <c r="M77" s="57"/>
      <c r="N77" s="57"/>
      <c r="O77" s="57"/>
      <c r="P77" s="57"/>
      <c r="Q77" s="57"/>
      <c r="R77" s="57"/>
      <c r="S77" s="57"/>
      <c r="T77" s="57"/>
      <c r="U77" s="57"/>
      <c r="V77" s="57"/>
      <c r="W77" s="57"/>
      <c r="X77" s="57"/>
      <c r="Y77" s="57"/>
      <c r="Z77" s="57"/>
      <c r="AA77" s="57"/>
      <c r="AB77" s="57"/>
      <c r="AC77" s="57"/>
      <c r="AD77" s="57"/>
      <c r="AE77" s="57"/>
      <c r="AF77" s="57"/>
      <c r="AG77" s="57"/>
      <c r="AH77" s="57"/>
      <c r="AI77" s="57"/>
      <c r="AJ77" s="57"/>
      <c r="AK77" s="57"/>
      <c r="AL77" s="57"/>
      <c r="AM77" s="57"/>
      <c r="AN77" s="57"/>
      <c r="AO77" s="57"/>
      <c r="AP77" s="57"/>
      <c r="AQ77" s="57"/>
      <c r="AR77" s="35"/>
      <c r="BE77" s="29"/>
    </row>
    <row r="81" s="2" customFormat="1" ht="6.96" customHeight="1">
      <c r="A81" s="29"/>
      <c r="B81" s="58"/>
      <c r="C81" s="59"/>
      <c r="D81" s="59"/>
      <c r="E81" s="59"/>
      <c r="F81" s="59"/>
      <c r="G81" s="59"/>
      <c r="H81" s="59"/>
      <c r="I81" s="59"/>
      <c r="J81" s="59"/>
      <c r="K81" s="59"/>
      <c r="L81" s="59"/>
      <c r="M81" s="59"/>
      <c r="N81" s="59"/>
      <c r="O81" s="59"/>
      <c r="P81" s="59"/>
      <c r="Q81" s="59"/>
      <c r="R81" s="59"/>
      <c r="S81" s="59"/>
      <c r="T81" s="59"/>
      <c r="U81" s="59"/>
      <c r="V81" s="59"/>
      <c r="W81" s="59"/>
      <c r="X81" s="59"/>
      <c r="Y81" s="59"/>
      <c r="Z81" s="59"/>
      <c r="AA81" s="59"/>
      <c r="AB81" s="59"/>
      <c r="AC81" s="59"/>
      <c r="AD81" s="59"/>
      <c r="AE81" s="59"/>
      <c r="AF81" s="59"/>
      <c r="AG81" s="59"/>
      <c r="AH81" s="59"/>
      <c r="AI81" s="59"/>
      <c r="AJ81" s="59"/>
      <c r="AK81" s="59"/>
      <c r="AL81" s="59"/>
      <c r="AM81" s="59"/>
      <c r="AN81" s="59"/>
      <c r="AO81" s="59"/>
      <c r="AP81" s="59"/>
      <c r="AQ81" s="59"/>
      <c r="AR81" s="35"/>
      <c r="BE81" s="29"/>
    </row>
    <row r="82" s="2" customFormat="1" ht="24.96" customHeight="1">
      <c r="A82" s="29"/>
      <c r="B82" s="30"/>
      <c r="C82" s="20" t="s">
        <v>50</v>
      </c>
      <c r="D82" s="31"/>
      <c r="E82" s="31"/>
      <c r="F82" s="31"/>
      <c r="G82" s="31"/>
      <c r="H82" s="31"/>
      <c r="I82" s="31"/>
      <c r="J82" s="31"/>
      <c r="K82" s="31"/>
      <c r="L82" s="31"/>
      <c r="M82" s="31"/>
      <c r="N82" s="31"/>
      <c r="O82" s="31"/>
      <c r="P82" s="31"/>
      <c r="Q82" s="31"/>
      <c r="R82" s="31"/>
      <c r="S82" s="31"/>
      <c r="T82" s="31"/>
      <c r="U82" s="31"/>
      <c r="V82" s="31"/>
      <c r="W82" s="31"/>
      <c r="X82" s="31"/>
      <c r="Y82" s="31"/>
      <c r="Z82" s="31"/>
      <c r="AA82" s="31"/>
      <c r="AB82" s="31"/>
      <c r="AC82" s="31"/>
      <c r="AD82" s="31"/>
      <c r="AE82" s="31"/>
      <c r="AF82" s="31"/>
      <c r="AG82" s="31"/>
      <c r="AH82" s="31"/>
      <c r="AI82" s="31"/>
      <c r="AJ82" s="31"/>
      <c r="AK82" s="31"/>
      <c r="AL82" s="31"/>
      <c r="AM82" s="31"/>
      <c r="AN82" s="31"/>
      <c r="AO82" s="31"/>
      <c r="AP82" s="31"/>
      <c r="AQ82" s="31"/>
      <c r="AR82" s="35"/>
      <c r="BE82" s="29"/>
    </row>
    <row r="83" s="2" customFormat="1" ht="6.96" customHeight="1">
      <c r="A83" s="29"/>
      <c r="B83" s="30"/>
      <c r="C83" s="31"/>
      <c r="D83" s="31"/>
      <c r="E83" s="31"/>
      <c r="F83" s="31"/>
      <c r="G83" s="31"/>
      <c r="H83" s="31"/>
      <c r="I83" s="31"/>
      <c r="J83" s="31"/>
      <c r="K83" s="31"/>
      <c r="L83" s="31"/>
      <c r="M83" s="31"/>
      <c r="N83" s="31"/>
      <c r="O83" s="31"/>
      <c r="P83" s="31"/>
      <c r="Q83" s="31"/>
      <c r="R83" s="31"/>
      <c r="S83" s="31"/>
      <c r="T83" s="31"/>
      <c r="U83" s="31"/>
      <c r="V83" s="31"/>
      <c r="W83" s="31"/>
      <c r="X83" s="31"/>
      <c r="Y83" s="31"/>
      <c r="Z83" s="31"/>
      <c r="AA83" s="31"/>
      <c r="AB83" s="31"/>
      <c r="AC83" s="31"/>
      <c r="AD83" s="31"/>
      <c r="AE83" s="31"/>
      <c r="AF83" s="31"/>
      <c r="AG83" s="31"/>
      <c r="AH83" s="31"/>
      <c r="AI83" s="31"/>
      <c r="AJ83" s="31"/>
      <c r="AK83" s="31"/>
      <c r="AL83" s="31"/>
      <c r="AM83" s="31"/>
      <c r="AN83" s="31"/>
      <c r="AO83" s="31"/>
      <c r="AP83" s="31"/>
      <c r="AQ83" s="31"/>
      <c r="AR83" s="35"/>
      <c r="BE83" s="29"/>
    </row>
    <row r="84" s="4" customFormat="1" ht="12" customHeight="1">
      <c r="A84" s="4"/>
      <c r="B84" s="60"/>
      <c r="C84" s="26" t="s">
        <v>12</v>
      </c>
      <c r="D84" s="61"/>
      <c r="E84" s="61"/>
      <c r="F84" s="61"/>
      <c r="G84" s="61"/>
      <c r="H84" s="61"/>
      <c r="I84" s="61"/>
      <c r="J84" s="61"/>
      <c r="K84" s="61"/>
      <c r="L84" s="61" t="str">
        <f>K5</f>
        <v>20251505001</v>
      </c>
      <c r="M84" s="61"/>
      <c r="N84" s="61"/>
      <c r="O84" s="61"/>
      <c r="P84" s="61"/>
      <c r="Q84" s="61"/>
      <c r="R84" s="61"/>
      <c r="S84" s="61"/>
      <c r="T84" s="61"/>
      <c r="U84" s="61"/>
      <c r="V84" s="61"/>
      <c r="W84" s="61"/>
      <c r="X84" s="61"/>
      <c r="Y84" s="61"/>
      <c r="Z84" s="61"/>
      <c r="AA84" s="61"/>
      <c r="AB84" s="61"/>
      <c r="AC84" s="61"/>
      <c r="AD84" s="61"/>
      <c r="AE84" s="61"/>
      <c r="AF84" s="61"/>
      <c r="AG84" s="61"/>
      <c r="AH84" s="61"/>
      <c r="AI84" s="61"/>
      <c r="AJ84" s="61"/>
      <c r="AK84" s="61"/>
      <c r="AL84" s="61"/>
      <c r="AM84" s="61"/>
      <c r="AN84" s="61"/>
      <c r="AO84" s="61"/>
      <c r="AP84" s="61"/>
      <c r="AQ84" s="61"/>
      <c r="AR84" s="62"/>
      <c r="BE84" s="4"/>
    </row>
    <row r="85" s="5" customFormat="1" ht="36.96" customHeight="1">
      <c r="A85" s="5"/>
      <c r="B85" s="63"/>
      <c r="C85" s="64" t="s">
        <v>14</v>
      </c>
      <c r="D85" s="65"/>
      <c r="E85" s="65"/>
      <c r="F85" s="65"/>
      <c r="G85" s="65"/>
      <c r="H85" s="65"/>
      <c r="I85" s="65"/>
      <c r="J85" s="65"/>
      <c r="K85" s="65"/>
      <c r="L85" s="66" t="str">
        <f>K6</f>
        <v>Oprava střechy tenisové haly Petřvald</v>
      </c>
      <c r="M85" s="65"/>
      <c r="N85" s="65"/>
      <c r="O85" s="65"/>
      <c r="P85" s="65"/>
      <c r="Q85" s="65"/>
      <c r="R85" s="65"/>
      <c r="S85" s="65"/>
      <c r="T85" s="65"/>
      <c r="U85" s="65"/>
      <c r="V85" s="65"/>
      <c r="W85" s="65"/>
      <c r="X85" s="65"/>
      <c r="Y85" s="65"/>
      <c r="Z85" s="65"/>
      <c r="AA85" s="65"/>
      <c r="AB85" s="65"/>
      <c r="AC85" s="65"/>
      <c r="AD85" s="65"/>
      <c r="AE85" s="65"/>
      <c r="AF85" s="65"/>
      <c r="AG85" s="65"/>
      <c r="AH85" s="65"/>
      <c r="AI85" s="65"/>
      <c r="AJ85" s="65"/>
      <c r="AK85" s="65"/>
      <c r="AL85" s="65"/>
      <c r="AM85" s="65"/>
      <c r="AN85" s="65"/>
      <c r="AO85" s="65"/>
      <c r="AP85" s="65"/>
      <c r="AQ85" s="65"/>
      <c r="AR85" s="67"/>
      <c r="BE85" s="5"/>
    </row>
    <row r="86" s="2" customFormat="1" ht="6.96" customHeight="1">
      <c r="A86" s="29"/>
      <c r="B86" s="30"/>
      <c r="C86" s="31"/>
      <c r="D86" s="31"/>
      <c r="E86" s="31"/>
      <c r="F86" s="31"/>
      <c r="G86" s="31"/>
      <c r="H86" s="31"/>
      <c r="I86" s="31"/>
      <c r="J86" s="31"/>
      <c r="K86" s="31"/>
      <c r="L86" s="31"/>
      <c r="M86" s="31"/>
      <c r="N86" s="31"/>
      <c r="O86" s="31"/>
      <c r="P86" s="31"/>
      <c r="Q86" s="31"/>
      <c r="R86" s="31"/>
      <c r="S86" s="31"/>
      <c r="T86" s="31"/>
      <c r="U86" s="31"/>
      <c r="V86" s="31"/>
      <c r="W86" s="31"/>
      <c r="X86" s="31"/>
      <c r="Y86" s="31"/>
      <c r="Z86" s="31"/>
      <c r="AA86" s="31"/>
      <c r="AB86" s="31"/>
      <c r="AC86" s="31"/>
      <c r="AD86" s="31"/>
      <c r="AE86" s="31"/>
      <c r="AF86" s="31"/>
      <c r="AG86" s="31"/>
      <c r="AH86" s="31"/>
      <c r="AI86" s="31"/>
      <c r="AJ86" s="31"/>
      <c r="AK86" s="31"/>
      <c r="AL86" s="31"/>
      <c r="AM86" s="31"/>
      <c r="AN86" s="31"/>
      <c r="AO86" s="31"/>
      <c r="AP86" s="31"/>
      <c r="AQ86" s="31"/>
      <c r="AR86" s="35"/>
      <c r="BE86" s="29"/>
    </row>
    <row r="87" s="2" customFormat="1" ht="12" customHeight="1">
      <c r="A87" s="29"/>
      <c r="B87" s="30"/>
      <c r="C87" s="26" t="s">
        <v>18</v>
      </c>
      <c r="D87" s="31"/>
      <c r="E87" s="31"/>
      <c r="F87" s="31"/>
      <c r="G87" s="31"/>
      <c r="H87" s="31"/>
      <c r="I87" s="31"/>
      <c r="J87" s="31"/>
      <c r="K87" s="31"/>
      <c r="L87" s="68" t="str">
        <f>IF(K8="","",K8)</f>
        <v>Petřvald</v>
      </c>
      <c r="M87" s="31"/>
      <c r="N87" s="31"/>
      <c r="O87" s="31"/>
      <c r="P87" s="31"/>
      <c r="Q87" s="31"/>
      <c r="R87" s="31"/>
      <c r="S87" s="31"/>
      <c r="T87" s="31"/>
      <c r="U87" s="31"/>
      <c r="V87" s="31"/>
      <c r="W87" s="31"/>
      <c r="X87" s="31"/>
      <c r="Y87" s="31"/>
      <c r="Z87" s="31"/>
      <c r="AA87" s="31"/>
      <c r="AB87" s="31"/>
      <c r="AC87" s="31"/>
      <c r="AD87" s="31"/>
      <c r="AE87" s="31"/>
      <c r="AF87" s="31"/>
      <c r="AG87" s="31"/>
      <c r="AH87" s="31"/>
      <c r="AI87" s="26" t="s">
        <v>20</v>
      </c>
      <c r="AJ87" s="31"/>
      <c r="AK87" s="31"/>
      <c r="AL87" s="31"/>
      <c r="AM87" s="69" t="str">
        <f>IF(AN8= "","",AN8)</f>
        <v>15. 5. 2025</v>
      </c>
      <c r="AN87" s="69"/>
      <c r="AO87" s="31"/>
      <c r="AP87" s="31"/>
      <c r="AQ87" s="31"/>
      <c r="AR87" s="35"/>
      <c r="BE87" s="29"/>
    </row>
    <row r="88" s="2" customFormat="1" ht="6.96" customHeight="1">
      <c r="A88" s="29"/>
      <c r="B88" s="30"/>
      <c r="C88" s="31"/>
      <c r="D88" s="31"/>
      <c r="E88" s="31"/>
      <c r="F88" s="31"/>
      <c r="G88" s="31"/>
      <c r="H88" s="31"/>
      <c r="I88" s="31"/>
      <c r="J88" s="31"/>
      <c r="K88" s="31"/>
      <c r="L88" s="31"/>
      <c r="M88" s="31"/>
      <c r="N88" s="31"/>
      <c r="O88" s="31"/>
      <c r="P88" s="31"/>
      <c r="Q88" s="31"/>
      <c r="R88" s="31"/>
      <c r="S88" s="31"/>
      <c r="T88" s="31"/>
      <c r="U88" s="31"/>
      <c r="V88" s="31"/>
      <c r="W88" s="31"/>
      <c r="X88" s="31"/>
      <c r="Y88" s="31"/>
      <c r="Z88" s="31"/>
      <c r="AA88" s="31"/>
      <c r="AB88" s="31"/>
      <c r="AC88" s="31"/>
      <c r="AD88" s="31"/>
      <c r="AE88" s="31"/>
      <c r="AF88" s="31"/>
      <c r="AG88" s="31"/>
      <c r="AH88" s="31"/>
      <c r="AI88" s="31"/>
      <c r="AJ88" s="31"/>
      <c r="AK88" s="31"/>
      <c r="AL88" s="31"/>
      <c r="AM88" s="31"/>
      <c r="AN88" s="31"/>
      <c r="AO88" s="31"/>
      <c r="AP88" s="31"/>
      <c r="AQ88" s="31"/>
      <c r="AR88" s="35"/>
      <c r="BE88" s="29"/>
    </row>
    <row r="89" s="2" customFormat="1" ht="15.15" customHeight="1">
      <c r="A89" s="29"/>
      <c r="B89" s="30"/>
      <c r="C89" s="26" t="s">
        <v>22</v>
      </c>
      <c r="D89" s="31"/>
      <c r="E89" s="31"/>
      <c r="F89" s="31"/>
      <c r="G89" s="31"/>
      <c r="H89" s="31"/>
      <c r="I89" s="31"/>
      <c r="J89" s="31"/>
      <c r="K89" s="31"/>
      <c r="L89" s="61" t="str">
        <f>IF(E11= "","",E11)</f>
        <v xml:space="preserve"> </v>
      </c>
      <c r="M89" s="31"/>
      <c r="N89" s="31"/>
      <c r="O89" s="31"/>
      <c r="P89" s="31"/>
      <c r="Q89" s="31"/>
      <c r="R89" s="31"/>
      <c r="S89" s="31"/>
      <c r="T89" s="31"/>
      <c r="U89" s="31"/>
      <c r="V89" s="31"/>
      <c r="W89" s="31"/>
      <c r="X89" s="31"/>
      <c r="Y89" s="31"/>
      <c r="Z89" s="31"/>
      <c r="AA89" s="31"/>
      <c r="AB89" s="31"/>
      <c r="AC89" s="31"/>
      <c r="AD89" s="31"/>
      <c r="AE89" s="31"/>
      <c r="AF89" s="31"/>
      <c r="AG89" s="31"/>
      <c r="AH89" s="31"/>
      <c r="AI89" s="26" t="s">
        <v>27</v>
      </c>
      <c r="AJ89" s="31"/>
      <c r="AK89" s="31"/>
      <c r="AL89" s="31"/>
      <c r="AM89" s="70" t="str">
        <f>IF(E17="","",E17)</f>
        <v xml:space="preserve"> </v>
      </c>
      <c r="AN89" s="61"/>
      <c r="AO89" s="61"/>
      <c r="AP89" s="61"/>
      <c r="AQ89" s="31"/>
      <c r="AR89" s="35"/>
      <c r="AS89" s="71" t="s">
        <v>51</v>
      </c>
      <c r="AT89" s="72"/>
      <c r="AU89" s="73"/>
      <c r="AV89" s="73"/>
      <c r="AW89" s="73"/>
      <c r="AX89" s="73"/>
      <c r="AY89" s="73"/>
      <c r="AZ89" s="73"/>
      <c r="BA89" s="73"/>
      <c r="BB89" s="73"/>
      <c r="BC89" s="73"/>
      <c r="BD89" s="74"/>
      <c r="BE89" s="29"/>
    </row>
    <row r="90" s="2" customFormat="1" ht="15.15" customHeight="1">
      <c r="A90" s="29"/>
      <c r="B90" s="30"/>
      <c r="C90" s="26" t="s">
        <v>26</v>
      </c>
      <c r="D90" s="31"/>
      <c r="E90" s="31"/>
      <c r="F90" s="31"/>
      <c r="G90" s="31"/>
      <c r="H90" s="31"/>
      <c r="I90" s="31"/>
      <c r="J90" s="31"/>
      <c r="K90" s="31"/>
      <c r="L90" s="61" t="str">
        <f>IF(E14="","",E14)</f>
        <v xml:space="preserve"> </v>
      </c>
      <c r="M90" s="31"/>
      <c r="N90" s="31"/>
      <c r="O90" s="31"/>
      <c r="P90" s="31"/>
      <c r="Q90" s="31"/>
      <c r="R90" s="31"/>
      <c r="S90" s="31"/>
      <c r="T90" s="31"/>
      <c r="U90" s="31"/>
      <c r="V90" s="31"/>
      <c r="W90" s="31"/>
      <c r="X90" s="31"/>
      <c r="Y90" s="31"/>
      <c r="Z90" s="31"/>
      <c r="AA90" s="31"/>
      <c r="AB90" s="31"/>
      <c r="AC90" s="31"/>
      <c r="AD90" s="31"/>
      <c r="AE90" s="31"/>
      <c r="AF90" s="31"/>
      <c r="AG90" s="31"/>
      <c r="AH90" s="31"/>
      <c r="AI90" s="26" t="s">
        <v>29</v>
      </c>
      <c r="AJ90" s="31"/>
      <c r="AK90" s="31"/>
      <c r="AL90" s="31"/>
      <c r="AM90" s="70" t="str">
        <f>IF(E20="","",E20)</f>
        <v xml:space="preserve"> </v>
      </c>
      <c r="AN90" s="61"/>
      <c r="AO90" s="61"/>
      <c r="AP90" s="61"/>
      <c r="AQ90" s="31"/>
      <c r="AR90" s="35"/>
      <c r="AS90" s="75"/>
      <c r="AT90" s="76"/>
      <c r="AU90" s="77"/>
      <c r="AV90" s="77"/>
      <c r="AW90" s="77"/>
      <c r="AX90" s="77"/>
      <c r="AY90" s="77"/>
      <c r="AZ90" s="77"/>
      <c r="BA90" s="77"/>
      <c r="BB90" s="77"/>
      <c r="BC90" s="77"/>
      <c r="BD90" s="78"/>
      <c r="BE90" s="29"/>
    </row>
    <row r="91" s="2" customFormat="1" ht="10.8" customHeight="1">
      <c r="A91" s="29"/>
      <c r="B91" s="30"/>
      <c r="C91" s="31"/>
      <c r="D91" s="31"/>
      <c r="E91" s="31"/>
      <c r="F91" s="31"/>
      <c r="G91" s="31"/>
      <c r="H91" s="31"/>
      <c r="I91" s="31"/>
      <c r="J91" s="31"/>
      <c r="K91" s="31"/>
      <c r="L91" s="31"/>
      <c r="M91" s="31"/>
      <c r="N91" s="31"/>
      <c r="O91" s="31"/>
      <c r="P91" s="31"/>
      <c r="Q91" s="31"/>
      <c r="R91" s="31"/>
      <c r="S91" s="31"/>
      <c r="T91" s="31"/>
      <c r="U91" s="31"/>
      <c r="V91" s="31"/>
      <c r="W91" s="31"/>
      <c r="X91" s="31"/>
      <c r="Y91" s="31"/>
      <c r="Z91" s="31"/>
      <c r="AA91" s="31"/>
      <c r="AB91" s="31"/>
      <c r="AC91" s="31"/>
      <c r="AD91" s="31"/>
      <c r="AE91" s="31"/>
      <c r="AF91" s="31"/>
      <c r="AG91" s="31"/>
      <c r="AH91" s="31"/>
      <c r="AI91" s="31"/>
      <c r="AJ91" s="31"/>
      <c r="AK91" s="31"/>
      <c r="AL91" s="31"/>
      <c r="AM91" s="31"/>
      <c r="AN91" s="31"/>
      <c r="AO91" s="31"/>
      <c r="AP91" s="31"/>
      <c r="AQ91" s="31"/>
      <c r="AR91" s="35"/>
      <c r="AS91" s="79"/>
      <c r="AT91" s="80"/>
      <c r="AU91" s="81"/>
      <c r="AV91" s="81"/>
      <c r="AW91" s="81"/>
      <c r="AX91" s="81"/>
      <c r="AY91" s="81"/>
      <c r="AZ91" s="81"/>
      <c r="BA91" s="81"/>
      <c r="BB91" s="81"/>
      <c r="BC91" s="81"/>
      <c r="BD91" s="82"/>
      <c r="BE91" s="29"/>
    </row>
    <row r="92" s="2" customFormat="1" ht="29.28" customHeight="1">
      <c r="A92" s="29"/>
      <c r="B92" s="30"/>
      <c r="C92" s="83" t="s">
        <v>52</v>
      </c>
      <c r="D92" s="84"/>
      <c r="E92" s="84"/>
      <c r="F92" s="84"/>
      <c r="G92" s="84"/>
      <c r="H92" s="85"/>
      <c r="I92" s="86" t="s">
        <v>53</v>
      </c>
      <c r="J92" s="84"/>
      <c r="K92" s="84"/>
      <c r="L92" s="84"/>
      <c r="M92" s="84"/>
      <c r="N92" s="84"/>
      <c r="O92" s="84"/>
      <c r="P92" s="84"/>
      <c r="Q92" s="84"/>
      <c r="R92" s="84"/>
      <c r="S92" s="84"/>
      <c r="T92" s="84"/>
      <c r="U92" s="84"/>
      <c r="V92" s="84"/>
      <c r="W92" s="84"/>
      <c r="X92" s="84"/>
      <c r="Y92" s="84"/>
      <c r="Z92" s="84"/>
      <c r="AA92" s="84"/>
      <c r="AB92" s="84"/>
      <c r="AC92" s="84"/>
      <c r="AD92" s="84"/>
      <c r="AE92" s="84"/>
      <c r="AF92" s="84"/>
      <c r="AG92" s="87" t="s">
        <v>54</v>
      </c>
      <c r="AH92" s="84"/>
      <c r="AI92" s="84"/>
      <c r="AJ92" s="84"/>
      <c r="AK92" s="84"/>
      <c r="AL92" s="84"/>
      <c r="AM92" s="84"/>
      <c r="AN92" s="86" t="s">
        <v>55</v>
      </c>
      <c r="AO92" s="84"/>
      <c r="AP92" s="88"/>
      <c r="AQ92" s="89" t="s">
        <v>56</v>
      </c>
      <c r="AR92" s="35"/>
      <c r="AS92" s="90" t="s">
        <v>57</v>
      </c>
      <c r="AT92" s="91" t="s">
        <v>58</v>
      </c>
      <c r="AU92" s="91" t="s">
        <v>59</v>
      </c>
      <c r="AV92" s="91" t="s">
        <v>60</v>
      </c>
      <c r="AW92" s="91" t="s">
        <v>61</v>
      </c>
      <c r="AX92" s="91" t="s">
        <v>62</v>
      </c>
      <c r="AY92" s="91" t="s">
        <v>63</v>
      </c>
      <c r="AZ92" s="91" t="s">
        <v>64</v>
      </c>
      <c r="BA92" s="91" t="s">
        <v>65</v>
      </c>
      <c r="BB92" s="91" t="s">
        <v>66</v>
      </c>
      <c r="BC92" s="91" t="s">
        <v>67</v>
      </c>
      <c r="BD92" s="92" t="s">
        <v>68</v>
      </c>
      <c r="BE92" s="29"/>
    </row>
    <row r="93" s="2" customFormat="1" ht="10.8" customHeight="1">
      <c r="A93" s="29"/>
      <c r="B93" s="30"/>
      <c r="C93" s="31"/>
      <c r="D93" s="31"/>
      <c r="E93" s="31"/>
      <c r="F93" s="31"/>
      <c r="G93" s="31"/>
      <c r="H93" s="31"/>
      <c r="I93" s="31"/>
      <c r="J93" s="31"/>
      <c r="K93" s="31"/>
      <c r="L93" s="31"/>
      <c r="M93" s="31"/>
      <c r="N93" s="31"/>
      <c r="O93" s="31"/>
      <c r="P93" s="31"/>
      <c r="Q93" s="31"/>
      <c r="R93" s="31"/>
      <c r="S93" s="31"/>
      <c r="T93" s="31"/>
      <c r="U93" s="31"/>
      <c r="V93" s="31"/>
      <c r="W93" s="31"/>
      <c r="X93" s="31"/>
      <c r="Y93" s="31"/>
      <c r="Z93" s="31"/>
      <c r="AA93" s="31"/>
      <c r="AB93" s="31"/>
      <c r="AC93" s="31"/>
      <c r="AD93" s="31"/>
      <c r="AE93" s="31"/>
      <c r="AF93" s="31"/>
      <c r="AG93" s="31"/>
      <c r="AH93" s="31"/>
      <c r="AI93" s="31"/>
      <c r="AJ93" s="31"/>
      <c r="AK93" s="31"/>
      <c r="AL93" s="31"/>
      <c r="AM93" s="31"/>
      <c r="AN93" s="31"/>
      <c r="AO93" s="31"/>
      <c r="AP93" s="31"/>
      <c r="AQ93" s="31"/>
      <c r="AR93" s="35"/>
      <c r="AS93" s="93"/>
      <c r="AT93" s="94"/>
      <c r="AU93" s="94"/>
      <c r="AV93" s="94"/>
      <c r="AW93" s="94"/>
      <c r="AX93" s="94"/>
      <c r="AY93" s="94"/>
      <c r="AZ93" s="94"/>
      <c r="BA93" s="94"/>
      <c r="BB93" s="94"/>
      <c r="BC93" s="94"/>
      <c r="BD93" s="95"/>
      <c r="BE93" s="29"/>
    </row>
    <row r="94" s="6" customFormat="1" ht="32.4" customHeight="1">
      <c r="A94" s="6"/>
      <c r="B94" s="96"/>
      <c r="C94" s="97" t="s">
        <v>69</v>
      </c>
      <c r="D94" s="98"/>
      <c r="E94" s="98"/>
      <c r="F94" s="98"/>
      <c r="G94" s="98"/>
      <c r="H94" s="98"/>
      <c r="I94" s="98"/>
      <c r="J94" s="98"/>
      <c r="K94" s="98"/>
      <c r="L94" s="98"/>
      <c r="M94" s="98"/>
      <c r="N94" s="98"/>
      <c r="O94" s="98"/>
      <c r="P94" s="98"/>
      <c r="Q94" s="98"/>
      <c r="R94" s="98"/>
      <c r="S94" s="98"/>
      <c r="T94" s="98"/>
      <c r="U94" s="98"/>
      <c r="V94" s="98"/>
      <c r="W94" s="98"/>
      <c r="X94" s="98"/>
      <c r="Y94" s="98"/>
      <c r="Z94" s="98"/>
      <c r="AA94" s="98"/>
      <c r="AB94" s="98"/>
      <c r="AC94" s="98"/>
      <c r="AD94" s="98"/>
      <c r="AE94" s="98"/>
      <c r="AF94" s="98"/>
      <c r="AG94" s="99">
        <f>ROUND(AG95,2)</f>
        <v>1942663.25</v>
      </c>
      <c r="AH94" s="99"/>
      <c r="AI94" s="99"/>
      <c r="AJ94" s="99"/>
      <c r="AK94" s="99"/>
      <c r="AL94" s="99"/>
      <c r="AM94" s="99"/>
      <c r="AN94" s="100">
        <f>SUM(AG94,AT94)</f>
        <v>2350622.5300000004</v>
      </c>
      <c r="AO94" s="100"/>
      <c r="AP94" s="100"/>
      <c r="AQ94" s="101" t="s">
        <v>1</v>
      </c>
      <c r="AR94" s="102"/>
      <c r="AS94" s="103">
        <f>ROUND(AS95,2)</f>
        <v>0</v>
      </c>
      <c r="AT94" s="104">
        <f>ROUND(SUM(AV94:AW94),2)</f>
        <v>407959.28</v>
      </c>
      <c r="AU94" s="105">
        <f>ROUND(AU95,5)</f>
        <v>1038.05303</v>
      </c>
      <c r="AV94" s="104">
        <f>ROUND(AZ94*L29,2)</f>
        <v>407959.28</v>
      </c>
      <c r="AW94" s="104">
        <f>ROUND(BA94*L30,2)</f>
        <v>0</v>
      </c>
      <c r="AX94" s="104">
        <f>ROUND(BB94*L29,2)</f>
        <v>0</v>
      </c>
      <c r="AY94" s="104">
        <f>ROUND(BC94*L30,2)</f>
        <v>0</v>
      </c>
      <c r="AZ94" s="104">
        <f>ROUND(AZ95,2)</f>
        <v>1942663.25</v>
      </c>
      <c r="BA94" s="104">
        <f>ROUND(BA95,2)</f>
        <v>0</v>
      </c>
      <c r="BB94" s="104">
        <f>ROUND(BB95,2)</f>
        <v>0</v>
      </c>
      <c r="BC94" s="104">
        <f>ROUND(BC95,2)</f>
        <v>0</v>
      </c>
      <c r="BD94" s="106">
        <f>ROUND(BD95,2)</f>
        <v>0</v>
      </c>
      <c r="BE94" s="6"/>
      <c r="BS94" s="107" t="s">
        <v>70</v>
      </c>
      <c r="BT94" s="107" t="s">
        <v>71</v>
      </c>
      <c r="BU94" s="108" t="s">
        <v>72</v>
      </c>
      <c r="BV94" s="107" t="s">
        <v>73</v>
      </c>
      <c r="BW94" s="107" t="s">
        <v>5</v>
      </c>
      <c r="BX94" s="107" t="s">
        <v>74</v>
      </c>
      <c r="CL94" s="107" t="s">
        <v>1</v>
      </c>
    </row>
    <row r="95" s="7" customFormat="1" ht="16.5" customHeight="1">
      <c r="A95" s="109" t="s">
        <v>75</v>
      </c>
      <c r="B95" s="110"/>
      <c r="C95" s="111"/>
      <c r="D95" s="112" t="s">
        <v>76</v>
      </c>
      <c r="E95" s="112"/>
      <c r="F95" s="112"/>
      <c r="G95" s="112"/>
      <c r="H95" s="112"/>
      <c r="I95" s="113"/>
      <c r="J95" s="112" t="s">
        <v>15</v>
      </c>
      <c r="K95" s="112"/>
      <c r="L95" s="112"/>
      <c r="M95" s="112"/>
      <c r="N95" s="112"/>
      <c r="O95" s="112"/>
      <c r="P95" s="112"/>
      <c r="Q95" s="112"/>
      <c r="R95" s="112"/>
      <c r="S95" s="112"/>
      <c r="T95" s="112"/>
      <c r="U95" s="112"/>
      <c r="V95" s="112"/>
      <c r="W95" s="112"/>
      <c r="X95" s="112"/>
      <c r="Y95" s="112"/>
      <c r="Z95" s="112"/>
      <c r="AA95" s="112"/>
      <c r="AB95" s="112"/>
      <c r="AC95" s="112"/>
      <c r="AD95" s="112"/>
      <c r="AE95" s="112"/>
      <c r="AF95" s="112"/>
      <c r="AG95" s="114">
        <f>'001 - Oprava střechy teni...'!J30</f>
        <v>1942663.25</v>
      </c>
      <c r="AH95" s="113"/>
      <c r="AI95" s="113"/>
      <c r="AJ95" s="113"/>
      <c r="AK95" s="113"/>
      <c r="AL95" s="113"/>
      <c r="AM95" s="113"/>
      <c r="AN95" s="114">
        <f>SUM(AG95,AT95)</f>
        <v>2350622.5300000004</v>
      </c>
      <c r="AO95" s="113"/>
      <c r="AP95" s="113"/>
      <c r="AQ95" s="115" t="s">
        <v>77</v>
      </c>
      <c r="AR95" s="116"/>
      <c r="AS95" s="117">
        <v>0</v>
      </c>
      <c r="AT95" s="118">
        <f>ROUND(SUM(AV95:AW95),2)</f>
        <v>407959.28</v>
      </c>
      <c r="AU95" s="119">
        <f>'001 - Oprava střechy teni...'!P125</f>
        <v>1038.053032</v>
      </c>
      <c r="AV95" s="118">
        <f>'001 - Oprava střechy teni...'!J33</f>
        <v>407959.28</v>
      </c>
      <c r="AW95" s="118">
        <f>'001 - Oprava střechy teni...'!J34</f>
        <v>0</v>
      </c>
      <c r="AX95" s="118">
        <f>'001 - Oprava střechy teni...'!J35</f>
        <v>0</v>
      </c>
      <c r="AY95" s="118">
        <f>'001 - Oprava střechy teni...'!J36</f>
        <v>0</v>
      </c>
      <c r="AZ95" s="118">
        <f>'001 - Oprava střechy teni...'!F33</f>
        <v>1942663.25</v>
      </c>
      <c r="BA95" s="118">
        <f>'001 - Oprava střechy teni...'!F34</f>
        <v>0</v>
      </c>
      <c r="BB95" s="118">
        <f>'001 - Oprava střechy teni...'!F35</f>
        <v>0</v>
      </c>
      <c r="BC95" s="118">
        <f>'001 - Oprava střechy teni...'!F36</f>
        <v>0</v>
      </c>
      <c r="BD95" s="120">
        <f>'001 - Oprava střechy teni...'!F37</f>
        <v>0</v>
      </c>
      <c r="BE95" s="7"/>
      <c r="BT95" s="121" t="s">
        <v>78</v>
      </c>
      <c r="BV95" s="121" t="s">
        <v>73</v>
      </c>
      <c r="BW95" s="121" t="s">
        <v>79</v>
      </c>
      <c r="BX95" s="121" t="s">
        <v>5</v>
      </c>
      <c r="CL95" s="121" t="s">
        <v>1</v>
      </c>
      <c r="CM95" s="121" t="s">
        <v>80</v>
      </c>
    </row>
    <row r="96" s="2" customFormat="1" ht="30" customHeight="1">
      <c r="A96" s="29"/>
      <c r="B96" s="30"/>
      <c r="C96" s="31"/>
      <c r="D96" s="31"/>
      <c r="E96" s="31"/>
      <c r="F96" s="31"/>
      <c r="G96" s="31"/>
      <c r="H96" s="31"/>
      <c r="I96" s="31"/>
      <c r="J96" s="31"/>
      <c r="K96" s="31"/>
      <c r="L96" s="31"/>
      <c r="M96" s="31"/>
      <c r="N96" s="31"/>
      <c r="O96" s="31"/>
      <c r="P96" s="31"/>
      <c r="Q96" s="31"/>
      <c r="R96" s="31"/>
      <c r="S96" s="31"/>
      <c r="T96" s="31"/>
      <c r="U96" s="31"/>
      <c r="V96" s="31"/>
      <c r="W96" s="31"/>
      <c r="X96" s="31"/>
      <c r="Y96" s="31"/>
      <c r="Z96" s="31"/>
      <c r="AA96" s="31"/>
      <c r="AB96" s="31"/>
      <c r="AC96" s="31"/>
      <c r="AD96" s="31"/>
      <c r="AE96" s="31"/>
      <c r="AF96" s="31"/>
      <c r="AG96" s="31"/>
      <c r="AH96" s="31"/>
      <c r="AI96" s="31"/>
      <c r="AJ96" s="31"/>
      <c r="AK96" s="31"/>
      <c r="AL96" s="31"/>
      <c r="AM96" s="31"/>
      <c r="AN96" s="31"/>
      <c r="AO96" s="31"/>
      <c r="AP96" s="31"/>
      <c r="AQ96" s="31"/>
      <c r="AR96" s="35"/>
      <c r="AS96" s="29"/>
      <c r="AT96" s="29"/>
      <c r="AU96" s="29"/>
      <c r="AV96" s="29"/>
      <c r="AW96" s="29"/>
      <c r="AX96" s="29"/>
      <c r="AY96" s="29"/>
      <c r="AZ96" s="29"/>
      <c r="BA96" s="29"/>
      <c r="BB96" s="29"/>
      <c r="BC96" s="29"/>
      <c r="BD96" s="29"/>
      <c r="BE96" s="29"/>
    </row>
    <row r="97" s="2" customFormat="1" ht="6.96" customHeight="1">
      <c r="A97" s="29"/>
      <c r="B97" s="56"/>
      <c r="C97" s="57"/>
      <c r="D97" s="57"/>
      <c r="E97" s="57"/>
      <c r="F97" s="57"/>
      <c r="G97" s="57"/>
      <c r="H97" s="57"/>
      <c r="I97" s="57"/>
      <c r="J97" s="57"/>
      <c r="K97" s="57"/>
      <c r="L97" s="57"/>
      <c r="M97" s="57"/>
      <c r="N97" s="57"/>
      <c r="O97" s="57"/>
      <c r="P97" s="57"/>
      <c r="Q97" s="57"/>
      <c r="R97" s="57"/>
      <c r="S97" s="57"/>
      <c r="T97" s="57"/>
      <c r="U97" s="57"/>
      <c r="V97" s="57"/>
      <c r="W97" s="57"/>
      <c r="X97" s="57"/>
      <c r="Y97" s="57"/>
      <c r="Z97" s="57"/>
      <c r="AA97" s="57"/>
      <c r="AB97" s="57"/>
      <c r="AC97" s="57"/>
      <c r="AD97" s="57"/>
      <c r="AE97" s="57"/>
      <c r="AF97" s="57"/>
      <c r="AG97" s="57"/>
      <c r="AH97" s="57"/>
      <c r="AI97" s="57"/>
      <c r="AJ97" s="57"/>
      <c r="AK97" s="57"/>
      <c r="AL97" s="57"/>
      <c r="AM97" s="57"/>
      <c r="AN97" s="57"/>
      <c r="AO97" s="57"/>
      <c r="AP97" s="57"/>
      <c r="AQ97" s="57"/>
      <c r="AR97" s="35"/>
      <c r="AS97" s="29"/>
      <c r="AT97" s="29"/>
      <c r="AU97" s="29"/>
      <c r="AV97" s="29"/>
      <c r="AW97" s="29"/>
      <c r="AX97" s="29"/>
      <c r="AY97" s="29"/>
      <c r="AZ97" s="29"/>
      <c r="BA97" s="29"/>
      <c r="BB97" s="29"/>
      <c r="BC97" s="29"/>
      <c r="BD97" s="29"/>
      <c r="BE97" s="29"/>
    </row>
  </sheetData>
  <sheetProtection sheet="1" formatColumns="0" formatRows="0" objects="1" scenarios="1" spinCount="100000" saltValue="yrcf+5c9fAZ+i3F8ifBI2nzVTre5PSIu90jJBUmtSFj4YxCyZS9PGeRl5X7mRicJLf6MHYElKlSLPJZCy4LXeA==" hashValue="IPM4asb9VHxytaeVHlHyazcB3V39gg5eEAF8AGITJtU323bC6Cf3jaDTdZ3imVEvhKjiXFPEHZGJ3Rn7DU+wdg==" algorithmName="SHA-512" password="CC35"/>
  <mergeCells count="40">
    <mergeCell ref="K5:AJ5"/>
    <mergeCell ref="K6:AJ6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AK31:AO31"/>
    <mergeCell ref="L31:P31"/>
    <mergeCell ref="W32:AE32"/>
    <mergeCell ref="AK32:AO32"/>
    <mergeCell ref="L32:P32"/>
    <mergeCell ref="W33:AE33"/>
    <mergeCell ref="AK33:AO33"/>
    <mergeCell ref="L33:P33"/>
    <mergeCell ref="X35:AB35"/>
    <mergeCell ref="AK35:AO35"/>
    <mergeCell ref="L85:AJ85"/>
    <mergeCell ref="AM87:AN87"/>
    <mergeCell ref="AM89:AP89"/>
    <mergeCell ref="AS89:AT91"/>
    <mergeCell ref="AM90:AP90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AG94:AM94"/>
    <mergeCell ref="AN94:AP94"/>
    <mergeCell ref="AR2:BE2"/>
  </mergeCells>
  <hyperlinks>
    <hyperlink ref="A95" location="'001 - Oprava střechy teni...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1">
      <c r="A1" s="19"/>
    </row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4" t="s">
        <v>79</v>
      </c>
    </row>
    <row r="3" s="1" customFormat="1" ht="6.96" customHeight="1">
      <c r="B3" s="122"/>
      <c r="C3" s="123"/>
      <c r="D3" s="123"/>
      <c r="E3" s="123"/>
      <c r="F3" s="123"/>
      <c r="G3" s="123"/>
      <c r="H3" s="123"/>
      <c r="I3" s="123"/>
      <c r="J3" s="123"/>
      <c r="K3" s="123"/>
      <c r="L3" s="17"/>
      <c r="AT3" s="14" t="s">
        <v>80</v>
      </c>
    </row>
    <row r="4" s="1" customFormat="1" ht="24.96" customHeight="1">
      <c r="B4" s="17"/>
      <c r="D4" s="124" t="s">
        <v>81</v>
      </c>
      <c r="L4" s="17"/>
      <c r="M4" s="125" t="s">
        <v>10</v>
      </c>
      <c r="AT4" s="14" t="s">
        <v>4</v>
      </c>
    </row>
    <row r="5" s="1" customFormat="1" ht="6.96" customHeight="1">
      <c r="B5" s="17"/>
      <c r="L5" s="17"/>
    </row>
    <row r="6" s="1" customFormat="1" ht="12" customHeight="1">
      <c r="B6" s="17"/>
      <c r="D6" s="126" t="s">
        <v>14</v>
      </c>
      <c r="L6" s="17"/>
    </row>
    <row r="7" s="1" customFormat="1" ht="16.5" customHeight="1">
      <c r="B7" s="17"/>
      <c r="E7" s="127" t="str">
        <f>'Rekapitulace stavby'!K6</f>
        <v>Oprava střechy tenisové haly Petřvald</v>
      </c>
      <c r="F7" s="126"/>
      <c r="G7" s="126"/>
      <c r="H7" s="126"/>
      <c r="L7" s="17"/>
    </row>
    <row r="8" s="2" customFormat="1" ht="12" customHeight="1">
      <c r="A8" s="29"/>
      <c r="B8" s="35"/>
      <c r="C8" s="29"/>
      <c r="D8" s="126" t="s">
        <v>82</v>
      </c>
      <c r="E8" s="29"/>
      <c r="F8" s="29"/>
      <c r="G8" s="29"/>
      <c r="H8" s="29"/>
      <c r="I8" s="29"/>
      <c r="J8" s="29"/>
      <c r="K8" s="29"/>
      <c r="L8" s="53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</row>
    <row r="9" s="2" customFormat="1" ht="16.5" customHeight="1">
      <c r="A9" s="29"/>
      <c r="B9" s="35"/>
      <c r="C9" s="29"/>
      <c r="D9" s="29"/>
      <c r="E9" s="128" t="s">
        <v>83</v>
      </c>
      <c r="F9" s="29"/>
      <c r="G9" s="29"/>
      <c r="H9" s="29"/>
      <c r="I9" s="29"/>
      <c r="J9" s="29"/>
      <c r="K9" s="29"/>
      <c r="L9" s="53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</row>
    <row r="10" s="2" customFormat="1">
      <c r="A10" s="29"/>
      <c r="B10" s="35"/>
      <c r="C10" s="29"/>
      <c r="D10" s="29"/>
      <c r="E10" s="29"/>
      <c r="F10" s="29"/>
      <c r="G10" s="29"/>
      <c r="H10" s="29"/>
      <c r="I10" s="29"/>
      <c r="J10" s="29"/>
      <c r="K10" s="29"/>
      <c r="L10" s="53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</row>
    <row r="11" s="2" customFormat="1" ht="12" customHeight="1">
      <c r="A11" s="29"/>
      <c r="B11" s="35"/>
      <c r="C11" s="29"/>
      <c r="D11" s="126" t="s">
        <v>16</v>
      </c>
      <c r="E11" s="29"/>
      <c r="F11" s="129" t="s">
        <v>1</v>
      </c>
      <c r="G11" s="29"/>
      <c r="H11" s="29"/>
      <c r="I11" s="126" t="s">
        <v>17</v>
      </c>
      <c r="J11" s="129" t="s">
        <v>1</v>
      </c>
      <c r="K11" s="29"/>
      <c r="L11" s="53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</row>
    <row r="12" s="2" customFormat="1" ht="12" customHeight="1">
      <c r="A12" s="29"/>
      <c r="B12" s="35"/>
      <c r="C12" s="29"/>
      <c r="D12" s="126" t="s">
        <v>18</v>
      </c>
      <c r="E12" s="29"/>
      <c r="F12" s="129" t="s">
        <v>19</v>
      </c>
      <c r="G12" s="29"/>
      <c r="H12" s="29"/>
      <c r="I12" s="126" t="s">
        <v>20</v>
      </c>
      <c r="J12" s="130" t="str">
        <f>'Rekapitulace stavby'!AN8</f>
        <v>15. 5. 2025</v>
      </c>
      <c r="K12" s="29"/>
      <c r="L12" s="53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</row>
    <row r="13" s="2" customFormat="1" ht="10.8" customHeight="1">
      <c r="A13" s="29"/>
      <c r="B13" s="35"/>
      <c r="C13" s="29"/>
      <c r="D13" s="29"/>
      <c r="E13" s="29"/>
      <c r="F13" s="29"/>
      <c r="G13" s="29"/>
      <c r="H13" s="29"/>
      <c r="I13" s="29"/>
      <c r="J13" s="29"/>
      <c r="K13" s="29"/>
      <c r="L13" s="53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</row>
    <row r="14" s="2" customFormat="1" ht="12" customHeight="1">
      <c r="A14" s="29"/>
      <c r="B14" s="35"/>
      <c r="C14" s="29"/>
      <c r="D14" s="126" t="s">
        <v>22</v>
      </c>
      <c r="E14" s="29"/>
      <c r="F14" s="29"/>
      <c r="G14" s="29"/>
      <c r="H14" s="29"/>
      <c r="I14" s="126" t="s">
        <v>23</v>
      </c>
      <c r="J14" s="129" t="str">
        <f>IF('Rekapitulace stavby'!AN10="","",'Rekapitulace stavby'!AN10)</f>
        <v/>
      </c>
      <c r="K14" s="29"/>
      <c r="L14" s="53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</row>
    <row r="15" s="2" customFormat="1" ht="18" customHeight="1">
      <c r="A15" s="29"/>
      <c r="B15" s="35"/>
      <c r="C15" s="29"/>
      <c r="D15" s="29"/>
      <c r="E15" s="129" t="str">
        <f>IF('Rekapitulace stavby'!E11="","",'Rekapitulace stavby'!E11)</f>
        <v xml:space="preserve"> </v>
      </c>
      <c r="F15" s="29"/>
      <c r="G15" s="29"/>
      <c r="H15" s="29"/>
      <c r="I15" s="126" t="s">
        <v>25</v>
      </c>
      <c r="J15" s="129" t="str">
        <f>IF('Rekapitulace stavby'!AN11="","",'Rekapitulace stavby'!AN11)</f>
        <v/>
      </c>
      <c r="K15" s="29"/>
      <c r="L15" s="53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</row>
    <row r="16" s="2" customFormat="1" ht="6.96" customHeight="1">
      <c r="A16" s="29"/>
      <c r="B16" s="35"/>
      <c r="C16" s="29"/>
      <c r="D16" s="29"/>
      <c r="E16" s="29"/>
      <c r="F16" s="29"/>
      <c r="G16" s="29"/>
      <c r="H16" s="29"/>
      <c r="I16" s="29"/>
      <c r="J16" s="29"/>
      <c r="K16" s="29"/>
      <c r="L16" s="53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</row>
    <row r="17" s="2" customFormat="1" ht="12" customHeight="1">
      <c r="A17" s="29"/>
      <c r="B17" s="35"/>
      <c r="C17" s="29"/>
      <c r="D17" s="126" t="s">
        <v>26</v>
      </c>
      <c r="E17" s="29"/>
      <c r="F17" s="29"/>
      <c r="G17" s="29"/>
      <c r="H17" s="29"/>
      <c r="I17" s="126" t="s">
        <v>23</v>
      </c>
      <c r="J17" s="129" t="str">
        <f>'Rekapitulace stavby'!AN13</f>
        <v/>
      </c>
      <c r="K17" s="29"/>
      <c r="L17" s="53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</row>
    <row r="18" s="2" customFormat="1" ht="18" customHeight="1">
      <c r="A18" s="29"/>
      <c r="B18" s="35"/>
      <c r="C18" s="29"/>
      <c r="D18" s="29"/>
      <c r="E18" s="129" t="str">
        <f>'Rekapitulace stavby'!E14</f>
        <v xml:space="preserve"> </v>
      </c>
      <c r="F18" s="129"/>
      <c r="G18" s="129"/>
      <c r="H18" s="129"/>
      <c r="I18" s="126" t="s">
        <v>25</v>
      </c>
      <c r="J18" s="129" t="str">
        <f>'Rekapitulace stavby'!AN14</f>
        <v/>
      </c>
      <c r="K18" s="29"/>
      <c r="L18" s="53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</row>
    <row r="19" s="2" customFormat="1" ht="6.96" customHeight="1">
      <c r="A19" s="29"/>
      <c r="B19" s="35"/>
      <c r="C19" s="29"/>
      <c r="D19" s="29"/>
      <c r="E19" s="29"/>
      <c r="F19" s="29"/>
      <c r="G19" s="29"/>
      <c r="H19" s="29"/>
      <c r="I19" s="29"/>
      <c r="J19" s="29"/>
      <c r="K19" s="29"/>
      <c r="L19" s="53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</row>
    <row r="20" s="2" customFormat="1" ht="12" customHeight="1">
      <c r="A20" s="29"/>
      <c r="B20" s="35"/>
      <c r="C20" s="29"/>
      <c r="D20" s="126" t="s">
        <v>27</v>
      </c>
      <c r="E20" s="29"/>
      <c r="F20" s="29"/>
      <c r="G20" s="29"/>
      <c r="H20" s="29"/>
      <c r="I20" s="126" t="s">
        <v>23</v>
      </c>
      <c r="J20" s="129" t="str">
        <f>IF('Rekapitulace stavby'!AN16="","",'Rekapitulace stavby'!AN16)</f>
        <v/>
      </c>
      <c r="K20" s="29"/>
      <c r="L20" s="53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</row>
    <row r="21" s="2" customFormat="1" ht="18" customHeight="1">
      <c r="A21" s="29"/>
      <c r="B21" s="35"/>
      <c r="C21" s="29"/>
      <c r="D21" s="29"/>
      <c r="E21" s="129" t="str">
        <f>IF('Rekapitulace stavby'!E17="","",'Rekapitulace stavby'!E17)</f>
        <v xml:space="preserve"> </v>
      </c>
      <c r="F21" s="29"/>
      <c r="G21" s="29"/>
      <c r="H21" s="29"/>
      <c r="I21" s="126" t="s">
        <v>25</v>
      </c>
      <c r="J21" s="129" t="str">
        <f>IF('Rekapitulace stavby'!AN17="","",'Rekapitulace stavby'!AN17)</f>
        <v/>
      </c>
      <c r="K21" s="29"/>
      <c r="L21" s="53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</row>
    <row r="22" s="2" customFormat="1" ht="6.96" customHeight="1">
      <c r="A22" s="29"/>
      <c r="B22" s="35"/>
      <c r="C22" s="29"/>
      <c r="D22" s="29"/>
      <c r="E22" s="29"/>
      <c r="F22" s="29"/>
      <c r="G22" s="29"/>
      <c r="H22" s="29"/>
      <c r="I22" s="29"/>
      <c r="J22" s="29"/>
      <c r="K22" s="29"/>
      <c r="L22" s="53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</row>
    <row r="23" s="2" customFormat="1" ht="12" customHeight="1">
      <c r="A23" s="29"/>
      <c r="B23" s="35"/>
      <c r="C23" s="29"/>
      <c r="D23" s="126" t="s">
        <v>29</v>
      </c>
      <c r="E23" s="29"/>
      <c r="F23" s="29"/>
      <c r="G23" s="29"/>
      <c r="H23" s="29"/>
      <c r="I23" s="126" t="s">
        <v>23</v>
      </c>
      <c r="J23" s="129" t="str">
        <f>IF('Rekapitulace stavby'!AN19="","",'Rekapitulace stavby'!AN19)</f>
        <v/>
      </c>
      <c r="K23" s="29"/>
      <c r="L23" s="53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</row>
    <row r="24" s="2" customFormat="1" ht="18" customHeight="1">
      <c r="A24" s="29"/>
      <c r="B24" s="35"/>
      <c r="C24" s="29"/>
      <c r="D24" s="29"/>
      <c r="E24" s="129" t="str">
        <f>IF('Rekapitulace stavby'!E20="","",'Rekapitulace stavby'!E20)</f>
        <v xml:space="preserve"> </v>
      </c>
      <c r="F24" s="29"/>
      <c r="G24" s="29"/>
      <c r="H24" s="29"/>
      <c r="I24" s="126" t="s">
        <v>25</v>
      </c>
      <c r="J24" s="129" t="str">
        <f>IF('Rekapitulace stavby'!AN20="","",'Rekapitulace stavby'!AN20)</f>
        <v/>
      </c>
      <c r="K24" s="29"/>
      <c r="L24" s="53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</row>
    <row r="25" s="2" customFormat="1" ht="6.96" customHeight="1">
      <c r="A25" s="29"/>
      <c r="B25" s="35"/>
      <c r="C25" s="29"/>
      <c r="D25" s="29"/>
      <c r="E25" s="29"/>
      <c r="F25" s="29"/>
      <c r="G25" s="29"/>
      <c r="H25" s="29"/>
      <c r="I25" s="29"/>
      <c r="J25" s="29"/>
      <c r="K25" s="29"/>
      <c r="L25" s="53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</row>
    <row r="26" s="2" customFormat="1" ht="12" customHeight="1">
      <c r="A26" s="29"/>
      <c r="B26" s="35"/>
      <c r="C26" s="29"/>
      <c r="D26" s="126" t="s">
        <v>30</v>
      </c>
      <c r="E26" s="29"/>
      <c r="F26" s="29"/>
      <c r="G26" s="29"/>
      <c r="H26" s="29"/>
      <c r="I26" s="29"/>
      <c r="J26" s="29"/>
      <c r="K26" s="29"/>
      <c r="L26" s="53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</row>
    <row r="27" s="8" customFormat="1" ht="16.5" customHeight="1">
      <c r="A27" s="131"/>
      <c r="B27" s="132"/>
      <c r="C27" s="131"/>
      <c r="D27" s="131"/>
      <c r="E27" s="133" t="s">
        <v>1</v>
      </c>
      <c r="F27" s="133"/>
      <c r="G27" s="133"/>
      <c r="H27" s="133"/>
      <c r="I27" s="131"/>
      <c r="J27" s="131"/>
      <c r="K27" s="131"/>
      <c r="L27" s="134"/>
      <c r="S27" s="131"/>
      <c r="T27" s="131"/>
      <c r="U27" s="131"/>
      <c r="V27" s="131"/>
      <c r="W27" s="131"/>
      <c r="X27" s="131"/>
      <c r="Y27" s="131"/>
      <c r="Z27" s="131"/>
      <c r="AA27" s="131"/>
      <c r="AB27" s="131"/>
      <c r="AC27" s="131"/>
      <c r="AD27" s="131"/>
      <c r="AE27" s="131"/>
    </row>
    <row r="28" s="2" customFormat="1" ht="6.96" customHeight="1">
      <c r="A28" s="29"/>
      <c r="B28" s="35"/>
      <c r="C28" s="29"/>
      <c r="D28" s="29"/>
      <c r="E28" s="29"/>
      <c r="F28" s="29"/>
      <c r="G28" s="29"/>
      <c r="H28" s="29"/>
      <c r="I28" s="29"/>
      <c r="J28" s="29"/>
      <c r="K28" s="29"/>
      <c r="L28" s="53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</row>
    <row r="29" s="2" customFormat="1" ht="6.96" customHeight="1">
      <c r="A29" s="29"/>
      <c r="B29" s="35"/>
      <c r="C29" s="29"/>
      <c r="D29" s="135"/>
      <c r="E29" s="135"/>
      <c r="F29" s="135"/>
      <c r="G29" s="135"/>
      <c r="H29" s="135"/>
      <c r="I29" s="135"/>
      <c r="J29" s="135"/>
      <c r="K29" s="135"/>
      <c r="L29" s="53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</row>
    <row r="30" s="2" customFormat="1" ht="25.44" customHeight="1">
      <c r="A30" s="29"/>
      <c r="B30" s="35"/>
      <c r="C30" s="29"/>
      <c r="D30" s="136" t="s">
        <v>31</v>
      </c>
      <c r="E30" s="29"/>
      <c r="F30" s="29"/>
      <c r="G30" s="29"/>
      <c r="H30" s="29"/>
      <c r="I30" s="29"/>
      <c r="J30" s="137">
        <f>ROUND(J125, 2)</f>
        <v>1942663.25</v>
      </c>
      <c r="K30" s="29"/>
      <c r="L30" s="53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</row>
    <row r="31" s="2" customFormat="1" ht="6.96" customHeight="1">
      <c r="A31" s="29"/>
      <c r="B31" s="35"/>
      <c r="C31" s="29"/>
      <c r="D31" s="135"/>
      <c r="E31" s="135"/>
      <c r="F31" s="135"/>
      <c r="G31" s="135"/>
      <c r="H31" s="135"/>
      <c r="I31" s="135"/>
      <c r="J31" s="135"/>
      <c r="K31" s="135"/>
      <c r="L31" s="53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</row>
    <row r="32" s="2" customFormat="1" ht="14.4" customHeight="1">
      <c r="A32" s="29"/>
      <c r="B32" s="35"/>
      <c r="C32" s="29"/>
      <c r="D32" s="29"/>
      <c r="E32" s="29"/>
      <c r="F32" s="138" t="s">
        <v>33</v>
      </c>
      <c r="G32" s="29"/>
      <c r="H32" s="29"/>
      <c r="I32" s="138" t="s">
        <v>32</v>
      </c>
      <c r="J32" s="138" t="s">
        <v>34</v>
      </c>
      <c r="K32" s="29"/>
      <c r="L32" s="53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</row>
    <row r="33" s="2" customFormat="1" ht="14.4" customHeight="1">
      <c r="A33" s="29"/>
      <c r="B33" s="35"/>
      <c r="C33" s="29"/>
      <c r="D33" s="139" t="s">
        <v>35</v>
      </c>
      <c r="E33" s="126" t="s">
        <v>36</v>
      </c>
      <c r="F33" s="140">
        <f>ROUND((SUM(BE125:BE151)),  2)</f>
        <v>1942663.25</v>
      </c>
      <c r="G33" s="29"/>
      <c r="H33" s="29"/>
      <c r="I33" s="141">
        <v>0.21</v>
      </c>
      <c r="J33" s="140">
        <f>ROUND(((SUM(BE125:BE151))*I33),  2)</f>
        <v>407959.28</v>
      </c>
      <c r="K33" s="29"/>
      <c r="L33" s="53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</row>
    <row r="34" s="2" customFormat="1" ht="14.4" customHeight="1">
      <c r="A34" s="29"/>
      <c r="B34" s="35"/>
      <c r="C34" s="29"/>
      <c r="D34" s="29"/>
      <c r="E34" s="126" t="s">
        <v>37</v>
      </c>
      <c r="F34" s="140">
        <f>ROUND((SUM(BF125:BF151)),  2)</f>
        <v>0</v>
      </c>
      <c r="G34" s="29"/>
      <c r="H34" s="29"/>
      <c r="I34" s="141">
        <v>0.12</v>
      </c>
      <c r="J34" s="140">
        <f>ROUND(((SUM(BF125:BF151))*I34),  2)</f>
        <v>0</v>
      </c>
      <c r="K34" s="29"/>
      <c r="L34" s="53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</row>
    <row r="35" hidden="1" s="2" customFormat="1" ht="14.4" customHeight="1">
      <c r="A35" s="29"/>
      <c r="B35" s="35"/>
      <c r="C35" s="29"/>
      <c r="D35" s="29"/>
      <c r="E35" s="126" t="s">
        <v>38</v>
      </c>
      <c r="F35" s="140">
        <f>ROUND((SUM(BG125:BG151)),  2)</f>
        <v>0</v>
      </c>
      <c r="G35" s="29"/>
      <c r="H35" s="29"/>
      <c r="I35" s="141">
        <v>0.21</v>
      </c>
      <c r="J35" s="140">
        <f>0</f>
        <v>0</v>
      </c>
      <c r="K35" s="29"/>
      <c r="L35" s="53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</row>
    <row r="36" hidden="1" s="2" customFormat="1" ht="14.4" customHeight="1">
      <c r="A36" s="29"/>
      <c r="B36" s="35"/>
      <c r="C36" s="29"/>
      <c r="D36" s="29"/>
      <c r="E36" s="126" t="s">
        <v>39</v>
      </c>
      <c r="F36" s="140">
        <f>ROUND((SUM(BH125:BH151)),  2)</f>
        <v>0</v>
      </c>
      <c r="G36" s="29"/>
      <c r="H36" s="29"/>
      <c r="I36" s="141">
        <v>0.12</v>
      </c>
      <c r="J36" s="140">
        <f>0</f>
        <v>0</v>
      </c>
      <c r="K36" s="29"/>
      <c r="L36" s="53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</row>
    <row r="37" hidden="1" s="2" customFormat="1" ht="14.4" customHeight="1">
      <c r="A37" s="29"/>
      <c r="B37" s="35"/>
      <c r="C37" s="29"/>
      <c r="D37" s="29"/>
      <c r="E37" s="126" t="s">
        <v>40</v>
      </c>
      <c r="F37" s="140">
        <f>ROUND((SUM(BI125:BI151)),  2)</f>
        <v>0</v>
      </c>
      <c r="G37" s="29"/>
      <c r="H37" s="29"/>
      <c r="I37" s="141">
        <v>0</v>
      </c>
      <c r="J37" s="140">
        <f>0</f>
        <v>0</v>
      </c>
      <c r="K37" s="29"/>
      <c r="L37" s="53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</row>
    <row r="38" s="2" customFormat="1" ht="6.96" customHeight="1">
      <c r="A38" s="29"/>
      <c r="B38" s="35"/>
      <c r="C38" s="29"/>
      <c r="D38" s="29"/>
      <c r="E38" s="29"/>
      <c r="F38" s="29"/>
      <c r="G38" s="29"/>
      <c r="H38" s="29"/>
      <c r="I38" s="29"/>
      <c r="J38" s="29"/>
      <c r="K38" s="29"/>
      <c r="L38" s="53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</row>
    <row r="39" s="2" customFormat="1" ht="25.44" customHeight="1">
      <c r="A39" s="29"/>
      <c r="B39" s="35"/>
      <c r="C39" s="142"/>
      <c r="D39" s="143" t="s">
        <v>41</v>
      </c>
      <c r="E39" s="144"/>
      <c r="F39" s="144"/>
      <c r="G39" s="145" t="s">
        <v>42</v>
      </c>
      <c r="H39" s="146" t="s">
        <v>43</v>
      </c>
      <c r="I39" s="144"/>
      <c r="J39" s="147">
        <f>SUM(J30:J37)</f>
        <v>2350622.5300000004</v>
      </c>
      <c r="K39" s="148"/>
      <c r="L39" s="53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</row>
    <row r="40" s="2" customFormat="1" ht="14.4" customHeight="1">
      <c r="A40" s="29"/>
      <c r="B40" s="35"/>
      <c r="C40" s="29"/>
      <c r="D40" s="29"/>
      <c r="E40" s="29"/>
      <c r="F40" s="29"/>
      <c r="G40" s="29"/>
      <c r="H40" s="29"/>
      <c r="I40" s="29"/>
      <c r="J40" s="29"/>
      <c r="K40" s="29"/>
      <c r="L40" s="53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</row>
    <row r="41" s="1" customFormat="1" ht="14.4" customHeight="1">
      <c r="B41" s="17"/>
      <c r="L41" s="17"/>
    </row>
    <row r="42" s="1" customFormat="1" ht="14.4" customHeight="1">
      <c r="B42" s="17"/>
      <c r="L42" s="17"/>
    </row>
    <row r="43" s="1" customFormat="1" ht="14.4" customHeight="1">
      <c r="B43" s="17"/>
      <c r="L43" s="17"/>
    </row>
    <row r="44" s="1" customFormat="1" ht="14.4" customHeight="1">
      <c r="B44" s="17"/>
      <c r="L44" s="17"/>
    </row>
    <row r="45" s="1" customFormat="1" ht="14.4" customHeight="1">
      <c r="B45" s="17"/>
      <c r="L45" s="17"/>
    </row>
    <row r="46" s="1" customFormat="1" ht="14.4" customHeight="1">
      <c r="B46" s="17"/>
      <c r="L46" s="17"/>
    </row>
    <row r="47" s="1" customFormat="1" ht="14.4" customHeight="1">
      <c r="B47" s="17"/>
      <c r="L47" s="17"/>
    </row>
    <row r="48" s="1" customFormat="1" ht="14.4" customHeight="1">
      <c r="B48" s="17"/>
      <c r="L48" s="17"/>
    </row>
    <row r="49" s="1" customFormat="1" ht="14.4" customHeight="1">
      <c r="B49" s="17"/>
      <c r="L49" s="17"/>
    </row>
    <row r="50" s="2" customFormat="1" ht="14.4" customHeight="1">
      <c r="B50" s="53"/>
      <c r="D50" s="149" t="s">
        <v>44</v>
      </c>
      <c r="E50" s="150"/>
      <c r="F50" s="150"/>
      <c r="G50" s="149" t="s">
        <v>45</v>
      </c>
      <c r="H50" s="150"/>
      <c r="I50" s="150"/>
      <c r="J50" s="150"/>
      <c r="K50" s="150"/>
      <c r="L50" s="53"/>
    </row>
    <row r="51">
      <c r="B51" s="17"/>
      <c r="L51" s="17"/>
    </row>
    <row r="52">
      <c r="B52" s="17"/>
      <c r="L52" s="17"/>
    </row>
    <row r="53">
      <c r="B53" s="17"/>
      <c r="L53" s="17"/>
    </row>
    <row r="54">
      <c r="B54" s="17"/>
      <c r="L54" s="17"/>
    </row>
    <row r="55">
      <c r="B55" s="17"/>
      <c r="L55" s="17"/>
    </row>
    <row r="56">
      <c r="B56" s="17"/>
      <c r="L56" s="17"/>
    </row>
    <row r="57">
      <c r="B57" s="17"/>
      <c r="L57" s="17"/>
    </row>
    <row r="58">
      <c r="B58" s="17"/>
      <c r="L58" s="17"/>
    </row>
    <row r="59">
      <c r="B59" s="17"/>
      <c r="L59" s="17"/>
    </row>
    <row r="60">
      <c r="B60" s="17"/>
      <c r="L60" s="17"/>
    </row>
    <row r="61" s="2" customFormat="1">
      <c r="A61" s="29"/>
      <c r="B61" s="35"/>
      <c r="C61" s="29"/>
      <c r="D61" s="151" t="s">
        <v>46</v>
      </c>
      <c r="E61" s="152"/>
      <c r="F61" s="153" t="s">
        <v>47</v>
      </c>
      <c r="G61" s="151" t="s">
        <v>46</v>
      </c>
      <c r="H61" s="152"/>
      <c r="I61" s="152"/>
      <c r="J61" s="154" t="s">
        <v>47</v>
      </c>
      <c r="K61" s="152"/>
      <c r="L61" s="53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</row>
    <row r="62">
      <c r="B62" s="17"/>
      <c r="L62" s="17"/>
    </row>
    <row r="63">
      <c r="B63" s="17"/>
      <c r="L63" s="17"/>
    </row>
    <row r="64">
      <c r="B64" s="17"/>
      <c r="L64" s="17"/>
    </row>
    <row r="65" s="2" customFormat="1">
      <c r="A65" s="29"/>
      <c r="B65" s="35"/>
      <c r="C65" s="29"/>
      <c r="D65" s="149" t="s">
        <v>48</v>
      </c>
      <c r="E65" s="155"/>
      <c r="F65" s="155"/>
      <c r="G65" s="149" t="s">
        <v>49</v>
      </c>
      <c r="H65" s="155"/>
      <c r="I65" s="155"/>
      <c r="J65" s="155"/>
      <c r="K65" s="155"/>
      <c r="L65" s="53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</row>
    <row r="66">
      <c r="B66" s="17"/>
      <c r="L66" s="17"/>
    </row>
    <row r="67">
      <c r="B67" s="17"/>
      <c r="L67" s="17"/>
    </row>
    <row r="68">
      <c r="B68" s="17"/>
      <c r="L68" s="17"/>
    </row>
    <row r="69">
      <c r="B69" s="17"/>
      <c r="L69" s="17"/>
    </row>
    <row r="70">
      <c r="B70" s="17"/>
      <c r="L70" s="17"/>
    </row>
    <row r="71">
      <c r="B71" s="17"/>
      <c r="L71" s="17"/>
    </row>
    <row r="72">
      <c r="B72" s="17"/>
      <c r="L72" s="17"/>
    </row>
    <row r="73">
      <c r="B73" s="17"/>
      <c r="L73" s="17"/>
    </row>
    <row r="74">
      <c r="B74" s="17"/>
      <c r="L74" s="17"/>
    </row>
    <row r="75">
      <c r="B75" s="17"/>
      <c r="L75" s="17"/>
    </row>
    <row r="76" s="2" customFormat="1">
      <c r="A76" s="29"/>
      <c r="B76" s="35"/>
      <c r="C76" s="29"/>
      <c r="D76" s="151" t="s">
        <v>46</v>
      </c>
      <c r="E76" s="152"/>
      <c r="F76" s="153" t="s">
        <v>47</v>
      </c>
      <c r="G76" s="151" t="s">
        <v>46</v>
      </c>
      <c r="H76" s="152"/>
      <c r="I76" s="152"/>
      <c r="J76" s="154" t="s">
        <v>47</v>
      </c>
      <c r="K76" s="152"/>
      <c r="L76" s="53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</row>
    <row r="77" s="2" customFormat="1" ht="14.4" customHeight="1">
      <c r="A77" s="29"/>
      <c r="B77" s="156"/>
      <c r="C77" s="157"/>
      <c r="D77" s="157"/>
      <c r="E77" s="157"/>
      <c r="F77" s="157"/>
      <c r="G77" s="157"/>
      <c r="H77" s="157"/>
      <c r="I77" s="157"/>
      <c r="J77" s="157"/>
      <c r="K77" s="157"/>
      <c r="L77" s="53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</row>
    <row r="81" s="2" customFormat="1" ht="6.96" customHeight="1">
      <c r="A81" s="29"/>
      <c r="B81" s="158"/>
      <c r="C81" s="159"/>
      <c r="D81" s="159"/>
      <c r="E81" s="159"/>
      <c r="F81" s="159"/>
      <c r="G81" s="159"/>
      <c r="H81" s="159"/>
      <c r="I81" s="159"/>
      <c r="J81" s="159"/>
      <c r="K81" s="159"/>
      <c r="L81" s="53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</row>
    <row r="82" s="2" customFormat="1" ht="24.96" customHeight="1">
      <c r="A82" s="29"/>
      <c r="B82" s="30"/>
      <c r="C82" s="20" t="s">
        <v>84</v>
      </c>
      <c r="D82" s="31"/>
      <c r="E82" s="31"/>
      <c r="F82" s="31"/>
      <c r="G82" s="31"/>
      <c r="H82" s="31"/>
      <c r="I82" s="31"/>
      <c r="J82" s="31"/>
      <c r="K82" s="31"/>
      <c r="L82" s="53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</row>
    <row r="83" s="2" customFormat="1" ht="6.96" customHeight="1">
      <c r="A83" s="29"/>
      <c r="B83" s="30"/>
      <c r="C83" s="31"/>
      <c r="D83" s="31"/>
      <c r="E83" s="31"/>
      <c r="F83" s="31"/>
      <c r="G83" s="31"/>
      <c r="H83" s="31"/>
      <c r="I83" s="31"/>
      <c r="J83" s="31"/>
      <c r="K83" s="31"/>
      <c r="L83" s="53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</row>
    <row r="84" s="2" customFormat="1" ht="12" customHeight="1">
      <c r="A84" s="29"/>
      <c r="B84" s="30"/>
      <c r="C84" s="26" t="s">
        <v>14</v>
      </c>
      <c r="D84" s="31"/>
      <c r="E84" s="31"/>
      <c r="F84" s="31"/>
      <c r="G84" s="31"/>
      <c r="H84" s="31"/>
      <c r="I84" s="31"/>
      <c r="J84" s="31"/>
      <c r="K84" s="31"/>
      <c r="L84" s="53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</row>
    <row r="85" s="2" customFormat="1" ht="16.5" customHeight="1">
      <c r="A85" s="29"/>
      <c r="B85" s="30"/>
      <c r="C85" s="31"/>
      <c r="D85" s="31"/>
      <c r="E85" s="160" t="str">
        <f>E7</f>
        <v>Oprava střechy tenisové haly Petřvald</v>
      </c>
      <c r="F85" s="26"/>
      <c r="G85" s="26"/>
      <c r="H85" s="26"/>
      <c r="I85" s="31"/>
      <c r="J85" s="31"/>
      <c r="K85" s="31"/>
      <c r="L85" s="53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</row>
    <row r="86" s="2" customFormat="1" ht="12" customHeight="1">
      <c r="A86" s="29"/>
      <c r="B86" s="30"/>
      <c r="C86" s="26" t="s">
        <v>82</v>
      </c>
      <c r="D86" s="31"/>
      <c r="E86" s="31"/>
      <c r="F86" s="31"/>
      <c r="G86" s="31"/>
      <c r="H86" s="31"/>
      <c r="I86" s="31"/>
      <c r="J86" s="31"/>
      <c r="K86" s="31"/>
      <c r="L86" s="53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</row>
    <row r="87" s="2" customFormat="1" ht="16.5" customHeight="1">
      <c r="A87" s="29"/>
      <c r="B87" s="30"/>
      <c r="C87" s="31"/>
      <c r="D87" s="31"/>
      <c r="E87" s="66" t="str">
        <f>E9</f>
        <v>001 - Oprava střechy tenisové haly Petřvald</v>
      </c>
      <c r="F87" s="31"/>
      <c r="G87" s="31"/>
      <c r="H87" s="31"/>
      <c r="I87" s="31"/>
      <c r="J87" s="31"/>
      <c r="K87" s="31"/>
      <c r="L87" s="53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</row>
    <row r="88" s="2" customFormat="1" ht="6.96" customHeight="1">
      <c r="A88" s="29"/>
      <c r="B88" s="30"/>
      <c r="C88" s="31"/>
      <c r="D88" s="31"/>
      <c r="E88" s="31"/>
      <c r="F88" s="31"/>
      <c r="G88" s="31"/>
      <c r="H88" s="31"/>
      <c r="I88" s="31"/>
      <c r="J88" s="31"/>
      <c r="K88" s="31"/>
      <c r="L88" s="53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</row>
    <row r="89" s="2" customFormat="1" ht="12" customHeight="1">
      <c r="A89" s="29"/>
      <c r="B89" s="30"/>
      <c r="C89" s="26" t="s">
        <v>18</v>
      </c>
      <c r="D89" s="31"/>
      <c r="E89" s="31"/>
      <c r="F89" s="23" t="str">
        <f>F12</f>
        <v>Petřvald</v>
      </c>
      <c r="G89" s="31"/>
      <c r="H89" s="31"/>
      <c r="I89" s="26" t="s">
        <v>20</v>
      </c>
      <c r="J89" s="69" t="str">
        <f>IF(J12="","",J12)</f>
        <v>15. 5. 2025</v>
      </c>
      <c r="K89" s="31"/>
      <c r="L89" s="53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</row>
    <row r="90" s="2" customFormat="1" ht="6.96" customHeight="1">
      <c r="A90" s="29"/>
      <c r="B90" s="30"/>
      <c r="C90" s="31"/>
      <c r="D90" s="31"/>
      <c r="E90" s="31"/>
      <c r="F90" s="31"/>
      <c r="G90" s="31"/>
      <c r="H90" s="31"/>
      <c r="I90" s="31"/>
      <c r="J90" s="31"/>
      <c r="K90" s="31"/>
      <c r="L90" s="53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</row>
    <row r="91" s="2" customFormat="1" ht="15.15" customHeight="1">
      <c r="A91" s="29"/>
      <c r="B91" s="30"/>
      <c r="C91" s="26" t="s">
        <v>22</v>
      </c>
      <c r="D91" s="31"/>
      <c r="E91" s="31"/>
      <c r="F91" s="23" t="str">
        <f>E15</f>
        <v xml:space="preserve"> </v>
      </c>
      <c r="G91" s="31"/>
      <c r="H91" s="31"/>
      <c r="I91" s="26" t="s">
        <v>27</v>
      </c>
      <c r="J91" s="27" t="str">
        <f>E21</f>
        <v xml:space="preserve"> </v>
      </c>
      <c r="K91" s="31"/>
      <c r="L91" s="53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</row>
    <row r="92" s="2" customFormat="1" ht="15.15" customHeight="1">
      <c r="A92" s="29"/>
      <c r="B92" s="30"/>
      <c r="C92" s="26" t="s">
        <v>26</v>
      </c>
      <c r="D92" s="31"/>
      <c r="E92" s="31"/>
      <c r="F92" s="23" t="str">
        <f>IF(E18="","",E18)</f>
        <v xml:space="preserve"> </v>
      </c>
      <c r="G92" s="31"/>
      <c r="H92" s="31"/>
      <c r="I92" s="26" t="s">
        <v>29</v>
      </c>
      <c r="J92" s="27" t="str">
        <f>E24</f>
        <v xml:space="preserve"> </v>
      </c>
      <c r="K92" s="31"/>
      <c r="L92" s="53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</row>
    <row r="93" s="2" customFormat="1" ht="10.32" customHeight="1">
      <c r="A93" s="29"/>
      <c r="B93" s="30"/>
      <c r="C93" s="31"/>
      <c r="D93" s="31"/>
      <c r="E93" s="31"/>
      <c r="F93" s="31"/>
      <c r="G93" s="31"/>
      <c r="H93" s="31"/>
      <c r="I93" s="31"/>
      <c r="J93" s="31"/>
      <c r="K93" s="31"/>
      <c r="L93" s="53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</row>
    <row r="94" s="2" customFormat="1" ht="29.28" customHeight="1">
      <c r="A94" s="29"/>
      <c r="B94" s="30"/>
      <c r="C94" s="161" t="s">
        <v>85</v>
      </c>
      <c r="D94" s="162"/>
      <c r="E94" s="162"/>
      <c r="F94" s="162"/>
      <c r="G94" s="162"/>
      <c r="H94" s="162"/>
      <c r="I94" s="162"/>
      <c r="J94" s="163" t="s">
        <v>86</v>
      </c>
      <c r="K94" s="162"/>
      <c r="L94" s="53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</row>
    <row r="95" s="2" customFormat="1" ht="10.32" customHeight="1">
      <c r="A95" s="29"/>
      <c r="B95" s="30"/>
      <c r="C95" s="31"/>
      <c r="D95" s="31"/>
      <c r="E95" s="31"/>
      <c r="F95" s="31"/>
      <c r="G95" s="31"/>
      <c r="H95" s="31"/>
      <c r="I95" s="31"/>
      <c r="J95" s="31"/>
      <c r="K95" s="31"/>
      <c r="L95" s="53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</row>
    <row r="96" s="2" customFormat="1" ht="22.8" customHeight="1">
      <c r="A96" s="29"/>
      <c r="B96" s="30"/>
      <c r="C96" s="164" t="s">
        <v>87</v>
      </c>
      <c r="D96" s="31"/>
      <c r="E96" s="31"/>
      <c r="F96" s="31"/>
      <c r="G96" s="31"/>
      <c r="H96" s="31"/>
      <c r="I96" s="31"/>
      <c r="J96" s="100">
        <f>J125</f>
        <v>1942663.2499999997</v>
      </c>
      <c r="K96" s="31"/>
      <c r="L96" s="53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U96" s="14" t="s">
        <v>88</v>
      </c>
    </row>
    <row r="97" s="9" customFormat="1" ht="24.96" customHeight="1">
      <c r="A97" s="9"/>
      <c r="B97" s="165"/>
      <c r="C97" s="166"/>
      <c r="D97" s="167" t="s">
        <v>89</v>
      </c>
      <c r="E97" s="168"/>
      <c r="F97" s="168"/>
      <c r="G97" s="168"/>
      <c r="H97" s="168"/>
      <c r="I97" s="168"/>
      <c r="J97" s="169">
        <f>J126</f>
        <v>414595.97</v>
      </c>
      <c r="K97" s="166"/>
      <c r="L97" s="170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71"/>
      <c r="C98" s="172"/>
      <c r="D98" s="173" t="s">
        <v>90</v>
      </c>
      <c r="E98" s="174"/>
      <c r="F98" s="174"/>
      <c r="G98" s="174"/>
      <c r="H98" s="174"/>
      <c r="I98" s="174"/>
      <c r="J98" s="175">
        <f>J127</f>
        <v>313350</v>
      </c>
      <c r="K98" s="172"/>
      <c r="L98" s="176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4.88" customHeight="1">
      <c r="A99" s="10"/>
      <c r="B99" s="171"/>
      <c r="C99" s="172"/>
      <c r="D99" s="173" t="s">
        <v>91</v>
      </c>
      <c r="E99" s="174"/>
      <c r="F99" s="174"/>
      <c r="G99" s="174"/>
      <c r="H99" s="174"/>
      <c r="I99" s="174"/>
      <c r="J99" s="175">
        <f>J132</f>
        <v>0</v>
      </c>
      <c r="K99" s="172"/>
      <c r="L99" s="176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71"/>
      <c r="C100" s="172"/>
      <c r="D100" s="173" t="s">
        <v>92</v>
      </c>
      <c r="E100" s="174"/>
      <c r="F100" s="174"/>
      <c r="G100" s="174"/>
      <c r="H100" s="174"/>
      <c r="I100" s="174"/>
      <c r="J100" s="175">
        <f>J133</f>
        <v>101245.97</v>
      </c>
      <c r="K100" s="172"/>
      <c r="L100" s="176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9" customFormat="1" ht="24.96" customHeight="1">
      <c r="A101" s="9"/>
      <c r="B101" s="165"/>
      <c r="C101" s="166"/>
      <c r="D101" s="167" t="s">
        <v>93</v>
      </c>
      <c r="E101" s="168"/>
      <c r="F101" s="168"/>
      <c r="G101" s="168"/>
      <c r="H101" s="168"/>
      <c r="I101" s="168"/>
      <c r="J101" s="169">
        <f>J139</f>
        <v>1478067.2799999997</v>
      </c>
      <c r="K101" s="166"/>
      <c r="L101" s="170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</row>
    <row r="102" s="10" customFormat="1" ht="19.92" customHeight="1">
      <c r="A102" s="10"/>
      <c r="B102" s="171"/>
      <c r="C102" s="172"/>
      <c r="D102" s="173" t="s">
        <v>94</v>
      </c>
      <c r="E102" s="174"/>
      <c r="F102" s="174"/>
      <c r="G102" s="174"/>
      <c r="H102" s="174"/>
      <c r="I102" s="174"/>
      <c r="J102" s="175">
        <f>J140</f>
        <v>600691.96</v>
      </c>
      <c r="K102" s="172"/>
      <c r="L102" s="176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10" customFormat="1" ht="19.92" customHeight="1">
      <c r="A103" s="10"/>
      <c r="B103" s="171"/>
      <c r="C103" s="172"/>
      <c r="D103" s="173" t="s">
        <v>95</v>
      </c>
      <c r="E103" s="174"/>
      <c r="F103" s="174"/>
      <c r="G103" s="174"/>
      <c r="H103" s="174"/>
      <c r="I103" s="174"/>
      <c r="J103" s="175">
        <f>J144</f>
        <v>877375.32</v>
      </c>
      <c r="K103" s="172"/>
      <c r="L103" s="176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9" customFormat="1" ht="24.96" customHeight="1">
      <c r="A104" s="9"/>
      <c r="B104" s="165"/>
      <c r="C104" s="166"/>
      <c r="D104" s="167" t="s">
        <v>96</v>
      </c>
      <c r="E104" s="168"/>
      <c r="F104" s="168"/>
      <c r="G104" s="168"/>
      <c r="H104" s="168"/>
      <c r="I104" s="168"/>
      <c r="J104" s="169">
        <f>J149</f>
        <v>50000</v>
      </c>
      <c r="K104" s="166"/>
      <c r="L104" s="170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</row>
    <row r="105" s="10" customFormat="1" ht="19.92" customHeight="1">
      <c r="A105" s="10"/>
      <c r="B105" s="171"/>
      <c r="C105" s="172"/>
      <c r="D105" s="173" t="s">
        <v>97</v>
      </c>
      <c r="E105" s="174"/>
      <c r="F105" s="174"/>
      <c r="G105" s="174"/>
      <c r="H105" s="174"/>
      <c r="I105" s="174"/>
      <c r="J105" s="175">
        <f>J150</f>
        <v>50000</v>
      </c>
      <c r="K105" s="172"/>
      <c r="L105" s="176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</row>
    <row r="106" s="2" customFormat="1" ht="21.84" customHeight="1">
      <c r="A106" s="29"/>
      <c r="B106" s="30"/>
      <c r="C106" s="31"/>
      <c r="D106" s="31"/>
      <c r="E106" s="31"/>
      <c r="F106" s="31"/>
      <c r="G106" s="31"/>
      <c r="H106" s="31"/>
      <c r="I106" s="31"/>
      <c r="J106" s="31"/>
      <c r="K106" s="31"/>
      <c r="L106" s="53"/>
      <c r="S106" s="29"/>
      <c r="T106" s="29"/>
      <c r="U106" s="29"/>
      <c r="V106" s="29"/>
      <c r="W106" s="29"/>
      <c r="X106" s="29"/>
      <c r="Y106" s="29"/>
      <c r="Z106" s="29"/>
      <c r="AA106" s="29"/>
      <c r="AB106" s="29"/>
      <c r="AC106" s="29"/>
      <c r="AD106" s="29"/>
      <c r="AE106" s="29"/>
    </row>
    <row r="107" s="2" customFormat="1" ht="6.96" customHeight="1">
      <c r="A107" s="29"/>
      <c r="B107" s="56"/>
      <c r="C107" s="57"/>
      <c r="D107" s="57"/>
      <c r="E107" s="57"/>
      <c r="F107" s="57"/>
      <c r="G107" s="57"/>
      <c r="H107" s="57"/>
      <c r="I107" s="57"/>
      <c r="J107" s="57"/>
      <c r="K107" s="57"/>
      <c r="L107" s="53"/>
      <c r="S107" s="29"/>
      <c r="T107" s="29"/>
      <c r="U107" s="29"/>
      <c r="V107" s="29"/>
      <c r="W107" s="29"/>
      <c r="X107" s="29"/>
      <c r="Y107" s="29"/>
      <c r="Z107" s="29"/>
      <c r="AA107" s="29"/>
      <c r="AB107" s="29"/>
      <c r="AC107" s="29"/>
      <c r="AD107" s="29"/>
      <c r="AE107" s="29"/>
    </row>
    <row r="111" s="2" customFormat="1" ht="6.96" customHeight="1">
      <c r="A111" s="29"/>
      <c r="B111" s="58"/>
      <c r="C111" s="59"/>
      <c r="D111" s="59"/>
      <c r="E111" s="59"/>
      <c r="F111" s="59"/>
      <c r="G111" s="59"/>
      <c r="H111" s="59"/>
      <c r="I111" s="59"/>
      <c r="J111" s="59"/>
      <c r="K111" s="59"/>
      <c r="L111" s="53"/>
      <c r="S111" s="29"/>
      <c r="T111" s="29"/>
      <c r="U111" s="29"/>
      <c r="V111" s="29"/>
      <c r="W111" s="29"/>
      <c r="X111" s="29"/>
      <c r="Y111" s="29"/>
      <c r="Z111" s="29"/>
      <c r="AA111" s="29"/>
      <c r="AB111" s="29"/>
      <c r="AC111" s="29"/>
      <c r="AD111" s="29"/>
      <c r="AE111" s="29"/>
    </row>
    <row r="112" s="2" customFormat="1" ht="24.96" customHeight="1">
      <c r="A112" s="29"/>
      <c r="B112" s="30"/>
      <c r="C112" s="20" t="s">
        <v>98</v>
      </c>
      <c r="D112" s="31"/>
      <c r="E112" s="31"/>
      <c r="F112" s="31"/>
      <c r="G112" s="31"/>
      <c r="H112" s="31"/>
      <c r="I112" s="31"/>
      <c r="J112" s="31"/>
      <c r="K112" s="31"/>
      <c r="L112" s="53"/>
      <c r="S112" s="29"/>
      <c r="T112" s="29"/>
      <c r="U112" s="29"/>
      <c r="V112" s="29"/>
      <c r="W112" s="29"/>
      <c r="X112" s="29"/>
      <c r="Y112" s="29"/>
      <c r="Z112" s="29"/>
      <c r="AA112" s="29"/>
      <c r="AB112" s="29"/>
      <c r="AC112" s="29"/>
      <c r="AD112" s="29"/>
      <c r="AE112" s="29"/>
    </row>
    <row r="113" s="2" customFormat="1" ht="6.96" customHeight="1">
      <c r="A113" s="29"/>
      <c r="B113" s="30"/>
      <c r="C113" s="31"/>
      <c r="D113" s="31"/>
      <c r="E113" s="31"/>
      <c r="F113" s="31"/>
      <c r="G113" s="31"/>
      <c r="H113" s="31"/>
      <c r="I113" s="31"/>
      <c r="J113" s="31"/>
      <c r="K113" s="31"/>
      <c r="L113" s="53"/>
      <c r="S113" s="29"/>
      <c r="T113" s="29"/>
      <c r="U113" s="29"/>
      <c r="V113" s="29"/>
      <c r="W113" s="29"/>
      <c r="X113" s="29"/>
      <c r="Y113" s="29"/>
      <c r="Z113" s="29"/>
      <c r="AA113" s="29"/>
      <c r="AB113" s="29"/>
      <c r="AC113" s="29"/>
      <c r="AD113" s="29"/>
      <c r="AE113" s="29"/>
    </row>
    <row r="114" s="2" customFormat="1" ht="12" customHeight="1">
      <c r="A114" s="29"/>
      <c r="B114" s="30"/>
      <c r="C114" s="26" t="s">
        <v>14</v>
      </c>
      <c r="D114" s="31"/>
      <c r="E114" s="31"/>
      <c r="F114" s="31"/>
      <c r="G114" s="31"/>
      <c r="H114" s="31"/>
      <c r="I114" s="31"/>
      <c r="J114" s="31"/>
      <c r="K114" s="31"/>
      <c r="L114" s="53"/>
      <c r="S114" s="29"/>
      <c r="T114" s="29"/>
      <c r="U114" s="29"/>
      <c r="V114" s="29"/>
      <c r="W114" s="29"/>
      <c r="X114" s="29"/>
      <c r="Y114" s="29"/>
      <c r="Z114" s="29"/>
      <c r="AA114" s="29"/>
      <c r="AB114" s="29"/>
      <c r="AC114" s="29"/>
      <c r="AD114" s="29"/>
      <c r="AE114" s="29"/>
    </row>
    <row r="115" s="2" customFormat="1" ht="16.5" customHeight="1">
      <c r="A115" s="29"/>
      <c r="B115" s="30"/>
      <c r="C115" s="31"/>
      <c r="D115" s="31"/>
      <c r="E115" s="160" t="str">
        <f>E7</f>
        <v>Oprava střechy tenisové haly Petřvald</v>
      </c>
      <c r="F115" s="26"/>
      <c r="G115" s="26"/>
      <c r="H115" s="26"/>
      <c r="I115" s="31"/>
      <c r="J115" s="31"/>
      <c r="K115" s="31"/>
      <c r="L115" s="53"/>
      <c r="S115" s="29"/>
      <c r="T115" s="29"/>
      <c r="U115" s="29"/>
      <c r="V115" s="29"/>
      <c r="W115" s="29"/>
      <c r="X115" s="29"/>
      <c r="Y115" s="29"/>
      <c r="Z115" s="29"/>
      <c r="AA115" s="29"/>
      <c r="AB115" s="29"/>
      <c r="AC115" s="29"/>
      <c r="AD115" s="29"/>
      <c r="AE115" s="29"/>
    </row>
    <row r="116" s="2" customFormat="1" ht="12" customHeight="1">
      <c r="A116" s="29"/>
      <c r="B116" s="30"/>
      <c r="C116" s="26" t="s">
        <v>82</v>
      </c>
      <c r="D116" s="31"/>
      <c r="E116" s="31"/>
      <c r="F116" s="31"/>
      <c r="G116" s="31"/>
      <c r="H116" s="31"/>
      <c r="I116" s="31"/>
      <c r="J116" s="31"/>
      <c r="K116" s="31"/>
      <c r="L116" s="53"/>
      <c r="S116" s="29"/>
      <c r="T116" s="29"/>
      <c r="U116" s="29"/>
      <c r="V116" s="29"/>
      <c r="W116" s="29"/>
      <c r="X116" s="29"/>
      <c r="Y116" s="29"/>
      <c r="Z116" s="29"/>
      <c r="AA116" s="29"/>
      <c r="AB116" s="29"/>
      <c r="AC116" s="29"/>
      <c r="AD116" s="29"/>
      <c r="AE116" s="29"/>
    </row>
    <row r="117" s="2" customFormat="1" ht="16.5" customHeight="1">
      <c r="A117" s="29"/>
      <c r="B117" s="30"/>
      <c r="C117" s="31"/>
      <c r="D117" s="31"/>
      <c r="E117" s="66" t="str">
        <f>E9</f>
        <v>001 - Oprava střechy tenisové haly Petřvald</v>
      </c>
      <c r="F117" s="31"/>
      <c r="G117" s="31"/>
      <c r="H117" s="31"/>
      <c r="I117" s="31"/>
      <c r="J117" s="31"/>
      <c r="K117" s="31"/>
      <c r="L117" s="53"/>
      <c r="S117" s="29"/>
      <c r="T117" s="29"/>
      <c r="U117" s="29"/>
      <c r="V117" s="29"/>
      <c r="W117" s="29"/>
      <c r="X117" s="29"/>
      <c r="Y117" s="29"/>
      <c r="Z117" s="29"/>
      <c r="AA117" s="29"/>
      <c r="AB117" s="29"/>
      <c r="AC117" s="29"/>
      <c r="AD117" s="29"/>
      <c r="AE117" s="29"/>
    </row>
    <row r="118" s="2" customFormat="1" ht="6.96" customHeight="1">
      <c r="A118" s="29"/>
      <c r="B118" s="30"/>
      <c r="C118" s="31"/>
      <c r="D118" s="31"/>
      <c r="E118" s="31"/>
      <c r="F118" s="31"/>
      <c r="G118" s="31"/>
      <c r="H118" s="31"/>
      <c r="I118" s="31"/>
      <c r="J118" s="31"/>
      <c r="K118" s="31"/>
      <c r="L118" s="53"/>
      <c r="S118" s="29"/>
      <c r="T118" s="29"/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  <c r="AE118" s="29"/>
    </row>
    <row r="119" s="2" customFormat="1" ht="12" customHeight="1">
      <c r="A119" s="29"/>
      <c r="B119" s="30"/>
      <c r="C119" s="26" t="s">
        <v>18</v>
      </c>
      <c r="D119" s="31"/>
      <c r="E119" s="31"/>
      <c r="F119" s="23" t="str">
        <f>F12</f>
        <v>Petřvald</v>
      </c>
      <c r="G119" s="31"/>
      <c r="H119" s="31"/>
      <c r="I119" s="26" t="s">
        <v>20</v>
      </c>
      <c r="J119" s="69" t="str">
        <f>IF(J12="","",J12)</f>
        <v>15. 5. 2025</v>
      </c>
      <c r="K119" s="31"/>
      <c r="L119" s="53"/>
      <c r="S119" s="29"/>
      <c r="T119" s="29"/>
      <c r="U119" s="29"/>
      <c r="V119" s="29"/>
      <c r="W119" s="29"/>
      <c r="X119" s="29"/>
      <c r="Y119" s="29"/>
      <c r="Z119" s="29"/>
      <c r="AA119" s="29"/>
      <c r="AB119" s="29"/>
      <c r="AC119" s="29"/>
      <c r="AD119" s="29"/>
      <c r="AE119" s="29"/>
    </row>
    <row r="120" s="2" customFormat="1" ht="6.96" customHeight="1">
      <c r="A120" s="29"/>
      <c r="B120" s="30"/>
      <c r="C120" s="31"/>
      <c r="D120" s="31"/>
      <c r="E120" s="31"/>
      <c r="F120" s="31"/>
      <c r="G120" s="31"/>
      <c r="H120" s="31"/>
      <c r="I120" s="31"/>
      <c r="J120" s="31"/>
      <c r="K120" s="31"/>
      <c r="L120" s="53"/>
      <c r="S120" s="29"/>
      <c r="T120" s="29"/>
      <c r="U120" s="29"/>
      <c r="V120" s="29"/>
      <c r="W120" s="29"/>
      <c r="X120" s="29"/>
      <c r="Y120" s="29"/>
      <c r="Z120" s="29"/>
      <c r="AA120" s="29"/>
      <c r="AB120" s="29"/>
      <c r="AC120" s="29"/>
      <c r="AD120" s="29"/>
      <c r="AE120" s="29"/>
    </row>
    <row r="121" s="2" customFormat="1" ht="15.15" customHeight="1">
      <c r="A121" s="29"/>
      <c r="B121" s="30"/>
      <c r="C121" s="26" t="s">
        <v>22</v>
      </c>
      <c r="D121" s="31"/>
      <c r="E121" s="31"/>
      <c r="F121" s="23" t="str">
        <f>E15</f>
        <v xml:space="preserve"> </v>
      </c>
      <c r="G121" s="31"/>
      <c r="H121" s="31"/>
      <c r="I121" s="26" t="s">
        <v>27</v>
      </c>
      <c r="J121" s="27" t="str">
        <f>E21</f>
        <v xml:space="preserve"> </v>
      </c>
      <c r="K121" s="31"/>
      <c r="L121" s="53"/>
      <c r="S121" s="29"/>
      <c r="T121" s="29"/>
      <c r="U121" s="29"/>
      <c r="V121" s="29"/>
      <c r="W121" s="29"/>
      <c r="X121" s="29"/>
      <c r="Y121" s="29"/>
      <c r="Z121" s="29"/>
      <c r="AA121" s="29"/>
      <c r="AB121" s="29"/>
      <c r="AC121" s="29"/>
      <c r="AD121" s="29"/>
      <c r="AE121" s="29"/>
    </row>
    <row r="122" s="2" customFormat="1" ht="15.15" customHeight="1">
      <c r="A122" s="29"/>
      <c r="B122" s="30"/>
      <c r="C122" s="26" t="s">
        <v>26</v>
      </c>
      <c r="D122" s="31"/>
      <c r="E122" s="31"/>
      <c r="F122" s="23" t="str">
        <f>IF(E18="","",E18)</f>
        <v xml:space="preserve"> </v>
      </c>
      <c r="G122" s="31"/>
      <c r="H122" s="31"/>
      <c r="I122" s="26" t="s">
        <v>29</v>
      </c>
      <c r="J122" s="27" t="str">
        <f>E24</f>
        <v xml:space="preserve"> </v>
      </c>
      <c r="K122" s="31"/>
      <c r="L122" s="53"/>
      <c r="S122" s="29"/>
      <c r="T122" s="29"/>
      <c r="U122" s="29"/>
      <c r="V122" s="29"/>
      <c r="W122" s="29"/>
      <c r="X122" s="29"/>
      <c r="Y122" s="29"/>
      <c r="Z122" s="29"/>
      <c r="AA122" s="29"/>
      <c r="AB122" s="29"/>
      <c r="AC122" s="29"/>
      <c r="AD122" s="29"/>
      <c r="AE122" s="29"/>
    </row>
    <row r="123" s="2" customFormat="1" ht="10.32" customHeight="1">
      <c r="A123" s="29"/>
      <c r="B123" s="30"/>
      <c r="C123" s="31"/>
      <c r="D123" s="31"/>
      <c r="E123" s="31"/>
      <c r="F123" s="31"/>
      <c r="G123" s="31"/>
      <c r="H123" s="31"/>
      <c r="I123" s="31"/>
      <c r="J123" s="31"/>
      <c r="K123" s="31"/>
      <c r="L123" s="53"/>
      <c r="S123" s="29"/>
      <c r="T123" s="29"/>
      <c r="U123" s="29"/>
      <c r="V123" s="29"/>
      <c r="W123" s="29"/>
      <c r="X123" s="29"/>
      <c r="Y123" s="29"/>
      <c r="Z123" s="29"/>
      <c r="AA123" s="29"/>
      <c r="AB123" s="29"/>
      <c r="AC123" s="29"/>
      <c r="AD123" s="29"/>
      <c r="AE123" s="29"/>
    </row>
    <row r="124" s="11" customFormat="1" ht="29.28" customHeight="1">
      <c r="A124" s="177"/>
      <c r="B124" s="178"/>
      <c r="C124" s="179" t="s">
        <v>99</v>
      </c>
      <c r="D124" s="180" t="s">
        <v>56</v>
      </c>
      <c r="E124" s="180" t="s">
        <v>52</v>
      </c>
      <c r="F124" s="180" t="s">
        <v>53</v>
      </c>
      <c r="G124" s="180" t="s">
        <v>100</v>
      </c>
      <c r="H124" s="180" t="s">
        <v>101</v>
      </c>
      <c r="I124" s="180" t="s">
        <v>102</v>
      </c>
      <c r="J124" s="180" t="s">
        <v>86</v>
      </c>
      <c r="K124" s="181" t="s">
        <v>103</v>
      </c>
      <c r="L124" s="182"/>
      <c r="M124" s="90" t="s">
        <v>1</v>
      </c>
      <c r="N124" s="91" t="s">
        <v>35</v>
      </c>
      <c r="O124" s="91" t="s">
        <v>104</v>
      </c>
      <c r="P124" s="91" t="s">
        <v>105</v>
      </c>
      <c r="Q124" s="91" t="s">
        <v>106</v>
      </c>
      <c r="R124" s="91" t="s">
        <v>107</v>
      </c>
      <c r="S124" s="91" t="s">
        <v>108</v>
      </c>
      <c r="T124" s="92" t="s">
        <v>109</v>
      </c>
      <c r="U124" s="177"/>
      <c r="V124" s="177"/>
      <c r="W124" s="177"/>
      <c r="X124" s="177"/>
      <c r="Y124" s="177"/>
      <c r="Z124" s="177"/>
      <c r="AA124" s="177"/>
      <c r="AB124" s="177"/>
      <c r="AC124" s="177"/>
      <c r="AD124" s="177"/>
      <c r="AE124" s="177"/>
    </row>
    <row r="125" s="2" customFormat="1" ht="22.8" customHeight="1">
      <c r="A125" s="29"/>
      <c r="B125" s="30"/>
      <c r="C125" s="97" t="s">
        <v>110</v>
      </c>
      <c r="D125" s="31"/>
      <c r="E125" s="31"/>
      <c r="F125" s="31"/>
      <c r="G125" s="31"/>
      <c r="H125" s="31"/>
      <c r="I125" s="31"/>
      <c r="J125" s="183">
        <f>BK125</f>
        <v>1942663.2499999997</v>
      </c>
      <c r="K125" s="31"/>
      <c r="L125" s="35"/>
      <c r="M125" s="93"/>
      <c r="N125" s="184"/>
      <c r="O125" s="94"/>
      <c r="P125" s="185">
        <f>P126+P139+P149</f>
        <v>1038.053032</v>
      </c>
      <c r="Q125" s="94"/>
      <c r="R125" s="185">
        <f>R126+R139+R149</f>
        <v>4</v>
      </c>
      <c r="S125" s="94"/>
      <c r="T125" s="186">
        <f>T126+T139+T149</f>
        <v>21.968</v>
      </c>
      <c r="U125" s="29"/>
      <c r="V125" s="29"/>
      <c r="W125" s="29"/>
      <c r="X125" s="29"/>
      <c r="Y125" s="29"/>
      <c r="Z125" s="29"/>
      <c r="AA125" s="29"/>
      <c r="AB125" s="29"/>
      <c r="AC125" s="29"/>
      <c r="AD125" s="29"/>
      <c r="AE125" s="29"/>
      <c r="AT125" s="14" t="s">
        <v>70</v>
      </c>
      <c r="AU125" s="14" t="s">
        <v>88</v>
      </c>
      <c r="BK125" s="187">
        <f>BK126+BK139+BK149</f>
        <v>1942663.2499999997</v>
      </c>
    </row>
    <row r="126" s="12" customFormat="1" ht="25.92" customHeight="1">
      <c r="A126" s="12"/>
      <c r="B126" s="188"/>
      <c r="C126" s="189"/>
      <c r="D126" s="190" t="s">
        <v>70</v>
      </c>
      <c r="E126" s="191" t="s">
        <v>111</v>
      </c>
      <c r="F126" s="191" t="s">
        <v>112</v>
      </c>
      <c r="G126" s="189"/>
      <c r="H126" s="189"/>
      <c r="I126" s="189"/>
      <c r="J126" s="192">
        <f>BK126</f>
        <v>414595.97</v>
      </c>
      <c r="K126" s="189"/>
      <c r="L126" s="193"/>
      <c r="M126" s="194"/>
      <c r="N126" s="195"/>
      <c r="O126" s="195"/>
      <c r="P126" s="196">
        <f>P127+P133</f>
        <v>249.25303199999997</v>
      </c>
      <c r="Q126" s="195"/>
      <c r="R126" s="196">
        <f>R127+R133</f>
        <v>0</v>
      </c>
      <c r="S126" s="195"/>
      <c r="T126" s="197">
        <f>T127+T133</f>
        <v>0</v>
      </c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R126" s="198" t="s">
        <v>78</v>
      </c>
      <c r="AT126" s="199" t="s">
        <v>70</v>
      </c>
      <c r="AU126" s="199" t="s">
        <v>71</v>
      </c>
      <c r="AY126" s="198" t="s">
        <v>113</v>
      </c>
      <c r="BK126" s="200">
        <f>BK127+BK133</f>
        <v>414595.97</v>
      </c>
    </row>
    <row r="127" s="12" customFormat="1" ht="22.8" customHeight="1">
      <c r="A127" s="12"/>
      <c r="B127" s="188"/>
      <c r="C127" s="189"/>
      <c r="D127" s="190" t="s">
        <v>70</v>
      </c>
      <c r="E127" s="201" t="s">
        <v>114</v>
      </c>
      <c r="F127" s="201" t="s">
        <v>115</v>
      </c>
      <c r="G127" s="189"/>
      <c r="H127" s="189"/>
      <c r="I127" s="189"/>
      <c r="J127" s="202">
        <f>BK127</f>
        <v>313350</v>
      </c>
      <c r="K127" s="189"/>
      <c r="L127" s="193"/>
      <c r="M127" s="194"/>
      <c r="N127" s="195"/>
      <c r="O127" s="195"/>
      <c r="P127" s="196">
        <f>SUM(P128:P132)</f>
        <v>177.879</v>
      </c>
      <c r="Q127" s="195"/>
      <c r="R127" s="196">
        <f>SUM(R128:R132)</f>
        <v>0</v>
      </c>
      <c r="S127" s="195"/>
      <c r="T127" s="197">
        <f>SUM(T128:T132)</f>
        <v>0</v>
      </c>
      <c r="U127" s="12"/>
      <c r="V127" s="12"/>
      <c r="W127" s="12"/>
      <c r="X127" s="12"/>
      <c r="Y127" s="12"/>
      <c r="Z127" s="12"/>
      <c r="AA127" s="12"/>
      <c r="AB127" s="12"/>
      <c r="AC127" s="12"/>
      <c r="AD127" s="12"/>
      <c r="AE127" s="12"/>
      <c r="AR127" s="198" t="s">
        <v>78</v>
      </c>
      <c r="AT127" s="199" t="s">
        <v>70</v>
      </c>
      <c r="AU127" s="199" t="s">
        <v>78</v>
      </c>
      <c r="AY127" s="198" t="s">
        <v>113</v>
      </c>
      <c r="BK127" s="200">
        <f>SUM(BK128:BK132)</f>
        <v>313350</v>
      </c>
    </row>
    <row r="128" s="2" customFormat="1" ht="24.15" customHeight="1">
      <c r="A128" s="29"/>
      <c r="B128" s="30"/>
      <c r="C128" s="203" t="s">
        <v>78</v>
      </c>
      <c r="D128" s="203" t="s">
        <v>116</v>
      </c>
      <c r="E128" s="204" t="s">
        <v>117</v>
      </c>
      <c r="F128" s="205" t="s">
        <v>118</v>
      </c>
      <c r="G128" s="206" t="s">
        <v>119</v>
      </c>
      <c r="H128" s="207">
        <v>45</v>
      </c>
      <c r="I128" s="208">
        <v>3210</v>
      </c>
      <c r="J128" s="208">
        <f>ROUND(I128*H128,2)</f>
        <v>144450</v>
      </c>
      <c r="K128" s="205" t="s">
        <v>120</v>
      </c>
      <c r="L128" s="35"/>
      <c r="M128" s="209" t="s">
        <v>1</v>
      </c>
      <c r="N128" s="210" t="s">
        <v>36</v>
      </c>
      <c r="O128" s="211">
        <v>1.2</v>
      </c>
      <c r="P128" s="211">
        <f>O128*H128</f>
        <v>54</v>
      </c>
      <c r="Q128" s="211">
        <v>0</v>
      </c>
      <c r="R128" s="211">
        <f>Q128*H128</f>
        <v>0</v>
      </c>
      <c r="S128" s="211">
        <v>0</v>
      </c>
      <c r="T128" s="212">
        <f>S128*H128</f>
        <v>0</v>
      </c>
      <c r="U128" s="29"/>
      <c r="V128" s="29"/>
      <c r="W128" s="29"/>
      <c r="X128" s="29"/>
      <c r="Y128" s="29"/>
      <c r="Z128" s="29"/>
      <c r="AA128" s="29"/>
      <c r="AB128" s="29"/>
      <c r="AC128" s="29"/>
      <c r="AD128" s="29"/>
      <c r="AE128" s="29"/>
      <c r="AR128" s="213" t="s">
        <v>121</v>
      </c>
      <c r="AT128" s="213" t="s">
        <v>116</v>
      </c>
      <c r="AU128" s="213" t="s">
        <v>80</v>
      </c>
      <c r="AY128" s="14" t="s">
        <v>113</v>
      </c>
      <c r="BE128" s="214">
        <f>IF(N128="základní",J128,0)</f>
        <v>144450</v>
      </c>
      <c r="BF128" s="214">
        <f>IF(N128="snížená",J128,0)</f>
        <v>0</v>
      </c>
      <c r="BG128" s="214">
        <f>IF(N128="zákl. přenesená",J128,0)</f>
        <v>0</v>
      </c>
      <c r="BH128" s="214">
        <f>IF(N128="sníž. přenesená",J128,0)</f>
        <v>0</v>
      </c>
      <c r="BI128" s="214">
        <f>IF(N128="nulová",J128,0)</f>
        <v>0</v>
      </c>
      <c r="BJ128" s="14" t="s">
        <v>78</v>
      </c>
      <c r="BK128" s="214">
        <f>ROUND(I128*H128,2)</f>
        <v>144450</v>
      </c>
      <c r="BL128" s="14" t="s">
        <v>121</v>
      </c>
      <c r="BM128" s="213" t="s">
        <v>122</v>
      </c>
    </row>
    <row r="129" s="2" customFormat="1" ht="33" customHeight="1">
      <c r="A129" s="29"/>
      <c r="B129" s="30"/>
      <c r="C129" s="203" t="s">
        <v>80</v>
      </c>
      <c r="D129" s="203" t="s">
        <v>116</v>
      </c>
      <c r="E129" s="204" t="s">
        <v>123</v>
      </c>
      <c r="F129" s="205" t="s">
        <v>124</v>
      </c>
      <c r="G129" s="206" t="s">
        <v>125</v>
      </c>
      <c r="H129" s="207">
        <v>3</v>
      </c>
      <c r="I129" s="208">
        <v>11700</v>
      </c>
      <c r="J129" s="208">
        <f>ROUND(I129*H129,2)</f>
        <v>35100</v>
      </c>
      <c r="K129" s="205" t="s">
        <v>120</v>
      </c>
      <c r="L129" s="35"/>
      <c r="M129" s="209" t="s">
        <v>1</v>
      </c>
      <c r="N129" s="210" t="s">
        <v>36</v>
      </c>
      <c r="O129" s="211">
        <v>22.09</v>
      </c>
      <c r="P129" s="211">
        <f>O129*H129</f>
        <v>66.27</v>
      </c>
      <c r="Q129" s="211">
        <v>0</v>
      </c>
      <c r="R129" s="211">
        <f>Q129*H129</f>
        <v>0</v>
      </c>
      <c r="S129" s="211">
        <v>0</v>
      </c>
      <c r="T129" s="212">
        <f>S129*H129</f>
        <v>0</v>
      </c>
      <c r="U129" s="29"/>
      <c r="V129" s="29"/>
      <c r="W129" s="29"/>
      <c r="X129" s="29"/>
      <c r="Y129" s="29"/>
      <c r="Z129" s="29"/>
      <c r="AA129" s="29"/>
      <c r="AB129" s="29"/>
      <c r="AC129" s="29"/>
      <c r="AD129" s="29"/>
      <c r="AE129" s="29"/>
      <c r="AR129" s="213" t="s">
        <v>121</v>
      </c>
      <c r="AT129" s="213" t="s">
        <v>116</v>
      </c>
      <c r="AU129" s="213" t="s">
        <v>80</v>
      </c>
      <c r="AY129" s="14" t="s">
        <v>113</v>
      </c>
      <c r="BE129" s="214">
        <f>IF(N129="základní",J129,0)</f>
        <v>35100</v>
      </c>
      <c r="BF129" s="214">
        <f>IF(N129="snížená",J129,0)</f>
        <v>0</v>
      </c>
      <c r="BG129" s="214">
        <f>IF(N129="zákl. přenesená",J129,0)</f>
        <v>0</v>
      </c>
      <c r="BH129" s="214">
        <f>IF(N129="sníž. přenesená",J129,0)</f>
        <v>0</v>
      </c>
      <c r="BI129" s="214">
        <f>IF(N129="nulová",J129,0)</f>
        <v>0</v>
      </c>
      <c r="BJ129" s="14" t="s">
        <v>78</v>
      </c>
      <c r="BK129" s="214">
        <f>ROUND(I129*H129,2)</f>
        <v>35100</v>
      </c>
      <c r="BL129" s="14" t="s">
        <v>121</v>
      </c>
      <c r="BM129" s="213" t="s">
        <v>126</v>
      </c>
    </row>
    <row r="130" s="2" customFormat="1" ht="33" customHeight="1">
      <c r="A130" s="29"/>
      <c r="B130" s="30"/>
      <c r="C130" s="203" t="s">
        <v>127</v>
      </c>
      <c r="D130" s="203" t="s">
        <v>116</v>
      </c>
      <c r="E130" s="204" t="s">
        <v>128</v>
      </c>
      <c r="F130" s="205" t="s">
        <v>129</v>
      </c>
      <c r="G130" s="206" t="s">
        <v>125</v>
      </c>
      <c r="H130" s="207">
        <v>90</v>
      </c>
      <c r="I130" s="208">
        <v>1150</v>
      </c>
      <c r="J130" s="208">
        <f>ROUND(I130*H130,2)</f>
        <v>103500</v>
      </c>
      <c r="K130" s="205" t="s">
        <v>120</v>
      </c>
      <c r="L130" s="35"/>
      <c r="M130" s="209" t="s">
        <v>1</v>
      </c>
      <c r="N130" s="210" t="s">
        <v>36</v>
      </c>
      <c r="O130" s="211">
        <v>0</v>
      </c>
      <c r="P130" s="211">
        <f>O130*H130</f>
        <v>0</v>
      </c>
      <c r="Q130" s="211">
        <v>0</v>
      </c>
      <c r="R130" s="211">
        <f>Q130*H130</f>
        <v>0</v>
      </c>
      <c r="S130" s="211">
        <v>0</v>
      </c>
      <c r="T130" s="212">
        <f>S130*H130</f>
        <v>0</v>
      </c>
      <c r="U130" s="29"/>
      <c r="V130" s="29"/>
      <c r="W130" s="29"/>
      <c r="X130" s="29"/>
      <c r="Y130" s="29"/>
      <c r="Z130" s="29"/>
      <c r="AA130" s="29"/>
      <c r="AB130" s="29"/>
      <c r="AC130" s="29"/>
      <c r="AD130" s="29"/>
      <c r="AE130" s="29"/>
      <c r="AR130" s="213" t="s">
        <v>121</v>
      </c>
      <c r="AT130" s="213" t="s">
        <v>116</v>
      </c>
      <c r="AU130" s="213" t="s">
        <v>80</v>
      </c>
      <c r="AY130" s="14" t="s">
        <v>113</v>
      </c>
      <c r="BE130" s="214">
        <f>IF(N130="základní",J130,0)</f>
        <v>103500</v>
      </c>
      <c r="BF130" s="214">
        <f>IF(N130="snížená",J130,0)</f>
        <v>0</v>
      </c>
      <c r="BG130" s="214">
        <f>IF(N130="zákl. přenesená",J130,0)</f>
        <v>0</v>
      </c>
      <c r="BH130" s="214">
        <f>IF(N130="sníž. přenesená",J130,0)</f>
        <v>0</v>
      </c>
      <c r="BI130" s="214">
        <f>IF(N130="nulová",J130,0)</f>
        <v>0</v>
      </c>
      <c r="BJ130" s="14" t="s">
        <v>78</v>
      </c>
      <c r="BK130" s="214">
        <f>ROUND(I130*H130,2)</f>
        <v>103500</v>
      </c>
      <c r="BL130" s="14" t="s">
        <v>121</v>
      </c>
      <c r="BM130" s="213" t="s">
        <v>130</v>
      </c>
    </row>
    <row r="131" s="2" customFormat="1" ht="33" customHeight="1">
      <c r="A131" s="29"/>
      <c r="B131" s="30"/>
      <c r="C131" s="203" t="s">
        <v>121</v>
      </c>
      <c r="D131" s="203" t="s">
        <v>116</v>
      </c>
      <c r="E131" s="204" t="s">
        <v>131</v>
      </c>
      <c r="F131" s="205" t="s">
        <v>132</v>
      </c>
      <c r="G131" s="206" t="s">
        <v>125</v>
      </c>
      <c r="H131" s="207">
        <v>3</v>
      </c>
      <c r="I131" s="208">
        <v>10100</v>
      </c>
      <c r="J131" s="208">
        <f>ROUND(I131*H131,2)</f>
        <v>30300</v>
      </c>
      <c r="K131" s="205" t="s">
        <v>120</v>
      </c>
      <c r="L131" s="35"/>
      <c r="M131" s="209" t="s">
        <v>1</v>
      </c>
      <c r="N131" s="210" t="s">
        <v>36</v>
      </c>
      <c r="O131" s="211">
        <v>19.203</v>
      </c>
      <c r="P131" s="211">
        <f>O131*H131</f>
        <v>57.608999999999992</v>
      </c>
      <c r="Q131" s="211">
        <v>0</v>
      </c>
      <c r="R131" s="211">
        <f>Q131*H131</f>
        <v>0</v>
      </c>
      <c r="S131" s="211">
        <v>0</v>
      </c>
      <c r="T131" s="212">
        <f>S131*H131</f>
        <v>0</v>
      </c>
      <c r="U131" s="29"/>
      <c r="V131" s="29"/>
      <c r="W131" s="29"/>
      <c r="X131" s="29"/>
      <c r="Y131" s="29"/>
      <c r="Z131" s="29"/>
      <c r="AA131" s="29"/>
      <c r="AB131" s="29"/>
      <c r="AC131" s="29"/>
      <c r="AD131" s="29"/>
      <c r="AE131" s="29"/>
      <c r="AR131" s="213" t="s">
        <v>121</v>
      </c>
      <c r="AT131" s="213" t="s">
        <v>116</v>
      </c>
      <c r="AU131" s="213" t="s">
        <v>80</v>
      </c>
      <c r="AY131" s="14" t="s">
        <v>113</v>
      </c>
      <c r="BE131" s="214">
        <f>IF(N131="základní",J131,0)</f>
        <v>30300</v>
      </c>
      <c r="BF131" s="214">
        <f>IF(N131="snížená",J131,0)</f>
        <v>0</v>
      </c>
      <c r="BG131" s="214">
        <f>IF(N131="zákl. přenesená",J131,0)</f>
        <v>0</v>
      </c>
      <c r="BH131" s="214">
        <f>IF(N131="sníž. přenesená",J131,0)</f>
        <v>0</v>
      </c>
      <c r="BI131" s="214">
        <f>IF(N131="nulová",J131,0)</f>
        <v>0</v>
      </c>
      <c r="BJ131" s="14" t="s">
        <v>78</v>
      </c>
      <c r="BK131" s="214">
        <f>ROUND(I131*H131,2)</f>
        <v>30300</v>
      </c>
      <c r="BL131" s="14" t="s">
        <v>121</v>
      </c>
      <c r="BM131" s="213" t="s">
        <v>133</v>
      </c>
    </row>
    <row r="132" s="12" customFormat="1" ht="20.88" customHeight="1">
      <c r="A132" s="12"/>
      <c r="B132" s="188"/>
      <c r="C132" s="189"/>
      <c r="D132" s="190" t="s">
        <v>70</v>
      </c>
      <c r="E132" s="201" t="s">
        <v>134</v>
      </c>
      <c r="F132" s="201" t="s">
        <v>135</v>
      </c>
      <c r="G132" s="189"/>
      <c r="H132" s="189"/>
      <c r="I132" s="189"/>
      <c r="J132" s="202">
        <f>BK132</f>
        <v>0</v>
      </c>
      <c r="K132" s="189"/>
      <c r="L132" s="193"/>
      <c r="M132" s="194"/>
      <c r="N132" s="195"/>
      <c r="O132" s="195"/>
      <c r="P132" s="196">
        <v>0</v>
      </c>
      <c r="Q132" s="195"/>
      <c r="R132" s="196">
        <v>0</v>
      </c>
      <c r="S132" s="195"/>
      <c r="T132" s="197">
        <v>0</v>
      </c>
      <c r="U132" s="12"/>
      <c r="V132" s="12"/>
      <c r="W132" s="12"/>
      <c r="X132" s="12"/>
      <c r="Y132" s="12"/>
      <c r="Z132" s="12"/>
      <c r="AA132" s="12"/>
      <c r="AB132" s="12"/>
      <c r="AC132" s="12"/>
      <c r="AD132" s="12"/>
      <c r="AE132" s="12"/>
      <c r="AR132" s="198" t="s">
        <v>78</v>
      </c>
      <c r="AT132" s="199" t="s">
        <v>70</v>
      </c>
      <c r="AU132" s="199" t="s">
        <v>80</v>
      </c>
      <c r="AY132" s="198" t="s">
        <v>113</v>
      </c>
      <c r="BK132" s="200">
        <v>0</v>
      </c>
    </row>
    <row r="133" s="12" customFormat="1" ht="22.8" customHeight="1">
      <c r="A133" s="12"/>
      <c r="B133" s="188"/>
      <c r="C133" s="189"/>
      <c r="D133" s="190" t="s">
        <v>70</v>
      </c>
      <c r="E133" s="201" t="s">
        <v>136</v>
      </c>
      <c r="F133" s="201" t="s">
        <v>137</v>
      </c>
      <c r="G133" s="189"/>
      <c r="H133" s="189"/>
      <c r="I133" s="189"/>
      <c r="J133" s="202">
        <f>BK133</f>
        <v>101245.97</v>
      </c>
      <c r="K133" s="189"/>
      <c r="L133" s="193"/>
      <c r="M133" s="194"/>
      <c r="N133" s="195"/>
      <c r="O133" s="195"/>
      <c r="P133" s="196">
        <f>SUM(P134:P138)</f>
        <v>71.374031999999984</v>
      </c>
      <c r="Q133" s="195"/>
      <c r="R133" s="196">
        <f>SUM(R134:R138)</f>
        <v>0</v>
      </c>
      <c r="S133" s="195"/>
      <c r="T133" s="197">
        <f>SUM(T134:T138)</f>
        <v>0</v>
      </c>
      <c r="U133" s="12"/>
      <c r="V133" s="12"/>
      <c r="W133" s="12"/>
      <c r="X133" s="12"/>
      <c r="Y133" s="12"/>
      <c r="Z133" s="12"/>
      <c r="AA133" s="12"/>
      <c r="AB133" s="12"/>
      <c r="AC133" s="12"/>
      <c r="AD133" s="12"/>
      <c r="AE133" s="12"/>
      <c r="AR133" s="198" t="s">
        <v>78</v>
      </c>
      <c r="AT133" s="199" t="s">
        <v>70</v>
      </c>
      <c r="AU133" s="199" t="s">
        <v>78</v>
      </c>
      <c r="AY133" s="198" t="s">
        <v>113</v>
      </c>
      <c r="BK133" s="200">
        <f>SUM(BK134:BK138)</f>
        <v>101245.97</v>
      </c>
    </row>
    <row r="134" s="2" customFormat="1" ht="33" customHeight="1">
      <c r="A134" s="29"/>
      <c r="B134" s="30"/>
      <c r="C134" s="203" t="s">
        <v>138</v>
      </c>
      <c r="D134" s="203" t="s">
        <v>116</v>
      </c>
      <c r="E134" s="204" t="s">
        <v>139</v>
      </c>
      <c r="F134" s="205" t="s">
        <v>140</v>
      </c>
      <c r="G134" s="206" t="s">
        <v>141</v>
      </c>
      <c r="H134" s="207">
        <v>21.968</v>
      </c>
      <c r="I134" s="208">
        <v>1300</v>
      </c>
      <c r="J134" s="208">
        <f>ROUND(I134*H134,2)</f>
        <v>28558.4</v>
      </c>
      <c r="K134" s="205" t="s">
        <v>120</v>
      </c>
      <c r="L134" s="35"/>
      <c r="M134" s="209" t="s">
        <v>1</v>
      </c>
      <c r="N134" s="210" t="s">
        <v>36</v>
      </c>
      <c r="O134" s="211">
        <v>3.0099999999999996</v>
      </c>
      <c r="P134" s="211">
        <f>O134*H134</f>
        <v>66.123679999999992</v>
      </c>
      <c r="Q134" s="211">
        <v>0</v>
      </c>
      <c r="R134" s="211">
        <f>Q134*H134</f>
        <v>0</v>
      </c>
      <c r="S134" s="211">
        <v>0</v>
      </c>
      <c r="T134" s="212">
        <f>S134*H134</f>
        <v>0</v>
      </c>
      <c r="U134" s="29"/>
      <c r="V134" s="29"/>
      <c r="W134" s="29"/>
      <c r="X134" s="29"/>
      <c r="Y134" s="29"/>
      <c r="Z134" s="29"/>
      <c r="AA134" s="29"/>
      <c r="AB134" s="29"/>
      <c r="AC134" s="29"/>
      <c r="AD134" s="29"/>
      <c r="AE134" s="29"/>
      <c r="AR134" s="213" t="s">
        <v>121</v>
      </c>
      <c r="AT134" s="213" t="s">
        <v>116</v>
      </c>
      <c r="AU134" s="213" t="s">
        <v>80</v>
      </c>
      <c r="AY134" s="14" t="s">
        <v>113</v>
      </c>
      <c r="BE134" s="214">
        <f>IF(N134="základní",J134,0)</f>
        <v>28558.4</v>
      </c>
      <c r="BF134" s="214">
        <f>IF(N134="snížená",J134,0)</f>
        <v>0</v>
      </c>
      <c r="BG134" s="214">
        <f>IF(N134="zákl. přenesená",J134,0)</f>
        <v>0</v>
      </c>
      <c r="BH134" s="214">
        <f>IF(N134="sníž. přenesená",J134,0)</f>
        <v>0</v>
      </c>
      <c r="BI134" s="214">
        <f>IF(N134="nulová",J134,0)</f>
        <v>0</v>
      </c>
      <c r="BJ134" s="14" t="s">
        <v>78</v>
      </c>
      <c r="BK134" s="214">
        <f>ROUND(I134*H134,2)</f>
        <v>28558.4</v>
      </c>
      <c r="BL134" s="14" t="s">
        <v>121</v>
      </c>
      <c r="BM134" s="213" t="s">
        <v>142</v>
      </c>
    </row>
    <row r="135" s="2" customFormat="1" ht="24.15" customHeight="1">
      <c r="A135" s="29"/>
      <c r="B135" s="30"/>
      <c r="C135" s="203" t="s">
        <v>143</v>
      </c>
      <c r="D135" s="203" t="s">
        <v>116</v>
      </c>
      <c r="E135" s="204" t="s">
        <v>144</v>
      </c>
      <c r="F135" s="205" t="s">
        <v>145</v>
      </c>
      <c r="G135" s="206" t="s">
        <v>141</v>
      </c>
      <c r="H135" s="207">
        <v>21.968</v>
      </c>
      <c r="I135" s="208">
        <v>301</v>
      </c>
      <c r="J135" s="208">
        <f>ROUND(I135*H135,2)</f>
        <v>6612.37</v>
      </c>
      <c r="K135" s="205" t="s">
        <v>120</v>
      </c>
      <c r="L135" s="35"/>
      <c r="M135" s="209" t="s">
        <v>1</v>
      </c>
      <c r="N135" s="210" t="s">
        <v>36</v>
      </c>
      <c r="O135" s="211">
        <v>0.125</v>
      </c>
      <c r="P135" s="211">
        <f>O135*H135</f>
        <v>2.746</v>
      </c>
      <c r="Q135" s="211">
        <v>0</v>
      </c>
      <c r="R135" s="211">
        <f>Q135*H135</f>
        <v>0</v>
      </c>
      <c r="S135" s="211">
        <v>0</v>
      </c>
      <c r="T135" s="212">
        <f>S135*H135</f>
        <v>0</v>
      </c>
      <c r="U135" s="29"/>
      <c r="V135" s="29"/>
      <c r="W135" s="29"/>
      <c r="X135" s="29"/>
      <c r="Y135" s="29"/>
      <c r="Z135" s="29"/>
      <c r="AA135" s="29"/>
      <c r="AB135" s="29"/>
      <c r="AC135" s="29"/>
      <c r="AD135" s="29"/>
      <c r="AE135" s="29"/>
      <c r="AR135" s="213" t="s">
        <v>121</v>
      </c>
      <c r="AT135" s="213" t="s">
        <v>116</v>
      </c>
      <c r="AU135" s="213" t="s">
        <v>80</v>
      </c>
      <c r="AY135" s="14" t="s">
        <v>113</v>
      </c>
      <c r="BE135" s="214">
        <f>IF(N135="základní",J135,0)</f>
        <v>6612.37</v>
      </c>
      <c r="BF135" s="214">
        <f>IF(N135="snížená",J135,0)</f>
        <v>0</v>
      </c>
      <c r="BG135" s="214">
        <f>IF(N135="zákl. přenesená",J135,0)</f>
        <v>0</v>
      </c>
      <c r="BH135" s="214">
        <f>IF(N135="sníž. přenesená",J135,0)</f>
        <v>0</v>
      </c>
      <c r="BI135" s="214">
        <f>IF(N135="nulová",J135,0)</f>
        <v>0</v>
      </c>
      <c r="BJ135" s="14" t="s">
        <v>78</v>
      </c>
      <c r="BK135" s="214">
        <f>ROUND(I135*H135,2)</f>
        <v>6612.37</v>
      </c>
      <c r="BL135" s="14" t="s">
        <v>121</v>
      </c>
      <c r="BM135" s="213" t="s">
        <v>146</v>
      </c>
    </row>
    <row r="136" s="2" customFormat="1" ht="24.15" customHeight="1">
      <c r="A136" s="29"/>
      <c r="B136" s="30"/>
      <c r="C136" s="203" t="s">
        <v>147</v>
      </c>
      <c r="D136" s="203" t="s">
        <v>116</v>
      </c>
      <c r="E136" s="204" t="s">
        <v>148</v>
      </c>
      <c r="F136" s="205" t="s">
        <v>149</v>
      </c>
      <c r="G136" s="206" t="s">
        <v>141</v>
      </c>
      <c r="H136" s="207">
        <v>417.392</v>
      </c>
      <c r="I136" s="208">
        <v>13.1</v>
      </c>
      <c r="J136" s="208">
        <f>ROUND(I136*H136,2)</f>
        <v>5467.84</v>
      </c>
      <c r="K136" s="205" t="s">
        <v>120</v>
      </c>
      <c r="L136" s="35"/>
      <c r="M136" s="209" t="s">
        <v>1</v>
      </c>
      <c r="N136" s="210" t="s">
        <v>36</v>
      </c>
      <c r="O136" s="211">
        <v>0.006</v>
      </c>
      <c r="P136" s="211">
        <f>O136*H136</f>
        <v>2.504352</v>
      </c>
      <c r="Q136" s="211">
        <v>0</v>
      </c>
      <c r="R136" s="211">
        <f>Q136*H136</f>
        <v>0</v>
      </c>
      <c r="S136" s="211">
        <v>0</v>
      </c>
      <c r="T136" s="212">
        <f>S136*H136</f>
        <v>0</v>
      </c>
      <c r="U136" s="29"/>
      <c r="V136" s="29"/>
      <c r="W136" s="29"/>
      <c r="X136" s="29"/>
      <c r="Y136" s="29"/>
      <c r="Z136" s="29"/>
      <c r="AA136" s="29"/>
      <c r="AB136" s="29"/>
      <c r="AC136" s="29"/>
      <c r="AD136" s="29"/>
      <c r="AE136" s="29"/>
      <c r="AR136" s="213" t="s">
        <v>121</v>
      </c>
      <c r="AT136" s="213" t="s">
        <v>116</v>
      </c>
      <c r="AU136" s="213" t="s">
        <v>80</v>
      </c>
      <c r="AY136" s="14" t="s">
        <v>113</v>
      </c>
      <c r="BE136" s="214">
        <f>IF(N136="základní",J136,0)</f>
        <v>5467.84</v>
      </c>
      <c r="BF136" s="214">
        <f>IF(N136="snížená",J136,0)</f>
        <v>0</v>
      </c>
      <c r="BG136" s="214">
        <f>IF(N136="zákl. přenesená",J136,0)</f>
        <v>0</v>
      </c>
      <c r="BH136" s="214">
        <f>IF(N136="sníž. přenesená",J136,0)</f>
        <v>0</v>
      </c>
      <c r="BI136" s="214">
        <f>IF(N136="nulová",J136,0)</f>
        <v>0</v>
      </c>
      <c r="BJ136" s="14" t="s">
        <v>78</v>
      </c>
      <c r="BK136" s="214">
        <f>ROUND(I136*H136,2)</f>
        <v>5467.84</v>
      </c>
      <c r="BL136" s="14" t="s">
        <v>121</v>
      </c>
      <c r="BM136" s="213" t="s">
        <v>150</v>
      </c>
    </row>
    <row r="137" s="2" customFormat="1" ht="33" customHeight="1">
      <c r="A137" s="29"/>
      <c r="B137" s="30"/>
      <c r="C137" s="203" t="s">
        <v>151</v>
      </c>
      <c r="D137" s="203" t="s">
        <v>116</v>
      </c>
      <c r="E137" s="204" t="s">
        <v>152</v>
      </c>
      <c r="F137" s="205" t="s">
        <v>153</v>
      </c>
      <c r="G137" s="206" t="s">
        <v>141</v>
      </c>
      <c r="H137" s="207">
        <v>19.84</v>
      </c>
      <c r="I137" s="208">
        <v>2570</v>
      </c>
      <c r="J137" s="208">
        <f>ROUND(I137*H137,2)</f>
        <v>50988.8</v>
      </c>
      <c r="K137" s="205" t="s">
        <v>120</v>
      </c>
      <c r="L137" s="35"/>
      <c r="M137" s="209" t="s">
        <v>1</v>
      </c>
      <c r="N137" s="210" t="s">
        <v>36</v>
      </c>
      <c r="O137" s="211">
        <v>0</v>
      </c>
      <c r="P137" s="211">
        <f>O137*H137</f>
        <v>0</v>
      </c>
      <c r="Q137" s="211">
        <v>0</v>
      </c>
      <c r="R137" s="211">
        <f>Q137*H137</f>
        <v>0</v>
      </c>
      <c r="S137" s="211">
        <v>0</v>
      </c>
      <c r="T137" s="212">
        <f>S137*H137</f>
        <v>0</v>
      </c>
      <c r="U137" s="29"/>
      <c r="V137" s="29"/>
      <c r="W137" s="29"/>
      <c r="X137" s="29"/>
      <c r="Y137" s="29"/>
      <c r="Z137" s="29"/>
      <c r="AA137" s="29"/>
      <c r="AB137" s="29"/>
      <c r="AC137" s="29"/>
      <c r="AD137" s="29"/>
      <c r="AE137" s="29"/>
      <c r="AR137" s="213" t="s">
        <v>121</v>
      </c>
      <c r="AT137" s="213" t="s">
        <v>116</v>
      </c>
      <c r="AU137" s="213" t="s">
        <v>80</v>
      </c>
      <c r="AY137" s="14" t="s">
        <v>113</v>
      </c>
      <c r="BE137" s="214">
        <f>IF(N137="základní",J137,0)</f>
        <v>50988.8</v>
      </c>
      <c r="BF137" s="214">
        <f>IF(N137="snížená",J137,0)</f>
        <v>0</v>
      </c>
      <c r="BG137" s="214">
        <f>IF(N137="zákl. přenesená",J137,0)</f>
        <v>0</v>
      </c>
      <c r="BH137" s="214">
        <f>IF(N137="sníž. přenesená",J137,0)</f>
        <v>0</v>
      </c>
      <c r="BI137" s="214">
        <f>IF(N137="nulová",J137,0)</f>
        <v>0</v>
      </c>
      <c r="BJ137" s="14" t="s">
        <v>78</v>
      </c>
      <c r="BK137" s="214">
        <f>ROUND(I137*H137,2)</f>
        <v>50988.8</v>
      </c>
      <c r="BL137" s="14" t="s">
        <v>121</v>
      </c>
      <c r="BM137" s="213" t="s">
        <v>154</v>
      </c>
    </row>
    <row r="138" s="2" customFormat="1" ht="37.8" customHeight="1">
      <c r="A138" s="29"/>
      <c r="B138" s="30"/>
      <c r="C138" s="203" t="s">
        <v>114</v>
      </c>
      <c r="D138" s="203" t="s">
        <v>116</v>
      </c>
      <c r="E138" s="204" t="s">
        <v>155</v>
      </c>
      <c r="F138" s="205" t="s">
        <v>156</v>
      </c>
      <c r="G138" s="206" t="s">
        <v>141</v>
      </c>
      <c r="H138" s="207">
        <v>2.128</v>
      </c>
      <c r="I138" s="208">
        <v>4520</v>
      </c>
      <c r="J138" s="208">
        <f>ROUND(I138*H138,2)</f>
        <v>9618.56</v>
      </c>
      <c r="K138" s="205" t="s">
        <v>120</v>
      </c>
      <c r="L138" s="35"/>
      <c r="M138" s="209" t="s">
        <v>1</v>
      </c>
      <c r="N138" s="210" t="s">
        <v>36</v>
      </c>
      <c r="O138" s="211">
        <v>0</v>
      </c>
      <c r="P138" s="211">
        <f>O138*H138</f>
        <v>0</v>
      </c>
      <c r="Q138" s="211">
        <v>0</v>
      </c>
      <c r="R138" s="211">
        <f>Q138*H138</f>
        <v>0</v>
      </c>
      <c r="S138" s="211">
        <v>0</v>
      </c>
      <c r="T138" s="212">
        <f>S138*H138</f>
        <v>0</v>
      </c>
      <c r="U138" s="29"/>
      <c r="V138" s="29"/>
      <c r="W138" s="29"/>
      <c r="X138" s="29"/>
      <c r="Y138" s="29"/>
      <c r="Z138" s="29"/>
      <c r="AA138" s="29"/>
      <c r="AB138" s="29"/>
      <c r="AC138" s="29"/>
      <c r="AD138" s="29"/>
      <c r="AE138" s="29"/>
      <c r="AR138" s="213" t="s">
        <v>121</v>
      </c>
      <c r="AT138" s="213" t="s">
        <v>116</v>
      </c>
      <c r="AU138" s="213" t="s">
        <v>80</v>
      </c>
      <c r="AY138" s="14" t="s">
        <v>113</v>
      </c>
      <c r="BE138" s="214">
        <f>IF(N138="základní",J138,0)</f>
        <v>9618.56</v>
      </c>
      <c r="BF138" s="214">
        <f>IF(N138="snížená",J138,0)</f>
        <v>0</v>
      </c>
      <c r="BG138" s="214">
        <f>IF(N138="zákl. přenesená",J138,0)</f>
        <v>0</v>
      </c>
      <c r="BH138" s="214">
        <f>IF(N138="sníž. přenesená",J138,0)</f>
        <v>0</v>
      </c>
      <c r="BI138" s="214">
        <f>IF(N138="nulová",J138,0)</f>
        <v>0</v>
      </c>
      <c r="BJ138" s="14" t="s">
        <v>78</v>
      </c>
      <c r="BK138" s="214">
        <f>ROUND(I138*H138,2)</f>
        <v>9618.56</v>
      </c>
      <c r="BL138" s="14" t="s">
        <v>121</v>
      </c>
      <c r="BM138" s="213" t="s">
        <v>157</v>
      </c>
    </row>
    <row r="139" s="12" customFormat="1" ht="25.92" customHeight="1">
      <c r="A139" s="12"/>
      <c r="B139" s="188"/>
      <c r="C139" s="189"/>
      <c r="D139" s="190" t="s">
        <v>70</v>
      </c>
      <c r="E139" s="191" t="s">
        <v>158</v>
      </c>
      <c r="F139" s="191" t="s">
        <v>159</v>
      </c>
      <c r="G139" s="189"/>
      <c r="H139" s="189"/>
      <c r="I139" s="189"/>
      <c r="J139" s="192">
        <f>BK139</f>
        <v>1478067.2799999997</v>
      </c>
      <c r="K139" s="189"/>
      <c r="L139" s="193"/>
      <c r="M139" s="194"/>
      <c r="N139" s="195"/>
      <c r="O139" s="195"/>
      <c r="P139" s="196">
        <f>P140+P144</f>
        <v>788.8</v>
      </c>
      <c r="Q139" s="195"/>
      <c r="R139" s="196">
        <f>R140+R144</f>
        <v>4</v>
      </c>
      <c r="S139" s="195"/>
      <c r="T139" s="197">
        <f>T140+T144</f>
        <v>21.968</v>
      </c>
      <c r="U139" s="12"/>
      <c r="V139" s="12"/>
      <c r="W139" s="12"/>
      <c r="X139" s="12"/>
      <c r="Y139" s="12"/>
      <c r="Z139" s="12"/>
      <c r="AA139" s="12"/>
      <c r="AB139" s="12"/>
      <c r="AC139" s="12"/>
      <c r="AD139" s="12"/>
      <c r="AE139" s="12"/>
      <c r="AR139" s="198" t="s">
        <v>80</v>
      </c>
      <c r="AT139" s="199" t="s">
        <v>70</v>
      </c>
      <c r="AU139" s="199" t="s">
        <v>71</v>
      </c>
      <c r="AY139" s="198" t="s">
        <v>113</v>
      </c>
      <c r="BK139" s="200">
        <f>BK140+BK144</f>
        <v>1478067.2799999997</v>
      </c>
    </row>
    <row r="140" s="12" customFormat="1" ht="22.8" customHeight="1">
      <c r="A140" s="12"/>
      <c r="B140" s="188"/>
      <c r="C140" s="189"/>
      <c r="D140" s="190" t="s">
        <v>70</v>
      </c>
      <c r="E140" s="201" t="s">
        <v>160</v>
      </c>
      <c r="F140" s="201" t="s">
        <v>161</v>
      </c>
      <c r="G140" s="189"/>
      <c r="H140" s="189"/>
      <c r="I140" s="189"/>
      <c r="J140" s="202">
        <f>BK140</f>
        <v>600691.96</v>
      </c>
      <c r="K140" s="189"/>
      <c r="L140" s="193"/>
      <c r="M140" s="194"/>
      <c r="N140" s="195"/>
      <c r="O140" s="195"/>
      <c r="P140" s="196">
        <f>SUM(P141:P143)</f>
        <v>0</v>
      </c>
      <c r="Q140" s="195"/>
      <c r="R140" s="196">
        <f>SUM(R141:R143)</f>
        <v>0</v>
      </c>
      <c r="S140" s="195"/>
      <c r="T140" s="197">
        <f>SUM(T141:T143)</f>
        <v>19.84</v>
      </c>
      <c r="U140" s="12"/>
      <c r="V140" s="12"/>
      <c r="W140" s="12"/>
      <c r="X140" s="12"/>
      <c r="Y140" s="12"/>
      <c r="Z140" s="12"/>
      <c r="AA140" s="12"/>
      <c r="AB140" s="12"/>
      <c r="AC140" s="12"/>
      <c r="AD140" s="12"/>
      <c r="AE140" s="12"/>
      <c r="AR140" s="198" t="s">
        <v>80</v>
      </c>
      <c r="AT140" s="199" t="s">
        <v>70</v>
      </c>
      <c r="AU140" s="199" t="s">
        <v>78</v>
      </c>
      <c r="AY140" s="198" t="s">
        <v>113</v>
      </c>
      <c r="BK140" s="200">
        <f>SUM(BK141:BK143)</f>
        <v>600691.96</v>
      </c>
    </row>
    <row r="141" s="2" customFormat="1" ht="24.15" customHeight="1">
      <c r="A141" s="29"/>
      <c r="B141" s="30"/>
      <c r="C141" s="203" t="s">
        <v>162</v>
      </c>
      <c r="D141" s="203" t="s">
        <v>116</v>
      </c>
      <c r="E141" s="204" t="s">
        <v>163</v>
      </c>
      <c r="F141" s="205" t="s">
        <v>164</v>
      </c>
      <c r="G141" s="206" t="s">
        <v>165</v>
      </c>
      <c r="H141" s="207">
        <v>5828</v>
      </c>
      <c r="I141" s="208">
        <v>3.07</v>
      </c>
      <c r="J141" s="208">
        <f>ROUND(I141*H141,2)</f>
        <v>17891.96</v>
      </c>
      <c r="K141" s="205" t="s">
        <v>120</v>
      </c>
      <c r="L141" s="35"/>
      <c r="M141" s="209" t="s">
        <v>1</v>
      </c>
      <c r="N141" s="210" t="s">
        <v>36</v>
      </c>
      <c r="O141" s="211">
        <v>0</v>
      </c>
      <c r="P141" s="211">
        <f>O141*H141</f>
        <v>0</v>
      </c>
      <c r="Q141" s="211">
        <v>0</v>
      </c>
      <c r="R141" s="211">
        <f>Q141*H141</f>
        <v>0</v>
      </c>
      <c r="S141" s="211">
        <v>0</v>
      </c>
      <c r="T141" s="212">
        <f>S141*H141</f>
        <v>0</v>
      </c>
      <c r="U141" s="29"/>
      <c r="V141" s="29"/>
      <c r="W141" s="29"/>
      <c r="X141" s="29"/>
      <c r="Y141" s="29"/>
      <c r="Z141" s="29"/>
      <c r="AA141" s="29"/>
      <c r="AB141" s="29"/>
      <c r="AC141" s="29"/>
      <c r="AD141" s="29"/>
      <c r="AE141" s="29"/>
      <c r="AR141" s="213" t="s">
        <v>166</v>
      </c>
      <c r="AT141" s="213" t="s">
        <v>116</v>
      </c>
      <c r="AU141" s="213" t="s">
        <v>80</v>
      </c>
      <c r="AY141" s="14" t="s">
        <v>113</v>
      </c>
      <c r="BE141" s="214">
        <f>IF(N141="základní",J141,0)</f>
        <v>17891.96</v>
      </c>
      <c r="BF141" s="214">
        <f>IF(N141="snížená",J141,0)</f>
        <v>0</v>
      </c>
      <c r="BG141" s="214">
        <f>IF(N141="zákl. přenesená",J141,0)</f>
        <v>0</v>
      </c>
      <c r="BH141" s="214">
        <f>IF(N141="sníž. přenesená",J141,0)</f>
        <v>0</v>
      </c>
      <c r="BI141" s="214">
        <f>IF(N141="nulová",J141,0)</f>
        <v>0</v>
      </c>
      <c r="BJ141" s="14" t="s">
        <v>78</v>
      </c>
      <c r="BK141" s="214">
        <f>ROUND(I141*H141,2)</f>
        <v>17891.96</v>
      </c>
      <c r="BL141" s="14" t="s">
        <v>166</v>
      </c>
      <c r="BM141" s="213" t="s">
        <v>167</v>
      </c>
    </row>
    <row r="142" s="2" customFormat="1" ht="33" customHeight="1">
      <c r="A142" s="29"/>
      <c r="B142" s="30"/>
      <c r="C142" s="203" t="s">
        <v>168</v>
      </c>
      <c r="D142" s="203" t="s">
        <v>116</v>
      </c>
      <c r="E142" s="204" t="s">
        <v>169</v>
      </c>
      <c r="F142" s="205" t="s">
        <v>170</v>
      </c>
      <c r="G142" s="206" t="s">
        <v>171</v>
      </c>
      <c r="H142" s="207">
        <v>1240</v>
      </c>
      <c r="I142" s="208">
        <v>350</v>
      </c>
      <c r="J142" s="208">
        <f>ROUND(I142*H142,2)</f>
        <v>434000</v>
      </c>
      <c r="K142" s="205" t="s">
        <v>1</v>
      </c>
      <c r="L142" s="35"/>
      <c r="M142" s="209" t="s">
        <v>1</v>
      </c>
      <c r="N142" s="210" t="s">
        <v>36</v>
      </c>
      <c r="O142" s="211">
        <v>0</v>
      </c>
      <c r="P142" s="211">
        <f>O142*H142</f>
        <v>0</v>
      </c>
      <c r="Q142" s="211">
        <v>0</v>
      </c>
      <c r="R142" s="211">
        <f>Q142*H142</f>
        <v>0</v>
      </c>
      <c r="S142" s="211">
        <v>0</v>
      </c>
      <c r="T142" s="212">
        <f>S142*H142</f>
        <v>0</v>
      </c>
      <c r="U142" s="29"/>
      <c r="V142" s="29"/>
      <c r="W142" s="29"/>
      <c r="X142" s="29"/>
      <c r="Y142" s="29"/>
      <c r="Z142" s="29"/>
      <c r="AA142" s="29"/>
      <c r="AB142" s="29"/>
      <c r="AC142" s="29"/>
      <c r="AD142" s="29"/>
      <c r="AE142" s="29"/>
      <c r="AR142" s="213" t="s">
        <v>166</v>
      </c>
      <c r="AT142" s="213" t="s">
        <v>116</v>
      </c>
      <c r="AU142" s="213" t="s">
        <v>80</v>
      </c>
      <c r="AY142" s="14" t="s">
        <v>113</v>
      </c>
      <c r="BE142" s="214">
        <f>IF(N142="základní",J142,0)</f>
        <v>434000</v>
      </c>
      <c r="BF142" s="214">
        <f>IF(N142="snížená",J142,0)</f>
        <v>0</v>
      </c>
      <c r="BG142" s="214">
        <f>IF(N142="zákl. přenesená",J142,0)</f>
        <v>0</v>
      </c>
      <c r="BH142" s="214">
        <f>IF(N142="sníž. přenesená",J142,0)</f>
        <v>0</v>
      </c>
      <c r="BI142" s="214">
        <f>IF(N142="nulová",J142,0)</f>
        <v>0</v>
      </c>
      <c r="BJ142" s="14" t="s">
        <v>78</v>
      </c>
      <c r="BK142" s="214">
        <f>ROUND(I142*H142,2)</f>
        <v>434000</v>
      </c>
      <c r="BL142" s="14" t="s">
        <v>166</v>
      </c>
      <c r="BM142" s="213" t="s">
        <v>172</v>
      </c>
    </row>
    <row r="143" s="2" customFormat="1" ht="16.5" customHeight="1">
      <c r="A143" s="29"/>
      <c r="B143" s="30"/>
      <c r="C143" s="203" t="s">
        <v>8</v>
      </c>
      <c r="D143" s="203" t="s">
        <v>116</v>
      </c>
      <c r="E143" s="204" t="s">
        <v>173</v>
      </c>
      <c r="F143" s="205" t="s">
        <v>174</v>
      </c>
      <c r="G143" s="206" t="s">
        <v>171</v>
      </c>
      <c r="H143" s="207">
        <v>1240</v>
      </c>
      <c r="I143" s="208">
        <v>120</v>
      </c>
      <c r="J143" s="208">
        <f>ROUND(I143*H143,2)</f>
        <v>148800</v>
      </c>
      <c r="K143" s="205" t="s">
        <v>1</v>
      </c>
      <c r="L143" s="35"/>
      <c r="M143" s="209" t="s">
        <v>1</v>
      </c>
      <c r="N143" s="210" t="s">
        <v>36</v>
      </c>
      <c r="O143" s="211">
        <v>0</v>
      </c>
      <c r="P143" s="211">
        <f>O143*H143</f>
        <v>0</v>
      </c>
      <c r="Q143" s="211">
        <v>0</v>
      </c>
      <c r="R143" s="211">
        <f>Q143*H143</f>
        <v>0</v>
      </c>
      <c r="S143" s="211">
        <v>0.016</v>
      </c>
      <c r="T143" s="212">
        <f>S143*H143</f>
        <v>19.84</v>
      </c>
      <c r="U143" s="29"/>
      <c r="V143" s="29"/>
      <c r="W143" s="29"/>
      <c r="X143" s="29"/>
      <c r="Y143" s="29"/>
      <c r="Z143" s="29"/>
      <c r="AA143" s="29"/>
      <c r="AB143" s="29"/>
      <c r="AC143" s="29"/>
      <c r="AD143" s="29"/>
      <c r="AE143" s="29"/>
      <c r="AR143" s="213" t="s">
        <v>166</v>
      </c>
      <c r="AT143" s="213" t="s">
        <v>116</v>
      </c>
      <c r="AU143" s="213" t="s">
        <v>80</v>
      </c>
      <c r="AY143" s="14" t="s">
        <v>113</v>
      </c>
      <c r="BE143" s="214">
        <f>IF(N143="základní",J143,0)</f>
        <v>148800</v>
      </c>
      <c r="BF143" s="214">
        <f>IF(N143="snížená",J143,0)</f>
        <v>0</v>
      </c>
      <c r="BG143" s="214">
        <f>IF(N143="zákl. přenesená",J143,0)</f>
        <v>0</v>
      </c>
      <c r="BH143" s="214">
        <f>IF(N143="sníž. přenesená",J143,0)</f>
        <v>0</v>
      </c>
      <c r="BI143" s="214">
        <f>IF(N143="nulová",J143,0)</f>
        <v>0</v>
      </c>
      <c r="BJ143" s="14" t="s">
        <v>78</v>
      </c>
      <c r="BK143" s="214">
        <f>ROUND(I143*H143,2)</f>
        <v>148800</v>
      </c>
      <c r="BL143" s="14" t="s">
        <v>166</v>
      </c>
      <c r="BM143" s="213" t="s">
        <v>175</v>
      </c>
    </row>
    <row r="144" s="12" customFormat="1" ht="22.8" customHeight="1">
      <c r="A144" s="12"/>
      <c r="B144" s="188"/>
      <c r="C144" s="189"/>
      <c r="D144" s="190" t="s">
        <v>70</v>
      </c>
      <c r="E144" s="201" t="s">
        <v>176</v>
      </c>
      <c r="F144" s="201" t="s">
        <v>177</v>
      </c>
      <c r="G144" s="189"/>
      <c r="H144" s="189"/>
      <c r="I144" s="189"/>
      <c r="J144" s="202">
        <f>BK144</f>
        <v>877375.32</v>
      </c>
      <c r="K144" s="189"/>
      <c r="L144" s="193"/>
      <c r="M144" s="194"/>
      <c r="N144" s="195"/>
      <c r="O144" s="195"/>
      <c r="P144" s="196">
        <f>SUM(P145:P148)</f>
        <v>788.8</v>
      </c>
      <c r="Q144" s="195"/>
      <c r="R144" s="196">
        <f>SUM(R145:R148)</f>
        <v>4</v>
      </c>
      <c r="S144" s="195"/>
      <c r="T144" s="197">
        <f>SUM(T145:T148)</f>
        <v>2.128</v>
      </c>
      <c r="U144" s="12"/>
      <c r="V144" s="12"/>
      <c r="W144" s="12"/>
      <c r="X144" s="12"/>
      <c r="Y144" s="12"/>
      <c r="Z144" s="12"/>
      <c r="AA144" s="12"/>
      <c r="AB144" s="12"/>
      <c r="AC144" s="12"/>
      <c r="AD144" s="12"/>
      <c r="AE144" s="12"/>
      <c r="AR144" s="198" t="s">
        <v>80</v>
      </c>
      <c r="AT144" s="199" t="s">
        <v>70</v>
      </c>
      <c r="AU144" s="199" t="s">
        <v>78</v>
      </c>
      <c r="AY144" s="198" t="s">
        <v>113</v>
      </c>
      <c r="BK144" s="200">
        <f>SUM(BK145:BK148)</f>
        <v>877375.32</v>
      </c>
    </row>
    <row r="145" s="2" customFormat="1" ht="21.75" customHeight="1">
      <c r="A145" s="29"/>
      <c r="B145" s="30"/>
      <c r="C145" s="203" t="s">
        <v>178</v>
      </c>
      <c r="D145" s="203" t="s">
        <v>116</v>
      </c>
      <c r="E145" s="204" t="s">
        <v>179</v>
      </c>
      <c r="F145" s="205" t="s">
        <v>180</v>
      </c>
      <c r="G145" s="206" t="s">
        <v>181</v>
      </c>
      <c r="H145" s="207">
        <v>800</v>
      </c>
      <c r="I145" s="208">
        <v>73.5</v>
      </c>
      <c r="J145" s="208">
        <f>ROUND(I145*H145,2)</f>
        <v>58800</v>
      </c>
      <c r="K145" s="205" t="s">
        <v>120</v>
      </c>
      <c r="L145" s="35"/>
      <c r="M145" s="209" t="s">
        <v>1</v>
      </c>
      <c r="N145" s="210" t="s">
        <v>36</v>
      </c>
      <c r="O145" s="211">
        <v>0.122</v>
      </c>
      <c r="P145" s="211">
        <f>O145*H145</f>
        <v>97.6</v>
      </c>
      <c r="Q145" s="211">
        <v>0</v>
      </c>
      <c r="R145" s="211">
        <f>Q145*H145</f>
        <v>0</v>
      </c>
      <c r="S145" s="211">
        <v>0.00266</v>
      </c>
      <c r="T145" s="212">
        <f>S145*H145</f>
        <v>2.128</v>
      </c>
      <c r="U145" s="29"/>
      <c r="V145" s="29"/>
      <c r="W145" s="29"/>
      <c r="X145" s="29"/>
      <c r="Y145" s="29"/>
      <c r="Z145" s="29"/>
      <c r="AA145" s="29"/>
      <c r="AB145" s="29"/>
      <c r="AC145" s="29"/>
      <c r="AD145" s="29"/>
      <c r="AE145" s="29"/>
      <c r="AR145" s="213" t="s">
        <v>166</v>
      </c>
      <c r="AT145" s="213" t="s">
        <v>116</v>
      </c>
      <c r="AU145" s="213" t="s">
        <v>80</v>
      </c>
      <c r="AY145" s="14" t="s">
        <v>113</v>
      </c>
      <c r="BE145" s="214">
        <f>IF(N145="základní",J145,0)</f>
        <v>58800</v>
      </c>
      <c r="BF145" s="214">
        <f>IF(N145="snížená",J145,0)</f>
        <v>0</v>
      </c>
      <c r="BG145" s="214">
        <f>IF(N145="zákl. přenesená",J145,0)</f>
        <v>0</v>
      </c>
      <c r="BH145" s="214">
        <f>IF(N145="sníž. přenesená",J145,0)</f>
        <v>0</v>
      </c>
      <c r="BI145" s="214">
        <f>IF(N145="nulová",J145,0)</f>
        <v>0</v>
      </c>
      <c r="BJ145" s="14" t="s">
        <v>78</v>
      </c>
      <c r="BK145" s="214">
        <f>ROUND(I145*H145,2)</f>
        <v>58800</v>
      </c>
      <c r="BL145" s="14" t="s">
        <v>166</v>
      </c>
      <c r="BM145" s="213" t="s">
        <v>182</v>
      </c>
    </row>
    <row r="146" s="2" customFormat="1" ht="24.15" customHeight="1">
      <c r="A146" s="29"/>
      <c r="B146" s="30"/>
      <c r="C146" s="203" t="s">
        <v>183</v>
      </c>
      <c r="D146" s="203" t="s">
        <v>116</v>
      </c>
      <c r="E146" s="204" t="s">
        <v>184</v>
      </c>
      <c r="F146" s="205" t="s">
        <v>185</v>
      </c>
      <c r="G146" s="206" t="s">
        <v>181</v>
      </c>
      <c r="H146" s="207">
        <v>800</v>
      </c>
      <c r="I146" s="208">
        <v>740</v>
      </c>
      <c r="J146" s="208">
        <f>ROUND(I146*H146,2)</f>
        <v>592000</v>
      </c>
      <c r="K146" s="205" t="s">
        <v>120</v>
      </c>
      <c r="L146" s="35"/>
      <c r="M146" s="209" t="s">
        <v>1</v>
      </c>
      <c r="N146" s="210" t="s">
        <v>36</v>
      </c>
      <c r="O146" s="211">
        <v>0.432</v>
      </c>
      <c r="P146" s="211">
        <f>O146*H146</f>
        <v>345.60000000000004</v>
      </c>
      <c r="Q146" s="211">
        <v>0.0025</v>
      </c>
      <c r="R146" s="211">
        <f>Q146*H146</f>
        <v>2</v>
      </c>
      <c r="S146" s="211">
        <v>0</v>
      </c>
      <c r="T146" s="212">
        <f>S146*H146</f>
        <v>0</v>
      </c>
      <c r="U146" s="29"/>
      <c r="V146" s="29"/>
      <c r="W146" s="29"/>
      <c r="X146" s="29"/>
      <c r="Y146" s="29"/>
      <c r="Z146" s="29"/>
      <c r="AA146" s="29"/>
      <c r="AB146" s="29"/>
      <c r="AC146" s="29"/>
      <c r="AD146" s="29"/>
      <c r="AE146" s="29"/>
      <c r="AR146" s="213" t="s">
        <v>166</v>
      </c>
      <c r="AT146" s="213" t="s">
        <v>116</v>
      </c>
      <c r="AU146" s="213" t="s">
        <v>80</v>
      </c>
      <c r="AY146" s="14" t="s">
        <v>113</v>
      </c>
      <c r="BE146" s="214">
        <f>IF(N146="základní",J146,0)</f>
        <v>592000</v>
      </c>
      <c r="BF146" s="214">
        <f>IF(N146="snížená",J146,0)</f>
        <v>0</v>
      </c>
      <c r="BG146" s="214">
        <f>IF(N146="zákl. přenesená",J146,0)</f>
        <v>0</v>
      </c>
      <c r="BH146" s="214">
        <f>IF(N146="sníž. přenesená",J146,0)</f>
        <v>0</v>
      </c>
      <c r="BI146" s="214">
        <f>IF(N146="nulová",J146,0)</f>
        <v>0</v>
      </c>
      <c r="BJ146" s="14" t="s">
        <v>78</v>
      </c>
      <c r="BK146" s="214">
        <f>ROUND(I146*H146,2)</f>
        <v>592000</v>
      </c>
      <c r="BL146" s="14" t="s">
        <v>166</v>
      </c>
      <c r="BM146" s="213" t="s">
        <v>186</v>
      </c>
    </row>
    <row r="147" s="2" customFormat="1" ht="24.15" customHeight="1">
      <c r="A147" s="29"/>
      <c r="B147" s="30"/>
      <c r="C147" s="203" t="s">
        <v>187</v>
      </c>
      <c r="D147" s="203" t="s">
        <v>116</v>
      </c>
      <c r="E147" s="204" t="s">
        <v>188</v>
      </c>
      <c r="F147" s="205" t="s">
        <v>189</v>
      </c>
      <c r="G147" s="206" t="s">
        <v>165</v>
      </c>
      <c r="H147" s="207">
        <v>8524</v>
      </c>
      <c r="I147" s="208">
        <v>2.93</v>
      </c>
      <c r="J147" s="208">
        <f>ROUND(I147*H147,2)</f>
        <v>24975.32</v>
      </c>
      <c r="K147" s="205" t="s">
        <v>120</v>
      </c>
      <c r="L147" s="35"/>
      <c r="M147" s="209" t="s">
        <v>1</v>
      </c>
      <c r="N147" s="210" t="s">
        <v>36</v>
      </c>
      <c r="O147" s="211">
        <v>0</v>
      </c>
      <c r="P147" s="211">
        <f>O147*H147</f>
        <v>0</v>
      </c>
      <c r="Q147" s="211">
        <v>0</v>
      </c>
      <c r="R147" s="211">
        <f>Q147*H147</f>
        <v>0</v>
      </c>
      <c r="S147" s="211">
        <v>0</v>
      </c>
      <c r="T147" s="212">
        <f>S147*H147</f>
        <v>0</v>
      </c>
      <c r="U147" s="29"/>
      <c r="V147" s="29"/>
      <c r="W147" s="29"/>
      <c r="X147" s="29"/>
      <c r="Y147" s="29"/>
      <c r="Z147" s="29"/>
      <c r="AA147" s="29"/>
      <c r="AB147" s="29"/>
      <c r="AC147" s="29"/>
      <c r="AD147" s="29"/>
      <c r="AE147" s="29"/>
      <c r="AR147" s="213" t="s">
        <v>166</v>
      </c>
      <c r="AT147" s="213" t="s">
        <v>116</v>
      </c>
      <c r="AU147" s="213" t="s">
        <v>80</v>
      </c>
      <c r="AY147" s="14" t="s">
        <v>113</v>
      </c>
      <c r="BE147" s="214">
        <f>IF(N147="základní",J147,0)</f>
        <v>24975.32</v>
      </c>
      <c r="BF147" s="214">
        <f>IF(N147="snížená",J147,0)</f>
        <v>0</v>
      </c>
      <c r="BG147" s="214">
        <f>IF(N147="zákl. přenesená",J147,0)</f>
        <v>0</v>
      </c>
      <c r="BH147" s="214">
        <f>IF(N147="sníž. přenesená",J147,0)</f>
        <v>0</v>
      </c>
      <c r="BI147" s="214">
        <f>IF(N147="nulová",J147,0)</f>
        <v>0</v>
      </c>
      <c r="BJ147" s="14" t="s">
        <v>78</v>
      </c>
      <c r="BK147" s="214">
        <f>ROUND(I147*H147,2)</f>
        <v>24975.32</v>
      </c>
      <c r="BL147" s="14" t="s">
        <v>166</v>
      </c>
      <c r="BM147" s="213" t="s">
        <v>190</v>
      </c>
    </row>
    <row r="148" s="2" customFormat="1" ht="24.15" customHeight="1">
      <c r="A148" s="29"/>
      <c r="B148" s="30"/>
      <c r="C148" s="203" t="s">
        <v>166</v>
      </c>
      <c r="D148" s="203" t="s">
        <v>116</v>
      </c>
      <c r="E148" s="204" t="s">
        <v>191</v>
      </c>
      <c r="F148" s="205" t="s">
        <v>192</v>
      </c>
      <c r="G148" s="206" t="s">
        <v>181</v>
      </c>
      <c r="H148" s="207">
        <v>800</v>
      </c>
      <c r="I148" s="208">
        <v>252</v>
      </c>
      <c r="J148" s="208">
        <f>ROUND(I148*H148,2)</f>
        <v>201600</v>
      </c>
      <c r="K148" s="205" t="s">
        <v>1</v>
      </c>
      <c r="L148" s="35"/>
      <c r="M148" s="209" t="s">
        <v>1</v>
      </c>
      <c r="N148" s="210" t="s">
        <v>36</v>
      </c>
      <c r="O148" s="211">
        <v>0.432</v>
      </c>
      <c r="P148" s="211">
        <f>O148*H148</f>
        <v>345.60000000000004</v>
      </c>
      <c r="Q148" s="211">
        <v>0.0025</v>
      </c>
      <c r="R148" s="211">
        <f>Q148*H148</f>
        <v>2</v>
      </c>
      <c r="S148" s="211">
        <v>0</v>
      </c>
      <c r="T148" s="212">
        <f>S148*H148</f>
        <v>0</v>
      </c>
      <c r="U148" s="29"/>
      <c r="V148" s="29"/>
      <c r="W148" s="29"/>
      <c r="X148" s="29"/>
      <c r="Y148" s="29"/>
      <c r="Z148" s="29"/>
      <c r="AA148" s="29"/>
      <c r="AB148" s="29"/>
      <c r="AC148" s="29"/>
      <c r="AD148" s="29"/>
      <c r="AE148" s="29"/>
      <c r="AR148" s="213" t="s">
        <v>166</v>
      </c>
      <c r="AT148" s="213" t="s">
        <v>116</v>
      </c>
      <c r="AU148" s="213" t="s">
        <v>80</v>
      </c>
      <c r="AY148" s="14" t="s">
        <v>113</v>
      </c>
      <c r="BE148" s="214">
        <f>IF(N148="základní",J148,0)</f>
        <v>201600</v>
      </c>
      <c r="BF148" s="214">
        <f>IF(N148="snížená",J148,0)</f>
        <v>0</v>
      </c>
      <c r="BG148" s="214">
        <f>IF(N148="zákl. přenesená",J148,0)</f>
        <v>0</v>
      </c>
      <c r="BH148" s="214">
        <f>IF(N148="sníž. přenesená",J148,0)</f>
        <v>0</v>
      </c>
      <c r="BI148" s="214">
        <f>IF(N148="nulová",J148,0)</f>
        <v>0</v>
      </c>
      <c r="BJ148" s="14" t="s">
        <v>78</v>
      </c>
      <c r="BK148" s="214">
        <f>ROUND(I148*H148,2)</f>
        <v>201600</v>
      </c>
      <c r="BL148" s="14" t="s">
        <v>166</v>
      </c>
      <c r="BM148" s="213" t="s">
        <v>193</v>
      </c>
    </row>
    <row r="149" s="12" customFormat="1" ht="25.92" customHeight="1">
      <c r="A149" s="12"/>
      <c r="B149" s="188"/>
      <c r="C149" s="189"/>
      <c r="D149" s="190" t="s">
        <v>70</v>
      </c>
      <c r="E149" s="191" t="s">
        <v>194</v>
      </c>
      <c r="F149" s="191" t="s">
        <v>194</v>
      </c>
      <c r="G149" s="189"/>
      <c r="H149" s="189"/>
      <c r="I149" s="189"/>
      <c r="J149" s="192">
        <f>BK149</f>
        <v>50000</v>
      </c>
      <c r="K149" s="189"/>
      <c r="L149" s="193"/>
      <c r="M149" s="194"/>
      <c r="N149" s="195"/>
      <c r="O149" s="195"/>
      <c r="P149" s="196">
        <f>P150</f>
        <v>0</v>
      </c>
      <c r="Q149" s="195"/>
      <c r="R149" s="196">
        <f>R150</f>
        <v>0</v>
      </c>
      <c r="S149" s="195"/>
      <c r="T149" s="197">
        <f>T150</f>
        <v>0</v>
      </c>
      <c r="U149" s="12"/>
      <c r="V149" s="12"/>
      <c r="W149" s="12"/>
      <c r="X149" s="12"/>
      <c r="Y149" s="12"/>
      <c r="Z149" s="12"/>
      <c r="AA149" s="12"/>
      <c r="AB149" s="12"/>
      <c r="AC149" s="12"/>
      <c r="AD149" s="12"/>
      <c r="AE149" s="12"/>
      <c r="AR149" s="198" t="s">
        <v>138</v>
      </c>
      <c r="AT149" s="199" t="s">
        <v>70</v>
      </c>
      <c r="AU149" s="199" t="s">
        <v>71</v>
      </c>
      <c r="AY149" s="198" t="s">
        <v>113</v>
      </c>
      <c r="BK149" s="200">
        <f>BK150</f>
        <v>50000</v>
      </c>
    </row>
    <row r="150" s="12" customFormat="1" ht="22.8" customHeight="1">
      <c r="A150" s="12"/>
      <c r="B150" s="188"/>
      <c r="C150" s="189"/>
      <c r="D150" s="190" t="s">
        <v>70</v>
      </c>
      <c r="E150" s="201" t="s">
        <v>195</v>
      </c>
      <c r="F150" s="201" t="s">
        <v>196</v>
      </c>
      <c r="G150" s="189"/>
      <c r="H150" s="189"/>
      <c r="I150" s="189"/>
      <c r="J150" s="202">
        <f>BK150</f>
        <v>50000</v>
      </c>
      <c r="K150" s="189"/>
      <c r="L150" s="193"/>
      <c r="M150" s="194"/>
      <c r="N150" s="195"/>
      <c r="O150" s="195"/>
      <c r="P150" s="196">
        <f>P151</f>
        <v>0</v>
      </c>
      <c r="Q150" s="195"/>
      <c r="R150" s="196">
        <f>R151</f>
        <v>0</v>
      </c>
      <c r="S150" s="195"/>
      <c r="T150" s="197">
        <f>T151</f>
        <v>0</v>
      </c>
      <c r="U150" s="12"/>
      <c r="V150" s="12"/>
      <c r="W150" s="12"/>
      <c r="X150" s="12"/>
      <c r="Y150" s="12"/>
      <c r="Z150" s="12"/>
      <c r="AA150" s="12"/>
      <c r="AB150" s="12"/>
      <c r="AC150" s="12"/>
      <c r="AD150" s="12"/>
      <c r="AE150" s="12"/>
      <c r="AR150" s="198" t="s">
        <v>138</v>
      </c>
      <c r="AT150" s="199" t="s">
        <v>70</v>
      </c>
      <c r="AU150" s="199" t="s">
        <v>78</v>
      </c>
      <c r="AY150" s="198" t="s">
        <v>113</v>
      </c>
      <c r="BK150" s="200">
        <f>BK151</f>
        <v>50000</v>
      </c>
    </row>
    <row r="151" s="2" customFormat="1" ht="16.5" customHeight="1">
      <c r="A151" s="29"/>
      <c r="B151" s="30"/>
      <c r="C151" s="203" t="s">
        <v>197</v>
      </c>
      <c r="D151" s="203" t="s">
        <v>116</v>
      </c>
      <c r="E151" s="204" t="s">
        <v>198</v>
      </c>
      <c r="F151" s="205" t="s">
        <v>199</v>
      </c>
      <c r="G151" s="206" t="s">
        <v>200</v>
      </c>
      <c r="H151" s="207">
        <v>1</v>
      </c>
      <c r="I151" s="208">
        <v>50000</v>
      </c>
      <c r="J151" s="208">
        <f>ROUND(I151*H151,2)</f>
        <v>50000</v>
      </c>
      <c r="K151" s="205" t="s">
        <v>1</v>
      </c>
      <c r="L151" s="35"/>
      <c r="M151" s="215" t="s">
        <v>1</v>
      </c>
      <c r="N151" s="216" t="s">
        <v>36</v>
      </c>
      <c r="O151" s="217">
        <v>0</v>
      </c>
      <c r="P151" s="217">
        <f>O151*H151</f>
        <v>0</v>
      </c>
      <c r="Q151" s="217">
        <v>0</v>
      </c>
      <c r="R151" s="217">
        <f>Q151*H151</f>
        <v>0</v>
      </c>
      <c r="S151" s="217">
        <v>0</v>
      </c>
      <c r="T151" s="218">
        <f>S151*H151</f>
        <v>0</v>
      </c>
      <c r="U151" s="29"/>
      <c r="V151" s="29"/>
      <c r="W151" s="29"/>
      <c r="X151" s="29"/>
      <c r="Y151" s="29"/>
      <c r="Z151" s="29"/>
      <c r="AA151" s="29"/>
      <c r="AB151" s="29"/>
      <c r="AC151" s="29"/>
      <c r="AD151" s="29"/>
      <c r="AE151" s="29"/>
      <c r="AR151" s="213" t="s">
        <v>121</v>
      </c>
      <c r="AT151" s="213" t="s">
        <v>116</v>
      </c>
      <c r="AU151" s="213" t="s">
        <v>80</v>
      </c>
      <c r="AY151" s="14" t="s">
        <v>113</v>
      </c>
      <c r="BE151" s="214">
        <f>IF(N151="základní",J151,0)</f>
        <v>50000</v>
      </c>
      <c r="BF151" s="214">
        <f>IF(N151="snížená",J151,0)</f>
        <v>0</v>
      </c>
      <c r="BG151" s="214">
        <f>IF(N151="zákl. přenesená",J151,0)</f>
        <v>0</v>
      </c>
      <c r="BH151" s="214">
        <f>IF(N151="sníž. přenesená",J151,0)</f>
        <v>0</v>
      </c>
      <c r="BI151" s="214">
        <f>IF(N151="nulová",J151,0)</f>
        <v>0</v>
      </c>
      <c r="BJ151" s="14" t="s">
        <v>78</v>
      </c>
      <c r="BK151" s="214">
        <f>ROUND(I151*H151,2)</f>
        <v>50000</v>
      </c>
      <c r="BL151" s="14" t="s">
        <v>121</v>
      </c>
      <c r="BM151" s="213" t="s">
        <v>201</v>
      </c>
    </row>
    <row r="152" s="2" customFormat="1" ht="6.96" customHeight="1">
      <c r="A152" s="29"/>
      <c r="B152" s="56"/>
      <c r="C152" s="57"/>
      <c r="D152" s="57"/>
      <c r="E152" s="57"/>
      <c r="F152" s="57"/>
      <c r="G152" s="57"/>
      <c r="H152" s="57"/>
      <c r="I152" s="57"/>
      <c r="J152" s="57"/>
      <c r="K152" s="57"/>
      <c r="L152" s="35"/>
      <c r="M152" s="29"/>
      <c r="O152" s="29"/>
      <c r="P152" s="29"/>
      <c r="Q152" s="29"/>
      <c r="R152" s="29"/>
      <c r="S152" s="29"/>
      <c r="T152" s="29"/>
      <c r="U152" s="29"/>
      <c r="V152" s="29"/>
      <c r="W152" s="29"/>
      <c r="X152" s="29"/>
      <c r="Y152" s="29"/>
      <c r="Z152" s="29"/>
      <c r="AA152" s="29"/>
      <c r="AB152" s="29"/>
      <c r="AC152" s="29"/>
      <c r="AD152" s="29"/>
      <c r="AE152" s="29"/>
    </row>
  </sheetData>
  <sheetProtection sheet="1" autoFilter="0" formatColumns="0" formatRows="0" objects="1" scenarios="1" spinCount="100000" saltValue="IQ3zsG74ZmyJTYn1OrUhRAewJvWve1QhlFNQmFgpmmRzVtqpmCASYyepjZnOMuScdcqFHIH1RRyhYUzKnb/pCA==" hashValue="R4X2u3wLTTHO/YAek0jcX9vyfTb4J7+3OwFpGLrxOjnX6yodH6DiHOXWWjHmjRz5vLuBHbQ2LIBjl6KK80dyUA==" algorithmName="SHA-512" password="CC35"/>
  <autoFilter ref="C124:K151"/>
  <mergeCells count="9">
    <mergeCell ref="E7:H7"/>
    <mergeCell ref="E9:H9"/>
    <mergeCell ref="E18:H18"/>
    <mergeCell ref="E27:H27"/>
    <mergeCell ref="E85:H85"/>
    <mergeCell ref="E87:H87"/>
    <mergeCell ref="E115:H115"/>
    <mergeCell ref="E117:H117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BARBORAKYSK8FBE\barborakyskova</dc:creator>
  <cp:lastModifiedBy>BARBORAKYSK8FBE\barborakyskova</cp:lastModifiedBy>
  <dcterms:created xsi:type="dcterms:W3CDTF">2025-05-15T20:27:14Z</dcterms:created>
  <dcterms:modified xsi:type="dcterms:W3CDTF">2025-05-15T20:27:15Z</dcterms:modified>
</cp:coreProperties>
</file>