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Oprava střechy teni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Oprava střechy teni...'!$C$124:$K$151</definedName>
    <definedName name="_xlnm.Print_Area" localSheetId="1">'001 - Oprava střechy teni...'!$C$4:$J$76,'001 - Oprava střechy teni...'!$C$82:$J$106,'001 - Oprava střechy teni...'!$C$112:$K$151</definedName>
    <definedName name="_xlnm.Print_Titles" localSheetId="1">'001 - Oprava střechy teni...'!$124:$124</definedName>
  </definedNames>
  <calcPr/>
</workbook>
</file>

<file path=xl/calcChain.xml><?xml version="1.0" encoding="utf-8"?>
<calcChain xmlns="http://schemas.openxmlformats.org/spreadsheetml/2006/main">
  <c i="2" l="1" r="J132"/>
  <c r="J37"/>
  <c r="J36"/>
  <c i="1" r="AY95"/>
  <c i="2" r="J35"/>
  <c i="1" r="AX95"/>
  <c i="2" r="BI151"/>
  <c r="BH151"/>
  <c r="BG151"/>
  <c r="BF151"/>
  <c r="T151"/>
  <c r="T150"/>
  <c r="T149"/>
  <c r="R151"/>
  <c r="R150"/>
  <c r="R149"/>
  <c r="P151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99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115"/>
  <c i="1" r="L90"/>
  <c r="AM90"/>
  <c r="AM89"/>
  <c r="L89"/>
  <c r="AM87"/>
  <c r="L87"/>
  <c r="L85"/>
  <c r="L84"/>
  <c i="2" r="BK151"/>
  <c r="BK143"/>
  <c r="BK138"/>
  <c r="BK136"/>
  <c r="BK134"/>
  <c r="J131"/>
  <c r="J129"/>
  <c r="J145"/>
  <c r="J138"/>
  <c r="J136"/>
  <c r="J134"/>
  <c r="BK130"/>
  <c r="BK129"/>
  <c i="1" r="AS94"/>
  <c i="2" r="J148"/>
  <c r="J146"/>
  <c r="J143"/>
  <c r="J142"/>
  <c r="BK148"/>
  <c r="J147"/>
  <c r="J141"/>
  <c r="J137"/>
  <c r="J135"/>
  <c r="J130"/>
  <c r="BK128"/>
  <c r="BK147"/>
  <c r="BK141"/>
  <c r="BK137"/>
  <c r="BK135"/>
  <c r="BK131"/>
  <c r="J128"/>
  <c r="J151"/>
  <c r="BK146"/>
  <c r="BK145"/>
  <c r="BK142"/>
  <c l="1" r="T127"/>
  <c r="T126"/>
  <c r="R133"/>
  <c r="P140"/>
  <c r="BK144"/>
  <c r="J144"/>
  <c r="J103"/>
  <c r="R144"/>
  <c r="BK127"/>
  <c r="P127"/>
  <c r="R127"/>
  <c r="R126"/>
  <c r="BK133"/>
  <c r="J133"/>
  <c r="J100"/>
  <c r="P133"/>
  <c r="T133"/>
  <c r="BK140"/>
  <c r="J140"/>
  <c r="J102"/>
  <c r="R140"/>
  <c r="R139"/>
  <c r="T140"/>
  <c r="P144"/>
  <c r="T144"/>
  <c r="BK150"/>
  <c r="J150"/>
  <c r="J105"/>
  <c r="BE142"/>
  <c r="BE151"/>
  <c r="BE146"/>
  <c r="BE147"/>
  <c r="BE148"/>
  <c r="E85"/>
  <c r="F92"/>
  <c r="F121"/>
  <c r="BE128"/>
  <c r="BE130"/>
  <c r="BE134"/>
  <c r="BE136"/>
  <c r="BE141"/>
  <c r="BE143"/>
  <c r="J89"/>
  <c r="J91"/>
  <c r="J92"/>
  <c r="BE129"/>
  <c r="BE131"/>
  <c r="BE135"/>
  <c r="BE137"/>
  <c r="BE138"/>
  <c r="BE145"/>
  <c r="F36"/>
  <c i="1" r="BC95"/>
  <c r="BC94"/>
  <c r="W32"/>
  <c i="2" r="F35"/>
  <c i="1" r="BB95"/>
  <c r="BB94"/>
  <c r="W31"/>
  <c i="2" r="F34"/>
  <c i="1" r="BA95"/>
  <c r="BA94"/>
  <c r="W30"/>
  <c i="2" r="F37"/>
  <c i="1" r="BD95"/>
  <c r="BD94"/>
  <c r="W33"/>
  <c i="2" r="J34"/>
  <c i="1" r="AW95"/>
  <c i="2" l="1" r="T139"/>
  <c r="R125"/>
  <c r="P126"/>
  <c r="BK126"/>
  <c r="P139"/>
  <c r="T125"/>
  <c r="J127"/>
  <c r="J98"/>
  <c r="BK139"/>
  <c r="J139"/>
  <c r="J101"/>
  <c r="BK149"/>
  <c r="J149"/>
  <c r="J104"/>
  <c i="1" r="AX94"/>
  <c r="AW94"/>
  <c r="AK30"/>
  <c r="AY94"/>
  <c i="2" r="J33"/>
  <c i="1" r="AV95"/>
  <c r="AT95"/>
  <c i="2" r="F33"/>
  <c i="1" r="AZ95"/>
  <c r="AZ94"/>
  <c r="W29"/>
  <c i="2" l="1" r="BK125"/>
  <c r="J125"/>
  <c r="P125"/>
  <c i="1" r="AU95"/>
  <c i="2" r="J126"/>
  <c r="J97"/>
  <c r="J30"/>
  <c i="1" r="AG95"/>
  <c r="AG94"/>
  <c r="AK26"/>
  <c r="AU94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<sst xmlns="http://schemas.openxmlformats.org/spreadsheetml/2006/main">
  <si>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</si>
  <si>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</si>
  <si>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</si>
  <si>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</si>
  <si>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</si>
  <si>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{20f171e9-908e-4202-be1d-ee88a48e2af7}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</si>
  <si>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</si>
  <si>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</si>
  <si>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</si>
  <si>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</si>
  <si>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</si>
  <si>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</si>
  <si>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</si>
  <si>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20251505001</t>
  </si>
  <si>
    <t>Stavba:</t>
  </si>
  <si>
    <t>Oprava střechy tenisové haly Petřvald</t>
  </si>
  <si>
    <t>KSO:</t>
  </si>
  <si>
    <t>CC-CZ:</t>
  </si>
  <si>
    <t>Místo:</t>
  </si>
  <si>
    <t>Petřvald</t>
  </si>
  <si>
    <t>Datum:</t>
  </si>
  <si>
    <t>15. 5. 2025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</si>
  <si>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</si>
  <si>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</si>
  <si>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</si>
  <si>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</si>
  <si>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</si>
  <si>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</si>
  <si>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</si>
  <si>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</si>
  <si>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</si>
  <si>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</si>
  <si>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</si>
  <si>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</si>
  <si>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</si>
  <si>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</si>
  <si>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</si>
  <si>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</si>
  <si>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</si>
  <si>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</si>
  <si>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</si>
  <si>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</si>
  <si>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</si>
  <si>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</si>
  <si>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</si>
  <si>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</si>
  <si>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</si>
  <si>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</si>
  <si>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</si>
  <si>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</si>
  <si>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</si>
  <si>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</si>
  <si>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</si>
  <si>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</si>
  <si>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</si>
  <si>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</si>
  <si>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</si>
  <si>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</si>
  <si>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</si>
  <si>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</si>
  <si>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</si>
  <si>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</si>
  <si>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</si>
  <si>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</si>
  <si>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</si>
  <si>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</si>
  <si>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</si>
  <si>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</si>
  <si>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</si>
  <si>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</si>
  <si>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</si>
  <si>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</si>
  <si>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</si>
  <si>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</si>
  <si>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</si>
  <si>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</si>
  <si>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</si>
  <si>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</si>
  <si>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</si>
  <si>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{a6df1c69-d842-4a5d-a351-bba4e083649c}</t>
  </si>
  <si>
    <t>2</t>
  </si>
  <si>
    <t>KRYCÍ LIST SOUPISU PRACÍ</t>
  </si>
  <si>
    <t>Objekt:</t>
  </si>
  <si>
    <t>001 - Oprava střechy tenisové haly Petřvald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</si>
  <si>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</si>
  <si>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</si>
  <si>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</si>
  <si>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</si>
  <si>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</si>
  <si>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</si>
  <si>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</si>
  <si>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  94 - Lešení a stavební výtahy</t>
  </si>
  <si>
    <t xml:space="preserve">    997 - Doprava suti a vybouraných hmot</t>
  </si>
  <si>
    <t>PSV - Práce a dodávky PSV</t>
  </si>
  <si>
    <t xml:space="preserve">    762 - Konstrukce tesařské</t>
  </si>
  <si>
    <t xml:space="preserve">    765 - Krytina skládaná</t>
  </si>
  <si>
    <t>VRN - VRN</t>
  </si>
  <si>
    <t xml:space="preserve">    999 - OVN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</si>
  <si>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</si>
  <si>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</si>
  <si>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</si>
  <si>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</si>
  <si>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</si>
  <si>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</si>
  <si>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</si>
  <si>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</si>
  <si>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</si>
  <si>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</si>
  <si>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</si>
  <si>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</si>
  <si>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</si>
  <si>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</si>
  <si>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</si>
  <si>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</si>
  <si>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</si>
  <si>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</si>
  <si>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</si>
  <si>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945412111</t>
  </si>
  <si>
    <t>Teleskopická hydraulická montážní plošina výška zdvihu do 8 m</t>
  </si>
  <si>
    <t>den</t>
  </si>
  <si>
    <t>CS ÚRS 2025 01</t>
  </si>
  <si>
    <t>4</t>
  </si>
  <si>
    <t>-1569973635</t>
  </si>
  <si>
    <t>946112123</t>
  </si>
  <si>
    <t>Montáž pojízdných věží trubkových/dílcových š přes 0,9 do 1,6 m dl do 3,2 m v přes 11,6 do 12,6 m</t>
  </si>
  <si>
    <t>kus</t>
  </si>
  <si>
    <t>-1989603367</t>
  </si>
  <si>
    <t>3</t>
  </si>
  <si>
    <t>946112223</t>
  </si>
  <si>
    <t>Příplatek k pojízdným věžím š přes 0,9 do 1,6 m dl do 3,2 m v přes 11,6 do 12,6 m za každý den použití</t>
  </si>
  <si>
    <t>-1412197776</t>
  </si>
  <si>
    <t>946112823</t>
  </si>
  <si>
    <t>Demontáž pojízdných věží trubkových/dílcových š přes 0,9 do 1,6 m dl do 3,2 m v přes 11,6 do 12,6 m</t>
  </si>
  <si>
    <t>514744684</t>
  </si>
  <si>
    <t>94</t>
  </si>
  <si>
    <t>Lešení a stavební výtahy</t>
  </si>
  <si>
    <t>997</t>
  </si>
  <si>
    <t>Doprava suti a vybouraných hmot</t>
  </si>
  <si>
    <t>5</t>
  </si>
  <si>
    <t>997013152</t>
  </si>
  <si>
    <t>Vnitrostaveništní doprava suti a vybouraných hmot pro budovy v přes 6 do 9 m s omezením mechanizace</t>
  </si>
  <si>
    <t>t</t>
  </si>
  <si>
    <t>-31518591</t>
  </si>
  <si>
    <t>6</t>
  </si>
  <si>
    <t>997013501</t>
  </si>
  <si>
    <t>Odvoz suti a vybouraných hmot na skládku nebo meziskládku do 1 km se složením</t>
  </si>
  <si>
    <t>-1612136309</t>
  </si>
  <si>
    <t>7</t>
  </si>
  <si>
    <t>997013509</t>
  </si>
  <si>
    <t>Příplatek k odvozu suti a vybouraných hmot na skládku ZKD 1 km přes 1 km</t>
  </si>
  <si>
    <t>1623293944</t>
  </si>
  <si>
    <t>8</t>
  </si>
  <si>
    <t>997013811</t>
  </si>
  <si>
    <t>Poplatek za uložení na skládce (skládkovné) stavebního odpadu dřevěného kód odpadu 17 02 01</t>
  </si>
  <si>
    <t>-179299171</t>
  </si>
  <si>
    <t>997013813</t>
  </si>
  <si>
    <t>Poplatek za uložení na skládce (skládkovné) stavebního odpadu z plastických hmot kód odpadu 17 02 03</t>
  </si>
  <si>
    <t>1196942784</t>
  </si>
  <si>
    <t>PSV</t>
  </si>
  <si>
    <t>Práce a dodávky PSV</t>
  </si>
  <si>
    <t>762</t>
  </si>
  <si>
    <t>Konstrukce tesařské</t>
  </si>
  <si>
    <t>10</t>
  </si>
  <si>
    <t>998762202</t>
  </si>
  <si>
    <t>Přesun hmot procentní pro kce tesařské v objektech v přes 6 do 12 m</t>
  </si>
  <si>
    <t>%</t>
  </si>
  <si>
    <t>16</t>
  </si>
  <si>
    <t>-1992734904</t>
  </si>
  <si>
    <t>11</t>
  </si>
  <si>
    <t>R-7620090</t>
  </si>
  <si>
    <t xml:space="preserve">D+M dřevěné konstrukce z hranolů KVH vč. impregnace , vč. všech spojovacích a kotevních prvků </t>
  </si>
  <si>
    <t>m</t>
  </si>
  <si>
    <t>2008046196</t>
  </si>
  <si>
    <t>R-76290</t>
  </si>
  <si>
    <t xml:space="preserve">Demontáž dřevěných prvků </t>
  </si>
  <si>
    <t>-1971130468</t>
  </si>
  <si>
    <t>765</t>
  </si>
  <si>
    <t>Krytina skládaná</t>
  </si>
  <si>
    <t>13</t>
  </si>
  <si>
    <t>765142801</t>
  </si>
  <si>
    <t>Demontáž krytiny z polykarbonátových rovných desek</t>
  </si>
  <si>
    <t>m2</t>
  </si>
  <si>
    <t>-1547971634</t>
  </si>
  <si>
    <t>14</t>
  </si>
  <si>
    <t>765144024</t>
  </si>
  <si>
    <t>Krytina z polykarbonátových komůrkových desek rovných tl. 10 mm na dřevěnou konstrukci</t>
  </si>
  <si>
    <t>-1544307921</t>
  </si>
  <si>
    <t>15</t>
  </si>
  <si>
    <t>998765202</t>
  </si>
  <si>
    <t>Přesun hmot procentní pro krytiny skládané v objektech v přes 6 do 12 m</t>
  </si>
  <si>
    <t>1435239866</t>
  </si>
  <si>
    <t>R-7651440</t>
  </si>
  <si>
    <t xml:space="preserve">D+M profilů, kotevních prvků, veškerých příslušenství a dopňků </t>
  </si>
  <si>
    <t>380832979</t>
  </si>
  <si>
    <t>VRN</t>
  </si>
  <si>
    <t>999</t>
  </si>
  <si>
    <t>OVN</t>
  </si>
  <si>
    <t>17</t>
  </si>
  <si>
    <t>R-9998900</t>
  </si>
  <si>
    <t xml:space="preserve">Zařízení staveniště, ostatní vedlejší náklady </t>
  </si>
  <si>
    <t>soubor</t>
  </si>
  <si>
    <t>371089368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</si>
</sst>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3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="1" customFormat="1" ht="36.96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5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6</v>
      </c>
    </row>
    <row r="11" s="1" customFormat="1" ht="18.48" customHeight="1">
      <c r="B11" s="18"/>
      <c r="C11" s="19"/>
      <c r="D11" s="19"/>
      <c r="E11" s="23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>
      <c r="B14" s="18"/>
      <c r="C14" s="19"/>
      <c r="D14" s="19"/>
      <c r="E14" s="23" t="s">
        <v>24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6" t="s">
        <v>25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="1" customFormat="1" ht="12" customHeight="1">
      <c r="B16" s="18"/>
      <c r="C16" s="19"/>
      <c r="D16" s="26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="1" customFormat="1" ht="18.48" customHeight="1">
      <c r="B17" s="18"/>
      <c r="C17" s="19"/>
      <c r="D17" s="19"/>
      <c r="E17" s="23" t="s">
        <v>24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28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="1" customFormat="1" ht="12" customHeight="1">
      <c r="B19" s="18"/>
      <c r="C19" s="19"/>
      <c r="D19" s="26" t="s">
        <v>29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="1" customFormat="1" ht="18.48" customHeight="1">
      <c r="B20" s="18"/>
      <c r="C20" s="19"/>
      <c r="D20" s="19"/>
      <c r="E20" s="23" t="s">
        <v>24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28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="1" customFormat="1" ht="12" customHeight="1">
      <c r="B22" s="18"/>
      <c r="C22" s="19"/>
      <c r="D22" s="26" t="s">
        <v>30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="1" customFormat="1" ht="16.5" customHeight="1">
      <c r="B23" s="18"/>
      <c r="C23" s="19"/>
      <c r="D23" s="19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9"/>
      <c r="AP23" s="19"/>
      <c r="AQ23" s="19"/>
      <c r="AR23" s="17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="1" customFormat="1" ht="6.96" customHeight="1">
      <c r="B25" s="18"/>
      <c r="C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9"/>
      <c r="AQ25" s="19"/>
      <c r="AR25" s="17"/>
    </row>
    <row r="26" s="2" customFormat="1" ht="25.92" customHeight="1">
      <c r="A26" s="29"/>
      <c r="B26" s="30"/>
      <c r="C26" s="31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ROUND(AG94,2)</f>
        <v>1942663.25</v>
      </c>
      <c r="AL26" s="33"/>
      <c r="AM26" s="33"/>
      <c r="AN26" s="33"/>
      <c r="AO26" s="33"/>
      <c r="AP26" s="31"/>
      <c r="AQ26" s="31"/>
      <c r="AR26" s="35"/>
      <c r="BE26" s="29"/>
    </row>
    <row r="27" s="2" customFormat="1" ht="6.96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5"/>
      <c r="BE27" s="29"/>
    </row>
    <row r="28" s="2" customFormat="1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32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33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34</v>
      </c>
      <c r="AL28" s="36"/>
      <c r="AM28" s="36"/>
      <c r="AN28" s="36"/>
      <c r="AO28" s="36"/>
      <c r="AP28" s="31"/>
      <c r="AQ28" s="31"/>
      <c r="AR28" s="35"/>
      <c r="BE28" s="29"/>
    </row>
    <row r="29" s="3" customFormat="1" ht="14.4" customHeight="1">
      <c r="A29" s="3"/>
      <c r="B29" s="37"/>
      <c r="C29" s="38"/>
      <c r="D29" s="26" t="s">
        <v>35</v>
      </c>
      <c r="E29" s="38"/>
      <c r="F29" s="26" t="s">
        <v>36</v>
      </c>
      <c r="G29" s="38"/>
      <c r="H29" s="38"/>
      <c r="I29" s="38"/>
      <c r="J29" s="38"/>
      <c r="K29" s="38"/>
      <c r="L29" s="39">
        <v>0.21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40">
        <f>ROUND(AZ94, 2)</f>
        <v>1942663.25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40">
        <f>ROUND(AV94, 2)</f>
        <v>407959.28</v>
      </c>
      <c r="AL29" s="38"/>
      <c r="AM29" s="38"/>
      <c r="AN29" s="38"/>
      <c r="AO29" s="38"/>
      <c r="AP29" s="38"/>
      <c r="AQ29" s="38"/>
      <c r="AR29" s="41"/>
      <c r="BE29" s="3"/>
    </row>
    <row r="30" s="3" customFormat="1" ht="14.4" customHeight="1">
      <c r="A30" s="3"/>
      <c r="B30" s="37"/>
      <c r="C30" s="38"/>
      <c r="D30" s="38"/>
      <c r="E30" s="38"/>
      <c r="F30" s="26" t="s">
        <v>37</v>
      </c>
      <c r="G30" s="38"/>
      <c r="H30" s="38"/>
      <c r="I30" s="38"/>
      <c r="J30" s="38"/>
      <c r="K30" s="38"/>
      <c r="L30" s="39">
        <v>0.12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0">
        <f>ROUND(BA94, 2)</f>
        <v>0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0">
        <f>ROUND(AW94, 2)</f>
        <v>0</v>
      </c>
      <c r="AL30" s="38"/>
      <c r="AM30" s="38"/>
      <c r="AN30" s="38"/>
      <c r="AO30" s="38"/>
      <c r="AP30" s="38"/>
      <c r="AQ30" s="38"/>
      <c r="AR30" s="41"/>
      <c r="BE30" s="3"/>
    </row>
    <row r="31" hidden="1" s="3" customFormat="1" ht="14.4" customHeight="1">
      <c r="A31" s="3"/>
      <c r="B31" s="37"/>
      <c r="C31" s="38"/>
      <c r="D31" s="38"/>
      <c r="E31" s="38"/>
      <c r="F31" s="26" t="s">
        <v>38</v>
      </c>
      <c r="G31" s="38"/>
      <c r="H31" s="38"/>
      <c r="I31" s="38"/>
      <c r="J31" s="38"/>
      <c r="K31" s="38"/>
      <c r="L31" s="39">
        <v>0.21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0">
        <f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0">
        <v>0</v>
      </c>
      <c r="AL31" s="38"/>
      <c r="AM31" s="38"/>
      <c r="AN31" s="38"/>
      <c r="AO31" s="38"/>
      <c r="AP31" s="38"/>
      <c r="AQ31" s="38"/>
      <c r="AR31" s="41"/>
      <c r="BE31" s="3"/>
    </row>
    <row r="32" hidden="1" s="3" customFormat="1" ht="14.4" customHeight="1">
      <c r="A32" s="3"/>
      <c r="B32" s="37"/>
      <c r="C32" s="38"/>
      <c r="D32" s="38"/>
      <c r="E32" s="38"/>
      <c r="F32" s="26" t="s">
        <v>39</v>
      </c>
      <c r="G32" s="38"/>
      <c r="H32" s="38"/>
      <c r="I32" s="38"/>
      <c r="J32" s="38"/>
      <c r="K32" s="38"/>
      <c r="L32" s="39">
        <v>0.12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0">
        <f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0">
        <v>0</v>
      </c>
      <c r="AL32" s="38"/>
      <c r="AM32" s="38"/>
      <c r="AN32" s="38"/>
      <c r="AO32" s="38"/>
      <c r="AP32" s="38"/>
      <c r="AQ32" s="38"/>
      <c r="AR32" s="41"/>
      <c r="BE32" s="3"/>
    </row>
    <row r="33" hidden="1" s="3" customFormat="1" ht="14.4" customHeight="1">
      <c r="A33" s="3"/>
      <c r="B33" s="37"/>
      <c r="C33" s="38"/>
      <c r="D33" s="38"/>
      <c r="E33" s="38"/>
      <c r="F33" s="26" t="s">
        <v>40</v>
      </c>
      <c r="G33" s="38"/>
      <c r="H33" s="38"/>
      <c r="I33" s="38"/>
      <c r="J33" s="38"/>
      <c r="K33" s="38"/>
      <c r="L33" s="39"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0">
        <f>ROUND(BD94, 2)</f>
        <v>0</v>
      </c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40">
        <v>0</v>
      </c>
      <c r="AL33" s="38"/>
      <c r="AM33" s="38"/>
      <c r="AN33" s="38"/>
      <c r="AO33" s="38"/>
      <c r="AP33" s="38"/>
      <c r="AQ33" s="38"/>
      <c r="AR33" s="41"/>
      <c r="BE33" s="3"/>
    </row>
    <row r="34" s="2" customFormat="1" ht="6.96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5"/>
      <c r="BE34" s="29"/>
    </row>
    <row r="35" s="2" customFormat="1" ht="25.92" customHeight="1">
      <c r="A35" s="29"/>
      <c r="B35" s="30"/>
      <c r="C35" s="42"/>
      <c r="D35" s="43" t="s">
        <v>41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42</v>
      </c>
      <c r="U35" s="44"/>
      <c r="V35" s="44"/>
      <c r="W35" s="44"/>
      <c r="X35" s="46" t="s">
        <v>43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2350622.5300000004</v>
      </c>
      <c r="AL35" s="44"/>
      <c r="AM35" s="44"/>
      <c r="AN35" s="44"/>
      <c r="AO35" s="48"/>
      <c r="AP35" s="42"/>
      <c r="AQ35" s="42"/>
      <c r="AR35" s="35"/>
      <c r="BE35" s="29"/>
    </row>
    <row r="36" s="2" customFormat="1" ht="6.96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5"/>
      <c r="BE36" s="29"/>
    </row>
    <row r="37" s="2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5"/>
      <c r="BE37" s="29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49"/>
      <c r="C49" s="50"/>
      <c r="D49" s="51" t="s">
        <v>44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45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29"/>
      <c r="B60" s="30"/>
      <c r="C60" s="31"/>
      <c r="D60" s="54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54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54" t="s">
        <v>46</v>
      </c>
      <c r="AI60" s="33"/>
      <c r="AJ60" s="33"/>
      <c r="AK60" s="33"/>
      <c r="AL60" s="33"/>
      <c r="AM60" s="54" t="s">
        <v>47</v>
      </c>
      <c r="AN60" s="33"/>
      <c r="AO60" s="33"/>
      <c r="AP60" s="31"/>
      <c r="AQ60" s="31"/>
      <c r="AR60" s="35"/>
      <c r="BE60" s="2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29"/>
      <c r="B64" s="30"/>
      <c r="C64" s="31"/>
      <c r="D64" s="51" t="s">
        <v>48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49</v>
      </c>
      <c r="AI64" s="55"/>
      <c r="AJ64" s="55"/>
      <c r="AK64" s="55"/>
      <c r="AL64" s="55"/>
      <c r="AM64" s="55"/>
      <c r="AN64" s="55"/>
      <c r="AO64" s="55"/>
      <c r="AP64" s="31"/>
      <c r="AQ64" s="31"/>
      <c r="AR64" s="35"/>
      <c r="BE64" s="2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29"/>
      <c r="B75" s="30"/>
      <c r="C75" s="31"/>
      <c r="D75" s="54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54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54" t="s">
        <v>46</v>
      </c>
      <c r="AI75" s="33"/>
      <c r="AJ75" s="33"/>
      <c r="AK75" s="33"/>
      <c r="AL75" s="33"/>
      <c r="AM75" s="54" t="s">
        <v>47</v>
      </c>
      <c r="AN75" s="33"/>
      <c r="AO75" s="33"/>
      <c r="AP75" s="31"/>
      <c r="AQ75" s="31"/>
      <c r="AR75" s="35"/>
      <c r="BE75" s="29"/>
    </row>
    <row r="76" s="2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5"/>
      <c r="BE76" s="29"/>
    </row>
    <row r="77" s="2" customFormat="1" ht="6.96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29"/>
    </row>
    <row r="81" s="2" customFormat="1" ht="6.96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29"/>
    </row>
    <row r="82" s="2" customFormat="1" ht="24.96" customHeight="1">
      <c r="A82" s="29"/>
      <c r="B82" s="30"/>
      <c r="C82" s="20" t="s">
        <v>50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5"/>
      <c r="B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5"/>
      <c r="BE83" s="29"/>
    </row>
    <row r="84" s="4" customFormat="1" ht="12" customHeight="1">
      <c r="A84" s="4"/>
      <c r="B84" s="60"/>
      <c r="C84" s="26" t="s">
        <v>12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20251505001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  <c r="BE84" s="4"/>
    </row>
    <row r="85" s="5" customFormat="1" ht="36.96" customHeight="1">
      <c r="A85" s="5"/>
      <c r="B85" s="63"/>
      <c r="C85" s="64" t="s">
        <v>14</v>
      </c>
      <c r="D85" s="65"/>
      <c r="E85" s="65"/>
      <c r="F85" s="65"/>
      <c r="G85" s="65"/>
      <c r="H85" s="65"/>
      <c r="I85" s="65"/>
      <c r="J85" s="65"/>
      <c r="K85" s="65"/>
      <c r="L85" s="66" t="str">
        <f>K6</f>
        <v>Oprava střechy tenisové haly Petřvald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7"/>
      <c r="BE85" s="5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5"/>
      <c r="BE86" s="29"/>
    </row>
    <row r="87" s="2" customFormat="1" ht="12" customHeight="1">
      <c r="A87" s="29"/>
      <c r="B87" s="30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68" t="str">
        <f>IF(K8="","",K8)</f>
        <v>Petřvald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69" t="str">
        <f>IF(AN8= "","",AN8)</f>
        <v>15. 5. 2025</v>
      </c>
      <c r="AN87" s="69"/>
      <c r="AO87" s="31"/>
      <c r="AP87" s="31"/>
      <c r="AQ87" s="31"/>
      <c r="AR87" s="35"/>
      <c r="B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5"/>
      <c r="BE88" s="29"/>
    </row>
    <row r="89" s="2" customFormat="1" ht="15.15" customHeight="1">
      <c r="A89" s="29"/>
      <c r="B89" s="30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61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70" t="str">
        <f>IF(E17="","",E17)</f>
        <v xml:space="preserve"> </v>
      </c>
      <c r="AN89" s="61"/>
      <c r="AO89" s="61"/>
      <c r="AP89" s="61"/>
      <c r="AQ89" s="31"/>
      <c r="AR89" s="35"/>
      <c r="AS89" s="71" t="s">
        <v>51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29"/>
    </row>
    <row r="90" s="2" customFormat="1" ht="15.15" customHeight="1">
      <c r="A90" s="29"/>
      <c r="B90" s="30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61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29</v>
      </c>
      <c r="AJ90" s="31"/>
      <c r="AK90" s="31"/>
      <c r="AL90" s="31"/>
      <c r="AM90" s="70" t="str">
        <f>IF(E20="","",E20)</f>
        <v xml:space="preserve"> </v>
      </c>
      <c r="AN90" s="61"/>
      <c r="AO90" s="61"/>
      <c r="AP90" s="61"/>
      <c r="AQ90" s="31"/>
      <c r="AR90" s="35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29"/>
    </row>
    <row r="91" s="2" customFormat="1" ht="10.8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5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29"/>
    </row>
    <row r="92" s="2" customFormat="1" ht="29.28" customHeight="1">
      <c r="A92" s="29"/>
      <c r="B92" s="30"/>
      <c r="C92" s="83" t="s">
        <v>52</v>
      </c>
      <c r="D92" s="84"/>
      <c r="E92" s="84"/>
      <c r="F92" s="84"/>
      <c r="G92" s="84"/>
      <c r="H92" s="85"/>
      <c r="I92" s="86" t="s">
        <v>53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54</v>
      </c>
      <c r="AH92" s="84"/>
      <c r="AI92" s="84"/>
      <c r="AJ92" s="84"/>
      <c r="AK92" s="84"/>
      <c r="AL92" s="84"/>
      <c r="AM92" s="84"/>
      <c r="AN92" s="86" t="s">
        <v>55</v>
      </c>
      <c r="AO92" s="84"/>
      <c r="AP92" s="88"/>
      <c r="AQ92" s="89" t="s">
        <v>56</v>
      </c>
      <c r="AR92" s="35"/>
      <c r="AS92" s="90" t="s">
        <v>57</v>
      </c>
      <c r="AT92" s="91" t="s">
        <v>58</v>
      </c>
      <c r="AU92" s="91" t="s">
        <v>59</v>
      </c>
      <c r="AV92" s="91" t="s">
        <v>60</v>
      </c>
      <c r="AW92" s="91" t="s">
        <v>61</v>
      </c>
      <c r="AX92" s="91" t="s">
        <v>62</v>
      </c>
      <c r="AY92" s="91" t="s">
        <v>63</v>
      </c>
      <c r="AZ92" s="91" t="s">
        <v>64</v>
      </c>
      <c r="BA92" s="91" t="s">
        <v>65</v>
      </c>
      <c r="BB92" s="91" t="s">
        <v>66</v>
      </c>
      <c r="BC92" s="91" t="s">
        <v>67</v>
      </c>
      <c r="BD92" s="92" t="s">
        <v>68</v>
      </c>
      <c r="BE92" s="29"/>
    </row>
    <row r="93" s="2" customFormat="1" ht="10.8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5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29"/>
    </row>
    <row r="94" s="6" customFormat="1" ht="32.4" customHeight="1">
      <c r="A94" s="6"/>
      <c r="B94" s="96"/>
      <c r="C94" s="97" t="s">
        <v>69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ROUND(AG95,2)</f>
        <v>1942663.25</v>
      </c>
      <c r="AH94" s="99"/>
      <c r="AI94" s="99"/>
      <c r="AJ94" s="99"/>
      <c r="AK94" s="99"/>
      <c r="AL94" s="99"/>
      <c r="AM94" s="99"/>
      <c r="AN94" s="100">
        <f>SUM(AG94,AT94)</f>
        <v>2350622.5300000004</v>
      </c>
      <c r="AO94" s="100"/>
      <c r="AP94" s="100"/>
      <c r="AQ94" s="101" t="s">
        <v>1</v>
      </c>
      <c r="AR94" s="102"/>
      <c r="AS94" s="103">
        <f>ROUND(AS95,2)</f>
        <v>0</v>
      </c>
      <c r="AT94" s="104">
        <f>ROUND(SUM(AV94:AW94),2)</f>
        <v>407959.28</v>
      </c>
      <c r="AU94" s="105">
        <f>ROUND(AU95,5)</f>
        <v>1038.05303</v>
      </c>
      <c r="AV94" s="104">
        <f>ROUND(AZ94*L29,2)</f>
        <v>407959.28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ROUND(AZ95,2)</f>
        <v>1942663.25</v>
      </c>
      <c r="BA94" s="104">
        <f>ROUND(BA95,2)</f>
        <v>0</v>
      </c>
      <c r="BB94" s="104">
        <f>ROUND(BB95,2)</f>
        <v>0</v>
      </c>
      <c r="BC94" s="104">
        <f>ROUND(BC95,2)</f>
        <v>0</v>
      </c>
      <c r="BD94" s="106">
        <f>ROUND(BD95,2)</f>
        <v>0</v>
      </c>
      <c r="BE94" s="6"/>
      <c r="BS94" s="107" t="s">
        <v>70</v>
      </c>
      <c r="BT94" s="107" t="s">
        <v>71</v>
      </c>
      <c r="BU94" s="108" t="s">
        <v>72</v>
      </c>
      <c r="BV94" s="107" t="s">
        <v>73</v>
      </c>
      <c r="BW94" s="107" t="s">
        <v>5</v>
      </c>
      <c r="BX94" s="107" t="s">
        <v>74</v>
      </c>
      <c r="CL94" s="107" t="s">
        <v>1</v>
      </c>
    </row>
    <row r="95" s="7" customFormat="1" ht="16.5" customHeight="1">
      <c r="A95" s="109" t="s">
        <v>75</v>
      </c>
      <c r="B95" s="110"/>
      <c r="C95" s="111"/>
      <c r="D95" s="112" t="s">
        <v>76</v>
      </c>
      <c r="E95" s="112"/>
      <c r="F95" s="112"/>
      <c r="G95" s="112"/>
      <c r="H95" s="112"/>
      <c r="I95" s="113"/>
      <c r="J95" s="112" t="s">
        <v>15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'001 - Oprava střechy teni...'!J30</f>
        <v>1942663.25</v>
      </c>
      <c r="AH95" s="113"/>
      <c r="AI95" s="113"/>
      <c r="AJ95" s="113"/>
      <c r="AK95" s="113"/>
      <c r="AL95" s="113"/>
      <c r="AM95" s="113"/>
      <c r="AN95" s="114">
        <f>SUM(AG95,AT95)</f>
        <v>2350622.5300000004</v>
      </c>
      <c r="AO95" s="113"/>
      <c r="AP95" s="113"/>
      <c r="AQ95" s="115" t="s">
        <v>77</v>
      </c>
      <c r="AR95" s="116"/>
      <c r="AS95" s="117">
        <v>0</v>
      </c>
      <c r="AT95" s="118">
        <f>ROUND(SUM(AV95:AW95),2)</f>
        <v>407959.28</v>
      </c>
      <c r="AU95" s="119">
        <f>'001 - Oprava střechy teni...'!P125</f>
        <v>1038.053032</v>
      </c>
      <c r="AV95" s="118">
        <f>'001 - Oprava střechy teni...'!J33</f>
        <v>407959.28</v>
      </c>
      <c r="AW95" s="118">
        <f>'001 - Oprava střechy teni...'!J34</f>
        <v>0</v>
      </c>
      <c r="AX95" s="118">
        <f>'001 - Oprava střechy teni...'!J35</f>
        <v>0</v>
      </c>
      <c r="AY95" s="118">
        <f>'001 - Oprava střechy teni...'!J36</f>
        <v>0</v>
      </c>
      <c r="AZ95" s="118">
        <f>'001 - Oprava střechy teni...'!F33</f>
        <v>1942663.25</v>
      </c>
      <c r="BA95" s="118">
        <f>'001 - Oprava střechy teni...'!F34</f>
        <v>0</v>
      </c>
      <c r="BB95" s="118">
        <f>'001 - Oprava střechy teni...'!F35</f>
        <v>0</v>
      </c>
      <c r="BC95" s="118">
        <f>'001 - Oprava střechy teni...'!F36</f>
        <v>0</v>
      </c>
      <c r="BD95" s="120">
        <f>'001 - Oprava střechy teni...'!F37</f>
        <v>0</v>
      </c>
      <c r="BE95" s="7"/>
      <c r="BT95" s="121" t="s">
        <v>78</v>
      </c>
      <c r="BV95" s="121" t="s">
        <v>73</v>
      </c>
      <c r="BW95" s="121" t="s">
        <v>79</v>
      </c>
      <c r="BX95" s="121" t="s">
        <v>5</v>
      </c>
      <c r="CL95" s="121" t="s">
        <v>1</v>
      </c>
      <c r="CM95" s="121" t="s">
        <v>80</v>
      </c>
    </row>
    <row r="96" s="2" customFormat="1" ht="30" customHeight="1">
      <c r="A96" s="29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5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="2" customFormat="1" ht="6.96" customHeight="1">
      <c r="A97" s="29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sheetProtection sheet="1" formatColumns="0" formatRows="0" objects="1" scenarios="1" spinCount="100000" saltValue="yrcf+5c9fAZ+i3F8ifBI2nzVTre5PSIu90jJBUmtSFj4YxCyZS9PGeRl5X7mRicJLf6MHYElKlSLPJZCy4LXeA==" hashValue="IPM4asb9VHxytaeVHlHyazcB3V39gg5eEAF8AGITJtU323bC6Cf3jaDTdZ3imVEvhKjiXFPEHZGJ3Rn7DU+wdg==" algorithmName="SHA-512" password="CC35"/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Oprava střechy ten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79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7"/>
      <c r="AT3" s="14" t="s">
        <v>80</v>
      </c>
    </row>
    <row r="4" s="1" customFormat="1" ht="24.96" customHeight="1">
      <c r="B4" s="17"/>
      <c r="D4" s="124" t="s">
        <v>81</v>
      </c>
      <c r="L4" s="17"/>
      <c r="M4" s="125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26" t="s">
        <v>14</v>
      </c>
      <c r="L6" s="17"/>
    </row>
    <row r="7" s="1" customFormat="1" ht="16.5" customHeight="1">
      <c r="B7" s="17"/>
      <c r="E7" s="127" t="str">
        <f>'Rekapitulace stavby'!K6</f>
        <v>Oprava střechy tenisové haly Petřvald</v>
      </c>
      <c r="F7" s="126"/>
      <c r="G7" s="126"/>
      <c r="H7" s="126"/>
      <c r="L7" s="17"/>
    </row>
    <row r="8" s="2" customFormat="1" ht="12" customHeight="1">
      <c r="A8" s="29"/>
      <c r="B8" s="35"/>
      <c r="C8" s="29"/>
      <c r="D8" s="126" t="s">
        <v>82</v>
      </c>
      <c r="E8" s="29"/>
      <c r="F8" s="29"/>
      <c r="G8" s="29"/>
      <c r="H8" s="29"/>
      <c r="I8" s="29"/>
      <c r="J8" s="29"/>
      <c r="K8" s="29"/>
      <c r="L8" s="5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16.5" customHeight="1">
      <c r="A9" s="29"/>
      <c r="B9" s="35"/>
      <c r="C9" s="29"/>
      <c r="D9" s="29"/>
      <c r="E9" s="128" t="s">
        <v>83</v>
      </c>
      <c r="F9" s="29"/>
      <c r="G9" s="29"/>
      <c r="H9" s="29"/>
      <c r="I9" s="29"/>
      <c r="J9" s="29"/>
      <c r="K9" s="29"/>
      <c r="L9" s="53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>
      <c r="A10" s="29"/>
      <c r="B10" s="35"/>
      <c r="C10" s="29"/>
      <c r="D10" s="29"/>
      <c r="E10" s="29"/>
      <c r="F10" s="29"/>
      <c r="G10" s="29"/>
      <c r="H10" s="29"/>
      <c r="I10" s="29"/>
      <c r="J10" s="29"/>
      <c r="K10" s="29"/>
      <c r="L10" s="5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2" customHeight="1">
      <c r="A11" s="29"/>
      <c r="B11" s="35"/>
      <c r="C11" s="29"/>
      <c r="D11" s="126" t="s">
        <v>16</v>
      </c>
      <c r="E11" s="29"/>
      <c r="F11" s="129" t="s">
        <v>1</v>
      </c>
      <c r="G11" s="29"/>
      <c r="H11" s="29"/>
      <c r="I11" s="126" t="s">
        <v>17</v>
      </c>
      <c r="J11" s="129" t="s">
        <v>1</v>
      </c>
      <c r="K11" s="29"/>
      <c r="L11" s="5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26" t="s">
        <v>18</v>
      </c>
      <c r="E12" s="29"/>
      <c r="F12" s="129" t="s">
        <v>19</v>
      </c>
      <c r="G12" s="29"/>
      <c r="H12" s="29"/>
      <c r="I12" s="126" t="s">
        <v>20</v>
      </c>
      <c r="J12" s="130" t="str">
        <f>'Rekapitulace stavby'!AN8</f>
        <v>15. 5. 2025</v>
      </c>
      <c r="K12" s="29"/>
      <c r="L12" s="5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0.8" customHeight="1">
      <c r="A13" s="29"/>
      <c r="B13" s="35"/>
      <c r="C13" s="29"/>
      <c r="D13" s="29"/>
      <c r="E13" s="29"/>
      <c r="F13" s="29"/>
      <c r="G13" s="29"/>
      <c r="H13" s="29"/>
      <c r="I13" s="29"/>
      <c r="J13" s="29"/>
      <c r="K13" s="29"/>
      <c r="L13" s="53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12" customHeight="1">
      <c r="A14" s="29"/>
      <c r="B14" s="35"/>
      <c r="C14" s="29"/>
      <c r="D14" s="126" t="s">
        <v>22</v>
      </c>
      <c r="E14" s="29"/>
      <c r="F14" s="29"/>
      <c r="G14" s="29"/>
      <c r="H14" s="29"/>
      <c r="I14" s="126" t="s">
        <v>23</v>
      </c>
      <c r="J14" s="129" t="str">
        <f>IF('Rekapitulace stavby'!AN10="","",'Rekapitulace stavby'!AN10)</f>
        <v/>
      </c>
      <c r="K14" s="29"/>
      <c r="L14" s="5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8" customHeight="1">
      <c r="A15" s="29"/>
      <c r="B15" s="35"/>
      <c r="C15" s="29"/>
      <c r="D15" s="29"/>
      <c r="E15" s="129" t="str">
        <f>IF('Rekapitulace stavby'!E11="","",'Rekapitulace stavby'!E11)</f>
        <v xml:space="preserve"> </v>
      </c>
      <c r="F15" s="29"/>
      <c r="G15" s="29"/>
      <c r="H15" s="29"/>
      <c r="I15" s="126" t="s">
        <v>25</v>
      </c>
      <c r="J15" s="129" t="str">
        <f>IF('Rekapitulace stavby'!AN11="","",'Rekapitulace stavby'!AN11)</f>
        <v/>
      </c>
      <c r="K15" s="29"/>
      <c r="L15" s="5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6.96" customHeight="1">
      <c r="A16" s="29"/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5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12" customHeight="1">
      <c r="A17" s="29"/>
      <c r="B17" s="35"/>
      <c r="C17" s="29"/>
      <c r="D17" s="126" t="s">
        <v>26</v>
      </c>
      <c r="E17" s="29"/>
      <c r="F17" s="29"/>
      <c r="G17" s="29"/>
      <c r="H17" s="29"/>
      <c r="I17" s="126" t="s">
        <v>23</v>
      </c>
      <c r="J17" s="129" t="str">
        <f>'Rekapitulace stavby'!AN13</f>
        <v/>
      </c>
      <c r="K17" s="29"/>
      <c r="L17" s="5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8" customHeight="1">
      <c r="A18" s="29"/>
      <c r="B18" s="35"/>
      <c r="C18" s="29"/>
      <c r="D18" s="29"/>
      <c r="E18" s="129" t="str">
        <f>'Rekapitulace stavby'!E14</f>
        <v xml:space="preserve"> </v>
      </c>
      <c r="F18" s="129"/>
      <c r="G18" s="129"/>
      <c r="H18" s="129"/>
      <c r="I18" s="126" t="s">
        <v>25</v>
      </c>
      <c r="J18" s="129" t="str">
        <f>'Rekapitulace stavby'!AN14</f>
        <v/>
      </c>
      <c r="K18" s="29"/>
      <c r="L18" s="53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6.96" customHeight="1">
      <c r="A19" s="29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53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12" customHeight="1">
      <c r="A20" s="29"/>
      <c r="B20" s="35"/>
      <c r="C20" s="29"/>
      <c r="D20" s="126" t="s">
        <v>27</v>
      </c>
      <c r="E20" s="29"/>
      <c r="F20" s="29"/>
      <c r="G20" s="29"/>
      <c r="H20" s="29"/>
      <c r="I20" s="126" t="s">
        <v>23</v>
      </c>
      <c r="J20" s="129" t="str">
        <f>IF('Rekapitulace stavby'!AN16="","",'Rekapitulace stavby'!AN16)</f>
        <v/>
      </c>
      <c r="K20" s="29"/>
      <c r="L20" s="5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8" customHeight="1">
      <c r="A21" s="29"/>
      <c r="B21" s="35"/>
      <c r="C21" s="29"/>
      <c r="D21" s="29"/>
      <c r="E21" s="129" t="str">
        <f>IF('Rekapitulace stavby'!E17="","",'Rekapitulace stavby'!E17)</f>
        <v xml:space="preserve"> </v>
      </c>
      <c r="F21" s="29"/>
      <c r="G21" s="29"/>
      <c r="H21" s="29"/>
      <c r="I21" s="126" t="s">
        <v>25</v>
      </c>
      <c r="J21" s="129" t="str">
        <f>IF('Rekapitulace stavby'!AN17="","",'Rekapitulace stavby'!AN17)</f>
        <v/>
      </c>
      <c r="K21" s="29"/>
      <c r="L21" s="5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6.96" customHeight="1">
      <c r="A22" s="29"/>
      <c r="B22" s="35"/>
      <c r="C22" s="29"/>
      <c r="D22" s="29"/>
      <c r="E22" s="29"/>
      <c r="F22" s="29"/>
      <c r="G22" s="29"/>
      <c r="H22" s="29"/>
      <c r="I22" s="29"/>
      <c r="J22" s="29"/>
      <c r="K22" s="29"/>
      <c r="L22" s="5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2" customHeight="1">
      <c r="A23" s="29"/>
      <c r="B23" s="35"/>
      <c r="C23" s="29"/>
      <c r="D23" s="126" t="s">
        <v>29</v>
      </c>
      <c r="E23" s="29"/>
      <c r="F23" s="29"/>
      <c r="G23" s="29"/>
      <c r="H23" s="29"/>
      <c r="I23" s="126" t="s">
        <v>23</v>
      </c>
      <c r="J23" s="129" t="str">
        <f>IF('Rekapitulace stavby'!AN19="","",'Rekapitulace stavby'!AN19)</f>
        <v/>
      </c>
      <c r="K23" s="29"/>
      <c r="L23" s="53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8" customHeight="1">
      <c r="A24" s="29"/>
      <c r="B24" s="35"/>
      <c r="C24" s="29"/>
      <c r="D24" s="29"/>
      <c r="E24" s="129" t="str">
        <f>IF('Rekapitulace stavby'!E20="","",'Rekapitulace stavby'!E20)</f>
        <v xml:space="preserve"> </v>
      </c>
      <c r="F24" s="29"/>
      <c r="G24" s="29"/>
      <c r="H24" s="29"/>
      <c r="I24" s="126" t="s">
        <v>25</v>
      </c>
      <c r="J24" s="129" t="str">
        <f>IF('Rekapitulace stavby'!AN20="","",'Rekapitulace stavby'!AN20)</f>
        <v/>
      </c>
      <c r="K24" s="29"/>
      <c r="L24" s="53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6.96" customHeight="1">
      <c r="A25" s="29"/>
      <c r="B25" s="35"/>
      <c r="C25" s="29"/>
      <c r="D25" s="29"/>
      <c r="E25" s="29"/>
      <c r="F25" s="29"/>
      <c r="G25" s="29"/>
      <c r="H25" s="29"/>
      <c r="I25" s="29"/>
      <c r="J25" s="29"/>
      <c r="K25" s="29"/>
      <c r="L25" s="53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="2" customFormat="1" ht="12" customHeight="1">
      <c r="A26" s="29"/>
      <c r="B26" s="35"/>
      <c r="C26" s="29"/>
      <c r="D26" s="126" t="s">
        <v>30</v>
      </c>
      <c r="E26" s="29"/>
      <c r="F26" s="29"/>
      <c r="G26" s="29"/>
      <c r="H26" s="29"/>
      <c r="I26" s="29"/>
      <c r="J26" s="29"/>
      <c r="K26" s="29"/>
      <c r="L26" s="5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8" customFormat="1" ht="16.5" customHeight="1">
      <c r="A27" s="131"/>
      <c r="B27" s="132"/>
      <c r="C27" s="131"/>
      <c r="D27" s="131"/>
      <c r="E27" s="133" t="s">
        <v>1</v>
      </c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29"/>
      <c r="B28" s="35"/>
      <c r="C28" s="29"/>
      <c r="D28" s="29"/>
      <c r="E28" s="29"/>
      <c r="F28" s="29"/>
      <c r="G28" s="29"/>
      <c r="H28" s="29"/>
      <c r="I28" s="29"/>
      <c r="J28" s="29"/>
      <c r="K28" s="29"/>
      <c r="L28" s="53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5"/>
      <c r="E29" s="135"/>
      <c r="F29" s="135"/>
      <c r="G29" s="135"/>
      <c r="H29" s="135"/>
      <c r="I29" s="135"/>
      <c r="J29" s="135"/>
      <c r="K29" s="135"/>
      <c r="L29" s="53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25.44" customHeight="1">
      <c r="A30" s="29"/>
      <c r="B30" s="35"/>
      <c r="C30" s="29"/>
      <c r="D30" s="136" t="s">
        <v>31</v>
      </c>
      <c r="E30" s="29"/>
      <c r="F30" s="29"/>
      <c r="G30" s="29"/>
      <c r="H30" s="29"/>
      <c r="I30" s="29"/>
      <c r="J30" s="137">
        <f>ROUND(J125, 2)</f>
        <v>1942663.25</v>
      </c>
      <c r="K30" s="29"/>
      <c r="L30" s="53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6.96" customHeight="1">
      <c r="A31" s="29"/>
      <c r="B31" s="35"/>
      <c r="C31" s="29"/>
      <c r="D31" s="135"/>
      <c r="E31" s="135"/>
      <c r="F31" s="135"/>
      <c r="G31" s="135"/>
      <c r="H31" s="135"/>
      <c r="I31" s="135"/>
      <c r="J31" s="135"/>
      <c r="K31" s="135"/>
      <c r="L31" s="5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29"/>
      <c r="F32" s="138" t="s">
        <v>33</v>
      </c>
      <c r="G32" s="29"/>
      <c r="H32" s="29"/>
      <c r="I32" s="138" t="s">
        <v>32</v>
      </c>
      <c r="J32" s="138" t="s">
        <v>34</v>
      </c>
      <c r="K32" s="29"/>
      <c r="L32" s="5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="2" customFormat="1" ht="14.4" customHeight="1">
      <c r="A33" s="29"/>
      <c r="B33" s="35"/>
      <c r="C33" s="29"/>
      <c r="D33" s="139" t="s">
        <v>35</v>
      </c>
      <c r="E33" s="126" t="s">
        <v>36</v>
      </c>
      <c r="F33" s="140">
        <f>ROUND((SUM(BE125:BE151)),  2)</f>
        <v>1942663.25</v>
      </c>
      <c r="G33" s="29"/>
      <c r="H33" s="29"/>
      <c r="I33" s="141">
        <v>0.21</v>
      </c>
      <c r="J33" s="140">
        <f>ROUND(((SUM(BE125:BE151))*I33),  2)</f>
        <v>407959.28</v>
      </c>
      <c r="K33" s="29"/>
      <c r="L33" s="5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="2" customFormat="1" ht="14.4" customHeight="1">
      <c r="A34" s="29"/>
      <c r="B34" s="35"/>
      <c r="C34" s="29"/>
      <c r="D34" s="29"/>
      <c r="E34" s="126" t="s">
        <v>37</v>
      </c>
      <c r="F34" s="140">
        <f>ROUND((SUM(BF125:BF151)),  2)</f>
        <v>0</v>
      </c>
      <c r="G34" s="29"/>
      <c r="H34" s="29"/>
      <c r="I34" s="141">
        <v>0.12</v>
      </c>
      <c r="J34" s="140">
        <f>ROUND(((SUM(BF125:BF151))*I34),  2)</f>
        <v>0</v>
      </c>
      <c r="K34" s="29"/>
      <c r="L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26" t="s">
        <v>38</v>
      </c>
      <c r="F35" s="140">
        <f>ROUND((SUM(BG125:BG151)),  2)</f>
        <v>0</v>
      </c>
      <c r="G35" s="29"/>
      <c r="H35" s="29"/>
      <c r="I35" s="141">
        <v>0.21</v>
      </c>
      <c r="J35" s="140">
        <f>0</f>
        <v>0</v>
      </c>
      <c r="K35" s="29"/>
      <c r="L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hidden="1" s="2" customFormat="1" ht="14.4" customHeight="1">
      <c r="A36" s="29"/>
      <c r="B36" s="35"/>
      <c r="C36" s="29"/>
      <c r="D36" s="29"/>
      <c r="E36" s="126" t="s">
        <v>39</v>
      </c>
      <c r="F36" s="140">
        <f>ROUND((SUM(BH125:BH151)),  2)</f>
        <v>0</v>
      </c>
      <c r="G36" s="29"/>
      <c r="H36" s="29"/>
      <c r="I36" s="141">
        <v>0.12</v>
      </c>
      <c r="J36" s="140">
        <f>0</f>
        <v>0</v>
      </c>
      <c r="K36" s="29"/>
      <c r="L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hidden="1" s="2" customFormat="1" ht="14.4" customHeight="1">
      <c r="A37" s="29"/>
      <c r="B37" s="35"/>
      <c r="C37" s="29"/>
      <c r="D37" s="29"/>
      <c r="E37" s="126" t="s">
        <v>40</v>
      </c>
      <c r="F37" s="140">
        <f>ROUND((SUM(BI125:BI151)),  2)</f>
        <v>0</v>
      </c>
      <c r="G37" s="29"/>
      <c r="H37" s="29"/>
      <c r="I37" s="141">
        <v>0</v>
      </c>
      <c r="J37" s="140">
        <f>0</f>
        <v>0</v>
      </c>
      <c r="K37" s="29"/>
      <c r="L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6.96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2" customFormat="1" ht="25.44" customHeight="1">
      <c r="A39" s="29"/>
      <c r="B39" s="35"/>
      <c r="C39" s="142"/>
      <c r="D39" s="143" t="s">
        <v>41</v>
      </c>
      <c r="E39" s="144"/>
      <c r="F39" s="144"/>
      <c r="G39" s="145" t="s">
        <v>42</v>
      </c>
      <c r="H39" s="146" t="s">
        <v>43</v>
      </c>
      <c r="I39" s="144"/>
      <c r="J39" s="147">
        <f>SUM(J30:J37)</f>
        <v>2350622.5300000004</v>
      </c>
      <c r="K39" s="148"/>
      <c r="L39" s="5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="2" customFormat="1" ht="14.4" customHeight="1">
      <c r="A40" s="29"/>
      <c r="B40" s="35"/>
      <c r="C40" s="29"/>
      <c r="D40" s="29"/>
      <c r="E40" s="29"/>
      <c r="F40" s="29"/>
      <c r="G40" s="29"/>
      <c r="H40" s="29"/>
      <c r="I40" s="29"/>
      <c r="J40" s="29"/>
      <c r="K40" s="29"/>
      <c r="L40" s="5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3"/>
      <c r="D50" s="149" t="s">
        <v>44</v>
      </c>
      <c r="E50" s="150"/>
      <c r="F50" s="150"/>
      <c r="G50" s="149" t="s">
        <v>45</v>
      </c>
      <c r="H50" s="150"/>
      <c r="I50" s="150"/>
      <c r="J50" s="150"/>
      <c r="K50" s="150"/>
      <c r="L50" s="5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51" t="s">
        <v>46</v>
      </c>
      <c r="E61" s="152"/>
      <c r="F61" s="153" t="s">
        <v>47</v>
      </c>
      <c r="G61" s="151" t="s">
        <v>46</v>
      </c>
      <c r="H61" s="152"/>
      <c r="I61" s="152"/>
      <c r="J61" s="154" t="s">
        <v>47</v>
      </c>
      <c r="K61" s="152"/>
      <c r="L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49" t="s">
        <v>48</v>
      </c>
      <c r="E65" s="155"/>
      <c r="F65" s="155"/>
      <c r="G65" s="149" t="s">
        <v>49</v>
      </c>
      <c r="H65" s="155"/>
      <c r="I65" s="155"/>
      <c r="J65" s="155"/>
      <c r="K65" s="155"/>
      <c r="L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51" t="s">
        <v>46</v>
      </c>
      <c r="E76" s="152"/>
      <c r="F76" s="153" t="s">
        <v>47</v>
      </c>
      <c r="G76" s="151" t="s">
        <v>46</v>
      </c>
      <c r="H76" s="152"/>
      <c r="I76" s="152"/>
      <c r="J76" s="154" t="s">
        <v>47</v>
      </c>
      <c r="K76" s="152"/>
      <c r="L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="2" customFormat="1" ht="6.96" customHeight="1">
      <c r="A81" s="29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3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="2" customFormat="1" ht="24.96" customHeight="1">
      <c r="A82" s="29"/>
      <c r="B82" s="30"/>
      <c r="C82" s="20" t="s">
        <v>84</v>
      </c>
      <c r="D82" s="31"/>
      <c r="E82" s="31"/>
      <c r="F82" s="31"/>
      <c r="G82" s="31"/>
      <c r="H82" s="31"/>
      <c r="I82" s="31"/>
      <c r="J82" s="31"/>
      <c r="K82" s="31"/>
      <c r="L82" s="53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3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="2" customFormat="1" ht="12" customHeight="1">
      <c r="A84" s="29"/>
      <c r="B84" s="30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53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="2" customFormat="1" ht="16.5" customHeight="1">
      <c r="A85" s="29"/>
      <c r="B85" s="30"/>
      <c r="C85" s="31"/>
      <c r="D85" s="31"/>
      <c r="E85" s="160" t="str">
        <f>E7</f>
        <v>Oprava střechy tenisové haly Petřvald</v>
      </c>
      <c r="F85" s="26"/>
      <c r="G85" s="26"/>
      <c r="H85" s="26"/>
      <c r="I85" s="31"/>
      <c r="J85" s="31"/>
      <c r="K85" s="31"/>
      <c r="L85" s="53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="2" customFormat="1" ht="12" customHeight="1">
      <c r="A86" s="29"/>
      <c r="B86" s="30"/>
      <c r="C86" s="26" t="s">
        <v>82</v>
      </c>
      <c r="D86" s="31"/>
      <c r="E86" s="31"/>
      <c r="F86" s="31"/>
      <c r="G86" s="31"/>
      <c r="H86" s="31"/>
      <c r="I86" s="31"/>
      <c r="J86" s="31"/>
      <c r="K86" s="31"/>
      <c r="L86" s="53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="2" customFormat="1" ht="16.5" customHeight="1">
      <c r="A87" s="29"/>
      <c r="B87" s="30"/>
      <c r="C87" s="31"/>
      <c r="D87" s="31"/>
      <c r="E87" s="66" t="str">
        <f>E9</f>
        <v>001 - Oprava střechy tenisové haly Petřvald</v>
      </c>
      <c r="F87" s="31"/>
      <c r="G87" s="31"/>
      <c r="H87" s="31"/>
      <c r="I87" s="31"/>
      <c r="J87" s="31"/>
      <c r="K87" s="31"/>
      <c r="L87" s="53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3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="2" customFormat="1" ht="12" customHeight="1">
      <c r="A89" s="29"/>
      <c r="B89" s="30"/>
      <c r="C89" s="26" t="s">
        <v>18</v>
      </c>
      <c r="D89" s="31"/>
      <c r="E89" s="31"/>
      <c r="F89" s="23" t="str">
        <f>F12</f>
        <v>Petřvald</v>
      </c>
      <c r="G89" s="31"/>
      <c r="H89" s="31"/>
      <c r="I89" s="26" t="s">
        <v>20</v>
      </c>
      <c r="J89" s="69" t="str">
        <f>IF(J12="","",J12)</f>
        <v>15. 5. 2025</v>
      </c>
      <c r="K89" s="31"/>
      <c r="L89" s="53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="2" customFormat="1" ht="6.96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53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="2" customFormat="1" ht="15.15" customHeight="1">
      <c r="A91" s="29"/>
      <c r="B91" s="30"/>
      <c r="C91" s="26" t="s">
        <v>22</v>
      </c>
      <c r="D91" s="31"/>
      <c r="E91" s="31"/>
      <c r="F91" s="23" t="str">
        <f>E15</f>
        <v xml:space="preserve"> </v>
      </c>
      <c r="G91" s="31"/>
      <c r="H91" s="31"/>
      <c r="I91" s="26" t="s">
        <v>27</v>
      </c>
      <c r="J91" s="27" t="str">
        <f>E21</f>
        <v xml:space="preserve"> </v>
      </c>
      <c r="K91" s="31"/>
      <c r="L91" s="53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="2" customFormat="1" ht="15.15" customHeight="1">
      <c r="A92" s="29"/>
      <c r="B92" s="30"/>
      <c r="C92" s="26" t="s">
        <v>26</v>
      </c>
      <c r="D92" s="31"/>
      <c r="E92" s="31"/>
      <c r="F92" s="23" t="str">
        <f>IF(E18="","",E18)</f>
        <v xml:space="preserve"> </v>
      </c>
      <c r="G92" s="31"/>
      <c r="H92" s="31"/>
      <c r="I92" s="26" t="s">
        <v>29</v>
      </c>
      <c r="J92" s="27" t="str">
        <f>E24</f>
        <v xml:space="preserve"> </v>
      </c>
      <c r="K92" s="31"/>
      <c r="L92" s="53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3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="2" customFormat="1" ht="29.28" customHeight="1">
      <c r="A94" s="29"/>
      <c r="B94" s="30"/>
      <c r="C94" s="161" t="s">
        <v>85</v>
      </c>
      <c r="D94" s="162"/>
      <c r="E94" s="162"/>
      <c r="F94" s="162"/>
      <c r="G94" s="162"/>
      <c r="H94" s="162"/>
      <c r="I94" s="162"/>
      <c r="J94" s="163" t="s">
        <v>86</v>
      </c>
      <c r="K94" s="162"/>
      <c r="L94" s="53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="2" customFormat="1" ht="10.32" customHeight="1">
      <c r="A95" s="29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53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="2" customFormat="1" ht="22.8" customHeight="1">
      <c r="A96" s="29"/>
      <c r="B96" s="30"/>
      <c r="C96" s="164" t="s">
        <v>87</v>
      </c>
      <c r="D96" s="31"/>
      <c r="E96" s="31"/>
      <c r="F96" s="31"/>
      <c r="G96" s="31"/>
      <c r="H96" s="31"/>
      <c r="I96" s="31"/>
      <c r="J96" s="100">
        <f>J125</f>
        <v>1942663.2499999997</v>
      </c>
      <c r="K96" s="31"/>
      <c r="L96" s="53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88</v>
      </c>
    </row>
    <row r="97" s="9" customFormat="1" ht="24.96" customHeight="1">
      <c r="A97" s="9"/>
      <c r="B97" s="165"/>
      <c r="C97" s="166"/>
      <c r="D97" s="167" t="s">
        <v>89</v>
      </c>
      <c r="E97" s="168"/>
      <c r="F97" s="168"/>
      <c r="G97" s="168"/>
      <c r="H97" s="168"/>
      <c r="I97" s="168"/>
      <c r="J97" s="169">
        <f>J126</f>
        <v>414595.97</v>
      </c>
      <c r="K97" s="166"/>
      <c r="L97" s="17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1"/>
      <c r="C98" s="172"/>
      <c r="D98" s="173" t="s">
        <v>90</v>
      </c>
      <c r="E98" s="174"/>
      <c r="F98" s="174"/>
      <c r="G98" s="174"/>
      <c r="H98" s="174"/>
      <c r="I98" s="174"/>
      <c r="J98" s="175">
        <f>J127</f>
        <v>313350</v>
      </c>
      <c r="K98" s="172"/>
      <c r="L98" s="17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71"/>
      <c r="C99" s="172"/>
      <c r="D99" s="173" t="s">
        <v>91</v>
      </c>
      <c r="E99" s="174"/>
      <c r="F99" s="174"/>
      <c r="G99" s="174"/>
      <c r="H99" s="174"/>
      <c r="I99" s="174"/>
      <c r="J99" s="175">
        <f>J132</f>
        <v>0</v>
      </c>
      <c r="K99" s="172"/>
      <c r="L99" s="17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1"/>
      <c r="C100" s="172"/>
      <c r="D100" s="173" t="s">
        <v>92</v>
      </c>
      <c r="E100" s="174"/>
      <c r="F100" s="174"/>
      <c r="G100" s="174"/>
      <c r="H100" s="174"/>
      <c r="I100" s="174"/>
      <c r="J100" s="175">
        <f>J133</f>
        <v>101245.97</v>
      </c>
      <c r="K100" s="172"/>
      <c r="L100" s="17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5"/>
      <c r="C101" s="166"/>
      <c r="D101" s="167" t="s">
        <v>93</v>
      </c>
      <c r="E101" s="168"/>
      <c r="F101" s="168"/>
      <c r="G101" s="168"/>
      <c r="H101" s="168"/>
      <c r="I101" s="168"/>
      <c r="J101" s="169">
        <f>J139</f>
        <v>1478067.2799999997</v>
      </c>
      <c r="K101" s="166"/>
      <c r="L101" s="17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1"/>
      <c r="C102" s="172"/>
      <c r="D102" s="173" t="s">
        <v>94</v>
      </c>
      <c r="E102" s="174"/>
      <c r="F102" s="174"/>
      <c r="G102" s="174"/>
      <c r="H102" s="174"/>
      <c r="I102" s="174"/>
      <c r="J102" s="175">
        <f>J140</f>
        <v>600691.96</v>
      </c>
      <c r="K102" s="172"/>
      <c r="L102" s="17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1"/>
      <c r="C103" s="172"/>
      <c r="D103" s="173" t="s">
        <v>95</v>
      </c>
      <c r="E103" s="174"/>
      <c r="F103" s="174"/>
      <c r="G103" s="174"/>
      <c r="H103" s="174"/>
      <c r="I103" s="174"/>
      <c r="J103" s="175">
        <f>J144</f>
        <v>877375.32</v>
      </c>
      <c r="K103" s="172"/>
      <c r="L103" s="17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5"/>
      <c r="C104" s="166"/>
      <c r="D104" s="167" t="s">
        <v>96</v>
      </c>
      <c r="E104" s="168"/>
      <c r="F104" s="168"/>
      <c r="G104" s="168"/>
      <c r="H104" s="168"/>
      <c r="I104" s="168"/>
      <c r="J104" s="169">
        <f>J149</f>
        <v>50000</v>
      </c>
      <c r="K104" s="166"/>
      <c r="L104" s="17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1"/>
      <c r="C105" s="172"/>
      <c r="D105" s="173" t="s">
        <v>97</v>
      </c>
      <c r="E105" s="174"/>
      <c r="F105" s="174"/>
      <c r="G105" s="174"/>
      <c r="H105" s="174"/>
      <c r="I105" s="174"/>
      <c r="J105" s="175">
        <f>J150</f>
        <v>50000</v>
      </c>
      <c r="K105" s="172"/>
      <c r="L105" s="17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29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53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="2" customFormat="1" ht="6.96" customHeight="1">
      <c r="A107" s="29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3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="2" customFormat="1" ht="6.96" customHeight="1">
      <c r="A111" s="29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="2" customFormat="1" ht="24.96" customHeight="1">
      <c r="A112" s="29"/>
      <c r="B112" s="30"/>
      <c r="C112" s="20" t="s">
        <v>98</v>
      </c>
      <c r="D112" s="31"/>
      <c r="E112" s="31"/>
      <c r="F112" s="31"/>
      <c r="G112" s="31"/>
      <c r="H112" s="31"/>
      <c r="I112" s="31"/>
      <c r="J112" s="31"/>
      <c r="K112" s="31"/>
      <c r="L112" s="5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="2" customFormat="1" ht="6.96" customHeight="1">
      <c r="A113" s="29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5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12" customHeight="1">
      <c r="A114" s="29"/>
      <c r="B114" s="30"/>
      <c r="C114" s="26" t="s">
        <v>14</v>
      </c>
      <c r="D114" s="31"/>
      <c r="E114" s="31"/>
      <c r="F114" s="31"/>
      <c r="G114" s="31"/>
      <c r="H114" s="31"/>
      <c r="I114" s="31"/>
      <c r="J114" s="31"/>
      <c r="K114" s="31"/>
      <c r="L114" s="5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16.5" customHeight="1">
      <c r="A115" s="29"/>
      <c r="B115" s="30"/>
      <c r="C115" s="31"/>
      <c r="D115" s="31"/>
      <c r="E115" s="160" t="str">
        <f>E7</f>
        <v>Oprava střechy tenisové haly Petřvald</v>
      </c>
      <c r="F115" s="26"/>
      <c r="G115" s="26"/>
      <c r="H115" s="26"/>
      <c r="I115" s="31"/>
      <c r="J115" s="31"/>
      <c r="K115" s="31"/>
      <c r="L115" s="53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12" customHeight="1">
      <c r="A116" s="29"/>
      <c r="B116" s="30"/>
      <c r="C116" s="26" t="s">
        <v>82</v>
      </c>
      <c r="D116" s="31"/>
      <c r="E116" s="31"/>
      <c r="F116" s="31"/>
      <c r="G116" s="31"/>
      <c r="H116" s="31"/>
      <c r="I116" s="31"/>
      <c r="J116" s="31"/>
      <c r="K116" s="31"/>
      <c r="L116" s="53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16.5" customHeight="1">
      <c r="A117" s="29"/>
      <c r="B117" s="30"/>
      <c r="C117" s="31"/>
      <c r="D117" s="31"/>
      <c r="E117" s="66" t="str">
        <f>E9</f>
        <v>001 - Oprava střechy tenisové haly Petřvald</v>
      </c>
      <c r="F117" s="31"/>
      <c r="G117" s="31"/>
      <c r="H117" s="31"/>
      <c r="I117" s="31"/>
      <c r="J117" s="31"/>
      <c r="K117" s="31"/>
      <c r="L117" s="53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2" customFormat="1" ht="6.96" customHeight="1">
      <c r="A118" s="29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53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="2" customFormat="1" ht="12" customHeight="1">
      <c r="A119" s="29"/>
      <c r="B119" s="30"/>
      <c r="C119" s="26" t="s">
        <v>18</v>
      </c>
      <c r="D119" s="31"/>
      <c r="E119" s="31"/>
      <c r="F119" s="23" t="str">
        <f>F12</f>
        <v>Petřvald</v>
      </c>
      <c r="G119" s="31"/>
      <c r="H119" s="31"/>
      <c r="I119" s="26" t="s">
        <v>20</v>
      </c>
      <c r="J119" s="69" t="str">
        <f>IF(J12="","",J12)</f>
        <v>15. 5. 2025</v>
      </c>
      <c r="K119" s="31"/>
      <c r="L119" s="53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="2" customFormat="1" ht="6.96" customHeight="1">
      <c r="A120" s="29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53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="2" customFormat="1" ht="15.15" customHeight="1">
      <c r="A121" s="29"/>
      <c r="B121" s="30"/>
      <c r="C121" s="26" t="s">
        <v>22</v>
      </c>
      <c r="D121" s="31"/>
      <c r="E121" s="31"/>
      <c r="F121" s="23" t="str">
        <f>E15</f>
        <v xml:space="preserve"> </v>
      </c>
      <c r="G121" s="31"/>
      <c r="H121" s="31"/>
      <c r="I121" s="26" t="s">
        <v>27</v>
      </c>
      <c r="J121" s="27" t="str">
        <f>E21</f>
        <v xml:space="preserve"> </v>
      </c>
      <c r="K121" s="31"/>
      <c r="L121" s="53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="2" customFormat="1" ht="15.15" customHeight="1">
      <c r="A122" s="29"/>
      <c r="B122" s="30"/>
      <c r="C122" s="26" t="s">
        <v>26</v>
      </c>
      <c r="D122" s="31"/>
      <c r="E122" s="31"/>
      <c r="F122" s="23" t="str">
        <f>IF(E18="","",E18)</f>
        <v xml:space="preserve"> </v>
      </c>
      <c r="G122" s="31"/>
      <c r="H122" s="31"/>
      <c r="I122" s="26" t="s">
        <v>29</v>
      </c>
      <c r="J122" s="27" t="str">
        <f>E24</f>
        <v xml:space="preserve"> </v>
      </c>
      <c r="K122" s="31"/>
      <c r="L122" s="53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="2" customFormat="1" ht="10.32" customHeight="1">
      <c r="A123" s="29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53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="11" customFormat="1" ht="29.28" customHeight="1">
      <c r="A124" s="177"/>
      <c r="B124" s="178"/>
      <c r="C124" s="179" t="s">
        <v>99</v>
      </c>
      <c r="D124" s="180" t="s">
        <v>56</v>
      </c>
      <c r="E124" s="180" t="s">
        <v>52</v>
      </c>
      <c r="F124" s="180" t="s">
        <v>53</v>
      </c>
      <c r="G124" s="180" t="s">
        <v>100</v>
      </c>
      <c r="H124" s="180" t="s">
        <v>101</v>
      </c>
      <c r="I124" s="180" t="s">
        <v>102</v>
      </c>
      <c r="J124" s="180" t="s">
        <v>86</v>
      </c>
      <c r="K124" s="181" t="s">
        <v>103</v>
      </c>
      <c r="L124" s="182"/>
      <c r="M124" s="90" t="s">
        <v>1</v>
      </c>
      <c r="N124" s="91" t="s">
        <v>35</v>
      </c>
      <c r="O124" s="91" t="s">
        <v>104</v>
      </c>
      <c r="P124" s="91" t="s">
        <v>105</v>
      </c>
      <c r="Q124" s="91" t="s">
        <v>106</v>
      </c>
      <c r="R124" s="91" t="s">
        <v>107</v>
      </c>
      <c r="S124" s="91" t="s">
        <v>108</v>
      </c>
      <c r="T124" s="92" t="s">
        <v>109</v>
      </c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</row>
    <row r="125" s="2" customFormat="1" ht="22.8" customHeight="1">
      <c r="A125" s="29"/>
      <c r="B125" s="30"/>
      <c r="C125" s="97" t="s">
        <v>110</v>
      </c>
      <c r="D125" s="31"/>
      <c r="E125" s="31"/>
      <c r="F125" s="31"/>
      <c r="G125" s="31"/>
      <c r="H125" s="31"/>
      <c r="I125" s="31"/>
      <c r="J125" s="183">
        <f>BK125</f>
        <v>1942663.2499999997</v>
      </c>
      <c r="K125" s="31"/>
      <c r="L125" s="35"/>
      <c r="M125" s="93"/>
      <c r="N125" s="184"/>
      <c r="O125" s="94"/>
      <c r="P125" s="185">
        <f>P126+P139+P149</f>
        <v>1038.053032</v>
      </c>
      <c r="Q125" s="94"/>
      <c r="R125" s="185">
        <f>R126+R139+R149</f>
        <v>4</v>
      </c>
      <c r="S125" s="94"/>
      <c r="T125" s="186">
        <f>T126+T139+T149</f>
        <v>21.968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70</v>
      </c>
      <c r="AU125" s="14" t="s">
        <v>88</v>
      </c>
      <c r="BK125" s="187">
        <f>BK126+BK139+BK149</f>
        <v>1942663.2499999997</v>
      </c>
    </row>
    <row r="126" s="12" customFormat="1" ht="25.92" customHeight="1">
      <c r="A126" s="12"/>
      <c r="B126" s="188"/>
      <c r="C126" s="189"/>
      <c r="D126" s="190" t="s">
        <v>70</v>
      </c>
      <c r="E126" s="191" t="s">
        <v>111</v>
      </c>
      <c r="F126" s="191" t="s">
        <v>112</v>
      </c>
      <c r="G126" s="189"/>
      <c r="H126" s="189"/>
      <c r="I126" s="189"/>
      <c r="J126" s="192">
        <f>BK126</f>
        <v>414595.97</v>
      </c>
      <c r="K126" s="189"/>
      <c r="L126" s="193"/>
      <c r="M126" s="194"/>
      <c r="N126" s="195"/>
      <c r="O126" s="195"/>
      <c r="P126" s="196">
        <f>P127+P133</f>
        <v>249.25303199999997</v>
      </c>
      <c r="Q126" s="195"/>
      <c r="R126" s="196">
        <f>R127+R133</f>
        <v>0</v>
      </c>
      <c r="S126" s="195"/>
      <c r="T126" s="197">
        <f>T127+T133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8" t="s">
        <v>78</v>
      </c>
      <c r="AT126" s="199" t="s">
        <v>70</v>
      </c>
      <c r="AU126" s="199" t="s">
        <v>71</v>
      </c>
      <c r="AY126" s="198" t="s">
        <v>113</v>
      </c>
      <c r="BK126" s="200">
        <f>BK127+BK133</f>
        <v>414595.97</v>
      </c>
    </row>
    <row r="127" s="12" customFormat="1" ht="22.8" customHeight="1">
      <c r="A127" s="12"/>
      <c r="B127" s="188"/>
      <c r="C127" s="189"/>
      <c r="D127" s="190" t="s">
        <v>70</v>
      </c>
      <c r="E127" s="201" t="s">
        <v>114</v>
      </c>
      <c r="F127" s="201" t="s">
        <v>115</v>
      </c>
      <c r="G127" s="189"/>
      <c r="H127" s="189"/>
      <c r="I127" s="189"/>
      <c r="J127" s="202">
        <f>BK127</f>
        <v>313350</v>
      </c>
      <c r="K127" s="189"/>
      <c r="L127" s="193"/>
      <c r="M127" s="194"/>
      <c r="N127" s="195"/>
      <c r="O127" s="195"/>
      <c r="P127" s="196">
        <f>SUM(P128:P132)</f>
        <v>177.879</v>
      </c>
      <c r="Q127" s="195"/>
      <c r="R127" s="196">
        <f>SUM(R128:R132)</f>
        <v>0</v>
      </c>
      <c r="S127" s="195"/>
      <c r="T127" s="197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8" t="s">
        <v>78</v>
      </c>
      <c r="AT127" s="199" t="s">
        <v>70</v>
      </c>
      <c r="AU127" s="199" t="s">
        <v>78</v>
      </c>
      <c r="AY127" s="198" t="s">
        <v>113</v>
      </c>
      <c r="BK127" s="200">
        <f>SUM(BK128:BK132)</f>
        <v>313350</v>
      </c>
    </row>
    <row r="128" s="2" customFormat="1" ht="24.15" customHeight="1">
      <c r="A128" s="29"/>
      <c r="B128" s="30"/>
      <c r="C128" s="203" t="s">
        <v>78</v>
      </c>
      <c r="D128" s="203" t="s">
        <v>116</v>
      </c>
      <c r="E128" s="204" t="s">
        <v>117</v>
      </c>
      <c r="F128" s="205" t="s">
        <v>118</v>
      </c>
      <c r="G128" s="206" t="s">
        <v>119</v>
      </c>
      <c r="H128" s="207">
        <v>45</v>
      </c>
      <c r="I128" s="208">
        <v>3210</v>
      </c>
      <c r="J128" s="208">
        <f>ROUND(I128*H128,2)</f>
        <v>144450</v>
      </c>
      <c r="K128" s="205" t="s">
        <v>120</v>
      </c>
      <c r="L128" s="35"/>
      <c r="M128" s="209" t="s">
        <v>1</v>
      </c>
      <c r="N128" s="210" t="s">
        <v>36</v>
      </c>
      <c r="O128" s="211">
        <v>1.2</v>
      </c>
      <c r="P128" s="211">
        <f>O128*H128</f>
        <v>54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213" t="s">
        <v>121</v>
      </c>
      <c r="AT128" s="213" t="s">
        <v>116</v>
      </c>
      <c r="AU128" s="213" t="s">
        <v>80</v>
      </c>
      <c r="AY128" s="14" t="s">
        <v>113</v>
      </c>
      <c r="BE128" s="214">
        <f>IF(N128="základní",J128,0)</f>
        <v>144450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4" t="s">
        <v>78</v>
      </c>
      <c r="BK128" s="214">
        <f>ROUND(I128*H128,2)</f>
        <v>144450</v>
      </c>
      <c r="BL128" s="14" t="s">
        <v>121</v>
      </c>
      <c r="BM128" s="213" t="s">
        <v>122</v>
      </c>
    </row>
    <row r="129" s="2" customFormat="1" ht="33" customHeight="1">
      <c r="A129" s="29"/>
      <c r="B129" s="30"/>
      <c r="C129" s="203" t="s">
        <v>80</v>
      </c>
      <c r="D129" s="203" t="s">
        <v>116</v>
      </c>
      <c r="E129" s="204" t="s">
        <v>123</v>
      </c>
      <c r="F129" s="205" t="s">
        <v>124</v>
      </c>
      <c r="G129" s="206" t="s">
        <v>125</v>
      </c>
      <c r="H129" s="207">
        <v>3</v>
      </c>
      <c r="I129" s="208">
        <v>11700</v>
      </c>
      <c r="J129" s="208">
        <f>ROUND(I129*H129,2)</f>
        <v>35100</v>
      </c>
      <c r="K129" s="205" t="s">
        <v>120</v>
      </c>
      <c r="L129" s="35"/>
      <c r="M129" s="209" t="s">
        <v>1</v>
      </c>
      <c r="N129" s="210" t="s">
        <v>36</v>
      </c>
      <c r="O129" s="211">
        <v>22.09</v>
      </c>
      <c r="P129" s="211">
        <f>O129*H129</f>
        <v>66.27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213" t="s">
        <v>121</v>
      </c>
      <c r="AT129" s="213" t="s">
        <v>116</v>
      </c>
      <c r="AU129" s="213" t="s">
        <v>80</v>
      </c>
      <c r="AY129" s="14" t="s">
        <v>113</v>
      </c>
      <c r="BE129" s="214">
        <f>IF(N129="základní",J129,0)</f>
        <v>35100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4" t="s">
        <v>78</v>
      </c>
      <c r="BK129" s="214">
        <f>ROUND(I129*H129,2)</f>
        <v>35100</v>
      </c>
      <c r="BL129" s="14" t="s">
        <v>121</v>
      </c>
      <c r="BM129" s="213" t="s">
        <v>126</v>
      </c>
    </row>
    <row r="130" s="2" customFormat="1" ht="33" customHeight="1">
      <c r="A130" s="29"/>
      <c r="B130" s="30"/>
      <c r="C130" s="203" t="s">
        <v>127</v>
      </c>
      <c r="D130" s="203" t="s">
        <v>116</v>
      </c>
      <c r="E130" s="204" t="s">
        <v>128</v>
      </c>
      <c r="F130" s="205" t="s">
        <v>129</v>
      </c>
      <c r="G130" s="206" t="s">
        <v>125</v>
      </c>
      <c r="H130" s="207">
        <v>90</v>
      </c>
      <c r="I130" s="208">
        <v>1150</v>
      </c>
      <c r="J130" s="208">
        <f>ROUND(I130*H130,2)</f>
        <v>103500</v>
      </c>
      <c r="K130" s="205" t="s">
        <v>120</v>
      </c>
      <c r="L130" s="35"/>
      <c r="M130" s="209" t="s">
        <v>1</v>
      </c>
      <c r="N130" s="210" t="s">
        <v>36</v>
      </c>
      <c r="O130" s="211">
        <v>0</v>
      </c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213" t="s">
        <v>121</v>
      </c>
      <c r="AT130" s="213" t="s">
        <v>116</v>
      </c>
      <c r="AU130" s="213" t="s">
        <v>80</v>
      </c>
      <c r="AY130" s="14" t="s">
        <v>113</v>
      </c>
      <c r="BE130" s="214">
        <f>IF(N130="základní",J130,0)</f>
        <v>103500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4" t="s">
        <v>78</v>
      </c>
      <c r="BK130" s="214">
        <f>ROUND(I130*H130,2)</f>
        <v>103500</v>
      </c>
      <c r="BL130" s="14" t="s">
        <v>121</v>
      </c>
      <c r="BM130" s="213" t="s">
        <v>130</v>
      </c>
    </row>
    <row r="131" s="2" customFormat="1" ht="33" customHeight="1">
      <c r="A131" s="29"/>
      <c r="B131" s="30"/>
      <c r="C131" s="203" t="s">
        <v>121</v>
      </c>
      <c r="D131" s="203" t="s">
        <v>116</v>
      </c>
      <c r="E131" s="204" t="s">
        <v>131</v>
      </c>
      <c r="F131" s="205" t="s">
        <v>132</v>
      </c>
      <c r="G131" s="206" t="s">
        <v>125</v>
      </c>
      <c r="H131" s="207">
        <v>3</v>
      </c>
      <c r="I131" s="208">
        <v>10100</v>
      </c>
      <c r="J131" s="208">
        <f>ROUND(I131*H131,2)</f>
        <v>30300</v>
      </c>
      <c r="K131" s="205" t="s">
        <v>120</v>
      </c>
      <c r="L131" s="35"/>
      <c r="M131" s="209" t="s">
        <v>1</v>
      </c>
      <c r="N131" s="210" t="s">
        <v>36</v>
      </c>
      <c r="O131" s="211">
        <v>19.203</v>
      </c>
      <c r="P131" s="211">
        <f>O131*H131</f>
        <v>57.608999999999992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13" t="s">
        <v>121</v>
      </c>
      <c r="AT131" s="213" t="s">
        <v>116</v>
      </c>
      <c r="AU131" s="213" t="s">
        <v>80</v>
      </c>
      <c r="AY131" s="14" t="s">
        <v>113</v>
      </c>
      <c r="BE131" s="214">
        <f>IF(N131="základní",J131,0)</f>
        <v>30300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4" t="s">
        <v>78</v>
      </c>
      <c r="BK131" s="214">
        <f>ROUND(I131*H131,2)</f>
        <v>30300</v>
      </c>
      <c r="BL131" s="14" t="s">
        <v>121</v>
      </c>
      <c r="BM131" s="213" t="s">
        <v>133</v>
      </c>
    </row>
    <row r="132" s="12" customFormat="1" ht="20.88" customHeight="1">
      <c r="A132" s="12"/>
      <c r="B132" s="188"/>
      <c r="C132" s="189"/>
      <c r="D132" s="190" t="s">
        <v>70</v>
      </c>
      <c r="E132" s="201" t="s">
        <v>134</v>
      </c>
      <c r="F132" s="201" t="s">
        <v>135</v>
      </c>
      <c r="G132" s="189"/>
      <c r="H132" s="189"/>
      <c r="I132" s="189"/>
      <c r="J132" s="202">
        <f>BK132</f>
        <v>0</v>
      </c>
      <c r="K132" s="189"/>
      <c r="L132" s="193"/>
      <c r="M132" s="194"/>
      <c r="N132" s="195"/>
      <c r="O132" s="195"/>
      <c r="P132" s="196">
        <v>0</v>
      </c>
      <c r="Q132" s="195"/>
      <c r="R132" s="196">
        <v>0</v>
      </c>
      <c r="S132" s="195"/>
      <c r="T132" s="197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8" t="s">
        <v>78</v>
      </c>
      <c r="AT132" s="199" t="s">
        <v>70</v>
      </c>
      <c r="AU132" s="199" t="s">
        <v>80</v>
      </c>
      <c r="AY132" s="198" t="s">
        <v>113</v>
      </c>
      <c r="BK132" s="200">
        <v>0</v>
      </c>
    </row>
    <row r="133" s="12" customFormat="1" ht="22.8" customHeight="1">
      <c r="A133" s="12"/>
      <c r="B133" s="188"/>
      <c r="C133" s="189"/>
      <c r="D133" s="190" t="s">
        <v>70</v>
      </c>
      <c r="E133" s="201" t="s">
        <v>136</v>
      </c>
      <c r="F133" s="201" t="s">
        <v>137</v>
      </c>
      <c r="G133" s="189"/>
      <c r="H133" s="189"/>
      <c r="I133" s="189"/>
      <c r="J133" s="202">
        <f>BK133</f>
        <v>101245.97</v>
      </c>
      <c r="K133" s="189"/>
      <c r="L133" s="193"/>
      <c r="M133" s="194"/>
      <c r="N133" s="195"/>
      <c r="O133" s="195"/>
      <c r="P133" s="196">
        <f>SUM(P134:P138)</f>
        <v>71.374031999999984</v>
      </c>
      <c r="Q133" s="195"/>
      <c r="R133" s="196">
        <f>SUM(R134:R138)</f>
        <v>0</v>
      </c>
      <c r="S133" s="195"/>
      <c r="T133" s="197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8" t="s">
        <v>78</v>
      </c>
      <c r="AT133" s="199" t="s">
        <v>70</v>
      </c>
      <c r="AU133" s="199" t="s">
        <v>78</v>
      </c>
      <c r="AY133" s="198" t="s">
        <v>113</v>
      </c>
      <c r="BK133" s="200">
        <f>SUM(BK134:BK138)</f>
        <v>101245.97</v>
      </c>
    </row>
    <row r="134" s="2" customFormat="1" ht="33" customHeight="1">
      <c r="A134" s="29"/>
      <c r="B134" s="30"/>
      <c r="C134" s="203" t="s">
        <v>138</v>
      </c>
      <c r="D134" s="203" t="s">
        <v>116</v>
      </c>
      <c r="E134" s="204" t="s">
        <v>139</v>
      </c>
      <c r="F134" s="205" t="s">
        <v>140</v>
      </c>
      <c r="G134" s="206" t="s">
        <v>141</v>
      </c>
      <c r="H134" s="207">
        <v>21.968</v>
      </c>
      <c r="I134" s="208">
        <v>1300</v>
      </c>
      <c r="J134" s="208">
        <f>ROUND(I134*H134,2)</f>
        <v>28558.4</v>
      </c>
      <c r="K134" s="205" t="s">
        <v>120</v>
      </c>
      <c r="L134" s="35"/>
      <c r="M134" s="209" t="s">
        <v>1</v>
      </c>
      <c r="N134" s="210" t="s">
        <v>36</v>
      </c>
      <c r="O134" s="211">
        <v>3.0099999999999996</v>
      </c>
      <c r="P134" s="211">
        <f>O134*H134</f>
        <v>66.123679999999992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13" t="s">
        <v>121</v>
      </c>
      <c r="AT134" s="213" t="s">
        <v>116</v>
      </c>
      <c r="AU134" s="213" t="s">
        <v>80</v>
      </c>
      <c r="AY134" s="14" t="s">
        <v>113</v>
      </c>
      <c r="BE134" s="214">
        <f>IF(N134="základní",J134,0)</f>
        <v>28558.4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4" t="s">
        <v>78</v>
      </c>
      <c r="BK134" s="214">
        <f>ROUND(I134*H134,2)</f>
        <v>28558.4</v>
      </c>
      <c r="BL134" s="14" t="s">
        <v>121</v>
      </c>
      <c r="BM134" s="213" t="s">
        <v>142</v>
      </c>
    </row>
    <row r="135" s="2" customFormat="1" ht="24.15" customHeight="1">
      <c r="A135" s="29"/>
      <c r="B135" s="30"/>
      <c r="C135" s="203" t="s">
        <v>143</v>
      </c>
      <c r="D135" s="203" t="s">
        <v>116</v>
      </c>
      <c r="E135" s="204" t="s">
        <v>144</v>
      </c>
      <c r="F135" s="205" t="s">
        <v>145</v>
      </c>
      <c r="G135" s="206" t="s">
        <v>141</v>
      </c>
      <c r="H135" s="207">
        <v>21.968</v>
      </c>
      <c r="I135" s="208">
        <v>301</v>
      </c>
      <c r="J135" s="208">
        <f>ROUND(I135*H135,2)</f>
        <v>6612.37</v>
      </c>
      <c r="K135" s="205" t="s">
        <v>120</v>
      </c>
      <c r="L135" s="35"/>
      <c r="M135" s="209" t="s">
        <v>1</v>
      </c>
      <c r="N135" s="210" t="s">
        <v>36</v>
      </c>
      <c r="O135" s="211">
        <v>0.125</v>
      </c>
      <c r="P135" s="211">
        <f>O135*H135</f>
        <v>2.746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213" t="s">
        <v>121</v>
      </c>
      <c r="AT135" s="213" t="s">
        <v>116</v>
      </c>
      <c r="AU135" s="213" t="s">
        <v>80</v>
      </c>
      <c r="AY135" s="14" t="s">
        <v>113</v>
      </c>
      <c r="BE135" s="214">
        <f>IF(N135="základní",J135,0)</f>
        <v>6612.37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4" t="s">
        <v>78</v>
      </c>
      <c r="BK135" s="214">
        <f>ROUND(I135*H135,2)</f>
        <v>6612.37</v>
      </c>
      <c r="BL135" s="14" t="s">
        <v>121</v>
      </c>
      <c r="BM135" s="213" t="s">
        <v>146</v>
      </c>
    </row>
    <row r="136" s="2" customFormat="1" ht="24.15" customHeight="1">
      <c r="A136" s="29"/>
      <c r="B136" s="30"/>
      <c r="C136" s="203" t="s">
        <v>147</v>
      </c>
      <c r="D136" s="203" t="s">
        <v>116</v>
      </c>
      <c r="E136" s="204" t="s">
        <v>148</v>
      </c>
      <c r="F136" s="205" t="s">
        <v>149</v>
      </c>
      <c r="G136" s="206" t="s">
        <v>141</v>
      </c>
      <c r="H136" s="207">
        <v>417.392</v>
      </c>
      <c r="I136" s="208">
        <v>13.1</v>
      </c>
      <c r="J136" s="208">
        <f>ROUND(I136*H136,2)</f>
        <v>5467.84</v>
      </c>
      <c r="K136" s="205" t="s">
        <v>120</v>
      </c>
      <c r="L136" s="35"/>
      <c r="M136" s="209" t="s">
        <v>1</v>
      </c>
      <c r="N136" s="210" t="s">
        <v>36</v>
      </c>
      <c r="O136" s="211">
        <v>0.006</v>
      </c>
      <c r="P136" s="211">
        <f>O136*H136</f>
        <v>2.504352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13" t="s">
        <v>121</v>
      </c>
      <c r="AT136" s="213" t="s">
        <v>116</v>
      </c>
      <c r="AU136" s="213" t="s">
        <v>80</v>
      </c>
      <c r="AY136" s="14" t="s">
        <v>113</v>
      </c>
      <c r="BE136" s="214">
        <f>IF(N136="základní",J136,0)</f>
        <v>5467.84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4" t="s">
        <v>78</v>
      </c>
      <c r="BK136" s="214">
        <f>ROUND(I136*H136,2)</f>
        <v>5467.84</v>
      </c>
      <c r="BL136" s="14" t="s">
        <v>121</v>
      </c>
      <c r="BM136" s="213" t="s">
        <v>150</v>
      </c>
    </row>
    <row r="137" s="2" customFormat="1" ht="33" customHeight="1">
      <c r="A137" s="29"/>
      <c r="B137" s="30"/>
      <c r="C137" s="203" t="s">
        <v>151</v>
      </c>
      <c r="D137" s="203" t="s">
        <v>116</v>
      </c>
      <c r="E137" s="204" t="s">
        <v>152</v>
      </c>
      <c r="F137" s="205" t="s">
        <v>153</v>
      </c>
      <c r="G137" s="206" t="s">
        <v>141</v>
      </c>
      <c r="H137" s="207">
        <v>19.84</v>
      </c>
      <c r="I137" s="208">
        <v>2570</v>
      </c>
      <c r="J137" s="208">
        <f>ROUND(I137*H137,2)</f>
        <v>50988.8</v>
      </c>
      <c r="K137" s="205" t="s">
        <v>120</v>
      </c>
      <c r="L137" s="35"/>
      <c r="M137" s="209" t="s">
        <v>1</v>
      </c>
      <c r="N137" s="210" t="s">
        <v>36</v>
      </c>
      <c r="O137" s="211">
        <v>0</v>
      </c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13" t="s">
        <v>121</v>
      </c>
      <c r="AT137" s="213" t="s">
        <v>116</v>
      </c>
      <c r="AU137" s="213" t="s">
        <v>80</v>
      </c>
      <c r="AY137" s="14" t="s">
        <v>113</v>
      </c>
      <c r="BE137" s="214">
        <f>IF(N137="základní",J137,0)</f>
        <v>50988.8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4" t="s">
        <v>78</v>
      </c>
      <c r="BK137" s="214">
        <f>ROUND(I137*H137,2)</f>
        <v>50988.8</v>
      </c>
      <c r="BL137" s="14" t="s">
        <v>121</v>
      </c>
      <c r="BM137" s="213" t="s">
        <v>154</v>
      </c>
    </row>
    <row r="138" s="2" customFormat="1" ht="37.8" customHeight="1">
      <c r="A138" s="29"/>
      <c r="B138" s="30"/>
      <c r="C138" s="203" t="s">
        <v>114</v>
      </c>
      <c r="D138" s="203" t="s">
        <v>116</v>
      </c>
      <c r="E138" s="204" t="s">
        <v>155</v>
      </c>
      <c r="F138" s="205" t="s">
        <v>156</v>
      </c>
      <c r="G138" s="206" t="s">
        <v>141</v>
      </c>
      <c r="H138" s="207">
        <v>2.128</v>
      </c>
      <c r="I138" s="208">
        <v>4520</v>
      </c>
      <c r="J138" s="208">
        <f>ROUND(I138*H138,2)</f>
        <v>9618.56</v>
      </c>
      <c r="K138" s="205" t="s">
        <v>120</v>
      </c>
      <c r="L138" s="35"/>
      <c r="M138" s="209" t="s">
        <v>1</v>
      </c>
      <c r="N138" s="210" t="s">
        <v>36</v>
      </c>
      <c r="O138" s="211">
        <v>0</v>
      </c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13" t="s">
        <v>121</v>
      </c>
      <c r="AT138" s="213" t="s">
        <v>116</v>
      </c>
      <c r="AU138" s="213" t="s">
        <v>80</v>
      </c>
      <c r="AY138" s="14" t="s">
        <v>113</v>
      </c>
      <c r="BE138" s="214">
        <f>IF(N138="základní",J138,0)</f>
        <v>9618.56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4" t="s">
        <v>78</v>
      </c>
      <c r="BK138" s="214">
        <f>ROUND(I138*H138,2)</f>
        <v>9618.56</v>
      </c>
      <c r="BL138" s="14" t="s">
        <v>121</v>
      </c>
      <c r="BM138" s="213" t="s">
        <v>157</v>
      </c>
    </row>
    <row r="139" s="12" customFormat="1" ht="25.92" customHeight="1">
      <c r="A139" s="12"/>
      <c r="B139" s="188"/>
      <c r="C139" s="189"/>
      <c r="D139" s="190" t="s">
        <v>70</v>
      </c>
      <c r="E139" s="191" t="s">
        <v>158</v>
      </c>
      <c r="F139" s="191" t="s">
        <v>159</v>
      </c>
      <c r="G139" s="189"/>
      <c r="H139" s="189"/>
      <c r="I139" s="189"/>
      <c r="J139" s="192">
        <f>BK139</f>
        <v>1478067.2799999997</v>
      </c>
      <c r="K139" s="189"/>
      <c r="L139" s="193"/>
      <c r="M139" s="194"/>
      <c r="N139" s="195"/>
      <c r="O139" s="195"/>
      <c r="P139" s="196">
        <f>P140+P144</f>
        <v>788.8</v>
      </c>
      <c r="Q139" s="195"/>
      <c r="R139" s="196">
        <f>R140+R144</f>
        <v>4</v>
      </c>
      <c r="S139" s="195"/>
      <c r="T139" s="197">
        <f>T140+T144</f>
        <v>21.968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8" t="s">
        <v>80</v>
      </c>
      <c r="AT139" s="199" t="s">
        <v>70</v>
      </c>
      <c r="AU139" s="199" t="s">
        <v>71</v>
      </c>
      <c r="AY139" s="198" t="s">
        <v>113</v>
      </c>
      <c r="BK139" s="200">
        <f>BK140+BK144</f>
        <v>1478067.2799999997</v>
      </c>
    </row>
    <row r="140" s="12" customFormat="1" ht="22.8" customHeight="1">
      <c r="A140" s="12"/>
      <c r="B140" s="188"/>
      <c r="C140" s="189"/>
      <c r="D140" s="190" t="s">
        <v>70</v>
      </c>
      <c r="E140" s="201" t="s">
        <v>160</v>
      </c>
      <c r="F140" s="201" t="s">
        <v>161</v>
      </c>
      <c r="G140" s="189"/>
      <c r="H140" s="189"/>
      <c r="I140" s="189"/>
      <c r="J140" s="202">
        <f>BK140</f>
        <v>600691.96</v>
      </c>
      <c r="K140" s="189"/>
      <c r="L140" s="193"/>
      <c r="M140" s="194"/>
      <c r="N140" s="195"/>
      <c r="O140" s="195"/>
      <c r="P140" s="196">
        <f>SUM(P141:P143)</f>
        <v>0</v>
      </c>
      <c r="Q140" s="195"/>
      <c r="R140" s="196">
        <f>SUM(R141:R143)</f>
        <v>0</v>
      </c>
      <c r="S140" s="195"/>
      <c r="T140" s="197">
        <f>SUM(T141:T143)</f>
        <v>19.84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8" t="s">
        <v>80</v>
      </c>
      <c r="AT140" s="199" t="s">
        <v>70</v>
      </c>
      <c r="AU140" s="199" t="s">
        <v>78</v>
      </c>
      <c r="AY140" s="198" t="s">
        <v>113</v>
      </c>
      <c r="BK140" s="200">
        <f>SUM(BK141:BK143)</f>
        <v>600691.96</v>
      </c>
    </row>
    <row r="141" s="2" customFormat="1" ht="24.15" customHeight="1">
      <c r="A141" s="29"/>
      <c r="B141" s="30"/>
      <c r="C141" s="203" t="s">
        <v>162</v>
      </c>
      <c r="D141" s="203" t="s">
        <v>116</v>
      </c>
      <c r="E141" s="204" t="s">
        <v>163</v>
      </c>
      <c r="F141" s="205" t="s">
        <v>164</v>
      </c>
      <c r="G141" s="206" t="s">
        <v>165</v>
      </c>
      <c r="H141" s="207">
        <v>5828</v>
      </c>
      <c r="I141" s="208">
        <v>3.07</v>
      </c>
      <c r="J141" s="208">
        <f>ROUND(I141*H141,2)</f>
        <v>17891.96</v>
      </c>
      <c r="K141" s="205" t="s">
        <v>120</v>
      </c>
      <c r="L141" s="35"/>
      <c r="M141" s="209" t="s">
        <v>1</v>
      </c>
      <c r="N141" s="210" t="s">
        <v>36</v>
      </c>
      <c r="O141" s="211">
        <v>0</v>
      </c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13" t="s">
        <v>166</v>
      </c>
      <c r="AT141" s="213" t="s">
        <v>116</v>
      </c>
      <c r="AU141" s="213" t="s">
        <v>80</v>
      </c>
      <c r="AY141" s="14" t="s">
        <v>113</v>
      </c>
      <c r="BE141" s="214">
        <f>IF(N141="základní",J141,0)</f>
        <v>17891.96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4" t="s">
        <v>78</v>
      </c>
      <c r="BK141" s="214">
        <f>ROUND(I141*H141,2)</f>
        <v>17891.96</v>
      </c>
      <c r="BL141" s="14" t="s">
        <v>166</v>
      </c>
      <c r="BM141" s="213" t="s">
        <v>167</v>
      </c>
    </row>
    <row r="142" s="2" customFormat="1" ht="33" customHeight="1">
      <c r="A142" s="29"/>
      <c r="B142" s="30"/>
      <c r="C142" s="203" t="s">
        <v>168</v>
      </c>
      <c r="D142" s="203" t="s">
        <v>116</v>
      </c>
      <c r="E142" s="204" t="s">
        <v>169</v>
      </c>
      <c r="F142" s="205" t="s">
        <v>170</v>
      </c>
      <c r="G142" s="206" t="s">
        <v>171</v>
      </c>
      <c r="H142" s="207">
        <v>1240</v>
      </c>
      <c r="I142" s="208">
        <v>350</v>
      </c>
      <c r="J142" s="208">
        <f>ROUND(I142*H142,2)</f>
        <v>434000</v>
      </c>
      <c r="K142" s="205" t="s">
        <v>1</v>
      </c>
      <c r="L142" s="35"/>
      <c r="M142" s="209" t="s">
        <v>1</v>
      </c>
      <c r="N142" s="210" t="s">
        <v>36</v>
      </c>
      <c r="O142" s="211">
        <v>0</v>
      </c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213" t="s">
        <v>166</v>
      </c>
      <c r="AT142" s="213" t="s">
        <v>116</v>
      </c>
      <c r="AU142" s="213" t="s">
        <v>80</v>
      </c>
      <c r="AY142" s="14" t="s">
        <v>113</v>
      </c>
      <c r="BE142" s="214">
        <f>IF(N142="základní",J142,0)</f>
        <v>434000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4" t="s">
        <v>78</v>
      </c>
      <c r="BK142" s="214">
        <f>ROUND(I142*H142,2)</f>
        <v>434000</v>
      </c>
      <c r="BL142" s="14" t="s">
        <v>166</v>
      </c>
      <c r="BM142" s="213" t="s">
        <v>172</v>
      </c>
    </row>
    <row r="143" s="2" customFormat="1" ht="16.5" customHeight="1">
      <c r="A143" s="29"/>
      <c r="B143" s="30"/>
      <c r="C143" s="203" t="s">
        <v>8</v>
      </c>
      <c r="D143" s="203" t="s">
        <v>116</v>
      </c>
      <c r="E143" s="204" t="s">
        <v>173</v>
      </c>
      <c r="F143" s="205" t="s">
        <v>174</v>
      </c>
      <c r="G143" s="206" t="s">
        <v>171</v>
      </c>
      <c r="H143" s="207">
        <v>1240</v>
      </c>
      <c r="I143" s="208">
        <v>120</v>
      </c>
      <c r="J143" s="208">
        <f>ROUND(I143*H143,2)</f>
        <v>148800</v>
      </c>
      <c r="K143" s="205" t="s">
        <v>1</v>
      </c>
      <c r="L143" s="35"/>
      <c r="M143" s="209" t="s">
        <v>1</v>
      </c>
      <c r="N143" s="210" t="s">
        <v>36</v>
      </c>
      <c r="O143" s="211">
        <v>0</v>
      </c>
      <c r="P143" s="211">
        <f>O143*H143</f>
        <v>0</v>
      </c>
      <c r="Q143" s="211">
        <v>0</v>
      </c>
      <c r="R143" s="211">
        <f>Q143*H143</f>
        <v>0</v>
      </c>
      <c r="S143" s="211">
        <v>0.016</v>
      </c>
      <c r="T143" s="212">
        <f>S143*H143</f>
        <v>19.84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213" t="s">
        <v>166</v>
      </c>
      <c r="AT143" s="213" t="s">
        <v>116</v>
      </c>
      <c r="AU143" s="213" t="s">
        <v>80</v>
      </c>
      <c r="AY143" s="14" t="s">
        <v>113</v>
      </c>
      <c r="BE143" s="214">
        <f>IF(N143="základní",J143,0)</f>
        <v>148800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4" t="s">
        <v>78</v>
      </c>
      <c r="BK143" s="214">
        <f>ROUND(I143*H143,2)</f>
        <v>148800</v>
      </c>
      <c r="BL143" s="14" t="s">
        <v>166</v>
      </c>
      <c r="BM143" s="213" t="s">
        <v>175</v>
      </c>
    </row>
    <row r="144" s="12" customFormat="1" ht="22.8" customHeight="1">
      <c r="A144" s="12"/>
      <c r="B144" s="188"/>
      <c r="C144" s="189"/>
      <c r="D144" s="190" t="s">
        <v>70</v>
      </c>
      <c r="E144" s="201" t="s">
        <v>176</v>
      </c>
      <c r="F144" s="201" t="s">
        <v>177</v>
      </c>
      <c r="G144" s="189"/>
      <c r="H144" s="189"/>
      <c r="I144" s="189"/>
      <c r="J144" s="202">
        <f>BK144</f>
        <v>877375.32</v>
      </c>
      <c r="K144" s="189"/>
      <c r="L144" s="193"/>
      <c r="M144" s="194"/>
      <c r="N144" s="195"/>
      <c r="O144" s="195"/>
      <c r="P144" s="196">
        <f>SUM(P145:P148)</f>
        <v>788.8</v>
      </c>
      <c r="Q144" s="195"/>
      <c r="R144" s="196">
        <f>SUM(R145:R148)</f>
        <v>4</v>
      </c>
      <c r="S144" s="195"/>
      <c r="T144" s="197">
        <f>SUM(T145:T148)</f>
        <v>2.128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8" t="s">
        <v>80</v>
      </c>
      <c r="AT144" s="199" t="s">
        <v>70</v>
      </c>
      <c r="AU144" s="199" t="s">
        <v>78</v>
      </c>
      <c r="AY144" s="198" t="s">
        <v>113</v>
      </c>
      <c r="BK144" s="200">
        <f>SUM(BK145:BK148)</f>
        <v>877375.32</v>
      </c>
    </row>
    <row r="145" s="2" customFormat="1" ht="21.75" customHeight="1">
      <c r="A145" s="29"/>
      <c r="B145" s="30"/>
      <c r="C145" s="203" t="s">
        <v>178</v>
      </c>
      <c r="D145" s="203" t="s">
        <v>116</v>
      </c>
      <c r="E145" s="204" t="s">
        <v>179</v>
      </c>
      <c r="F145" s="205" t="s">
        <v>180</v>
      </c>
      <c r="G145" s="206" t="s">
        <v>181</v>
      </c>
      <c r="H145" s="207">
        <v>800</v>
      </c>
      <c r="I145" s="208">
        <v>73.5</v>
      </c>
      <c r="J145" s="208">
        <f>ROUND(I145*H145,2)</f>
        <v>58800</v>
      </c>
      <c r="K145" s="205" t="s">
        <v>120</v>
      </c>
      <c r="L145" s="35"/>
      <c r="M145" s="209" t="s">
        <v>1</v>
      </c>
      <c r="N145" s="210" t="s">
        <v>36</v>
      </c>
      <c r="O145" s="211">
        <v>0.122</v>
      </c>
      <c r="P145" s="211">
        <f>O145*H145</f>
        <v>97.6</v>
      </c>
      <c r="Q145" s="211">
        <v>0</v>
      </c>
      <c r="R145" s="211">
        <f>Q145*H145</f>
        <v>0</v>
      </c>
      <c r="S145" s="211">
        <v>0.00266</v>
      </c>
      <c r="T145" s="212">
        <f>S145*H145</f>
        <v>2.128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213" t="s">
        <v>166</v>
      </c>
      <c r="AT145" s="213" t="s">
        <v>116</v>
      </c>
      <c r="AU145" s="213" t="s">
        <v>80</v>
      </c>
      <c r="AY145" s="14" t="s">
        <v>113</v>
      </c>
      <c r="BE145" s="214">
        <f>IF(N145="základní",J145,0)</f>
        <v>58800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4" t="s">
        <v>78</v>
      </c>
      <c r="BK145" s="214">
        <f>ROUND(I145*H145,2)</f>
        <v>58800</v>
      </c>
      <c r="BL145" s="14" t="s">
        <v>166</v>
      </c>
      <c r="BM145" s="213" t="s">
        <v>182</v>
      </c>
    </row>
    <row r="146" s="2" customFormat="1" ht="24.15" customHeight="1">
      <c r="A146" s="29"/>
      <c r="B146" s="30"/>
      <c r="C146" s="203" t="s">
        <v>183</v>
      </c>
      <c r="D146" s="203" t="s">
        <v>116</v>
      </c>
      <c r="E146" s="204" t="s">
        <v>184</v>
      </c>
      <c r="F146" s="205" t="s">
        <v>185</v>
      </c>
      <c r="G146" s="206" t="s">
        <v>181</v>
      </c>
      <c r="H146" s="207">
        <v>800</v>
      </c>
      <c r="I146" s="208">
        <v>740</v>
      </c>
      <c r="J146" s="208">
        <f>ROUND(I146*H146,2)</f>
        <v>592000</v>
      </c>
      <c r="K146" s="205" t="s">
        <v>120</v>
      </c>
      <c r="L146" s="35"/>
      <c r="M146" s="209" t="s">
        <v>1</v>
      </c>
      <c r="N146" s="210" t="s">
        <v>36</v>
      </c>
      <c r="O146" s="211">
        <v>0.432</v>
      </c>
      <c r="P146" s="211">
        <f>O146*H146</f>
        <v>345.60000000000004</v>
      </c>
      <c r="Q146" s="211">
        <v>0.0025</v>
      </c>
      <c r="R146" s="211">
        <f>Q146*H146</f>
        <v>2</v>
      </c>
      <c r="S146" s="211">
        <v>0</v>
      </c>
      <c r="T146" s="21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13" t="s">
        <v>166</v>
      </c>
      <c r="AT146" s="213" t="s">
        <v>116</v>
      </c>
      <c r="AU146" s="213" t="s">
        <v>80</v>
      </c>
      <c r="AY146" s="14" t="s">
        <v>113</v>
      </c>
      <c r="BE146" s="214">
        <f>IF(N146="základní",J146,0)</f>
        <v>592000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4" t="s">
        <v>78</v>
      </c>
      <c r="BK146" s="214">
        <f>ROUND(I146*H146,2)</f>
        <v>592000</v>
      </c>
      <c r="BL146" s="14" t="s">
        <v>166</v>
      </c>
      <c r="BM146" s="213" t="s">
        <v>186</v>
      </c>
    </row>
    <row r="147" s="2" customFormat="1" ht="24.15" customHeight="1">
      <c r="A147" s="29"/>
      <c r="B147" s="30"/>
      <c r="C147" s="203" t="s">
        <v>187</v>
      </c>
      <c r="D147" s="203" t="s">
        <v>116</v>
      </c>
      <c r="E147" s="204" t="s">
        <v>188</v>
      </c>
      <c r="F147" s="205" t="s">
        <v>189</v>
      </c>
      <c r="G147" s="206" t="s">
        <v>165</v>
      </c>
      <c r="H147" s="207">
        <v>8524</v>
      </c>
      <c r="I147" s="208">
        <v>2.93</v>
      </c>
      <c r="J147" s="208">
        <f>ROUND(I147*H147,2)</f>
        <v>24975.32</v>
      </c>
      <c r="K147" s="205" t="s">
        <v>120</v>
      </c>
      <c r="L147" s="35"/>
      <c r="M147" s="209" t="s">
        <v>1</v>
      </c>
      <c r="N147" s="210" t="s">
        <v>36</v>
      </c>
      <c r="O147" s="211">
        <v>0</v>
      </c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13" t="s">
        <v>166</v>
      </c>
      <c r="AT147" s="213" t="s">
        <v>116</v>
      </c>
      <c r="AU147" s="213" t="s">
        <v>80</v>
      </c>
      <c r="AY147" s="14" t="s">
        <v>113</v>
      </c>
      <c r="BE147" s="214">
        <f>IF(N147="základní",J147,0)</f>
        <v>24975.32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4" t="s">
        <v>78</v>
      </c>
      <c r="BK147" s="214">
        <f>ROUND(I147*H147,2)</f>
        <v>24975.32</v>
      </c>
      <c r="BL147" s="14" t="s">
        <v>166</v>
      </c>
      <c r="BM147" s="213" t="s">
        <v>190</v>
      </c>
    </row>
    <row r="148" s="2" customFormat="1" ht="24.15" customHeight="1">
      <c r="A148" s="29"/>
      <c r="B148" s="30"/>
      <c r="C148" s="203" t="s">
        <v>166</v>
      </c>
      <c r="D148" s="203" t="s">
        <v>116</v>
      </c>
      <c r="E148" s="204" t="s">
        <v>191</v>
      </c>
      <c r="F148" s="205" t="s">
        <v>192</v>
      </c>
      <c r="G148" s="206" t="s">
        <v>181</v>
      </c>
      <c r="H148" s="207">
        <v>800</v>
      </c>
      <c r="I148" s="208">
        <v>252</v>
      </c>
      <c r="J148" s="208">
        <f>ROUND(I148*H148,2)</f>
        <v>201600</v>
      </c>
      <c r="K148" s="205" t="s">
        <v>1</v>
      </c>
      <c r="L148" s="35"/>
      <c r="M148" s="209" t="s">
        <v>1</v>
      </c>
      <c r="N148" s="210" t="s">
        <v>36</v>
      </c>
      <c r="O148" s="211">
        <v>0.432</v>
      </c>
      <c r="P148" s="211">
        <f>O148*H148</f>
        <v>345.60000000000004</v>
      </c>
      <c r="Q148" s="211">
        <v>0.0025</v>
      </c>
      <c r="R148" s="211">
        <f>Q148*H148</f>
        <v>2</v>
      </c>
      <c r="S148" s="211">
        <v>0</v>
      </c>
      <c r="T148" s="212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213" t="s">
        <v>166</v>
      </c>
      <c r="AT148" s="213" t="s">
        <v>116</v>
      </c>
      <c r="AU148" s="213" t="s">
        <v>80</v>
      </c>
      <c r="AY148" s="14" t="s">
        <v>113</v>
      </c>
      <c r="BE148" s="214">
        <f>IF(N148="základní",J148,0)</f>
        <v>201600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4" t="s">
        <v>78</v>
      </c>
      <c r="BK148" s="214">
        <f>ROUND(I148*H148,2)</f>
        <v>201600</v>
      </c>
      <c r="BL148" s="14" t="s">
        <v>166</v>
      </c>
      <c r="BM148" s="213" t="s">
        <v>193</v>
      </c>
    </row>
    <row r="149" s="12" customFormat="1" ht="25.92" customHeight="1">
      <c r="A149" s="12"/>
      <c r="B149" s="188"/>
      <c r="C149" s="189"/>
      <c r="D149" s="190" t="s">
        <v>70</v>
      </c>
      <c r="E149" s="191" t="s">
        <v>194</v>
      </c>
      <c r="F149" s="191" t="s">
        <v>194</v>
      </c>
      <c r="G149" s="189"/>
      <c r="H149" s="189"/>
      <c r="I149" s="189"/>
      <c r="J149" s="192">
        <f>BK149</f>
        <v>50000</v>
      </c>
      <c r="K149" s="189"/>
      <c r="L149" s="193"/>
      <c r="M149" s="194"/>
      <c r="N149" s="195"/>
      <c r="O149" s="195"/>
      <c r="P149" s="196">
        <f>P150</f>
        <v>0</v>
      </c>
      <c r="Q149" s="195"/>
      <c r="R149" s="196">
        <f>R150</f>
        <v>0</v>
      </c>
      <c r="S149" s="195"/>
      <c r="T149" s="19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8" t="s">
        <v>138</v>
      </c>
      <c r="AT149" s="199" t="s">
        <v>70</v>
      </c>
      <c r="AU149" s="199" t="s">
        <v>71</v>
      </c>
      <c r="AY149" s="198" t="s">
        <v>113</v>
      </c>
      <c r="BK149" s="200">
        <f>BK150</f>
        <v>50000</v>
      </c>
    </row>
    <row r="150" s="12" customFormat="1" ht="22.8" customHeight="1">
      <c r="A150" s="12"/>
      <c r="B150" s="188"/>
      <c r="C150" s="189"/>
      <c r="D150" s="190" t="s">
        <v>70</v>
      </c>
      <c r="E150" s="201" t="s">
        <v>195</v>
      </c>
      <c r="F150" s="201" t="s">
        <v>196</v>
      </c>
      <c r="G150" s="189"/>
      <c r="H150" s="189"/>
      <c r="I150" s="189"/>
      <c r="J150" s="202">
        <f>BK150</f>
        <v>50000</v>
      </c>
      <c r="K150" s="189"/>
      <c r="L150" s="193"/>
      <c r="M150" s="194"/>
      <c r="N150" s="195"/>
      <c r="O150" s="195"/>
      <c r="P150" s="196">
        <f>P151</f>
        <v>0</v>
      </c>
      <c r="Q150" s="195"/>
      <c r="R150" s="196">
        <f>R151</f>
        <v>0</v>
      </c>
      <c r="S150" s="195"/>
      <c r="T150" s="19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8" t="s">
        <v>138</v>
      </c>
      <c r="AT150" s="199" t="s">
        <v>70</v>
      </c>
      <c r="AU150" s="199" t="s">
        <v>78</v>
      </c>
      <c r="AY150" s="198" t="s">
        <v>113</v>
      </c>
      <c r="BK150" s="200">
        <f>BK151</f>
        <v>50000</v>
      </c>
    </row>
    <row r="151" s="2" customFormat="1" ht="16.5" customHeight="1">
      <c r="A151" s="29"/>
      <c r="B151" s="30"/>
      <c r="C151" s="203" t="s">
        <v>197</v>
      </c>
      <c r="D151" s="203" t="s">
        <v>116</v>
      </c>
      <c r="E151" s="204" t="s">
        <v>198</v>
      </c>
      <c r="F151" s="205" t="s">
        <v>199</v>
      </c>
      <c r="G151" s="206" t="s">
        <v>200</v>
      </c>
      <c r="H151" s="207">
        <v>1</v>
      </c>
      <c r="I151" s="208">
        <v>50000</v>
      </c>
      <c r="J151" s="208">
        <f>ROUND(I151*H151,2)</f>
        <v>50000</v>
      </c>
      <c r="K151" s="205" t="s">
        <v>1</v>
      </c>
      <c r="L151" s="35"/>
      <c r="M151" s="215" t="s">
        <v>1</v>
      </c>
      <c r="N151" s="216" t="s">
        <v>36</v>
      </c>
      <c r="O151" s="217">
        <v>0</v>
      </c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13" t="s">
        <v>121</v>
      </c>
      <c r="AT151" s="213" t="s">
        <v>116</v>
      </c>
      <c r="AU151" s="213" t="s">
        <v>80</v>
      </c>
      <c r="AY151" s="14" t="s">
        <v>113</v>
      </c>
      <c r="BE151" s="214">
        <f>IF(N151="základní",J151,0)</f>
        <v>50000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4" t="s">
        <v>78</v>
      </c>
      <c r="BK151" s="214">
        <f>ROUND(I151*H151,2)</f>
        <v>50000</v>
      </c>
      <c r="BL151" s="14" t="s">
        <v>121</v>
      </c>
      <c r="BM151" s="213" t="s">
        <v>201</v>
      </c>
    </row>
    <row r="152" s="2" customFormat="1" ht="6.96" customHeight="1">
      <c r="A152" s="29"/>
      <c r="B152" s="56"/>
      <c r="C152" s="57"/>
      <c r="D152" s="57"/>
      <c r="E152" s="57"/>
      <c r="F152" s="57"/>
      <c r="G152" s="57"/>
      <c r="H152" s="57"/>
      <c r="I152" s="57"/>
      <c r="J152" s="57"/>
      <c r="K152" s="57"/>
      <c r="L152" s="35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sheetProtection sheet="1" autoFilter="0" formatColumns="0" formatRows="0" objects="1" scenarios="1" spinCount="100000" saltValue="IQ3zsG74ZmyJTYn1OrUhRAewJvWve1QhlFNQmFgpmmRzVtqpmCASYyepjZnOMuScdcqFHIH1RRyhYUzKnb/pCA==" hashValue="R4X2u3wLTTHO/YAek0jcX9vyfTb4J7+3OwFpGLrxOjnX6yodH6DiHOXWWjHmjRz5vLuBHbQ2LIBjl6KK80dyUA==" algorithmName="SHA-512" password="CC35"/>
  <autoFilter ref="C124:K1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2025-05-15T20:27:14Z</dcterms:created>
  <dcterms:modified xsi:type="dcterms:W3CDTF">2025-05-15T20:27:15Z</dcterms:modified>
</cp:coreProperties>
</file>