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Zdravotechnika" sheetId="2" r:id="rId2"/>
  </sheets>
  <definedNames>
    <definedName name="_xlnm.Print_Area" localSheetId="0">'Rekapitulace stavby'!$D$4:$AO$39,'Rekapitulace stavby'!$C$45:$AQ$66</definedName>
    <definedName name="_xlnm.Print_Titles" localSheetId="0">'Rekapitulace stavby'!$55:$55</definedName>
    <definedName name="_xlnm._FilterDatabase" localSheetId="1" hidden="1">'01 - Zdravotechnika'!$C$104:$K$252</definedName>
    <definedName name="_xlnm.Print_Area" localSheetId="1">'01 - Zdravotechnika'!$C$4:$J$41,'01 - Zdravotechnika'!$C$47:$J$86,'01 - Zdravotechnika'!$C$92:$K$252</definedName>
    <definedName name="_xlnm.Print_Titles" localSheetId="1">'01 - Zdravotechnika'!$104:$104</definedName>
  </definedNames>
  <calcPr/>
</workbook>
</file>

<file path=xl/calcChain.xml><?xml version="1.0" encoding="utf-8"?>
<calcChain xmlns="http://schemas.openxmlformats.org/spreadsheetml/2006/main">
  <c i="2" r="J39"/>
  <c r="J38"/>
  <c i="1" r="AY58"/>
  <c i="2" r="J37"/>
  <c i="1" r="AX58"/>
  <c i="2" r="BI252"/>
  <c r="BH252"/>
  <c r="BG252"/>
  <c r="BF252"/>
  <c r="T252"/>
  <c r="R252"/>
  <c r="P252"/>
  <c r="BK252"/>
  <c r="J252"/>
  <c r="BE252"/>
  <c r="BI251"/>
  <c r="BH251"/>
  <c r="BG251"/>
  <c r="BF251"/>
  <c r="T251"/>
  <c r="T250"/>
  <c r="R251"/>
  <c r="R250"/>
  <c r="P251"/>
  <c r="P250"/>
  <c r="BK251"/>
  <c r="BK250"/>
  <c r="J250"/>
  <c r="J251"/>
  <c r="BE251"/>
  <c r="J75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T246"/>
  <c r="R247"/>
  <c r="R246"/>
  <c r="P247"/>
  <c r="P246"/>
  <c r="BK247"/>
  <c r="BK246"/>
  <c r="J246"/>
  <c r="J247"/>
  <c r="BE247"/>
  <c r="J74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T219"/>
  <c r="R220"/>
  <c r="R219"/>
  <c r="P220"/>
  <c r="P219"/>
  <c r="BK220"/>
  <c r="BK219"/>
  <c r="J219"/>
  <c r="J220"/>
  <c r="BE220"/>
  <c r="J73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T187"/>
  <c r="R188"/>
  <c r="R187"/>
  <c r="P188"/>
  <c r="P187"/>
  <c r="BK188"/>
  <c r="BK187"/>
  <c r="J187"/>
  <c r="J188"/>
  <c r="BE188"/>
  <c r="J72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71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T152"/>
  <c r="R154"/>
  <c r="R153"/>
  <c r="R152"/>
  <c r="P154"/>
  <c r="P153"/>
  <c r="P152"/>
  <c r="BK154"/>
  <c r="BK153"/>
  <c r="J153"/>
  <c r="BK152"/>
  <c r="J152"/>
  <c r="J154"/>
  <c r="BE154"/>
  <c r="J70"/>
  <c r="J69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68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67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6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65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4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T106"/>
  <c r="T105"/>
  <c r="R108"/>
  <c r="R107"/>
  <c r="R106"/>
  <c r="R105"/>
  <c r="P108"/>
  <c r="P107"/>
  <c r="P106"/>
  <c r="P105"/>
  <c i="1" r="AU58"/>
  <c i="2" r="BK108"/>
  <c r="BK107"/>
  <c r="J107"/>
  <c r="BK106"/>
  <c r="J106"/>
  <c r="BK105"/>
  <c r="J105"/>
  <c r="J61"/>
  <c r="J108"/>
  <c r="BE108"/>
  <c r="J63"/>
  <c r="J62"/>
  <c r="F99"/>
  <c r="E97"/>
  <c r="BI84"/>
  <c r="BH84"/>
  <c r="BG84"/>
  <c r="BF84"/>
  <c r="BI83"/>
  <c r="BH83"/>
  <c r="BG83"/>
  <c r="BF83"/>
  <c r="BE83"/>
  <c r="BI82"/>
  <c r="BH82"/>
  <c r="BG82"/>
  <c r="BF82"/>
  <c r="BE82"/>
  <c r="BI81"/>
  <c r="BH81"/>
  <c r="BG81"/>
  <c r="BF81"/>
  <c r="BE81"/>
  <c r="BI80"/>
  <c r="BH80"/>
  <c r="BG80"/>
  <c r="BF80"/>
  <c r="BE80"/>
  <c r="BI79"/>
  <c r="F39"/>
  <c i="1" r="BD58"/>
  <c i="2" r="BH79"/>
  <c r="F38"/>
  <c i="1" r="BC58"/>
  <c i="2" r="BG79"/>
  <c r="F37"/>
  <c i="1" r="BB58"/>
  <c i="2" r="BF79"/>
  <c r="J36"/>
  <c i="1" r="AW58"/>
  <c i="2" r="F36"/>
  <c i="1" r="BA58"/>
  <c i="2" r="BE79"/>
  <c r="J30"/>
  <c r="J84"/>
  <c r="J78"/>
  <c r="J86"/>
  <c r="J31"/>
  <c r="J32"/>
  <c i="1" r="AG58"/>
  <c i="2" r="BE84"/>
  <c r="J35"/>
  <c i="1" r="AV58"/>
  <c i="2" r="F35"/>
  <c i="1" r="AZ58"/>
  <c i="2" r="F54"/>
  <c r="E52"/>
  <c r="J41"/>
  <c r="J24"/>
  <c r="E24"/>
  <c r="J102"/>
  <c r="J57"/>
  <c r="J23"/>
  <c r="J21"/>
  <c r="E21"/>
  <c r="J101"/>
  <c r="J56"/>
  <c r="J20"/>
  <c r="J18"/>
  <c r="E18"/>
  <c r="F102"/>
  <c r="F57"/>
  <c r="J17"/>
  <c r="J15"/>
  <c r="E15"/>
  <c r="F101"/>
  <c r="F56"/>
  <c r="J14"/>
  <c r="J12"/>
  <c r="J99"/>
  <c r="J54"/>
  <c r="E7"/>
  <c r="E95"/>
  <c r="E50"/>
  <c i="1" r="CK64"/>
  <c r="CJ64"/>
  <c r="CI64"/>
  <c r="CH64"/>
  <c r="CG64"/>
  <c r="CF64"/>
  <c r="BZ64"/>
  <c r="CE64"/>
  <c r="CK63"/>
  <c r="CJ63"/>
  <c r="CI63"/>
  <c r="CH63"/>
  <c r="CG63"/>
  <c r="CF63"/>
  <c r="BZ63"/>
  <c r="CE63"/>
  <c r="CK62"/>
  <c r="CJ62"/>
  <c r="CI62"/>
  <c r="CH62"/>
  <c r="CG62"/>
  <c r="CF62"/>
  <c r="BZ62"/>
  <c r="CE62"/>
  <c r="CK61"/>
  <c r="CJ61"/>
  <c r="CI61"/>
  <c r="CH61"/>
  <c r="CG61"/>
  <c r="CF61"/>
  <c r="BZ61"/>
  <c r="CE61"/>
  <c r="BD57"/>
  <c r="W36"/>
  <c r="BC57"/>
  <c r="W35"/>
  <c r="BB57"/>
  <c r="W34"/>
  <c r="BA57"/>
  <c r="W33"/>
  <c r="AZ57"/>
  <c r="AY57"/>
  <c r="AX57"/>
  <c r="AW57"/>
  <c r="AK33"/>
  <c r="AV57"/>
  <c r="AU57"/>
  <c r="AT57"/>
  <c r="AS57"/>
  <c r="AG57"/>
  <c r="AK26"/>
  <c r="AG64"/>
  <c r="CD64"/>
  <c r="AV64"/>
  <c r="BY64"/>
  <c r="AN64"/>
  <c r="AG63"/>
  <c r="CD63"/>
  <c r="AV63"/>
  <c r="BY63"/>
  <c r="AN63"/>
  <c r="AG62"/>
  <c r="CD62"/>
  <c r="AV62"/>
  <c r="BY62"/>
  <c r="AN62"/>
  <c r="AG61"/>
  <c r="AG60"/>
  <c r="AK27"/>
  <c r="AK29"/>
  <c r="AG66"/>
  <c r="CD61"/>
  <c r="W32"/>
  <c r="AV61"/>
  <c r="BY61"/>
  <c r="AK32"/>
  <c r="AN61"/>
  <c r="AN60"/>
  <c r="AT58"/>
  <c r="AN58"/>
  <c r="AN57"/>
  <c r="AN66"/>
  <c r="L53"/>
  <c r="AM53"/>
  <c r="AM52"/>
  <c r="L52"/>
  <c r="AM50"/>
  <c r="L50"/>
  <c r="L48"/>
  <c r="L47"/>
  <c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<sst xmlns="http://schemas.openxmlformats.org/spreadsheetml/2006/main">
  <si>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</si>
  <si>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</si>
  <si>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</si>
  <si>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</si>
  <si>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{d6503c53-3be1-4808-87cc-d55610d37c79}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</si>
  <si>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</si>
  <si>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</si>
  <si>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</si>
  <si>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</si>
  <si>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</si>
  <si>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</si>
  <si>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</si>
  <si>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</si>
  <si>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</si>
  <si>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RB-20-02-01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</si>
  <si>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</si>
  <si>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</si>
  <si>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MŠ ŠENOVSKÉ,735 41 PETŘVALD VČETNĚ ROZŠÍŘENÍ KAPACITY MŠ</t>
  </si>
  <si>
    <t>KSO:</t>
  </si>
  <si>
    <t>CC-CZ:</t>
  </si>
  <si>
    <t>Místo:</t>
  </si>
  <si>
    <t xml:space="preserve"> </t>
  </si>
  <si>
    <t>Datum:</t>
  </si>
  <si>
    <t>29. 2. 2020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</si>
  <si>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</si>
  <si>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</si>
  <si>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</si>
  <si>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</si>
  <si>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</si>
  <si>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</si>
  <si>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</si>
  <si>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</si>
  <si>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</si>
  <si>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</si>
  <si>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</si>
  <si>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</si>
  <si>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</si>
  <si>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</si>
  <si>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</si>
  <si>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</si>
  <si>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</si>
  <si>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</si>
  <si>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</si>
  <si>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</si>
  <si>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</si>
  <si>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</si>
  <si>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</si>
  <si>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</si>
  <si>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</si>
  <si>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</si>
  <si>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</si>
  <si>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</si>
  <si>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</si>
  <si>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</si>
  <si>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</si>
  <si>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</si>
  <si>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</si>
  <si>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</si>
  <si>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</si>
  <si>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</si>
  <si>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</si>
  <si>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</si>
  <si>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</si>
  <si>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</si>
  <si>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</si>
  <si>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</si>
  <si>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</si>
  <si>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</si>
  <si>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</si>
  <si>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</si>
  <si>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</si>
  <si>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</si>
  <si>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</si>
  <si>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</si>
  <si>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</si>
  <si>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Zdravotechnika</t>
  </si>
  <si>
    <t>STA</t>
  </si>
  <si>
    <t>1</t>
  </si>
  <si>
    <t>{7cce19cb-907e-4dd8-a2af-2972956a2c9a}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</si>
  <si>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</si>
  <si>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</si>
  <si>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</si>
  <si>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</si>
  <si>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</si>
  <si>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</si>
  <si>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</si>
  <si>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</si>
  <si>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</si>
  <si>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</si>
  <si>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</si>
  <si>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</si>
  <si>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Zdravotechnika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</si>
  <si>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</si>
  <si>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</si>
  <si>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</si>
  <si>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</si>
  <si>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</si>
  <si>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</si>
  <si>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</si>
  <si>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</si>
  <si>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</si>
  <si>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</si>
  <si>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</si>
  <si>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</si>
  <si>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</si>
  <si>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</si>
  <si>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</si>
  <si>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</si>
  <si>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</si>
  <si>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</si>
  <si>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732 - Ústřední vytápění - strojovny</t>
  </si>
  <si>
    <t xml:space="preserve">    734 - Ústřední vytápění - armatury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</si>
  <si>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</si>
  <si>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</si>
  <si>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</si>
  <si>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</si>
  <si>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</si>
  <si>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</si>
  <si>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</si>
  <si>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</si>
  <si>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</si>
  <si>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</si>
  <si>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</si>
  <si>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</si>
  <si>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</si>
  <si>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</si>
  <si>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</si>
  <si>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</si>
  <si>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</si>
  <si>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</si>
  <si>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</si>
  <si>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</si>
  <si>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</si>
  <si>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</si>
  <si>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</si>
  <si>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</si>
  <si>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</si>
  <si>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</si>
  <si>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</si>
  <si>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121112111</t>
  </si>
  <si>
    <t>Sejmutí ornice tl vrstvy do 150 mm ručně s vodorovným přemístěním do 50 m</t>
  </si>
  <si>
    <t>m3</t>
  </si>
  <si>
    <t>4</t>
  </si>
  <si>
    <t>2132762321</t>
  </si>
  <si>
    <t>132212202</t>
  </si>
  <si>
    <t>Hloubení rýh š přes 600 do 2000 mm ručním nebo pneum nářadím v nesoudržných horninách tř. 3</t>
  </si>
  <si>
    <t>CS ÚRS 2019 01</t>
  </si>
  <si>
    <t>-772433080</t>
  </si>
  <si>
    <t>3</t>
  </si>
  <si>
    <t>132212209</t>
  </si>
  <si>
    <t>Příplatek za lepivost u hloubení rýh š do 2000 mm ručním nebo pneum nářadím v hornině tř. 3</t>
  </si>
  <si>
    <t>-1259221381</t>
  </si>
  <si>
    <t>151101102</t>
  </si>
  <si>
    <t>Zřízení příložného pažení a rozepření stěn rýh hl do 4 m</t>
  </si>
  <si>
    <t>m2</t>
  </si>
  <si>
    <t>-1278697553</t>
  </si>
  <si>
    <t>5</t>
  </si>
  <si>
    <t>151101112</t>
  </si>
  <si>
    <t>Odstranění příložného pažení a rozepření stěn rýh hl do 4 m</t>
  </si>
  <si>
    <t>-32515245</t>
  </si>
  <si>
    <t>6</t>
  </si>
  <si>
    <t>161101102</t>
  </si>
  <si>
    <t>Svislé přemístění výkopku z horniny tř. 1 až 4 hl výkopu do 4 m</t>
  </si>
  <si>
    <t>1721175916</t>
  </si>
  <si>
    <t>7</t>
  </si>
  <si>
    <t>162201102</t>
  </si>
  <si>
    <t>Vodorovné přemístění do 50 m výkopku/sypaniny z horniny tř. 1 až 4</t>
  </si>
  <si>
    <t>142160168</t>
  </si>
  <si>
    <t>8</t>
  </si>
  <si>
    <t>171201201</t>
  </si>
  <si>
    <t>Uložení sypaniny na skládky</t>
  </si>
  <si>
    <t>1585976532</t>
  </si>
  <si>
    <t>9</t>
  </si>
  <si>
    <t>171201211</t>
  </si>
  <si>
    <t>Poplatek za uložení stavebního odpadu - zeminy a kameniva na skládce</t>
  </si>
  <si>
    <t>t</t>
  </si>
  <si>
    <t>-1648337438</t>
  </si>
  <si>
    <t>10</t>
  </si>
  <si>
    <t>174101101</t>
  </si>
  <si>
    <t>Zásyp jam, šachet rýh nebo kolem objektů sypaninou se zhutněním</t>
  </si>
  <si>
    <t>1388104950</t>
  </si>
  <si>
    <t>11</t>
  </si>
  <si>
    <t>181301102</t>
  </si>
  <si>
    <t>Rozprostření ornice tl vrstvy do 150 mm pl do 500 m2 v rovině nebo ve svahu do 1:5</t>
  </si>
  <si>
    <t>-1782653406</t>
  </si>
  <si>
    <t>12</t>
  </si>
  <si>
    <t>182001111</t>
  </si>
  <si>
    <t>Plošná úprava terénu</t>
  </si>
  <si>
    <t>-1640169631</t>
  </si>
  <si>
    <t>13</t>
  </si>
  <si>
    <t>M</t>
  </si>
  <si>
    <t>005724100</t>
  </si>
  <si>
    <t>osivo směs travní parková</t>
  </si>
  <si>
    <t>kg</t>
  </si>
  <si>
    <t>-1722205213</t>
  </si>
  <si>
    <t>14</t>
  </si>
  <si>
    <t>183405211</t>
  </si>
  <si>
    <t>Výsev trávníku hydroosevem na ornici</t>
  </si>
  <si>
    <t>2040202738</t>
  </si>
  <si>
    <t>Svislé a kompletní konstrukce</t>
  </si>
  <si>
    <t>310235251</t>
  </si>
  <si>
    <t>Zazdívka otvorů pl do 0,0225 m2 ve zdivu nadzákladovém cihlami pálenými tl do 450 mm</t>
  </si>
  <si>
    <t>kus</t>
  </si>
  <si>
    <t>1375543068</t>
  </si>
  <si>
    <t>16</t>
  </si>
  <si>
    <t>310235261</t>
  </si>
  <si>
    <t>Zazdívka otvorů pl do 0,0225 m2 ve zdivu nadzákladovém cihlami pálenými tl do 600 mm</t>
  </si>
  <si>
    <t>-1815546148</t>
  </si>
  <si>
    <t>17</t>
  </si>
  <si>
    <t>346244371</t>
  </si>
  <si>
    <t>Zazdívka o tl 140 mm rýh, nik nebo kapes z cihel pálených</t>
  </si>
  <si>
    <t>-1755895005</t>
  </si>
  <si>
    <t>Vodorovné konstrukce</t>
  </si>
  <si>
    <t>18</t>
  </si>
  <si>
    <t>411386611</t>
  </si>
  <si>
    <t>Zabetonování prostupů v instalačních šachtách ze suchých směsí pl do 0,09 m2 ve stropech</t>
  </si>
  <si>
    <t>566931654</t>
  </si>
  <si>
    <t>19</t>
  </si>
  <si>
    <t>411386621</t>
  </si>
  <si>
    <t>Zabetonování prostupů v instalačních šachtách ze suchých směsí pl do 0,25 m2 ve stropech</t>
  </si>
  <si>
    <t>1271677886</t>
  </si>
  <si>
    <t>20</t>
  </si>
  <si>
    <t>451573111</t>
  </si>
  <si>
    <t>Lože pod potrubí otevřený výkop ze štěrkopísku</t>
  </si>
  <si>
    <t>-313288648</t>
  </si>
  <si>
    <t>Úpravy povrchů, podlahy a osazování výplní</t>
  </si>
  <si>
    <t>612325221</t>
  </si>
  <si>
    <t>Vápenocementová štuková omítka malých ploch do 0,09 m2 na stěnách</t>
  </si>
  <si>
    <t>-1554307168</t>
  </si>
  <si>
    <t>22</t>
  </si>
  <si>
    <t>631311137</t>
  </si>
  <si>
    <t>Mazanina tl do 240 mm z betonu prostého bez zvýšených nároků na prostředí tř. C 30/37</t>
  </si>
  <si>
    <t>701286032</t>
  </si>
  <si>
    <t>23</t>
  </si>
  <si>
    <t>632450134</t>
  </si>
  <si>
    <t>Vyrovnávací cementový potěr tl do 50 mm ze suchých směsí provedený v ploše</t>
  </si>
  <si>
    <t>CS ÚRS 2014 01</t>
  </si>
  <si>
    <t>68856620</t>
  </si>
  <si>
    <t>Trubní vedení</t>
  </si>
  <si>
    <t>24</t>
  </si>
  <si>
    <t>895</t>
  </si>
  <si>
    <t>Napojení nové kanalizace do stáv. bet. šachty</t>
  </si>
  <si>
    <t>-1648100907</t>
  </si>
  <si>
    <t>25</t>
  </si>
  <si>
    <t>896</t>
  </si>
  <si>
    <t>Oprava stávající betonové šachty vč. nového poklopu</t>
  </si>
  <si>
    <t>kpl</t>
  </si>
  <si>
    <t>-577307145</t>
  </si>
  <si>
    <t>Ostatní konstrukce a práce, bourání</t>
  </si>
  <si>
    <t>26</t>
  </si>
  <si>
    <t>96504333</t>
  </si>
  <si>
    <t>Bourání podkladů pod dlažby betonových s potěrem</t>
  </si>
  <si>
    <t>1951911528</t>
  </si>
  <si>
    <t>27</t>
  </si>
  <si>
    <t>96508292</t>
  </si>
  <si>
    <t xml:space="preserve">Odstranění násypů pod podlahami </t>
  </si>
  <si>
    <t>-2141443649</t>
  </si>
  <si>
    <t>28</t>
  </si>
  <si>
    <t>97102445</t>
  </si>
  <si>
    <t>Vybourání otvorů venkovní stěnou pod úrovní terénu DN 150 vč. opravy hydroizolace</t>
  </si>
  <si>
    <t>-699032089</t>
  </si>
  <si>
    <t>29</t>
  </si>
  <si>
    <t>971035251</t>
  </si>
  <si>
    <t>Vybourání otvorů ve zdivu cihelném pl do 0,0225 m2 na MC tl do 450 mm</t>
  </si>
  <si>
    <t>-941151946</t>
  </si>
  <si>
    <t>30</t>
  </si>
  <si>
    <t>971035371</t>
  </si>
  <si>
    <t>Vybourání otvorů ve zdivu cihelném pl do 0,09 m2 na MC tl do 750 mm</t>
  </si>
  <si>
    <t>-1084605545</t>
  </si>
  <si>
    <t>31</t>
  </si>
  <si>
    <t>972012211</t>
  </si>
  <si>
    <t>Vybourání výplní otvorů z lehkých betonů v prefabrikovaných stropech tl přes 120 mm pl 0,09 m2</t>
  </si>
  <si>
    <t>164195473</t>
  </si>
  <si>
    <t>32</t>
  </si>
  <si>
    <t>972012311</t>
  </si>
  <si>
    <t>Vybourání výplní otvorů z lehkých betonů v prefabrikovaných stropech tl přes 120 mm pl 0,25 m2</t>
  </si>
  <si>
    <t>-290510878</t>
  </si>
  <si>
    <t>33</t>
  </si>
  <si>
    <t>974031153</t>
  </si>
  <si>
    <t>Vysekání rýh ve zdivu cihelném hl do 100 mm š do 100 mm</t>
  </si>
  <si>
    <t>m</t>
  </si>
  <si>
    <t>-1030515794</t>
  </si>
  <si>
    <t>34</t>
  </si>
  <si>
    <t>974031164</t>
  </si>
  <si>
    <t>Vysekání rýh ve zdivu cihelném hl do 150 mm š do 150 mm</t>
  </si>
  <si>
    <t>1245952521</t>
  </si>
  <si>
    <t>35</t>
  </si>
  <si>
    <t>997013219</t>
  </si>
  <si>
    <t>Příplatek k vnitrostaveništní dopravě suti a vybouraných hmot za zvětšenou dopravu suti ZKD 10 m</t>
  </si>
  <si>
    <t>-2012733167</t>
  </si>
  <si>
    <t>36</t>
  </si>
  <si>
    <t>997013802</t>
  </si>
  <si>
    <t>Poplatek za uložení stavebního železobetonového odpadu na skládce (skládkovné)</t>
  </si>
  <si>
    <t>883641050</t>
  </si>
  <si>
    <t>37</t>
  </si>
  <si>
    <t>997211111</t>
  </si>
  <si>
    <t>Svislá doprava suti na v 3,5 m</t>
  </si>
  <si>
    <t>-1071714297</t>
  </si>
  <si>
    <t>38</t>
  </si>
  <si>
    <t>997211511</t>
  </si>
  <si>
    <t>Vodorovná doprava suti po suchu na vzdálenost do 1 km</t>
  </si>
  <si>
    <t>-362570183</t>
  </si>
  <si>
    <t>39</t>
  </si>
  <si>
    <t>997211519</t>
  </si>
  <si>
    <t>Příplatek ZKD 1 km u vodorovné dopravy suti</t>
  </si>
  <si>
    <t>465708528</t>
  </si>
  <si>
    <t>PSV</t>
  </si>
  <si>
    <t>Práce a dodávky PSV</t>
  </si>
  <si>
    <t>713</t>
  </si>
  <si>
    <t>Izolace tepelné</t>
  </si>
  <si>
    <t>40</t>
  </si>
  <si>
    <t>713463121</t>
  </si>
  <si>
    <t>Montáž izolace tepelné potrubí potrubními pouzdry bez úpravy uchycenými sponami 1x</t>
  </si>
  <si>
    <t>891949163</t>
  </si>
  <si>
    <t>41</t>
  </si>
  <si>
    <t>28377103</t>
  </si>
  <si>
    <t>izolace tepelná potrubí z pěnového polyetylenu 22 x 9 mm</t>
  </si>
  <si>
    <t>1831310993</t>
  </si>
  <si>
    <t>42</t>
  </si>
  <si>
    <t>28377111</t>
  </si>
  <si>
    <t>izolace tepelná potrubí z pěnového polyetylenu 28 x 9 mm</t>
  </si>
  <si>
    <t>-1748827889</t>
  </si>
  <si>
    <t>43</t>
  </si>
  <si>
    <t>28377051</t>
  </si>
  <si>
    <t>izolace tepelná potrubí z pěnového polyetylenu 32 x 9 mm</t>
  </si>
  <si>
    <t>1773697586</t>
  </si>
  <si>
    <t>44</t>
  </si>
  <si>
    <t>28377057</t>
  </si>
  <si>
    <t>izolace tepelná potrubí z pěnového polyetylenu 40 x 9 mm</t>
  </si>
  <si>
    <t>-951710748</t>
  </si>
  <si>
    <t>45</t>
  </si>
  <si>
    <t>28377120</t>
  </si>
  <si>
    <t>izolace tepelná potrubí z pěnového polyetylenu 63 x 9 mm</t>
  </si>
  <si>
    <t>456696601</t>
  </si>
  <si>
    <t>46</t>
  </si>
  <si>
    <t>28377045</t>
  </si>
  <si>
    <t>izolace tepelná potrubí z pěnového polyetylenu 22 x 20 mm</t>
  </si>
  <si>
    <t>-451825589</t>
  </si>
  <si>
    <t>47</t>
  </si>
  <si>
    <t>28377048</t>
  </si>
  <si>
    <t>izolace tepelná potrubí z pěnového polyetylenu 28 x 20 mm</t>
  </si>
  <si>
    <t>780121795</t>
  </si>
  <si>
    <t>48</t>
  </si>
  <si>
    <t>28377053</t>
  </si>
  <si>
    <t>izolace tepelná potrubí z pěnového polyetylenu 32 x 20 mm</t>
  </si>
  <si>
    <t>-252130791</t>
  </si>
  <si>
    <t>49</t>
  </si>
  <si>
    <t>28377060</t>
  </si>
  <si>
    <t>izolace tepelná potrubí z pěnového polyetylenu 40 x 25 mm</t>
  </si>
  <si>
    <t>96811352</t>
  </si>
  <si>
    <t>50</t>
  </si>
  <si>
    <t>998713202</t>
  </si>
  <si>
    <t>Přesun hmot procentní pro izolace tepelné v objektech v do 12 m</t>
  </si>
  <si>
    <t>%</t>
  </si>
  <si>
    <t>-2029724697</t>
  </si>
  <si>
    <t>721</t>
  </si>
  <si>
    <t>Zdravotechnika - vnitřní kanalizace</t>
  </si>
  <si>
    <t>51</t>
  </si>
  <si>
    <t>721140802.1</t>
  </si>
  <si>
    <t>Demontáž potrubí litinové do DN 100</t>
  </si>
  <si>
    <t>464668857</t>
  </si>
  <si>
    <t>52</t>
  </si>
  <si>
    <t>721173401</t>
  </si>
  <si>
    <t xml:space="preserve">Potrubí kanalizační z PVC SN 4 svodné DN 110 </t>
  </si>
  <si>
    <t>-168807729</t>
  </si>
  <si>
    <t>53</t>
  </si>
  <si>
    <t>721173402</t>
  </si>
  <si>
    <t>Potrubí kanalizační z PVC SN 4 svodné DN 125</t>
  </si>
  <si>
    <t>-1384088201</t>
  </si>
  <si>
    <t>54</t>
  </si>
  <si>
    <t>721173403</t>
  </si>
  <si>
    <t>Potrubí kanalizační z PVC SN 4 svodné DN 160</t>
  </si>
  <si>
    <t>-865909202</t>
  </si>
  <si>
    <t>55</t>
  </si>
  <si>
    <t>721173404</t>
  </si>
  <si>
    <t>Potrubí kanalizační z PVC SN 4 svodné DN 200</t>
  </si>
  <si>
    <t>-1673740613</t>
  </si>
  <si>
    <t>56</t>
  </si>
  <si>
    <t>721174025</t>
  </si>
  <si>
    <t>Potrubí kanalizační z PP odpadní DN 110</t>
  </si>
  <si>
    <t>-881883621</t>
  </si>
  <si>
    <t>57</t>
  </si>
  <si>
    <t>721174026</t>
  </si>
  <si>
    <t>Potrubí kanalizační z PP odpadní DN 125</t>
  </si>
  <si>
    <t>-895562595</t>
  </si>
  <si>
    <t>58</t>
  </si>
  <si>
    <t>721174042</t>
  </si>
  <si>
    <t>Potrubí kanalizační z PP připojovací DN 40</t>
  </si>
  <si>
    <t>1104580206</t>
  </si>
  <si>
    <t>59</t>
  </si>
  <si>
    <t>721174043</t>
  </si>
  <si>
    <t>Potrubí kanalizační z PP připojovací DN 50</t>
  </si>
  <si>
    <t>-300098643</t>
  </si>
  <si>
    <t>60</t>
  </si>
  <si>
    <t>721174044</t>
  </si>
  <si>
    <t>Potrubí kanalizační z PP připojovací DN 75</t>
  </si>
  <si>
    <t>929991472</t>
  </si>
  <si>
    <t>61</t>
  </si>
  <si>
    <t>721194104</t>
  </si>
  <si>
    <t>Vyvedení a upevnění odpadních výpustek DN 40</t>
  </si>
  <si>
    <t>2012288342</t>
  </si>
  <si>
    <t>62</t>
  </si>
  <si>
    <t>721194105</t>
  </si>
  <si>
    <t>Vyvedení a upevnění odpadních výpustek DN 50</t>
  </si>
  <si>
    <t>-1146053803</t>
  </si>
  <si>
    <t>63</t>
  </si>
  <si>
    <t>721194109</t>
  </si>
  <si>
    <t>Vyvedení a upevnění odpadních výpustek DN 100</t>
  </si>
  <si>
    <t>860600006</t>
  </si>
  <si>
    <t>64</t>
  </si>
  <si>
    <t>721226521</t>
  </si>
  <si>
    <t>Zápachová uzávěrka nástěnná DN 40</t>
  </si>
  <si>
    <t>1500525655</t>
  </si>
  <si>
    <t>65</t>
  </si>
  <si>
    <t>721273153</t>
  </si>
  <si>
    <t>Hlavice ventilační polypropylen PP DN 110</t>
  </si>
  <si>
    <t>1402272945</t>
  </si>
  <si>
    <t>66</t>
  </si>
  <si>
    <t>721273153.1</t>
  </si>
  <si>
    <t>Hlavice ventilační polypropylen PP DN 125</t>
  </si>
  <si>
    <t>-1836843315</t>
  </si>
  <si>
    <t>67</t>
  </si>
  <si>
    <t>721274123</t>
  </si>
  <si>
    <t>Přivzdušňovací ventil vnitřní odpadních potrubí DN 100</t>
  </si>
  <si>
    <t>797671454</t>
  </si>
  <si>
    <t>68</t>
  </si>
  <si>
    <t>721290112</t>
  </si>
  <si>
    <t>Zkouška těsnosti potrubí kanalizace vodou do DN 200</t>
  </si>
  <si>
    <t>1058328127</t>
  </si>
  <si>
    <t>69</t>
  </si>
  <si>
    <t>721290823</t>
  </si>
  <si>
    <t>Přemístění vnitrostaveništní demontovaných hmot vnitřní kanalizace v objektech výšky do 24 m</t>
  </si>
  <si>
    <t>1518198753</t>
  </si>
  <si>
    <t>70</t>
  </si>
  <si>
    <t>7217</t>
  </si>
  <si>
    <t xml:space="preserve">Nové průrazy přes střechu, zpětné vyspravení </t>
  </si>
  <si>
    <t>249793432</t>
  </si>
  <si>
    <t>71</t>
  </si>
  <si>
    <t>998721202</t>
  </si>
  <si>
    <t>Přesun hmot procentní pro vnitřní kanalizace v objektech v do 12 m</t>
  </si>
  <si>
    <t>1344462759</t>
  </si>
  <si>
    <t>722</t>
  </si>
  <si>
    <t>Zdravotechnika - vnitřní vodovod</t>
  </si>
  <si>
    <t>72</t>
  </si>
  <si>
    <t>722130805.1</t>
  </si>
  <si>
    <t>Demontáž potrubí ocelové pozinkované závitové do DN 80</t>
  </si>
  <si>
    <t>890874818</t>
  </si>
  <si>
    <t>73</t>
  </si>
  <si>
    <t>722174022</t>
  </si>
  <si>
    <t>Potrubí vodovodní plastové PPR svar polyfuze PN 20 D 20 x 3,4 mm</t>
  </si>
  <si>
    <t>CS ÚRS 2017 02</t>
  </si>
  <si>
    <t>1234936957</t>
  </si>
  <si>
    <t>74</t>
  </si>
  <si>
    <t>722174023</t>
  </si>
  <si>
    <t>Potrubí vodovodní plastové PPR svar polyfuze PN 20 D 25 x 4,2 mm</t>
  </si>
  <si>
    <t>137207922</t>
  </si>
  <si>
    <t>75</t>
  </si>
  <si>
    <t>722174024</t>
  </si>
  <si>
    <t>Potrubí vodovodní plastové PPR svar polyfuze PN 20 D 32 x5,4 mm</t>
  </si>
  <si>
    <t>904117266</t>
  </si>
  <si>
    <t>76</t>
  </si>
  <si>
    <t>722174025</t>
  </si>
  <si>
    <t>Potrubí vodovodní plastové PPR svar polyfuze PN 20 D 40 x 6,7 mm</t>
  </si>
  <si>
    <t>-616413584</t>
  </si>
  <si>
    <t>77</t>
  </si>
  <si>
    <t>722174027</t>
  </si>
  <si>
    <t>Potrubí vodovodní plastové PPR svar polyfuze PN 20 D 63 x 10,5 mm</t>
  </si>
  <si>
    <t>-311288838</t>
  </si>
  <si>
    <t>78</t>
  </si>
  <si>
    <t>722190901</t>
  </si>
  <si>
    <t>Uzavření nebo otevření vodovodního potrubí při opravách</t>
  </si>
  <si>
    <t>-959163418</t>
  </si>
  <si>
    <t>79</t>
  </si>
  <si>
    <t>72222</t>
  </si>
  <si>
    <t>Uložení žebříčku na systém Koňářík (závitová tyč, objímky, spojovací matice, nosník, kombi šroub...)</t>
  </si>
  <si>
    <t>soubor</t>
  </si>
  <si>
    <t>-1397296242</t>
  </si>
  <si>
    <t>80</t>
  </si>
  <si>
    <t>722221</t>
  </si>
  <si>
    <t xml:space="preserve">Regul.armatura automatická termostatická na cirkulaci -  1/2" </t>
  </si>
  <si>
    <t>ks</t>
  </si>
  <si>
    <t>512</t>
  </si>
  <si>
    <t>-1024276955</t>
  </si>
  <si>
    <t>81</t>
  </si>
  <si>
    <t>722224115</t>
  </si>
  <si>
    <t>Kohout plnicí nebo vypouštěcí G 1/2 PN 10 s jedním závitem</t>
  </si>
  <si>
    <t>-533701440</t>
  </si>
  <si>
    <t>82</t>
  </si>
  <si>
    <t>722231074</t>
  </si>
  <si>
    <t>Ventil zpětný mosazný G 1 PN 10 do 110°C se dvěma závity</t>
  </si>
  <si>
    <t>1514575420</t>
  </si>
  <si>
    <t>83</t>
  </si>
  <si>
    <t>722231076</t>
  </si>
  <si>
    <t>Ventil zpětný mosazný G 6/4 PN 10 do 110°C se dvěma závity</t>
  </si>
  <si>
    <t>1358950689</t>
  </si>
  <si>
    <t>84</t>
  </si>
  <si>
    <t>722231077</t>
  </si>
  <si>
    <t>Ventil zpětný mosazný G 2 PN 10 do 110°C se dvěma závity</t>
  </si>
  <si>
    <t>-48053415</t>
  </si>
  <si>
    <t>85</t>
  </si>
  <si>
    <t>722231142</t>
  </si>
  <si>
    <t>Ventil závitový pojistný rohový G 3/4 ot. přetlak 0,6 MPa</t>
  </si>
  <si>
    <t>1077593114</t>
  </si>
  <si>
    <t>86</t>
  </si>
  <si>
    <t>722234265</t>
  </si>
  <si>
    <t>Filtr mosazný G 1 PN 16 do 120°C s 2x vnitřním závitem</t>
  </si>
  <si>
    <t>-1087568897</t>
  </si>
  <si>
    <t>87</t>
  </si>
  <si>
    <t>722234268</t>
  </si>
  <si>
    <t>Filtr mosazný G 2 PN 16 do 120°C s 2x vnitřním závitem</t>
  </si>
  <si>
    <t>-1774214412</t>
  </si>
  <si>
    <t>88</t>
  </si>
  <si>
    <t>722240122</t>
  </si>
  <si>
    <t>Kohout kulový plastový PPR DN 20</t>
  </si>
  <si>
    <t>887713410</t>
  </si>
  <si>
    <t>89</t>
  </si>
  <si>
    <t>722240123</t>
  </si>
  <si>
    <t>Kohout kulový plastový PPR DN 25</t>
  </si>
  <si>
    <t>285403902</t>
  </si>
  <si>
    <t>90</t>
  </si>
  <si>
    <t>722240124</t>
  </si>
  <si>
    <t>Kohout kulový plastový PPR DN 32</t>
  </si>
  <si>
    <t>554534249</t>
  </si>
  <si>
    <t>91</t>
  </si>
  <si>
    <t>722240125</t>
  </si>
  <si>
    <t>Kohout kulový plastový PPR DN 40</t>
  </si>
  <si>
    <t>-1567119716</t>
  </si>
  <si>
    <t>92</t>
  </si>
  <si>
    <t>722240126</t>
  </si>
  <si>
    <t>Kohout kulový plastový PPR DN 50</t>
  </si>
  <si>
    <t>-1043847987</t>
  </si>
  <si>
    <t>93</t>
  </si>
  <si>
    <t>722290229</t>
  </si>
  <si>
    <t>Zkouška těsnosti vodovodního potrubí závitového do DN 100</t>
  </si>
  <si>
    <t>698296871</t>
  </si>
  <si>
    <t>94</t>
  </si>
  <si>
    <t>722290234</t>
  </si>
  <si>
    <t>Proplach a dezinfekce vodovodního potrubí do DN 80</t>
  </si>
  <si>
    <t>-1154405458</t>
  </si>
  <si>
    <t>95</t>
  </si>
  <si>
    <t>286543210</t>
  </si>
  <si>
    <t>koleno nástěnné PPR D 20 x 1/2"</t>
  </si>
  <si>
    <t>-1014897941</t>
  </si>
  <si>
    <t>96</t>
  </si>
  <si>
    <t>722239101</t>
  </si>
  <si>
    <t>Montáž armatur vodovodních se dvěma závity G 1/2</t>
  </si>
  <si>
    <t>-276863420</t>
  </si>
  <si>
    <t>97</t>
  </si>
  <si>
    <t>551119820</t>
  </si>
  <si>
    <t>ventil pračkový , myčkový</t>
  </si>
  <si>
    <t>-840471502</t>
  </si>
  <si>
    <t>98</t>
  </si>
  <si>
    <t>722290823</t>
  </si>
  <si>
    <t>Přemístění vnitrostaveništní demontovaných hmot pro vnitřní vodovod v objektech výšky do 24 m</t>
  </si>
  <si>
    <t>-15379334</t>
  </si>
  <si>
    <t>99</t>
  </si>
  <si>
    <t>767995103</t>
  </si>
  <si>
    <t>Montáž atypických zámečnických konstrukcí hmotnosti do 20 kg</t>
  </si>
  <si>
    <t>1364936112</t>
  </si>
  <si>
    <t>100</t>
  </si>
  <si>
    <t>132313300</t>
  </si>
  <si>
    <t>tyč ocelová L rovnoramenná, zn.oceli 11375 30x30x4 mm</t>
  </si>
  <si>
    <t>615486583</t>
  </si>
  <si>
    <t>101</t>
  </si>
  <si>
    <t>132248000</t>
  </si>
  <si>
    <t>tyč ocelová plochá, zn.oceli S235JR (11 375) 30x5 mm</t>
  </si>
  <si>
    <t>-650243528</t>
  </si>
  <si>
    <t>102</t>
  </si>
  <si>
    <t>998722202</t>
  </si>
  <si>
    <t>Přesun hmot procentní pro vnitřní vodovod v objektech v do 12 m</t>
  </si>
  <si>
    <t>-1095180493</t>
  </si>
  <si>
    <t>725</t>
  </si>
  <si>
    <t>Zdravotechnika - zařizovací předměty</t>
  </si>
  <si>
    <t>103</t>
  </si>
  <si>
    <t>725112015</t>
  </si>
  <si>
    <t>Keramický dětský klozet, ploché splachování s instalační sadou – dětský program. S duroplastovým sedátkem bez poklopu, plastovou nádržkou s bočním přívodem vody, s vodorovným odpadem, včetně montážní připojovací manžety</t>
  </si>
  <si>
    <t>-2108398305</t>
  </si>
  <si>
    <t>104</t>
  </si>
  <si>
    <t>725112022.1</t>
  </si>
  <si>
    <t>Keramická WC mísa závěsná vč. montážního prvku pro WC s duroplastovým sedátkem s pozvolným sklápěním, se splachováním 2mi množstvími vody, s vodorovným odpadem, včetně montážní připojovací manžety</t>
  </si>
  <si>
    <t>-1097312289</t>
  </si>
  <si>
    <t>105</t>
  </si>
  <si>
    <t>725112022.2</t>
  </si>
  <si>
    <t>Keramická WC mísa závěsná pro invalidy vč. montážního prvku pro WC s duroplastovým sedátkem s pozvolným sklápěním, se splachováním 2mi množstvími vody, s vodorovným odpadem, včetně montážní připojovací manžety</t>
  </si>
  <si>
    <t>-939221322</t>
  </si>
  <si>
    <t>106</t>
  </si>
  <si>
    <t>725211615</t>
  </si>
  <si>
    <t>Umyvadlo keramické bílé šířky 500 mm s krytem na sifon připevněné na stěnu šrouby vč. plast. zápach uz.</t>
  </si>
  <si>
    <t>714518154</t>
  </si>
  <si>
    <t>107</t>
  </si>
  <si>
    <t>725211615.1</t>
  </si>
  <si>
    <t xml:space="preserve">Umyvadlo keramické dětský program šířky 50 cm (50x37 cm) barvy bílé s otvorem pro baterii a polosloupem, opatřené plastovou zápachovou uzávěrkou, odpadním ventilem </t>
  </si>
  <si>
    <t>-278598528</t>
  </si>
  <si>
    <t>108</t>
  </si>
  <si>
    <t>725211681.1</t>
  </si>
  <si>
    <t xml:space="preserve">Umyvadlo keramické pro invalidy šířky 50 cm (50x37 cm) barvy bílé s otvorem pro baterii a polosloupem, opatřené plastovou zápachovou uzávěrkou, odpadním ventilem </t>
  </si>
  <si>
    <t>896131798</t>
  </si>
  <si>
    <t>109</t>
  </si>
  <si>
    <t>72524111</t>
  </si>
  <si>
    <t>Samonosná vanička 800 x 800mm, hloubky 90mm barvy bílé vč. uložení, opatřená plastovou zápachovou uzávěrkou, odpadním ventilem Součástí sprchového koutu je posuvná zástěna v provedení pearl plast.</t>
  </si>
  <si>
    <t>721706273</t>
  </si>
  <si>
    <t>110</t>
  </si>
  <si>
    <t>72524111.1</t>
  </si>
  <si>
    <t>Samonosná vanička 900 x 1000mm, hloubky 90mm barvy bílé vč. uložení, opatřená plastovou zápachovou uzávěrkou, odpadním ventilem Součástí sprchového koutu je posuvná zástěna v provedení pearl plast.</t>
  </si>
  <si>
    <t>-1437619251</t>
  </si>
  <si>
    <t>111</t>
  </si>
  <si>
    <t>725311121</t>
  </si>
  <si>
    <t xml:space="preserve">Dřez jednoduchý nerezový se zápachovou uzávěrkou 450x450 mm </t>
  </si>
  <si>
    <t>-487892519</t>
  </si>
  <si>
    <t>112</t>
  </si>
  <si>
    <t>725319111</t>
  </si>
  <si>
    <t>Montáž dřezu ostatních typů - dodávka stávající</t>
  </si>
  <si>
    <t>-999263035</t>
  </si>
  <si>
    <t>113</t>
  </si>
  <si>
    <t>725339111.1</t>
  </si>
  <si>
    <t xml:space="preserve">Keramická výlevka vč. montážního prvku pro výlevku, s vodorovným odpadem, včetně montážní připojovací manžety. </t>
  </si>
  <si>
    <t>-1893454386</t>
  </si>
  <si>
    <t>114</t>
  </si>
  <si>
    <t>7258</t>
  </si>
  <si>
    <t>Termostatický směšovací ventil 35-60 st. C, DN 15</t>
  </si>
  <si>
    <t>-331497401</t>
  </si>
  <si>
    <t>115</t>
  </si>
  <si>
    <t>72581</t>
  </si>
  <si>
    <t>Termostatický směšovací ventil 35-60 st. C, DN 20</t>
  </si>
  <si>
    <t>406254721</t>
  </si>
  <si>
    <t>116</t>
  </si>
  <si>
    <t>72582</t>
  </si>
  <si>
    <t>Termostatický směšovací ventil 35-60 st. C, DN 25</t>
  </si>
  <si>
    <t>1092258788</t>
  </si>
  <si>
    <t>117</t>
  </si>
  <si>
    <t>725819401</t>
  </si>
  <si>
    <t>Montáž ventilů rohových G 1/2 s připojovací trubičkou</t>
  </si>
  <si>
    <t>444680688</t>
  </si>
  <si>
    <t>118</t>
  </si>
  <si>
    <t>551456330</t>
  </si>
  <si>
    <t>ventil rohový mosazný T 66A 1/2"</t>
  </si>
  <si>
    <t>-1267466304</t>
  </si>
  <si>
    <t>119</t>
  </si>
  <si>
    <t>725821328</t>
  </si>
  <si>
    <t>Baterie dřezová stojánková páková s vytahovací sprškou</t>
  </si>
  <si>
    <t>1097543104</t>
  </si>
  <si>
    <t>120</t>
  </si>
  <si>
    <t>725822611</t>
  </si>
  <si>
    <t xml:space="preserve">Baterie umyvadlová stojánková páková </t>
  </si>
  <si>
    <t>1405343780</t>
  </si>
  <si>
    <t>121</t>
  </si>
  <si>
    <t>725822654</t>
  </si>
  <si>
    <t>Baterie umyvadlová automatická senzorová s termostatickým ventilem</t>
  </si>
  <si>
    <t>2134301230</t>
  </si>
  <si>
    <t>122</t>
  </si>
  <si>
    <t>725829131</t>
  </si>
  <si>
    <t>Montáž baterie umyvadlové stojánkové G 1/2 ostatní typ</t>
  </si>
  <si>
    <t>1495276875</t>
  </si>
  <si>
    <t>123</t>
  </si>
  <si>
    <t>55145686.1</t>
  </si>
  <si>
    <t>baterie umyvadlová stojánková páková na jednu vodu</t>
  </si>
  <si>
    <t>-255130949</t>
  </si>
  <si>
    <t>124</t>
  </si>
  <si>
    <t>725831312</t>
  </si>
  <si>
    <t xml:space="preserve">Baterie vanová nástěnná páková s příslušenstvím </t>
  </si>
  <si>
    <t>-142732298</t>
  </si>
  <si>
    <t>125</t>
  </si>
  <si>
    <t>725841311</t>
  </si>
  <si>
    <t>Baterie sprchová nástěnná pákové</t>
  </si>
  <si>
    <t>1283721281</t>
  </si>
  <si>
    <t>126</t>
  </si>
  <si>
    <t>55145686</t>
  </si>
  <si>
    <t>baterie umyvadlová stojánková páková</t>
  </si>
  <si>
    <t>666370483</t>
  </si>
  <si>
    <t>127</t>
  </si>
  <si>
    <t>725980123</t>
  </si>
  <si>
    <t>Dvířka 30/30</t>
  </si>
  <si>
    <t>-150021093</t>
  </si>
  <si>
    <t>128</t>
  </si>
  <si>
    <t>998725202</t>
  </si>
  <si>
    <t>Přesun hmot procentní pro zařizovací předměty v objektech v do 12 m</t>
  </si>
  <si>
    <t>-1273728580</t>
  </si>
  <si>
    <t>732</t>
  </si>
  <si>
    <t>Ústřední vytápění - strojovny</t>
  </si>
  <si>
    <t>129</t>
  </si>
  <si>
    <t>7323316141</t>
  </si>
  <si>
    <t>Nádoba tlaková expanzní o objemu 24 l vč. průtokové armatury</t>
  </si>
  <si>
    <t>238373941</t>
  </si>
  <si>
    <t>130</t>
  </si>
  <si>
    <t>7324212</t>
  </si>
  <si>
    <t>Čerpadlo oběhové nerez DN 20 2,0m3/h, h=2,5m,230V</t>
  </si>
  <si>
    <t>-411252729</t>
  </si>
  <si>
    <t>131</t>
  </si>
  <si>
    <t>998732201</t>
  </si>
  <si>
    <t>Přesun hmot procentní pro strojovny v objektech v do 6 m</t>
  </si>
  <si>
    <t>-78171502</t>
  </si>
  <si>
    <t>734</t>
  </si>
  <si>
    <t>Ústřední vytápění - armatury</t>
  </si>
  <si>
    <t>132</t>
  </si>
  <si>
    <t>73441112</t>
  </si>
  <si>
    <t>Teploměr</t>
  </si>
  <si>
    <t>1394234617</t>
  </si>
  <si>
    <t>133</t>
  </si>
  <si>
    <t>73442114</t>
  </si>
  <si>
    <t xml:space="preserve">Tlakoměr </t>
  </si>
  <si>
    <t>-1746552076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</si>
</sst>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13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3" borderId="0" xfId="0" applyNumberFormat="1" applyFont="1" applyFill="1" applyAlignment="1" applyProtection="1">
      <alignment vertical="center"/>
      <protection locked="0"/>
    </xf>
    <xf numFmtId="4" fontId="6" fillId="0" borderId="0" xfId="0" applyNumberFormat="1" applyFont="1" applyAlignment="1">
      <alignment vertical="center"/>
    </xf>
    <xf numFmtId="164" fontId="26" fillId="3" borderId="14" xfId="0" applyNumberFormat="1" applyFont="1" applyFill="1" applyBorder="1" applyAlignment="1" applyProtection="1">
      <alignment horizontal="center" vertical="center"/>
      <protection locked="0"/>
    </xf>
    <xf numFmtId="0" fontId="26" fillId="3" borderId="0" xfId="0" applyFont="1" applyFill="1" applyBorder="1" applyAlignment="1" applyProtection="1">
      <alignment horizontal="center" vertical="center"/>
      <protection locked="0"/>
    </xf>
    <xf numFmtId="4" fontId="26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3" borderId="0" xfId="0" applyFont="1" applyFill="1" applyAlignment="1" applyProtection="1">
      <alignment horizontal="left" vertical="center"/>
      <protection locked="0"/>
    </xf>
    <xf numFmtId="164" fontId="26" fillId="3" borderId="19" xfId="0" applyNumberFormat="1" applyFont="1" applyFill="1" applyBorder="1" applyAlignment="1" applyProtection="1">
      <alignment horizontal="center" vertical="center"/>
      <protection locked="0"/>
    </xf>
    <xf numFmtId="0" fontId="26" fillId="3" borderId="20" xfId="0" applyFont="1" applyFill="1" applyBorder="1" applyAlignment="1" applyProtection="1">
      <alignment horizontal="center" vertical="center"/>
      <protection locked="0"/>
    </xf>
    <xf numFmtId="4" fontId="26" fillId="0" borderId="21" xfId="0" applyNumberFormat="1" applyFont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0" fillId="5" borderId="0" xfId="0" applyNumberFormat="1" applyFont="1" applyFill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29" fillId="0" borderId="23" xfId="0" applyFont="1" applyBorder="1" applyAlignment="1" applyProtection="1">
      <alignment horizontal="center" vertical="center"/>
      <protection locked="0"/>
    </xf>
    <xf numFmtId="49" fontId="29" fillId="0" borderId="23" xfId="0" applyNumberFormat="1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Border="1" applyAlignment="1" applyProtection="1">
      <alignment vertical="center"/>
      <protection locked="0"/>
    </xf>
    <xf numFmtId="4" fontId="29" fillId="3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9" fillId="3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>
      <alignment horizontal="center" vertical="center"/>
    </xf>
    <xf numFmtId="167" fontId="0" fillId="3" borderId="23" xfId="0" applyNumberFormat="1" applyFont="1" applyFill="1" applyBorder="1" applyAlignment="1" applyProtection="1">
      <alignment vertical="center"/>
      <protection locked="0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ht="36.96" customHeight="1">
      <c r="AR2" s="12" t="s">
        <v>5</v>
      </c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ht="12" customHeight="1">
      <c r="B5" s="16"/>
      <c r="D5" s="20" t="s">
        <v>13</v>
      </c>
      <c r="K5" s="13" t="s">
        <v>14</v>
      </c>
      <c r="AR5" s="16"/>
      <c r="BE5" s="21" t="s">
        <v>15</v>
      </c>
      <c r="BS5" s="13" t="s">
        <v>6</v>
      </c>
    </row>
    <row r="6" ht="36.96" customHeight="1">
      <c r="B6" s="16"/>
      <c r="D6" s="22" t="s">
        <v>16</v>
      </c>
      <c r="K6" s="23" t="s">
        <v>17</v>
      </c>
      <c r="AR6" s="16"/>
      <c r="BE6" s="24"/>
      <c r="BS6" s="13" t="s">
        <v>6</v>
      </c>
    </row>
    <row r="7" ht="12" customHeight="1">
      <c r="B7" s="16"/>
      <c r="D7" s="25" t="s">
        <v>18</v>
      </c>
      <c r="K7" s="13" t="s">
        <v>1</v>
      </c>
      <c r="AK7" s="25" t="s">
        <v>19</v>
      </c>
      <c r="AN7" s="13" t="s">
        <v>1</v>
      </c>
      <c r="AR7" s="16"/>
      <c r="BE7" s="24"/>
      <c r="BS7" s="13" t="s">
        <v>6</v>
      </c>
    </row>
    <row r="8" ht="12" customHeight="1">
      <c r="B8" s="16"/>
      <c r="D8" s="25" t="s">
        <v>20</v>
      </c>
      <c r="K8" s="13" t="s">
        <v>21</v>
      </c>
      <c r="AK8" s="25" t="s">
        <v>22</v>
      </c>
      <c r="AN8" s="26" t="s">
        <v>23</v>
      </c>
      <c r="AR8" s="16"/>
      <c r="BE8" s="24"/>
      <c r="BS8" s="13" t="s">
        <v>6</v>
      </c>
    </row>
    <row r="9" ht="14.4" customHeight="1">
      <c r="B9" s="16"/>
      <c r="AR9" s="16"/>
      <c r="BE9" s="24"/>
      <c r="BS9" s="13" t="s">
        <v>6</v>
      </c>
    </row>
    <row r="10" ht="12" customHeight="1">
      <c r="B10" s="16"/>
      <c r="D10" s="25" t="s">
        <v>24</v>
      </c>
      <c r="AK10" s="25" t="s">
        <v>25</v>
      </c>
      <c r="AN10" s="13" t="s">
        <v>1</v>
      </c>
      <c r="AR10" s="16"/>
      <c r="BE10" s="24"/>
      <c r="BS10" s="13" t="s">
        <v>6</v>
      </c>
    </row>
    <row r="11" ht="18.48" customHeight="1">
      <c r="B11" s="16"/>
      <c r="E11" s="13" t="s">
        <v>21</v>
      </c>
      <c r="AK11" s="25" t="s">
        <v>26</v>
      </c>
      <c r="AN11" s="13" t="s">
        <v>1</v>
      </c>
      <c r="AR11" s="16"/>
      <c r="BE11" s="24"/>
      <c r="BS11" s="13" t="s">
        <v>6</v>
      </c>
    </row>
    <row r="12" ht="6.96" customHeight="1">
      <c r="B12" s="16"/>
      <c r="AR12" s="16"/>
      <c r="BE12" s="24"/>
      <c r="BS12" s="13" t="s">
        <v>6</v>
      </c>
    </row>
    <row r="13" ht="12" customHeight="1">
      <c r="B13" s="16"/>
      <c r="D13" s="25" t="s">
        <v>27</v>
      </c>
      <c r="AK13" s="25" t="s">
        <v>25</v>
      </c>
      <c r="AN13" s="27" t="s">
        <v>28</v>
      </c>
      <c r="AR13" s="16"/>
      <c r="BE13" s="24"/>
      <c r="BS13" s="13" t="s">
        <v>6</v>
      </c>
    </row>
    <row r="14">
      <c r="B14" s="16"/>
      <c r="E14" s="27" t="s">
        <v>28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5" t="s">
        <v>26</v>
      </c>
      <c r="AN14" s="27" t="s">
        <v>28</v>
      </c>
      <c r="AR14" s="16"/>
      <c r="BE14" s="24"/>
      <c r="BS14" s="13" t="s">
        <v>6</v>
      </c>
    </row>
    <row r="15" ht="6.96" customHeight="1">
      <c r="B15" s="16"/>
      <c r="AR15" s="16"/>
      <c r="BE15" s="24"/>
      <c r="BS15" s="13" t="s">
        <v>3</v>
      </c>
    </row>
    <row r="16" ht="12" customHeight="1">
      <c r="B16" s="16"/>
      <c r="D16" s="25" t="s">
        <v>29</v>
      </c>
      <c r="AK16" s="25" t="s">
        <v>25</v>
      </c>
      <c r="AN16" s="13" t="s">
        <v>1</v>
      </c>
      <c r="AR16" s="16"/>
      <c r="BE16" s="24"/>
      <c r="BS16" s="13" t="s">
        <v>3</v>
      </c>
    </row>
    <row r="17" ht="18.48" customHeight="1">
      <c r="B17" s="16"/>
      <c r="E17" s="13" t="s">
        <v>21</v>
      </c>
      <c r="AK17" s="25" t="s">
        <v>26</v>
      </c>
      <c r="AN17" s="13" t="s">
        <v>1</v>
      </c>
      <c r="AR17" s="16"/>
      <c r="BE17" s="24"/>
      <c r="BS17" s="13" t="s">
        <v>30</v>
      </c>
    </row>
    <row r="18" ht="6.96" customHeight="1">
      <c r="B18" s="16"/>
      <c r="AR18" s="16"/>
      <c r="BE18" s="24"/>
      <c r="BS18" s="13" t="s">
        <v>6</v>
      </c>
    </row>
    <row r="19" ht="12" customHeight="1">
      <c r="B19" s="16"/>
      <c r="D19" s="25" t="s">
        <v>31</v>
      </c>
      <c r="AK19" s="25" t="s">
        <v>25</v>
      </c>
      <c r="AN19" s="13" t="s">
        <v>1</v>
      </c>
      <c r="AR19" s="16"/>
      <c r="BE19" s="24"/>
      <c r="BS19" s="13" t="s">
        <v>6</v>
      </c>
    </row>
    <row r="20" ht="18.48" customHeight="1">
      <c r="B20" s="16"/>
      <c r="E20" s="13" t="s">
        <v>21</v>
      </c>
      <c r="AK20" s="25" t="s">
        <v>26</v>
      </c>
      <c r="AN20" s="13" t="s">
        <v>1</v>
      </c>
      <c r="AR20" s="16"/>
      <c r="BE20" s="24"/>
      <c r="BS20" s="13" t="s">
        <v>30</v>
      </c>
    </row>
    <row r="21" ht="6.96" customHeight="1">
      <c r="B21" s="16"/>
      <c r="AR21" s="16"/>
      <c r="BE21" s="24"/>
    </row>
    <row r="22" ht="12" customHeight="1">
      <c r="B22" s="16"/>
      <c r="D22" s="25" t="s">
        <v>32</v>
      </c>
      <c r="AR22" s="16"/>
      <c r="BE22" s="24"/>
    </row>
    <row r="23" ht="16.5" customHeight="1">
      <c r="B23" s="16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16"/>
      <c r="BE23" s="24"/>
    </row>
    <row r="24" ht="6.96" customHeight="1">
      <c r="B24" s="16"/>
      <c r="AR24" s="16"/>
      <c r="BE24" s="24"/>
    </row>
    <row r="25" ht="6.96" customHeight="1">
      <c r="B25" s="16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6"/>
      <c r="BE25" s="24"/>
    </row>
    <row r="26" ht="14.4" customHeight="1">
      <c r="B26" s="16"/>
      <c r="D26" s="31" t="s">
        <v>33</v>
      </c>
      <c r="AK26" s="32">
        <f>ROUND(AG57,2)</f>
        <v>0</v>
      </c>
      <c r="AR26" s="16"/>
      <c r="BE26" s="24"/>
    </row>
    <row r="27" ht="14.4" customHeight="1">
      <c r="B27" s="16"/>
      <c r="D27" s="31" t="s">
        <v>34</v>
      </c>
      <c r="AK27" s="32">
        <f>ROUND(AG60, 2)</f>
        <v>0</v>
      </c>
      <c r="AL27" s="32"/>
      <c r="AM27" s="32"/>
      <c r="AN27" s="32"/>
      <c r="AO27" s="32"/>
      <c r="AR27" s="16"/>
      <c r="BE27" s="24"/>
    </row>
    <row r="28" s="1" customFormat="1" ht="6.96" customHeight="1">
      <c r="B28" s="33"/>
      <c r="AR28" s="33"/>
      <c r="BE28" s="24"/>
    </row>
    <row r="29" s="1" customFormat="1" ht="25.92" customHeight="1">
      <c r="B29" s="33"/>
      <c r="D29" s="34" t="s">
        <v>35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6">
        <f>ROUND(AK26 + AK27, 2)</f>
        <v>0</v>
      </c>
      <c r="AL29" s="35"/>
      <c r="AM29" s="35"/>
      <c r="AN29" s="35"/>
      <c r="AO29" s="35"/>
      <c r="AR29" s="33"/>
      <c r="BE29" s="24"/>
    </row>
    <row r="30" s="1" customFormat="1" ht="6.96" customHeight="1">
      <c r="B30" s="33"/>
      <c r="AR30" s="33"/>
      <c r="BE30" s="24"/>
    </row>
    <row r="31" s="1" customFormat="1">
      <c r="B31" s="33"/>
      <c r="L31" s="37" t="s">
        <v>36</v>
      </c>
      <c r="M31" s="37"/>
      <c r="N31" s="37"/>
      <c r="O31" s="37"/>
      <c r="P31" s="37"/>
      <c r="W31" s="37" t="s">
        <v>37</v>
      </c>
      <c r="X31" s="37"/>
      <c r="Y31" s="37"/>
      <c r="Z31" s="37"/>
      <c r="AA31" s="37"/>
      <c r="AB31" s="37"/>
      <c r="AC31" s="37"/>
      <c r="AD31" s="37"/>
      <c r="AE31" s="37"/>
      <c r="AK31" s="37" t="s">
        <v>38</v>
      </c>
      <c r="AL31" s="37"/>
      <c r="AM31" s="37"/>
      <c r="AN31" s="37"/>
      <c r="AO31" s="37"/>
      <c r="AR31" s="33"/>
      <c r="BE31" s="24"/>
    </row>
    <row r="32" s="2" customFormat="1" ht="14.4" customHeight="1">
      <c r="B32" s="38"/>
      <c r="D32" s="25" t="s">
        <v>39</v>
      </c>
      <c r="F32" s="25" t="s">
        <v>40</v>
      </c>
      <c r="L32" s="39">
        <v>0.20999999999999999</v>
      </c>
      <c r="M32" s="2"/>
      <c r="N32" s="2"/>
      <c r="O32" s="2"/>
      <c r="P32" s="2"/>
      <c r="W32" s="40">
        <f>ROUND(AZ57 + SUM(CD60:CD64), 2)</f>
        <v>0</v>
      </c>
      <c r="X32" s="2"/>
      <c r="Y32" s="2"/>
      <c r="Z32" s="2"/>
      <c r="AA32" s="2"/>
      <c r="AB32" s="2"/>
      <c r="AC32" s="2"/>
      <c r="AD32" s="2"/>
      <c r="AE32" s="2"/>
      <c r="AK32" s="40">
        <f>ROUND(AV57 + SUM(BY60:BY64), 2)</f>
        <v>0</v>
      </c>
      <c r="AL32" s="2"/>
      <c r="AM32" s="2"/>
      <c r="AN32" s="2"/>
      <c r="AO32" s="2"/>
      <c r="AR32" s="38"/>
      <c r="BE32" s="24"/>
    </row>
    <row r="33" s="2" customFormat="1" ht="14.4" customHeight="1">
      <c r="B33" s="38"/>
      <c r="F33" s="25" t="s">
        <v>41</v>
      </c>
      <c r="L33" s="39">
        <v>0.14999999999999999</v>
      </c>
      <c r="M33" s="2"/>
      <c r="N33" s="2"/>
      <c r="O33" s="2"/>
      <c r="P33" s="2"/>
      <c r="W33" s="40">
        <f>ROUND(BA57 + SUM(CE60:CE64), 2)</f>
        <v>0</v>
      </c>
      <c r="X33" s="2"/>
      <c r="Y33" s="2"/>
      <c r="Z33" s="2"/>
      <c r="AA33" s="2"/>
      <c r="AB33" s="2"/>
      <c r="AC33" s="2"/>
      <c r="AD33" s="2"/>
      <c r="AE33" s="2"/>
      <c r="AK33" s="40">
        <f>ROUND(AW57 + SUM(BZ60:BZ64), 2)</f>
        <v>0</v>
      </c>
      <c r="AL33" s="2"/>
      <c r="AM33" s="2"/>
      <c r="AN33" s="2"/>
      <c r="AO33" s="2"/>
      <c r="AR33" s="38"/>
      <c r="BE33" s="24"/>
    </row>
    <row r="34" hidden="1" s="2" customFormat="1" ht="14.4" customHeight="1">
      <c r="B34" s="38"/>
      <c r="F34" s="25" t="s">
        <v>42</v>
      </c>
      <c r="L34" s="39">
        <v>0.20999999999999999</v>
      </c>
      <c r="M34" s="2"/>
      <c r="N34" s="2"/>
      <c r="O34" s="2"/>
      <c r="P34" s="2"/>
      <c r="W34" s="40">
        <f>ROUND(BB57 + SUM(CF60:CF64), 2)</f>
        <v>0</v>
      </c>
      <c r="X34" s="2"/>
      <c r="Y34" s="2"/>
      <c r="Z34" s="2"/>
      <c r="AA34" s="2"/>
      <c r="AB34" s="2"/>
      <c r="AC34" s="2"/>
      <c r="AD34" s="2"/>
      <c r="AE34" s="2"/>
      <c r="AK34" s="40">
        <v>0</v>
      </c>
      <c r="AL34" s="2"/>
      <c r="AM34" s="2"/>
      <c r="AN34" s="2"/>
      <c r="AO34" s="2"/>
      <c r="AR34" s="38"/>
      <c r="BE34" s="24"/>
    </row>
    <row r="35" hidden="1" s="2" customFormat="1" ht="14.4" customHeight="1">
      <c r="B35" s="38"/>
      <c r="F35" s="25" t="s">
        <v>43</v>
      </c>
      <c r="L35" s="39">
        <v>0.14999999999999999</v>
      </c>
      <c r="M35" s="2"/>
      <c r="N35" s="2"/>
      <c r="O35" s="2"/>
      <c r="P35" s="2"/>
      <c r="W35" s="40">
        <f>ROUND(BC57 + SUM(CG60:CG64), 2)</f>
        <v>0</v>
      </c>
      <c r="X35" s="2"/>
      <c r="Y35" s="2"/>
      <c r="Z35" s="2"/>
      <c r="AA35" s="2"/>
      <c r="AB35" s="2"/>
      <c r="AC35" s="2"/>
      <c r="AD35" s="2"/>
      <c r="AE35" s="2"/>
      <c r="AK35" s="40">
        <v>0</v>
      </c>
      <c r="AL35" s="2"/>
      <c r="AM35" s="2"/>
      <c r="AN35" s="2"/>
      <c r="AO35" s="2"/>
      <c r="AR35" s="38"/>
    </row>
    <row r="36" hidden="1" s="2" customFormat="1" ht="14.4" customHeight="1">
      <c r="B36" s="38"/>
      <c r="F36" s="25" t="s">
        <v>44</v>
      </c>
      <c r="L36" s="39">
        <v>0</v>
      </c>
      <c r="M36" s="2"/>
      <c r="N36" s="2"/>
      <c r="O36" s="2"/>
      <c r="P36" s="2"/>
      <c r="W36" s="40">
        <f>ROUND(BD57 + SUM(CH60:CH64), 2)</f>
        <v>0</v>
      </c>
      <c r="X36" s="2"/>
      <c r="Y36" s="2"/>
      <c r="Z36" s="2"/>
      <c r="AA36" s="2"/>
      <c r="AB36" s="2"/>
      <c r="AC36" s="2"/>
      <c r="AD36" s="2"/>
      <c r="AE36" s="2"/>
      <c r="AK36" s="40">
        <v>0</v>
      </c>
      <c r="AL36" s="2"/>
      <c r="AM36" s="2"/>
      <c r="AN36" s="2"/>
      <c r="AO36" s="2"/>
      <c r="AR36" s="38"/>
    </row>
    <row r="37" s="1" customFormat="1" ht="6.96" customHeight="1">
      <c r="B37" s="33"/>
      <c r="AR37" s="33"/>
    </row>
    <row r="38" s="1" customFormat="1" ht="25.92" customHeight="1">
      <c r="B38" s="33"/>
      <c r="C38" s="41"/>
      <c r="D38" s="42" t="s">
        <v>45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46</v>
      </c>
      <c r="U38" s="43"/>
      <c r="V38" s="43"/>
      <c r="W38" s="43"/>
      <c r="X38" s="45" t="s">
        <v>47</v>
      </c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6">
        <f>SUM(AK29:AK36)</f>
        <v>0</v>
      </c>
      <c r="AL38" s="43"/>
      <c r="AM38" s="43"/>
      <c r="AN38" s="43"/>
      <c r="AO38" s="47"/>
      <c r="AP38" s="41"/>
      <c r="AQ38" s="41"/>
      <c r="AR38" s="33"/>
    </row>
    <row r="39" s="1" customFormat="1" ht="6.96" customHeight="1">
      <c r="B39" s="33"/>
      <c r="AR39" s="33"/>
    </row>
    <row r="40" s="1" customFormat="1" ht="6.96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33"/>
    </row>
    <row r="44" s="1" customFormat="1" ht="6.96" customHeight="1"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33"/>
    </row>
    <row r="45" s="1" customFormat="1" ht="24.96" customHeight="1">
      <c r="B45" s="33"/>
      <c r="C45" s="17" t="s">
        <v>48</v>
      </c>
      <c r="AR45" s="33"/>
    </row>
    <row r="46" s="1" customFormat="1" ht="6.96" customHeight="1">
      <c r="B46" s="33"/>
      <c r="AR46" s="33"/>
    </row>
    <row r="47" s="1" customFormat="1" ht="12" customHeight="1">
      <c r="B47" s="33"/>
      <c r="C47" s="25" t="s">
        <v>13</v>
      </c>
      <c r="L47" s="1" t="str">
        <f>K5</f>
        <v>RB-20-02-01</v>
      </c>
      <c r="AR47" s="33"/>
    </row>
    <row r="48" s="3" customFormat="1" ht="36.96" customHeight="1">
      <c r="B48" s="52"/>
      <c r="C48" s="53" t="s">
        <v>16</v>
      </c>
      <c r="L48" s="54" t="str">
        <f>K6</f>
        <v>SNÍŽENÍ ENERGETICKÉ NÁROČNOSTI MŠ ŠENOVSKÉ,735 41 PETŘVALD VČETNĚ ROZŠÍŘENÍ KAPACITY MŠ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R48" s="52"/>
    </row>
    <row r="49" s="1" customFormat="1" ht="6.96" customHeight="1">
      <c r="B49" s="33"/>
      <c r="AR49" s="33"/>
    </row>
    <row r="50" s="1" customFormat="1" ht="12" customHeight="1">
      <c r="B50" s="33"/>
      <c r="C50" s="25" t="s">
        <v>20</v>
      </c>
      <c r="L50" s="55" t="str">
        <f>IF(K8="","",K8)</f>
        <v xml:space="preserve"> </v>
      </c>
      <c r="AI50" s="25" t="s">
        <v>22</v>
      </c>
      <c r="AM50" s="56" t="str">
        <f>IF(AN8= "","",AN8)</f>
        <v>29. 2. 2020</v>
      </c>
      <c r="AN50" s="56"/>
      <c r="AR50" s="33"/>
    </row>
    <row r="51" s="1" customFormat="1" ht="6.96" customHeight="1">
      <c r="B51" s="33"/>
      <c r="AR51" s="33"/>
    </row>
    <row r="52" s="1" customFormat="1" ht="13.65" customHeight="1">
      <c r="B52" s="33"/>
      <c r="C52" s="25" t="s">
        <v>24</v>
      </c>
      <c r="L52" s="1" t="str">
        <f>IF(E11= "","",E11)</f>
        <v xml:space="preserve"> </v>
      </c>
      <c r="AI52" s="25" t="s">
        <v>29</v>
      </c>
      <c r="AM52" s="6" t="str">
        <f>IF(E17="","",E17)</f>
        <v xml:space="preserve"> </v>
      </c>
      <c r="AN52" s="1"/>
      <c r="AO52" s="1"/>
      <c r="AP52" s="1"/>
      <c r="AR52" s="33"/>
      <c r="AS52" s="57" t="s">
        <v>49</v>
      </c>
      <c r="AT52" s="58"/>
      <c r="AU52" s="59"/>
      <c r="AV52" s="59"/>
      <c r="AW52" s="59"/>
      <c r="AX52" s="59"/>
      <c r="AY52" s="59"/>
      <c r="AZ52" s="59"/>
      <c r="BA52" s="59"/>
      <c r="BB52" s="59"/>
      <c r="BC52" s="59"/>
      <c r="BD52" s="60"/>
    </row>
    <row r="53" s="1" customFormat="1" ht="13.65" customHeight="1">
      <c r="B53" s="33"/>
      <c r="C53" s="25" t="s">
        <v>27</v>
      </c>
      <c r="L53" s="1" t="str">
        <f>IF(E14= "Vyplň údaj","",E14)</f>
        <v/>
      </c>
      <c r="AI53" s="25" t="s">
        <v>31</v>
      </c>
      <c r="AM53" s="6" t="str">
        <f>IF(E20="","",E20)</f>
        <v xml:space="preserve"> </v>
      </c>
      <c r="AN53" s="1"/>
      <c r="AO53" s="1"/>
      <c r="AP53" s="1"/>
      <c r="AR53" s="33"/>
      <c r="AS53" s="61"/>
      <c r="AT53" s="62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="1" customFormat="1" ht="10.8" customHeight="1">
      <c r="B54" s="33"/>
      <c r="AR54" s="33"/>
      <c r="AS54" s="61"/>
      <c r="AT54" s="62"/>
      <c r="AU54" s="63"/>
      <c r="AV54" s="63"/>
      <c r="AW54" s="63"/>
      <c r="AX54" s="63"/>
      <c r="AY54" s="63"/>
      <c r="AZ54" s="63"/>
      <c r="BA54" s="63"/>
      <c r="BB54" s="63"/>
      <c r="BC54" s="63"/>
      <c r="BD54" s="64"/>
    </row>
    <row r="55" s="1" customFormat="1" ht="29.28" customHeight="1">
      <c r="B55" s="33"/>
      <c r="C55" s="65" t="s">
        <v>50</v>
      </c>
      <c r="D55" s="66"/>
      <c r="E55" s="66"/>
      <c r="F55" s="66"/>
      <c r="G55" s="66"/>
      <c r="H55" s="67"/>
      <c r="I55" s="68" t="s">
        <v>51</v>
      </c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9" t="s">
        <v>52</v>
      </c>
      <c r="AH55" s="66"/>
      <c r="AI55" s="66"/>
      <c r="AJ55" s="66"/>
      <c r="AK55" s="66"/>
      <c r="AL55" s="66"/>
      <c r="AM55" s="66"/>
      <c r="AN55" s="68" t="s">
        <v>53</v>
      </c>
      <c r="AO55" s="66"/>
      <c r="AP55" s="70"/>
      <c r="AQ55" s="71" t="s">
        <v>54</v>
      </c>
      <c r="AR55" s="33"/>
      <c r="AS55" s="72" t="s">
        <v>55</v>
      </c>
      <c r="AT55" s="73" t="s">
        <v>56</v>
      </c>
      <c r="AU55" s="73" t="s">
        <v>57</v>
      </c>
      <c r="AV55" s="73" t="s">
        <v>58</v>
      </c>
      <c r="AW55" s="73" t="s">
        <v>59</v>
      </c>
      <c r="AX55" s="73" t="s">
        <v>60</v>
      </c>
      <c r="AY55" s="73" t="s">
        <v>61</v>
      </c>
      <c r="AZ55" s="73" t="s">
        <v>62</v>
      </c>
      <c r="BA55" s="73" t="s">
        <v>63</v>
      </c>
      <c r="BB55" s="73" t="s">
        <v>64</v>
      </c>
      <c r="BC55" s="73" t="s">
        <v>65</v>
      </c>
      <c r="BD55" s="74" t="s">
        <v>66</v>
      </c>
    </row>
    <row r="56" s="1" customFormat="1" ht="10.8" customHeight="1">
      <c r="B56" s="33"/>
      <c r="AR56" s="33"/>
      <c r="AS56" s="75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60"/>
    </row>
    <row r="57" s="4" customFormat="1" ht="32.4" customHeight="1">
      <c r="B57" s="76"/>
      <c r="C57" s="77" t="s">
        <v>67</v>
      </c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9">
        <f>ROUND(AG58,2)</f>
        <v>0</v>
      </c>
      <c r="AH57" s="79"/>
      <c r="AI57" s="79"/>
      <c r="AJ57" s="79"/>
      <c r="AK57" s="79"/>
      <c r="AL57" s="79"/>
      <c r="AM57" s="79"/>
      <c r="AN57" s="80">
        <f>SUM(AG57,AT57)</f>
        <v>0</v>
      </c>
      <c r="AO57" s="80"/>
      <c r="AP57" s="80"/>
      <c r="AQ57" s="81" t="s">
        <v>1</v>
      </c>
      <c r="AR57" s="76"/>
      <c r="AS57" s="82">
        <f>ROUND(AS58,2)</f>
        <v>0</v>
      </c>
      <c r="AT57" s="83">
        <f>ROUND(SUM(AV57:AW57),2)</f>
        <v>0</v>
      </c>
      <c r="AU57" s="84">
        <f>ROUND(AU58,5)</f>
        <v>0</v>
      </c>
      <c r="AV57" s="83">
        <f>ROUND(AZ57*L32,2)</f>
        <v>0</v>
      </c>
      <c r="AW57" s="83">
        <f>ROUND(BA57*L33,2)</f>
        <v>0</v>
      </c>
      <c r="AX57" s="83">
        <f>ROUND(BB57*L32,2)</f>
        <v>0</v>
      </c>
      <c r="AY57" s="83">
        <f>ROUND(BC57*L33,2)</f>
        <v>0</v>
      </c>
      <c r="AZ57" s="83">
        <f>ROUND(AZ58,2)</f>
        <v>0</v>
      </c>
      <c r="BA57" s="83">
        <f>ROUND(BA58,2)</f>
        <v>0</v>
      </c>
      <c r="BB57" s="83">
        <f>ROUND(BB58,2)</f>
        <v>0</v>
      </c>
      <c r="BC57" s="83">
        <f>ROUND(BC58,2)</f>
        <v>0</v>
      </c>
      <c r="BD57" s="85">
        <f>ROUND(BD58,2)</f>
        <v>0</v>
      </c>
      <c r="BS57" s="86" t="s">
        <v>68</v>
      </c>
      <c r="BT57" s="86" t="s">
        <v>69</v>
      </c>
      <c r="BU57" s="87" t="s">
        <v>70</v>
      </c>
      <c r="BV57" s="86" t="s">
        <v>71</v>
      </c>
      <c r="BW57" s="86" t="s">
        <v>4</v>
      </c>
      <c r="BX57" s="86" t="s">
        <v>72</v>
      </c>
      <c r="CL57" s="86" t="s">
        <v>1</v>
      </c>
    </row>
    <row r="58" s="5" customFormat="1" ht="16.5" customHeight="1">
      <c r="A58" s="88" t="s">
        <v>73</v>
      </c>
      <c r="B58" s="89"/>
      <c r="C58" s="90"/>
      <c r="D58" s="91" t="s">
        <v>74</v>
      </c>
      <c r="E58" s="91"/>
      <c r="F58" s="91"/>
      <c r="G58" s="91"/>
      <c r="H58" s="91"/>
      <c r="I58" s="92"/>
      <c r="J58" s="91" t="s">
        <v>75</v>
      </c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3">
        <f>'01 - Zdravotechnika'!J32</f>
        <v>0</v>
      </c>
      <c r="AH58" s="92"/>
      <c r="AI58" s="92"/>
      <c r="AJ58" s="92"/>
      <c r="AK58" s="92"/>
      <c r="AL58" s="92"/>
      <c r="AM58" s="92"/>
      <c r="AN58" s="93">
        <f>SUM(AG58,AT58)</f>
        <v>0</v>
      </c>
      <c r="AO58" s="92"/>
      <c r="AP58" s="92"/>
      <c r="AQ58" s="94" t="s">
        <v>76</v>
      </c>
      <c r="AR58" s="89"/>
      <c r="AS58" s="95">
        <v>0</v>
      </c>
      <c r="AT58" s="96">
        <f>ROUND(SUM(AV58:AW58),2)</f>
        <v>0</v>
      </c>
      <c r="AU58" s="97">
        <f>'01 - Zdravotechnika'!P105</f>
        <v>0</v>
      </c>
      <c r="AV58" s="96">
        <f>'01 - Zdravotechnika'!J35</f>
        <v>0</v>
      </c>
      <c r="AW58" s="96">
        <f>'01 - Zdravotechnika'!J36</f>
        <v>0</v>
      </c>
      <c r="AX58" s="96">
        <f>'01 - Zdravotechnika'!J37</f>
        <v>0</v>
      </c>
      <c r="AY58" s="96">
        <f>'01 - Zdravotechnika'!J38</f>
        <v>0</v>
      </c>
      <c r="AZ58" s="96">
        <f>'01 - Zdravotechnika'!F35</f>
        <v>0</v>
      </c>
      <c r="BA58" s="96">
        <f>'01 - Zdravotechnika'!F36</f>
        <v>0</v>
      </c>
      <c r="BB58" s="96">
        <f>'01 - Zdravotechnika'!F37</f>
        <v>0</v>
      </c>
      <c r="BC58" s="96">
        <f>'01 - Zdravotechnika'!F38</f>
        <v>0</v>
      </c>
      <c r="BD58" s="98">
        <f>'01 - Zdravotechnika'!F39</f>
        <v>0</v>
      </c>
      <c r="BT58" s="99" t="s">
        <v>77</v>
      </c>
      <c r="BV58" s="99" t="s">
        <v>71</v>
      </c>
      <c r="BW58" s="99" t="s">
        <v>78</v>
      </c>
      <c r="BX58" s="99" t="s">
        <v>4</v>
      </c>
      <c r="CL58" s="99" t="s">
        <v>1</v>
      </c>
      <c r="CM58" s="99" t="s">
        <v>79</v>
      </c>
    </row>
    <row r="59">
      <c r="B59" s="16"/>
      <c r="AR59" s="16"/>
    </row>
    <row r="60" s="1" customFormat="1" ht="30" customHeight="1">
      <c r="B60" s="33"/>
      <c r="C60" s="77" t="s">
        <v>80</v>
      </c>
      <c r="AG60" s="80">
        <f>ROUND(SUM(AG61:AG64), 2)</f>
        <v>0</v>
      </c>
      <c r="AH60" s="80"/>
      <c r="AI60" s="80"/>
      <c r="AJ60" s="80"/>
      <c r="AK60" s="80"/>
      <c r="AL60" s="80"/>
      <c r="AM60" s="80"/>
      <c r="AN60" s="80">
        <f>ROUND(SUM(AN61:AN64), 2)</f>
        <v>0</v>
      </c>
      <c r="AO60" s="80"/>
      <c r="AP60" s="80"/>
      <c r="AQ60" s="100"/>
      <c r="AR60" s="33"/>
      <c r="AS60" s="72" t="s">
        <v>81</v>
      </c>
      <c r="AT60" s="73" t="s">
        <v>82</v>
      </c>
      <c r="AU60" s="73" t="s">
        <v>39</v>
      </c>
      <c r="AV60" s="74" t="s">
        <v>56</v>
      </c>
    </row>
    <row r="61" s="1" customFormat="1" ht="19.92" customHeight="1">
      <c r="B61" s="33"/>
      <c r="D61" s="101" t="s">
        <v>83</v>
      </c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G61" s="102">
        <f>ROUND(AG57 * AS61, 2)</f>
        <v>0</v>
      </c>
      <c r="AH61" s="103"/>
      <c r="AI61" s="103"/>
      <c r="AJ61" s="103"/>
      <c r="AK61" s="103"/>
      <c r="AL61" s="103"/>
      <c r="AM61" s="103"/>
      <c r="AN61" s="103">
        <f>ROUND(AG61 + AV61, 2)</f>
        <v>0</v>
      </c>
      <c r="AO61" s="103"/>
      <c r="AP61" s="103"/>
      <c r="AR61" s="33"/>
      <c r="AS61" s="104">
        <v>0</v>
      </c>
      <c r="AT61" s="105" t="s">
        <v>84</v>
      </c>
      <c r="AU61" s="105" t="s">
        <v>40</v>
      </c>
      <c r="AV61" s="106">
        <f>ROUND(IF(AU61="základní",AG61*L32,IF(AU61="snížená",AG61*L33,0)), 2)</f>
        <v>0</v>
      </c>
      <c r="BV61" s="13" t="s">
        <v>85</v>
      </c>
      <c r="BY61" s="107">
        <f>IF(AU61="základní",AV61,0)</f>
        <v>0</v>
      </c>
      <c r="BZ61" s="107">
        <f>IF(AU61="snížená",AV61,0)</f>
        <v>0</v>
      </c>
      <c r="CA61" s="107">
        <v>0</v>
      </c>
      <c r="CB61" s="107">
        <v>0</v>
      </c>
      <c r="CC61" s="107">
        <v>0</v>
      </c>
      <c r="CD61" s="107">
        <f>IF(AU61="základní",AG61,0)</f>
        <v>0</v>
      </c>
      <c r="CE61" s="107">
        <f>IF(AU61="snížená",AG61,0)</f>
        <v>0</v>
      </c>
      <c r="CF61" s="107">
        <f>IF(AU61="zákl. přenesená",AG61,0)</f>
        <v>0</v>
      </c>
      <c r="CG61" s="107">
        <f>IF(AU61="sníž. přenesená",AG61,0)</f>
        <v>0</v>
      </c>
      <c r="CH61" s="107">
        <f>IF(AU61="nulová",AG61,0)</f>
        <v>0</v>
      </c>
      <c r="CI61" s="13">
        <f>IF(AU61="základní",1,IF(AU61="snížená",2,IF(AU61="zákl. přenesená",4,IF(AU61="sníž. přenesená",5,3))))</f>
        <v>1</v>
      </c>
      <c r="CJ61" s="13">
        <f>IF(AT61="stavební čast",1,IF(AT61="investiční čast",2,3))</f>
        <v>1</v>
      </c>
      <c r="CK61" s="13" t="str">
        <f>IF(D61="Vyplň vlastní","","x")</f>
        <v>x</v>
      </c>
    </row>
    <row r="62" s="1" customFormat="1" ht="19.92" customHeight="1">
      <c r="B62" s="33"/>
      <c r="D62" s="108" t="s">
        <v>86</v>
      </c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  <c r="AA62" s="101"/>
      <c r="AB62" s="101"/>
      <c r="AG62" s="102">
        <f>ROUND(AG57 * AS62, 2)</f>
        <v>0</v>
      </c>
      <c r="AH62" s="103"/>
      <c r="AI62" s="103"/>
      <c r="AJ62" s="103"/>
      <c r="AK62" s="103"/>
      <c r="AL62" s="103"/>
      <c r="AM62" s="103"/>
      <c r="AN62" s="103">
        <f>ROUND(AG62 + AV62, 2)</f>
        <v>0</v>
      </c>
      <c r="AO62" s="103"/>
      <c r="AP62" s="103"/>
      <c r="AR62" s="33"/>
      <c r="AS62" s="104">
        <v>0</v>
      </c>
      <c r="AT62" s="105" t="s">
        <v>84</v>
      </c>
      <c r="AU62" s="105" t="s">
        <v>40</v>
      </c>
      <c r="AV62" s="106">
        <f>ROUND(IF(AU62="základní",AG62*L32,IF(AU62="snížená",AG62*L33,0)), 2)</f>
        <v>0</v>
      </c>
      <c r="BV62" s="13" t="s">
        <v>87</v>
      </c>
      <c r="BY62" s="107">
        <f>IF(AU62="základní",AV62,0)</f>
        <v>0</v>
      </c>
      <c r="BZ62" s="107">
        <f>IF(AU62="snížená",AV62,0)</f>
        <v>0</v>
      </c>
      <c r="CA62" s="107">
        <v>0</v>
      </c>
      <c r="CB62" s="107">
        <v>0</v>
      </c>
      <c r="CC62" s="107">
        <v>0</v>
      </c>
      <c r="CD62" s="107">
        <f>IF(AU62="základní",AG62,0)</f>
        <v>0</v>
      </c>
      <c r="CE62" s="107">
        <f>IF(AU62="snížená",AG62,0)</f>
        <v>0</v>
      </c>
      <c r="CF62" s="107">
        <f>IF(AU62="zákl. přenesená",AG62,0)</f>
        <v>0</v>
      </c>
      <c r="CG62" s="107">
        <f>IF(AU62="sníž. přenesená",AG62,0)</f>
        <v>0</v>
      </c>
      <c r="CH62" s="107">
        <f>IF(AU62="nulová",AG62,0)</f>
        <v>0</v>
      </c>
      <c r="CI62" s="13">
        <f>IF(AU62="základní",1,IF(AU62="snížená",2,IF(AU62="zákl. přenesená",4,IF(AU62="sníž. přenesená",5,3))))</f>
        <v>1</v>
      </c>
      <c r="CJ62" s="13">
        <f>IF(AT62="stavební čast",1,IF(AT62="investiční čast",2,3))</f>
        <v>1</v>
      </c>
      <c r="CK62" s="13" t="str">
        <f>IF(D62="Vyplň vlastní","","x")</f>
        <v/>
      </c>
    </row>
    <row r="63" s="1" customFormat="1" ht="19.92" customHeight="1">
      <c r="B63" s="33"/>
      <c r="D63" s="108" t="s">
        <v>86</v>
      </c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G63" s="102">
        <f>ROUND(AG57 * AS63, 2)</f>
        <v>0</v>
      </c>
      <c r="AH63" s="103"/>
      <c r="AI63" s="103"/>
      <c r="AJ63" s="103"/>
      <c r="AK63" s="103"/>
      <c r="AL63" s="103"/>
      <c r="AM63" s="103"/>
      <c r="AN63" s="103">
        <f>ROUND(AG63 + AV63, 2)</f>
        <v>0</v>
      </c>
      <c r="AO63" s="103"/>
      <c r="AP63" s="103"/>
      <c r="AR63" s="33"/>
      <c r="AS63" s="104">
        <v>0</v>
      </c>
      <c r="AT63" s="105" t="s">
        <v>84</v>
      </c>
      <c r="AU63" s="105" t="s">
        <v>40</v>
      </c>
      <c r="AV63" s="106">
        <f>ROUND(IF(AU63="základní",AG63*L32,IF(AU63="snížená",AG63*L33,0)), 2)</f>
        <v>0</v>
      </c>
      <c r="BV63" s="13" t="s">
        <v>87</v>
      </c>
      <c r="BY63" s="107">
        <f>IF(AU63="základní",AV63,0)</f>
        <v>0</v>
      </c>
      <c r="BZ63" s="107">
        <f>IF(AU63="snížená",AV63,0)</f>
        <v>0</v>
      </c>
      <c r="CA63" s="107">
        <v>0</v>
      </c>
      <c r="CB63" s="107">
        <v>0</v>
      </c>
      <c r="CC63" s="107">
        <v>0</v>
      </c>
      <c r="CD63" s="107">
        <f>IF(AU63="základní",AG63,0)</f>
        <v>0</v>
      </c>
      <c r="CE63" s="107">
        <f>IF(AU63="snížená",AG63,0)</f>
        <v>0</v>
      </c>
      <c r="CF63" s="107">
        <f>IF(AU63="zákl. přenesená",AG63,0)</f>
        <v>0</v>
      </c>
      <c r="CG63" s="107">
        <f>IF(AU63="sníž. přenesená",AG63,0)</f>
        <v>0</v>
      </c>
      <c r="CH63" s="107">
        <f>IF(AU63="nulová",AG63,0)</f>
        <v>0</v>
      </c>
      <c r="CI63" s="13">
        <f>IF(AU63="základní",1,IF(AU63="snížená",2,IF(AU63="zákl. přenesená",4,IF(AU63="sníž. přenesená",5,3))))</f>
        <v>1</v>
      </c>
      <c r="CJ63" s="13">
        <f>IF(AT63="stavební čast",1,IF(AT63="investiční čast",2,3))</f>
        <v>1</v>
      </c>
      <c r="CK63" s="13" t="str">
        <f>IF(D63="Vyplň vlastní","","x")</f>
        <v/>
      </c>
    </row>
    <row r="64" s="1" customFormat="1" ht="19.92" customHeight="1">
      <c r="B64" s="33"/>
      <c r="D64" s="108" t="s">
        <v>86</v>
      </c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G64" s="102">
        <f>ROUND(AG57 * AS64, 2)</f>
        <v>0</v>
      </c>
      <c r="AH64" s="103"/>
      <c r="AI64" s="103"/>
      <c r="AJ64" s="103"/>
      <c r="AK64" s="103"/>
      <c r="AL64" s="103"/>
      <c r="AM64" s="103"/>
      <c r="AN64" s="103">
        <f>ROUND(AG64 + AV64, 2)</f>
        <v>0</v>
      </c>
      <c r="AO64" s="103"/>
      <c r="AP64" s="103"/>
      <c r="AR64" s="33"/>
      <c r="AS64" s="109">
        <v>0</v>
      </c>
      <c r="AT64" s="110" t="s">
        <v>84</v>
      </c>
      <c r="AU64" s="110" t="s">
        <v>40</v>
      </c>
      <c r="AV64" s="111">
        <f>ROUND(IF(AU64="základní",AG64*L32,IF(AU64="snížená",AG64*L33,0)), 2)</f>
        <v>0</v>
      </c>
      <c r="BV64" s="13" t="s">
        <v>87</v>
      </c>
      <c r="BY64" s="107">
        <f>IF(AU64="základní",AV64,0)</f>
        <v>0</v>
      </c>
      <c r="BZ64" s="107">
        <f>IF(AU64="snížená",AV64,0)</f>
        <v>0</v>
      </c>
      <c r="CA64" s="107">
        <v>0</v>
      </c>
      <c r="CB64" s="107">
        <v>0</v>
      </c>
      <c r="CC64" s="107">
        <v>0</v>
      </c>
      <c r="CD64" s="107">
        <f>IF(AU64="základní",AG64,0)</f>
        <v>0</v>
      </c>
      <c r="CE64" s="107">
        <f>IF(AU64="snížená",AG64,0)</f>
        <v>0</v>
      </c>
      <c r="CF64" s="107">
        <f>IF(AU64="zákl. přenesená",AG64,0)</f>
        <v>0</v>
      </c>
      <c r="CG64" s="107">
        <f>IF(AU64="sníž. přenesená",AG64,0)</f>
        <v>0</v>
      </c>
      <c r="CH64" s="107">
        <f>IF(AU64="nulová",AG64,0)</f>
        <v>0</v>
      </c>
      <c r="CI64" s="13">
        <f>IF(AU64="základní",1,IF(AU64="snížená",2,IF(AU64="zákl. přenesená",4,IF(AU64="sníž. přenesená",5,3))))</f>
        <v>1</v>
      </c>
      <c r="CJ64" s="13">
        <f>IF(AT64="stavební čast",1,IF(AT64="investiční čast",2,3))</f>
        <v>1</v>
      </c>
      <c r="CK64" s="13" t="str">
        <f>IF(D64="Vyplň vlastní","","x")</f>
        <v/>
      </c>
    </row>
    <row r="65" s="1" customFormat="1" ht="10.8" customHeight="1">
      <c r="B65" s="33"/>
      <c r="AR65" s="33"/>
    </row>
    <row r="66" s="1" customFormat="1" ht="30" customHeight="1">
      <c r="B66" s="33"/>
      <c r="C66" s="112" t="s">
        <v>88</v>
      </c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4">
        <f>ROUND(AG57 + AG60, 2)</f>
        <v>0</v>
      </c>
      <c r="AH66" s="114"/>
      <c r="AI66" s="114"/>
      <c r="AJ66" s="114"/>
      <c r="AK66" s="114"/>
      <c r="AL66" s="114"/>
      <c r="AM66" s="114"/>
      <c r="AN66" s="114">
        <f>ROUND(AN57 + AN60, 2)</f>
        <v>0</v>
      </c>
      <c r="AO66" s="114"/>
      <c r="AP66" s="114"/>
      <c r="AQ66" s="113"/>
      <c r="AR66" s="33"/>
    </row>
    <row r="67" s="1" customFormat="1" ht="6.96" customHeight="1"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33"/>
    </row>
  </sheetData>
  <mergeCells count="60">
    <mergeCell ref="X38:AB38"/>
    <mergeCell ref="W33:AE33"/>
    <mergeCell ref="AK26:AO26"/>
    <mergeCell ref="AK27:AO27"/>
    <mergeCell ref="AK29:AO29"/>
    <mergeCell ref="W32:AE32"/>
    <mergeCell ref="AK32:AO32"/>
    <mergeCell ref="AK33:AO33"/>
    <mergeCell ref="W34:AE34"/>
    <mergeCell ref="AK34:AO34"/>
    <mergeCell ref="W35:AE35"/>
    <mergeCell ref="AK35:AO35"/>
    <mergeCell ref="W36:AE36"/>
    <mergeCell ref="AK36:AO36"/>
    <mergeCell ref="AK38:AO38"/>
    <mergeCell ref="D61:AB61"/>
    <mergeCell ref="AG61:AM61"/>
    <mergeCell ref="AN61:AP61"/>
    <mergeCell ref="D62:AB62"/>
    <mergeCell ref="AG62:AM62"/>
    <mergeCell ref="AN62:AP62"/>
    <mergeCell ref="D63:AB63"/>
    <mergeCell ref="AG63:AM63"/>
    <mergeCell ref="AN63:AP63"/>
    <mergeCell ref="D64:AB64"/>
    <mergeCell ref="AG64:AM64"/>
    <mergeCell ref="AN64:AP64"/>
    <mergeCell ref="AG60:AM60"/>
    <mergeCell ref="AN60:AP60"/>
    <mergeCell ref="AG66:AM66"/>
    <mergeCell ref="AN66:AP66"/>
    <mergeCell ref="K5:AO5"/>
    <mergeCell ref="K6:AO6"/>
    <mergeCell ref="E14:AJ14"/>
    <mergeCell ref="E23:AN23"/>
    <mergeCell ref="L31:P31"/>
    <mergeCell ref="W31:AE31"/>
    <mergeCell ref="AK31:AO31"/>
    <mergeCell ref="L32:P32"/>
    <mergeCell ref="L33:P33"/>
    <mergeCell ref="L34:P34"/>
    <mergeCell ref="L35:P35"/>
    <mergeCell ref="L36:P36"/>
    <mergeCell ref="L48:AO48"/>
    <mergeCell ref="AM53:AP53"/>
    <mergeCell ref="AM50:AN50"/>
    <mergeCell ref="AM52:AP52"/>
    <mergeCell ref="AS52:AT54"/>
    <mergeCell ref="C55:G55"/>
    <mergeCell ref="I55:AF55"/>
    <mergeCell ref="AG55:AM55"/>
    <mergeCell ref="AN55:AP55"/>
    <mergeCell ref="AN58:AP58"/>
    <mergeCell ref="AG58:AM58"/>
    <mergeCell ref="D58:H58"/>
    <mergeCell ref="J58:AF58"/>
    <mergeCell ref="AG57:AM57"/>
    <mergeCell ref="AN57:AP57"/>
    <mergeCell ref="AR2:BE2"/>
    <mergeCell ref="BE5:BE34"/>
  </mergeCells>
  <dataValidations count="2">
    <dataValidation type="list" allowBlank="1" showInputMessage="1" showErrorMessage="1" error="Povoleny jsou hodnoty základní, snížená, zákl. přenesená, sníž. přenesená, nulová." sqref="AU60:AU64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60:AT64">
      <formula1>"stavební čast, technologická čast, investiční čast"</formula1>
    </dataValidation>
  </dataValidations>
  <hyperlinks>
    <hyperlink ref="A58" location="'01 - Zdravotechnik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2" t="s">
        <v>5</v>
      </c>
      <c r="AT2" s="13" t="s">
        <v>78</v>
      </c>
    </row>
    <row r="3" ht="6.96" customHeight="1">
      <c r="B3" s="14"/>
      <c r="C3" s="15"/>
      <c r="D3" s="15"/>
      <c r="E3" s="15"/>
      <c r="F3" s="15"/>
      <c r="G3" s="15"/>
      <c r="H3" s="15"/>
      <c r="I3" s="116"/>
      <c r="J3" s="15"/>
      <c r="K3" s="15"/>
      <c r="L3" s="16"/>
      <c r="AT3" s="13" t="s">
        <v>79</v>
      </c>
    </row>
    <row r="4" ht="24.96" customHeight="1">
      <c r="B4" s="16"/>
      <c r="D4" s="17" t="s">
        <v>89</v>
      </c>
      <c r="L4" s="16"/>
      <c r="M4" s="18" t="s">
        <v>10</v>
      </c>
      <c r="AT4" s="13" t="s">
        <v>3</v>
      </c>
    </row>
    <row r="5" ht="6.96" customHeight="1">
      <c r="B5" s="16"/>
      <c r="L5" s="16"/>
    </row>
    <row r="6" ht="12" customHeight="1">
      <c r="B6" s="16"/>
      <c r="D6" s="25" t="s">
        <v>16</v>
      </c>
      <c r="L6" s="16"/>
    </row>
    <row r="7" ht="16.5" customHeight="1">
      <c r="B7" s="16"/>
      <c r="E7" s="117" t="str">
        <f>'Rekapitulace stavby'!K6</f>
        <v>SNÍŽENÍ ENERGETICKÉ NÁROČNOSTI MŠ ŠENOVSKÉ,735 41 PETŘVALD VČETNĚ ROZŠÍŘENÍ KAPACITY MŠ</v>
      </c>
      <c r="F7" s="25"/>
      <c r="G7" s="25"/>
      <c r="H7" s="25"/>
      <c r="L7" s="16"/>
    </row>
    <row r="8" s="1" customFormat="1" ht="12" customHeight="1">
      <c r="B8" s="33"/>
      <c r="D8" s="25" t="s">
        <v>90</v>
      </c>
      <c r="I8" s="118"/>
      <c r="L8" s="33"/>
    </row>
    <row r="9" s="1" customFormat="1" ht="36.96" customHeight="1">
      <c r="B9" s="33"/>
      <c r="E9" s="54" t="s">
        <v>91</v>
      </c>
      <c r="F9" s="1"/>
      <c r="G9" s="1"/>
      <c r="H9" s="1"/>
      <c r="I9" s="118"/>
      <c r="L9" s="33"/>
    </row>
    <row r="10" s="1" customFormat="1">
      <c r="B10" s="33"/>
      <c r="I10" s="118"/>
      <c r="L10" s="33"/>
    </row>
    <row r="11" s="1" customFormat="1" ht="12" customHeight="1">
      <c r="B11" s="33"/>
      <c r="D11" s="25" t="s">
        <v>18</v>
      </c>
      <c r="F11" s="13" t="s">
        <v>1</v>
      </c>
      <c r="I11" s="119" t="s">
        <v>19</v>
      </c>
      <c r="J11" s="13" t="s">
        <v>1</v>
      </c>
      <c r="L11" s="33"/>
    </row>
    <row r="12" s="1" customFormat="1" ht="12" customHeight="1">
      <c r="B12" s="33"/>
      <c r="D12" s="25" t="s">
        <v>20</v>
      </c>
      <c r="F12" s="13" t="s">
        <v>21</v>
      </c>
      <c r="I12" s="119" t="s">
        <v>22</v>
      </c>
      <c r="J12" s="56" t="str">
        <f>'Rekapitulace stavby'!AN8</f>
        <v>29. 2. 2020</v>
      </c>
      <c r="L12" s="33"/>
    </row>
    <row r="13" s="1" customFormat="1" ht="10.8" customHeight="1">
      <c r="B13" s="33"/>
      <c r="I13" s="118"/>
      <c r="L13" s="33"/>
    </row>
    <row r="14" s="1" customFormat="1" ht="12" customHeight="1">
      <c r="B14" s="33"/>
      <c r="D14" s="25" t="s">
        <v>24</v>
      </c>
      <c r="I14" s="119" t="s">
        <v>25</v>
      </c>
      <c r="J14" s="13" t="str">
        <f>IF('Rekapitulace stavby'!AN10="","",'Rekapitulace stavby'!AN10)</f>
        <v/>
      </c>
      <c r="L14" s="33"/>
    </row>
    <row r="15" s="1" customFormat="1" ht="18" customHeight="1">
      <c r="B15" s="33"/>
      <c r="E15" s="13" t="str">
        <f>IF('Rekapitulace stavby'!E11="","",'Rekapitulace stavby'!E11)</f>
        <v xml:space="preserve"> </v>
      </c>
      <c r="I15" s="119" t="s">
        <v>26</v>
      </c>
      <c r="J15" s="13" t="str">
        <f>IF('Rekapitulace stavby'!AN11="","",'Rekapitulace stavby'!AN11)</f>
        <v/>
      </c>
      <c r="L15" s="33"/>
    </row>
    <row r="16" s="1" customFormat="1" ht="6.96" customHeight="1">
      <c r="B16" s="33"/>
      <c r="I16" s="118"/>
      <c r="L16" s="33"/>
    </row>
    <row r="17" s="1" customFormat="1" ht="12" customHeight="1">
      <c r="B17" s="33"/>
      <c r="D17" s="25" t="s">
        <v>27</v>
      </c>
      <c r="I17" s="119" t="s">
        <v>25</v>
      </c>
      <c r="J17" s="26" t="str">
        <f>'Rekapitulace stavby'!AN13</f>
        <v>Vyplň údaj</v>
      </c>
      <c r="L17" s="33"/>
    </row>
    <row r="18" s="1" customFormat="1" ht="18" customHeight="1">
      <c r="B18" s="33"/>
      <c r="E18" s="26" t="str">
        <f>'Rekapitulace stavby'!E14</f>
        <v>Vyplň údaj</v>
      </c>
      <c r="F18" s="13"/>
      <c r="G18" s="13"/>
      <c r="H18" s="13"/>
      <c r="I18" s="119" t="s">
        <v>26</v>
      </c>
      <c r="J18" s="26" t="str">
        <f>'Rekapitulace stavby'!AN14</f>
        <v>Vyplň údaj</v>
      </c>
      <c r="L18" s="33"/>
    </row>
    <row r="19" s="1" customFormat="1" ht="6.96" customHeight="1">
      <c r="B19" s="33"/>
      <c r="I19" s="118"/>
      <c r="L19" s="33"/>
    </row>
    <row r="20" s="1" customFormat="1" ht="12" customHeight="1">
      <c r="B20" s="33"/>
      <c r="D20" s="25" t="s">
        <v>29</v>
      </c>
      <c r="I20" s="119" t="s">
        <v>25</v>
      </c>
      <c r="J20" s="13" t="str">
        <f>IF('Rekapitulace stavby'!AN16="","",'Rekapitulace stavby'!AN16)</f>
        <v/>
      </c>
      <c r="L20" s="33"/>
    </row>
    <row r="21" s="1" customFormat="1" ht="18" customHeight="1">
      <c r="B21" s="33"/>
      <c r="E21" s="13" t="str">
        <f>IF('Rekapitulace stavby'!E17="","",'Rekapitulace stavby'!E17)</f>
        <v xml:space="preserve"> </v>
      </c>
      <c r="I21" s="119" t="s">
        <v>26</v>
      </c>
      <c r="J21" s="13" t="str">
        <f>IF('Rekapitulace stavby'!AN17="","",'Rekapitulace stavby'!AN17)</f>
        <v/>
      </c>
      <c r="L21" s="33"/>
    </row>
    <row r="22" s="1" customFormat="1" ht="6.96" customHeight="1">
      <c r="B22" s="33"/>
      <c r="I22" s="118"/>
      <c r="L22" s="33"/>
    </row>
    <row r="23" s="1" customFormat="1" ht="12" customHeight="1">
      <c r="B23" s="33"/>
      <c r="D23" s="25" t="s">
        <v>31</v>
      </c>
      <c r="I23" s="119" t="s">
        <v>25</v>
      </c>
      <c r="J23" s="13" t="str">
        <f>IF('Rekapitulace stavby'!AN19="","",'Rekapitulace stavby'!AN19)</f>
        <v/>
      </c>
      <c r="L23" s="33"/>
    </row>
    <row r="24" s="1" customFormat="1" ht="18" customHeight="1">
      <c r="B24" s="33"/>
      <c r="E24" s="13" t="str">
        <f>IF('Rekapitulace stavby'!E20="","",'Rekapitulace stavby'!E20)</f>
        <v xml:space="preserve"> </v>
      </c>
      <c r="I24" s="119" t="s">
        <v>26</v>
      </c>
      <c r="J24" s="13" t="str">
        <f>IF('Rekapitulace stavby'!AN20="","",'Rekapitulace stavby'!AN20)</f>
        <v/>
      </c>
      <c r="L24" s="33"/>
    </row>
    <row r="25" s="1" customFormat="1" ht="6.96" customHeight="1">
      <c r="B25" s="33"/>
      <c r="I25" s="118"/>
      <c r="L25" s="33"/>
    </row>
    <row r="26" s="1" customFormat="1" ht="12" customHeight="1">
      <c r="B26" s="33"/>
      <c r="D26" s="25" t="s">
        <v>32</v>
      </c>
      <c r="I26" s="118"/>
      <c r="L26" s="33"/>
    </row>
    <row r="27" s="6" customFormat="1" ht="16.5" customHeight="1">
      <c r="B27" s="120"/>
      <c r="E27" s="29" t="s">
        <v>1</v>
      </c>
      <c r="F27" s="29"/>
      <c r="G27" s="29"/>
      <c r="H27" s="29"/>
      <c r="I27" s="121"/>
      <c r="L27" s="120"/>
    </row>
    <row r="28" s="1" customFormat="1" ht="6.96" customHeight="1">
      <c r="B28" s="33"/>
      <c r="I28" s="118"/>
      <c r="L28" s="33"/>
    </row>
    <row r="29" s="1" customFormat="1" ht="6.96" customHeight="1">
      <c r="B29" s="33"/>
      <c r="D29" s="59"/>
      <c r="E29" s="59"/>
      <c r="F29" s="59"/>
      <c r="G29" s="59"/>
      <c r="H29" s="59"/>
      <c r="I29" s="122"/>
      <c r="J29" s="59"/>
      <c r="K29" s="59"/>
      <c r="L29" s="33"/>
    </row>
    <row r="30" s="1" customFormat="1" ht="14.4" customHeight="1">
      <c r="B30" s="33"/>
      <c r="D30" s="123" t="s">
        <v>92</v>
      </c>
      <c r="I30" s="118"/>
      <c r="J30" s="32">
        <f>J61</f>
        <v>0</v>
      </c>
      <c r="L30" s="33"/>
    </row>
    <row r="31" s="1" customFormat="1" ht="14.4" customHeight="1">
      <c r="B31" s="33"/>
      <c r="D31" s="31" t="s">
        <v>83</v>
      </c>
      <c r="I31" s="118"/>
      <c r="J31" s="32">
        <f>J78</f>
        <v>0</v>
      </c>
      <c r="L31" s="33"/>
    </row>
    <row r="32" s="1" customFormat="1" ht="25.44" customHeight="1">
      <c r="B32" s="33"/>
      <c r="D32" s="124" t="s">
        <v>35</v>
      </c>
      <c r="I32" s="118"/>
      <c r="J32" s="80">
        <f>ROUND(J30 + J31, 2)</f>
        <v>0</v>
      </c>
      <c r="L32" s="33"/>
    </row>
    <row r="33" s="1" customFormat="1" ht="6.96" customHeight="1">
      <c r="B33" s="33"/>
      <c r="D33" s="59"/>
      <c r="E33" s="59"/>
      <c r="F33" s="59"/>
      <c r="G33" s="59"/>
      <c r="H33" s="59"/>
      <c r="I33" s="122"/>
      <c r="J33" s="59"/>
      <c r="K33" s="59"/>
      <c r="L33" s="33"/>
    </row>
    <row r="34" s="1" customFormat="1" ht="14.4" customHeight="1">
      <c r="B34" s="33"/>
      <c r="F34" s="37" t="s">
        <v>37</v>
      </c>
      <c r="I34" s="125" t="s">
        <v>36</v>
      </c>
      <c r="J34" s="37" t="s">
        <v>38</v>
      </c>
      <c r="L34" s="33"/>
    </row>
    <row r="35" s="1" customFormat="1" ht="14.4" customHeight="1">
      <c r="B35" s="33"/>
      <c r="D35" s="25" t="s">
        <v>39</v>
      </c>
      <c r="E35" s="25" t="s">
        <v>40</v>
      </c>
      <c r="F35" s="126">
        <f>ROUND((SUM(BE78:BE85) + SUM(BE105:BE252)),  2)</f>
        <v>0</v>
      </c>
      <c r="I35" s="127">
        <v>0.20999999999999999</v>
      </c>
      <c r="J35" s="126">
        <f>ROUND(((SUM(BE78:BE85) + SUM(BE105:BE252))*I35),  2)</f>
        <v>0</v>
      </c>
      <c r="L35" s="33"/>
    </row>
    <row r="36" s="1" customFormat="1" ht="14.4" customHeight="1">
      <c r="B36" s="33"/>
      <c r="E36" s="25" t="s">
        <v>41</v>
      </c>
      <c r="F36" s="126">
        <f>ROUND((SUM(BF78:BF85) + SUM(BF105:BF252)),  2)</f>
        <v>0</v>
      </c>
      <c r="I36" s="127">
        <v>0.14999999999999999</v>
      </c>
      <c r="J36" s="126">
        <f>ROUND(((SUM(BF78:BF85) + SUM(BF105:BF252))*I36),  2)</f>
        <v>0</v>
      </c>
      <c r="L36" s="33"/>
    </row>
    <row r="37" hidden="1" s="1" customFormat="1" ht="14.4" customHeight="1">
      <c r="B37" s="33"/>
      <c r="E37" s="25" t="s">
        <v>42</v>
      </c>
      <c r="F37" s="126">
        <f>ROUND((SUM(BG78:BG85) + SUM(BG105:BG252)),  2)</f>
        <v>0</v>
      </c>
      <c r="I37" s="127">
        <v>0.20999999999999999</v>
      </c>
      <c r="J37" s="126">
        <f>0</f>
        <v>0</v>
      </c>
      <c r="L37" s="33"/>
    </row>
    <row r="38" hidden="1" s="1" customFormat="1" ht="14.4" customHeight="1">
      <c r="B38" s="33"/>
      <c r="E38" s="25" t="s">
        <v>43</v>
      </c>
      <c r="F38" s="126">
        <f>ROUND((SUM(BH78:BH85) + SUM(BH105:BH252)),  2)</f>
        <v>0</v>
      </c>
      <c r="I38" s="127">
        <v>0.14999999999999999</v>
      </c>
      <c r="J38" s="126">
        <f>0</f>
        <v>0</v>
      </c>
      <c r="L38" s="33"/>
    </row>
    <row r="39" hidden="1" s="1" customFormat="1" ht="14.4" customHeight="1">
      <c r="B39" s="33"/>
      <c r="E39" s="25" t="s">
        <v>44</v>
      </c>
      <c r="F39" s="126">
        <f>ROUND((SUM(BI78:BI85) + SUM(BI105:BI252)),  2)</f>
        <v>0</v>
      </c>
      <c r="I39" s="127">
        <v>0</v>
      </c>
      <c r="J39" s="126">
        <f>0</f>
        <v>0</v>
      </c>
      <c r="L39" s="33"/>
    </row>
    <row r="40" s="1" customFormat="1" ht="6.96" customHeight="1">
      <c r="B40" s="33"/>
      <c r="I40" s="118"/>
      <c r="L40" s="33"/>
    </row>
    <row r="41" s="1" customFormat="1" ht="25.44" customHeight="1">
      <c r="B41" s="33"/>
      <c r="C41" s="113"/>
      <c r="D41" s="128" t="s">
        <v>45</v>
      </c>
      <c r="E41" s="67"/>
      <c r="F41" s="67"/>
      <c r="G41" s="129" t="s">
        <v>46</v>
      </c>
      <c r="H41" s="130" t="s">
        <v>47</v>
      </c>
      <c r="I41" s="131"/>
      <c r="J41" s="132">
        <f>SUM(J32:J39)</f>
        <v>0</v>
      </c>
      <c r="K41" s="133"/>
      <c r="L41" s="33"/>
    </row>
    <row r="42" s="1" customFormat="1" ht="14.4" customHeight="1">
      <c r="B42" s="48"/>
      <c r="C42" s="49"/>
      <c r="D42" s="49"/>
      <c r="E42" s="49"/>
      <c r="F42" s="49"/>
      <c r="G42" s="49"/>
      <c r="H42" s="49"/>
      <c r="I42" s="134"/>
      <c r="J42" s="49"/>
      <c r="K42" s="49"/>
      <c r="L42" s="33"/>
    </row>
    <row r="46" s="1" customFormat="1" ht="6.96" customHeight="1">
      <c r="B46" s="50"/>
      <c r="C46" s="51"/>
      <c r="D46" s="51"/>
      <c r="E46" s="51"/>
      <c r="F46" s="51"/>
      <c r="G46" s="51"/>
      <c r="H46" s="51"/>
      <c r="I46" s="135"/>
      <c r="J46" s="51"/>
      <c r="K46" s="51"/>
      <c r="L46" s="33"/>
    </row>
    <row r="47" s="1" customFormat="1" ht="24.96" customHeight="1">
      <c r="B47" s="33"/>
      <c r="C47" s="17" t="s">
        <v>93</v>
      </c>
      <c r="I47" s="118"/>
      <c r="L47" s="33"/>
    </row>
    <row r="48" s="1" customFormat="1" ht="6.96" customHeight="1">
      <c r="B48" s="33"/>
      <c r="I48" s="118"/>
      <c r="L48" s="33"/>
    </row>
    <row r="49" s="1" customFormat="1" ht="12" customHeight="1">
      <c r="B49" s="33"/>
      <c r="C49" s="25" t="s">
        <v>16</v>
      </c>
      <c r="I49" s="118"/>
      <c r="L49" s="33"/>
    </row>
    <row r="50" s="1" customFormat="1" ht="16.5" customHeight="1">
      <c r="B50" s="33"/>
      <c r="E50" s="117" t="str">
        <f>E7</f>
        <v>SNÍŽENÍ ENERGETICKÉ NÁROČNOSTI MŠ ŠENOVSKÉ,735 41 PETŘVALD VČETNĚ ROZŠÍŘENÍ KAPACITY MŠ</v>
      </c>
      <c r="F50" s="25"/>
      <c r="G50" s="25"/>
      <c r="H50" s="25"/>
      <c r="I50" s="118"/>
      <c r="L50" s="33"/>
    </row>
    <row r="51" s="1" customFormat="1" ht="12" customHeight="1">
      <c r="B51" s="33"/>
      <c r="C51" s="25" t="s">
        <v>90</v>
      </c>
      <c r="I51" s="118"/>
      <c r="L51" s="33"/>
    </row>
    <row r="52" s="1" customFormat="1" ht="16.5" customHeight="1">
      <c r="B52" s="33"/>
      <c r="E52" s="54" t="str">
        <f>E9</f>
        <v>01 - Zdravotechnika</v>
      </c>
      <c r="F52" s="1"/>
      <c r="G52" s="1"/>
      <c r="H52" s="1"/>
      <c r="I52" s="118"/>
      <c r="L52" s="33"/>
    </row>
    <row r="53" s="1" customFormat="1" ht="6.96" customHeight="1">
      <c r="B53" s="33"/>
      <c r="I53" s="118"/>
      <c r="L53" s="33"/>
    </row>
    <row r="54" s="1" customFormat="1" ht="12" customHeight="1">
      <c r="B54" s="33"/>
      <c r="C54" s="25" t="s">
        <v>20</v>
      </c>
      <c r="F54" s="13" t="str">
        <f>F12</f>
        <v xml:space="preserve"> </v>
      </c>
      <c r="I54" s="119" t="s">
        <v>22</v>
      </c>
      <c r="J54" s="56" t="str">
        <f>IF(J12="","",J12)</f>
        <v>29. 2. 2020</v>
      </c>
      <c r="L54" s="33"/>
    </row>
    <row r="55" s="1" customFormat="1" ht="6.96" customHeight="1">
      <c r="B55" s="33"/>
      <c r="I55" s="118"/>
      <c r="L55" s="33"/>
    </row>
    <row r="56" s="1" customFormat="1" ht="13.65" customHeight="1">
      <c r="B56" s="33"/>
      <c r="C56" s="25" t="s">
        <v>24</v>
      </c>
      <c r="F56" s="13" t="str">
        <f>E15</f>
        <v xml:space="preserve"> </v>
      </c>
      <c r="I56" s="119" t="s">
        <v>29</v>
      </c>
      <c r="J56" s="29" t="str">
        <f>E21</f>
        <v xml:space="preserve"> </v>
      </c>
      <c r="L56" s="33"/>
    </row>
    <row r="57" s="1" customFormat="1" ht="13.65" customHeight="1">
      <c r="B57" s="33"/>
      <c r="C57" s="25" t="s">
        <v>27</v>
      </c>
      <c r="F57" s="13" t="str">
        <f>IF(E18="","",E18)</f>
        <v>Vyplň údaj</v>
      </c>
      <c r="I57" s="119" t="s">
        <v>31</v>
      </c>
      <c r="J57" s="29" t="str">
        <f>E24</f>
        <v xml:space="preserve"> </v>
      </c>
      <c r="L57" s="33"/>
    </row>
    <row r="58" s="1" customFormat="1" ht="10.32" customHeight="1">
      <c r="B58" s="33"/>
      <c r="I58" s="118"/>
      <c r="L58" s="33"/>
    </row>
    <row r="59" s="1" customFormat="1" ht="29.28" customHeight="1">
      <c r="B59" s="33"/>
      <c r="C59" s="136" t="s">
        <v>94</v>
      </c>
      <c r="D59" s="113"/>
      <c r="E59" s="113"/>
      <c r="F59" s="113"/>
      <c r="G59" s="113"/>
      <c r="H59" s="113"/>
      <c r="I59" s="137"/>
      <c r="J59" s="138" t="s">
        <v>95</v>
      </c>
      <c r="K59" s="113"/>
      <c r="L59" s="33"/>
    </row>
    <row r="60" s="1" customFormat="1" ht="10.32" customHeight="1">
      <c r="B60" s="33"/>
      <c r="I60" s="118"/>
      <c r="L60" s="33"/>
    </row>
    <row r="61" s="1" customFormat="1" ht="22.8" customHeight="1">
      <c r="B61" s="33"/>
      <c r="C61" s="139" t="s">
        <v>96</v>
      </c>
      <c r="I61" s="118"/>
      <c r="J61" s="80">
        <f>J105</f>
        <v>0</v>
      </c>
      <c r="L61" s="33"/>
      <c r="AU61" s="13" t="s">
        <v>97</v>
      </c>
    </row>
    <row r="62" s="7" customFormat="1" ht="24.96" customHeight="1">
      <c r="B62" s="140"/>
      <c r="D62" s="141" t="s">
        <v>98</v>
      </c>
      <c r="E62" s="142"/>
      <c r="F62" s="142"/>
      <c r="G62" s="142"/>
      <c r="H62" s="142"/>
      <c r="I62" s="143"/>
      <c r="J62" s="144">
        <f>J106</f>
        <v>0</v>
      </c>
      <c r="L62" s="140"/>
    </row>
    <row r="63" s="8" customFormat="1" ht="19.92" customHeight="1">
      <c r="B63" s="145"/>
      <c r="D63" s="146" t="s">
        <v>99</v>
      </c>
      <c r="E63" s="147"/>
      <c r="F63" s="147"/>
      <c r="G63" s="147"/>
      <c r="H63" s="147"/>
      <c r="I63" s="148"/>
      <c r="J63" s="149">
        <f>J107</f>
        <v>0</v>
      </c>
      <c r="L63" s="145"/>
    </row>
    <row r="64" s="8" customFormat="1" ht="19.92" customHeight="1">
      <c r="B64" s="145"/>
      <c r="D64" s="146" t="s">
        <v>100</v>
      </c>
      <c r="E64" s="147"/>
      <c r="F64" s="147"/>
      <c r="G64" s="147"/>
      <c r="H64" s="147"/>
      <c r="I64" s="148"/>
      <c r="J64" s="149">
        <f>J122</f>
        <v>0</v>
      </c>
      <c r="L64" s="145"/>
    </row>
    <row r="65" s="8" customFormat="1" ht="19.92" customHeight="1">
      <c r="B65" s="145"/>
      <c r="D65" s="146" t="s">
        <v>101</v>
      </c>
      <c r="E65" s="147"/>
      <c r="F65" s="147"/>
      <c r="G65" s="147"/>
      <c r="H65" s="147"/>
      <c r="I65" s="148"/>
      <c r="J65" s="149">
        <f>J126</f>
        <v>0</v>
      </c>
      <c r="L65" s="145"/>
    </row>
    <row r="66" s="8" customFormat="1" ht="19.92" customHeight="1">
      <c r="B66" s="145"/>
      <c r="D66" s="146" t="s">
        <v>102</v>
      </c>
      <c r="E66" s="147"/>
      <c r="F66" s="147"/>
      <c r="G66" s="147"/>
      <c r="H66" s="147"/>
      <c r="I66" s="148"/>
      <c r="J66" s="149">
        <f>J130</f>
        <v>0</v>
      </c>
      <c r="L66" s="145"/>
    </row>
    <row r="67" s="8" customFormat="1" ht="19.92" customHeight="1">
      <c r="B67" s="145"/>
      <c r="D67" s="146" t="s">
        <v>103</v>
      </c>
      <c r="E67" s="147"/>
      <c r="F67" s="147"/>
      <c r="G67" s="147"/>
      <c r="H67" s="147"/>
      <c r="I67" s="148"/>
      <c r="J67" s="149">
        <f>J134</f>
        <v>0</v>
      </c>
      <c r="L67" s="145"/>
    </row>
    <row r="68" s="8" customFormat="1" ht="19.92" customHeight="1">
      <c r="B68" s="145"/>
      <c r="D68" s="146" t="s">
        <v>104</v>
      </c>
      <c r="E68" s="147"/>
      <c r="F68" s="147"/>
      <c r="G68" s="147"/>
      <c r="H68" s="147"/>
      <c r="I68" s="148"/>
      <c r="J68" s="149">
        <f>J137</f>
        <v>0</v>
      </c>
      <c r="L68" s="145"/>
    </row>
    <row r="69" s="7" customFormat="1" ht="24.96" customHeight="1">
      <c r="B69" s="140"/>
      <c r="D69" s="141" t="s">
        <v>105</v>
      </c>
      <c r="E69" s="142"/>
      <c r="F69" s="142"/>
      <c r="G69" s="142"/>
      <c r="H69" s="142"/>
      <c r="I69" s="143"/>
      <c r="J69" s="144">
        <f>J152</f>
        <v>0</v>
      </c>
      <c r="L69" s="140"/>
    </row>
    <row r="70" s="8" customFormat="1" ht="19.92" customHeight="1">
      <c r="B70" s="145"/>
      <c r="D70" s="146" t="s">
        <v>106</v>
      </c>
      <c r="E70" s="147"/>
      <c r="F70" s="147"/>
      <c r="G70" s="147"/>
      <c r="H70" s="147"/>
      <c r="I70" s="148"/>
      <c r="J70" s="149">
        <f>J153</f>
        <v>0</v>
      </c>
      <c r="L70" s="145"/>
    </row>
    <row r="71" s="8" customFormat="1" ht="19.92" customHeight="1">
      <c r="B71" s="145"/>
      <c r="D71" s="146" t="s">
        <v>107</v>
      </c>
      <c r="E71" s="147"/>
      <c r="F71" s="147"/>
      <c r="G71" s="147"/>
      <c r="H71" s="147"/>
      <c r="I71" s="148"/>
      <c r="J71" s="149">
        <f>J165</f>
        <v>0</v>
      </c>
      <c r="L71" s="145"/>
    </row>
    <row r="72" s="8" customFormat="1" ht="19.92" customHeight="1">
      <c r="B72" s="145"/>
      <c r="D72" s="146" t="s">
        <v>108</v>
      </c>
      <c r="E72" s="147"/>
      <c r="F72" s="147"/>
      <c r="G72" s="147"/>
      <c r="H72" s="147"/>
      <c r="I72" s="148"/>
      <c r="J72" s="149">
        <f>J187</f>
        <v>0</v>
      </c>
      <c r="L72" s="145"/>
    </row>
    <row r="73" s="8" customFormat="1" ht="19.92" customHeight="1">
      <c r="B73" s="145"/>
      <c r="D73" s="146" t="s">
        <v>109</v>
      </c>
      <c r="E73" s="147"/>
      <c r="F73" s="147"/>
      <c r="G73" s="147"/>
      <c r="H73" s="147"/>
      <c r="I73" s="148"/>
      <c r="J73" s="149">
        <f>J219</f>
        <v>0</v>
      </c>
      <c r="L73" s="145"/>
    </row>
    <row r="74" s="8" customFormat="1" ht="19.92" customHeight="1">
      <c r="B74" s="145"/>
      <c r="D74" s="146" t="s">
        <v>110</v>
      </c>
      <c r="E74" s="147"/>
      <c r="F74" s="147"/>
      <c r="G74" s="147"/>
      <c r="H74" s="147"/>
      <c r="I74" s="148"/>
      <c r="J74" s="149">
        <f>J246</f>
        <v>0</v>
      </c>
      <c r="L74" s="145"/>
    </row>
    <row r="75" s="8" customFormat="1" ht="19.92" customHeight="1">
      <c r="B75" s="145"/>
      <c r="D75" s="146" t="s">
        <v>111</v>
      </c>
      <c r="E75" s="147"/>
      <c r="F75" s="147"/>
      <c r="G75" s="147"/>
      <c r="H75" s="147"/>
      <c r="I75" s="148"/>
      <c r="J75" s="149">
        <f>J250</f>
        <v>0</v>
      </c>
      <c r="L75" s="145"/>
    </row>
    <row r="76" s="1" customFormat="1" ht="21.84" customHeight="1">
      <c r="B76" s="33"/>
      <c r="I76" s="118"/>
      <c r="L76" s="33"/>
    </row>
    <row r="77" s="1" customFormat="1" ht="6.96" customHeight="1">
      <c r="B77" s="33"/>
      <c r="I77" s="118"/>
      <c r="L77" s="33"/>
    </row>
    <row r="78" s="1" customFormat="1" ht="29.28" customHeight="1">
      <c r="B78" s="33"/>
      <c r="C78" s="139" t="s">
        <v>112</v>
      </c>
      <c r="I78" s="118"/>
      <c r="J78" s="150">
        <f>ROUND(J79 + J80 + J81 + J82 + J83 + J84,2)</f>
        <v>0</v>
      </c>
      <c r="L78" s="33"/>
      <c r="N78" s="151" t="s">
        <v>39</v>
      </c>
    </row>
    <row r="79" s="1" customFormat="1" ht="18" customHeight="1">
      <c r="B79" s="152"/>
      <c r="C79" s="118"/>
      <c r="D79" s="108" t="s">
        <v>113</v>
      </c>
      <c r="E79" s="153"/>
      <c r="F79" s="153"/>
      <c r="G79" s="118"/>
      <c r="H79" s="118"/>
      <c r="I79" s="118"/>
      <c r="J79" s="102">
        <v>0</v>
      </c>
      <c r="K79" s="118"/>
      <c r="L79" s="152"/>
      <c r="M79" s="118"/>
      <c r="N79" s="154" t="s">
        <v>40</v>
      </c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118"/>
      <c r="AB79" s="118"/>
      <c r="AC79" s="118"/>
      <c r="AD79" s="118"/>
      <c r="AE79" s="118"/>
      <c r="AF79" s="118"/>
      <c r="AG79" s="118"/>
      <c r="AH79" s="118"/>
      <c r="AI79" s="118"/>
      <c r="AJ79" s="118"/>
      <c r="AK79" s="118"/>
      <c r="AL79" s="118"/>
      <c r="AM79" s="118"/>
      <c r="AN79" s="118"/>
      <c r="AO79" s="118"/>
      <c r="AP79" s="118"/>
      <c r="AQ79" s="118"/>
      <c r="AR79" s="118"/>
      <c r="AS79" s="118"/>
      <c r="AT79" s="118"/>
      <c r="AU79" s="118"/>
      <c r="AV79" s="118"/>
      <c r="AW79" s="118"/>
      <c r="AX79" s="118"/>
      <c r="AY79" s="155" t="s">
        <v>114</v>
      </c>
      <c r="AZ79" s="118"/>
      <c r="BA79" s="118"/>
      <c r="BB79" s="118"/>
      <c r="BC79" s="118"/>
      <c r="BD79" s="118"/>
      <c r="BE79" s="156">
        <f>IF(N79="základní",J79,0)</f>
        <v>0</v>
      </c>
      <c r="BF79" s="156">
        <f>IF(N79="snížená",J79,0)</f>
        <v>0</v>
      </c>
      <c r="BG79" s="156">
        <f>IF(N79="zákl. přenesená",J79,0)</f>
        <v>0</v>
      </c>
      <c r="BH79" s="156">
        <f>IF(N79="sníž. přenesená",J79,0)</f>
        <v>0</v>
      </c>
      <c r="BI79" s="156">
        <f>IF(N79="nulová",J79,0)</f>
        <v>0</v>
      </c>
      <c r="BJ79" s="155" t="s">
        <v>77</v>
      </c>
      <c r="BK79" s="118"/>
      <c r="BL79" s="118"/>
      <c r="BM79" s="118"/>
    </row>
    <row r="80" s="1" customFormat="1" ht="18" customHeight="1">
      <c r="B80" s="152"/>
      <c r="C80" s="118"/>
      <c r="D80" s="108" t="s">
        <v>115</v>
      </c>
      <c r="E80" s="153"/>
      <c r="F80" s="153"/>
      <c r="G80" s="118"/>
      <c r="H80" s="118"/>
      <c r="I80" s="118"/>
      <c r="J80" s="102">
        <v>0</v>
      </c>
      <c r="K80" s="118"/>
      <c r="L80" s="152"/>
      <c r="M80" s="118"/>
      <c r="N80" s="154" t="s">
        <v>40</v>
      </c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18"/>
      <c r="AH80" s="118"/>
      <c r="AI80" s="118"/>
      <c r="AJ80" s="118"/>
      <c r="AK80" s="118"/>
      <c r="AL80" s="118"/>
      <c r="AM80" s="118"/>
      <c r="AN80" s="118"/>
      <c r="AO80" s="118"/>
      <c r="AP80" s="118"/>
      <c r="AQ80" s="118"/>
      <c r="AR80" s="118"/>
      <c r="AS80" s="118"/>
      <c r="AT80" s="118"/>
      <c r="AU80" s="118"/>
      <c r="AV80" s="118"/>
      <c r="AW80" s="118"/>
      <c r="AX80" s="118"/>
      <c r="AY80" s="155" t="s">
        <v>114</v>
      </c>
      <c r="AZ80" s="118"/>
      <c r="BA80" s="118"/>
      <c r="BB80" s="118"/>
      <c r="BC80" s="118"/>
      <c r="BD80" s="118"/>
      <c r="BE80" s="156">
        <f>IF(N80="základní",J80,0)</f>
        <v>0</v>
      </c>
      <c r="BF80" s="156">
        <f>IF(N80="snížená",J80,0)</f>
        <v>0</v>
      </c>
      <c r="BG80" s="156">
        <f>IF(N80="zákl. přenesená",J80,0)</f>
        <v>0</v>
      </c>
      <c r="BH80" s="156">
        <f>IF(N80="sníž. přenesená",J80,0)</f>
        <v>0</v>
      </c>
      <c r="BI80" s="156">
        <f>IF(N80="nulová",J80,0)</f>
        <v>0</v>
      </c>
      <c r="BJ80" s="155" t="s">
        <v>77</v>
      </c>
      <c r="BK80" s="118"/>
      <c r="BL80" s="118"/>
      <c r="BM80" s="118"/>
    </row>
    <row r="81" s="1" customFormat="1" ht="18" customHeight="1">
      <c r="B81" s="152"/>
      <c r="C81" s="118"/>
      <c r="D81" s="108" t="s">
        <v>116</v>
      </c>
      <c r="E81" s="153"/>
      <c r="F81" s="153"/>
      <c r="G81" s="118"/>
      <c r="H81" s="118"/>
      <c r="I81" s="118"/>
      <c r="J81" s="102">
        <v>0</v>
      </c>
      <c r="K81" s="118"/>
      <c r="L81" s="152"/>
      <c r="M81" s="118"/>
      <c r="N81" s="154" t="s">
        <v>40</v>
      </c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8"/>
      <c r="AK81" s="118"/>
      <c r="AL81" s="118"/>
      <c r="AM81" s="118"/>
      <c r="AN81" s="118"/>
      <c r="AO81" s="118"/>
      <c r="AP81" s="118"/>
      <c r="AQ81" s="118"/>
      <c r="AR81" s="118"/>
      <c r="AS81" s="118"/>
      <c r="AT81" s="118"/>
      <c r="AU81" s="118"/>
      <c r="AV81" s="118"/>
      <c r="AW81" s="118"/>
      <c r="AX81" s="118"/>
      <c r="AY81" s="155" t="s">
        <v>114</v>
      </c>
      <c r="AZ81" s="118"/>
      <c r="BA81" s="118"/>
      <c r="BB81" s="118"/>
      <c r="BC81" s="118"/>
      <c r="BD81" s="118"/>
      <c r="BE81" s="156">
        <f>IF(N81="základní",J81,0)</f>
        <v>0</v>
      </c>
      <c r="BF81" s="156">
        <f>IF(N81="snížená",J81,0)</f>
        <v>0</v>
      </c>
      <c r="BG81" s="156">
        <f>IF(N81="zákl. přenesená",J81,0)</f>
        <v>0</v>
      </c>
      <c r="BH81" s="156">
        <f>IF(N81="sníž. přenesená",J81,0)</f>
        <v>0</v>
      </c>
      <c r="BI81" s="156">
        <f>IF(N81="nulová",J81,0)</f>
        <v>0</v>
      </c>
      <c r="BJ81" s="155" t="s">
        <v>77</v>
      </c>
      <c r="BK81" s="118"/>
      <c r="BL81" s="118"/>
      <c r="BM81" s="118"/>
    </row>
    <row r="82" s="1" customFormat="1" ht="18" customHeight="1">
      <c r="B82" s="152"/>
      <c r="C82" s="118"/>
      <c r="D82" s="108" t="s">
        <v>117</v>
      </c>
      <c r="E82" s="153"/>
      <c r="F82" s="153"/>
      <c r="G82" s="118"/>
      <c r="H82" s="118"/>
      <c r="I82" s="118"/>
      <c r="J82" s="102">
        <v>0</v>
      </c>
      <c r="K82" s="118"/>
      <c r="L82" s="152"/>
      <c r="M82" s="118"/>
      <c r="N82" s="154" t="s">
        <v>40</v>
      </c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8"/>
      <c r="AS82" s="118"/>
      <c r="AT82" s="118"/>
      <c r="AU82" s="118"/>
      <c r="AV82" s="118"/>
      <c r="AW82" s="118"/>
      <c r="AX82" s="118"/>
      <c r="AY82" s="155" t="s">
        <v>114</v>
      </c>
      <c r="AZ82" s="118"/>
      <c r="BA82" s="118"/>
      <c r="BB82" s="118"/>
      <c r="BC82" s="118"/>
      <c r="BD82" s="118"/>
      <c r="BE82" s="156">
        <f>IF(N82="základní",J82,0)</f>
        <v>0</v>
      </c>
      <c r="BF82" s="156">
        <f>IF(N82="snížená",J82,0)</f>
        <v>0</v>
      </c>
      <c r="BG82" s="156">
        <f>IF(N82="zákl. přenesená",J82,0)</f>
        <v>0</v>
      </c>
      <c r="BH82" s="156">
        <f>IF(N82="sníž. přenesená",J82,0)</f>
        <v>0</v>
      </c>
      <c r="BI82" s="156">
        <f>IF(N82="nulová",J82,0)</f>
        <v>0</v>
      </c>
      <c r="BJ82" s="155" t="s">
        <v>77</v>
      </c>
      <c r="BK82" s="118"/>
      <c r="BL82" s="118"/>
      <c r="BM82" s="118"/>
    </row>
    <row r="83" s="1" customFormat="1" ht="18" customHeight="1">
      <c r="B83" s="152"/>
      <c r="C83" s="118"/>
      <c r="D83" s="108" t="s">
        <v>118</v>
      </c>
      <c r="E83" s="153"/>
      <c r="F83" s="153"/>
      <c r="G83" s="118"/>
      <c r="H83" s="118"/>
      <c r="I83" s="118"/>
      <c r="J83" s="102">
        <v>0</v>
      </c>
      <c r="K83" s="118"/>
      <c r="L83" s="152"/>
      <c r="M83" s="118"/>
      <c r="N83" s="154" t="s">
        <v>40</v>
      </c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/>
      <c r="AM83" s="118"/>
      <c r="AN83" s="118"/>
      <c r="AO83" s="118"/>
      <c r="AP83" s="118"/>
      <c r="AQ83" s="118"/>
      <c r="AR83" s="118"/>
      <c r="AS83" s="118"/>
      <c r="AT83" s="118"/>
      <c r="AU83" s="118"/>
      <c r="AV83" s="118"/>
      <c r="AW83" s="118"/>
      <c r="AX83" s="118"/>
      <c r="AY83" s="155" t="s">
        <v>114</v>
      </c>
      <c r="AZ83" s="118"/>
      <c r="BA83" s="118"/>
      <c r="BB83" s="118"/>
      <c r="BC83" s="118"/>
      <c r="BD83" s="118"/>
      <c r="BE83" s="156">
        <f>IF(N83="základní",J83,0)</f>
        <v>0</v>
      </c>
      <c r="BF83" s="156">
        <f>IF(N83="snížená",J83,0)</f>
        <v>0</v>
      </c>
      <c r="BG83" s="156">
        <f>IF(N83="zákl. přenesená",J83,0)</f>
        <v>0</v>
      </c>
      <c r="BH83" s="156">
        <f>IF(N83="sníž. přenesená",J83,0)</f>
        <v>0</v>
      </c>
      <c r="BI83" s="156">
        <f>IF(N83="nulová",J83,0)</f>
        <v>0</v>
      </c>
      <c r="BJ83" s="155" t="s">
        <v>77</v>
      </c>
      <c r="BK83" s="118"/>
      <c r="BL83" s="118"/>
      <c r="BM83" s="118"/>
    </row>
    <row r="84" s="1" customFormat="1" ht="18" customHeight="1">
      <c r="B84" s="152"/>
      <c r="C84" s="118"/>
      <c r="D84" s="153" t="s">
        <v>119</v>
      </c>
      <c r="E84" s="118"/>
      <c r="F84" s="118"/>
      <c r="G84" s="118"/>
      <c r="H84" s="118"/>
      <c r="I84" s="118"/>
      <c r="J84" s="102">
        <f>ROUND(J30*T84,2)</f>
        <v>0</v>
      </c>
      <c r="K84" s="118"/>
      <c r="L84" s="152"/>
      <c r="M84" s="118"/>
      <c r="N84" s="154" t="s">
        <v>40</v>
      </c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Q84" s="118"/>
      <c r="AR84" s="118"/>
      <c r="AS84" s="118"/>
      <c r="AT84" s="118"/>
      <c r="AU84" s="118"/>
      <c r="AV84" s="118"/>
      <c r="AW84" s="118"/>
      <c r="AX84" s="118"/>
      <c r="AY84" s="155" t="s">
        <v>120</v>
      </c>
      <c r="AZ84" s="118"/>
      <c r="BA84" s="118"/>
      <c r="BB84" s="118"/>
      <c r="BC84" s="118"/>
      <c r="BD84" s="118"/>
      <c r="BE84" s="156">
        <f>IF(N84="základní",J84,0)</f>
        <v>0</v>
      </c>
      <c r="BF84" s="156">
        <f>IF(N84="snížená",J84,0)</f>
        <v>0</v>
      </c>
      <c r="BG84" s="156">
        <f>IF(N84="zákl. přenesená",J84,0)</f>
        <v>0</v>
      </c>
      <c r="BH84" s="156">
        <f>IF(N84="sníž. přenesená",J84,0)</f>
        <v>0</v>
      </c>
      <c r="BI84" s="156">
        <f>IF(N84="nulová",J84,0)</f>
        <v>0</v>
      </c>
      <c r="BJ84" s="155" t="s">
        <v>77</v>
      </c>
      <c r="BK84" s="118"/>
      <c r="BL84" s="118"/>
      <c r="BM84" s="118"/>
    </row>
    <row r="85" s="1" customFormat="1">
      <c r="B85" s="33"/>
      <c r="I85" s="118"/>
      <c r="L85" s="33"/>
    </row>
    <row r="86" s="1" customFormat="1" ht="29.28" customHeight="1">
      <c r="B86" s="33"/>
      <c r="C86" s="112" t="s">
        <v>88</v>
      </c>
      <c r="D86" s="113"/>
      <c r="E86" s="113"/>
      <c r="F86" s="113"/>
      <c r="G86" s="113"/>
      <c r="H86" s="113"/>
      <c r="I86" s="137"/>
      <c r="J86" s="114">
        <f>ROUND(J61+J78,2)</f>
        <v>0</v>
      </c>
      <c r="K86" s="113"/>
      <c r="L86" s="33"/>
    </row>
    <row r="87" s="1" customFormat="1" ht="6.96" customHeight="1">
      <c r="B87" s="48"/>
      <c r="C87" s="49"/>
      <c r="D87" s="49"/>
      <c r="E87" s="49"/>
      <c r="F87" s="49"/>
      <c r="G87" s="49"/>
      <c r="H87" s="49"/>
      <c r="I87" s="134"/>
      <c r="J87" s="49"/>
      <c r="K87" s="49"/>
      <c r="L87" s="33"/>
    </row>
    <row r="91" s="1" customFormat="1" ht="6.96" customHeight="1">
      <c r="B91" s="50"/>
      <c r="C91" s="51"/>
      <c r="D91" s="51"/>
      <c r="E91" s="51"/>
      <c r="F91" s="51"/>
      <c r="G91" s="51"/>
      <c r="H91" s="51"/>
      <c r="I91" s="135"/>
      <c r="J91" s="51"/>
      <c r="K91" s="51"/>
      <c r="L91" s="33"/>
    </row>
    <row r="92" s="1" customFormat="1" ht="24.96" customHeight="1">
      <c r="B92" s="33"/>
      <c r="C92" s="17" t="s">
        <v>121</v>
      </c>
      <c r="I92" s="118"/>
      <c r="L92" s="33"/>
    </row>
    <row r="93" s="1" customFormat="1" ht="6.96" customHeight="1">
      <c r="B93" s="33"/>
      <c r="I93" s="118"/>
      <c r="L93" s="33"/>
    </row>
    <row r="94" s="1" customFormat="1" ht="12" customHeight="1">
      <c r="B94" s="33"/>
      <c r="C94" s="25" t="s">
        <v>16</v>
      </c>
      <c r="I94" s="118"/>
      <c r="L94" s="33"/>
    </row>
    <row r="95" s="1" customFormat="1" ht="16.5" customHeight="1">
      <c r="B95" s="33"/>
      <c r="E95" s="117" t="str">
        <f>E7</f>
        <v>SNÍŽENÍ ENERGETICKÉ NÁROČNOSTI MŠ ŠENOVSKÉ,735 41 PETŘVALD VČETNĚ ROZŠÍŘENÍ KAPACITY MŠ</v>
      </c>
      <c r="F95" s="25"/>
      <c r="G95" s="25"/>
      <c r="H95" s="25"/>
      <c r="I95" s="118"/>
      <c r="L95" s="33"/>
    </row>
    <row r="96" s="1" customFormat="1" ht="12" customHeight="1">
      <c r="B96" s="33"/>
      <c r="C96" s="25" t="s">
        <v>90</v>
      </c>
      <c r="I96" s="118"/>
      <c r="L96" s="33"/>
    </row>
    <row r="97" s="1" customFormat="1" ht="16.5" customHeight="1">
      <c r="B97" s="33"/>
      <c r="E97" s="54" t="str">
        <f>E9</f>
        <v>01 - Zdravotechnika</v>
      </c>
      <c r="F97" s="1"/>
      <c r="G97" s="1"/>
      <c r="H97" s="1"/>
      <c r="I97" s="118"/>
      <c r="L97" s="33"/>
    </row>
    <row r="98" s="1" customFormat="1" ht="6.96" customHeight="1">
      <c r="B98" s="33"/>
      <c r="I98" s="118"/>
      <c r="L98" s="33"/>
    </row>
    <row r="99" s="1" customFormat="1" ht="12" customHeight="1">
      <c r="B99" s="33"/>
      <c r="C99" s="25" t="s">
        <v>20</v>
      </c>
      <c r="F99" s="13" t="str">
        <f>F12</f>
        <v xml:space="preserve"> </v>
      </c>
      <c r="I99" s="119" t="s">
        <v>22</v>
      </c>
      <c r="J99" s="56" t="str">
        <f>IF(J12="","",J12)</f>
        <v>29. 2. 2020</v>
      </c>
      <c r="L99" s="33"/>
    </row>
    <row r="100" s="1" customFormat="1" ht="6.96" customHeight="1">
      <c r="B100" s="33"/>
      <c r="I100" s="118"/>
      <c r="L100" s="33"/>
    </row>
    <row r="101" s="1" customFormat="1" ht="13.65" customHeight="1">
      <c r="B101" s="33"/>
      <c r="C101" s="25" t="s">
        <v>24</v>
      </c>
      <c r="F101" s="13" t="str">
        <f>E15</f>
        <v xml:space="preserve"> </v>
      </c>
      <c r="I101" s="119" t="s">
        <v>29</v>
      </c>
      <c r="J101" s="29" t="str">
        <f>E21</f>
        <v xml:space="preserve"> </v>
      </c>
      <c r="L101" s="33"/>
    </row>
    <row r="102" s="1" customFormat="1" ht="13.65" customHeight="1">
      <c r="B102" s="33"/>
      <c r="C102" s="25" t="s">
        <v>27</v>
      </c>
      <c r="F102" s="13" t="str">
        <f>IF(E18="","",E18)</f>
        <v>Vyplň údaj</v>
      </c>
      <c r="I102" s="119" t="s">
        <v>31</v>
      </c>
      <c r="J102" s="29" t="str">
        <f>E24</f>
        <v xml:space="preserve"> </v>
      </c>
      <c r="L102" s="33"/>
    </row>
    <row r="103" s="1" customFormat="1" ht="10.32" customHeight="1">
      <c r="B103" s="33"/>
      <c r="I103" s="118"/>
      <c r="L103" s="33"/>
    </row>
    <row r="104" s="9" customFormat="1" ht="29.28" customHeight="1">
      <c r="B104" s="157"/>
      <c r="C104" s="158" t="s">
        <v>122</v>
      </c>
      <c r="D104" s="159" t="s">
        <v>54</v>
      </c>
      <c r="E104" s="159" t="s">
        <v>50</v>
      </c>
      <c r="F104" s="159" t="s">
        <v>51</v>
      </c>
      <c r="G104" s="159" t="s">
        <v>123</v>
      </c>
      <c r="H104" s="159" t="s">
        <v>124</v>
      </c>
      <c r="I104" s="160" t="s">
        <v>125</v>
      </c>
      <c r="J104" s="161" t="s">
        <v>95</v>
      </c>
      <c r="K104" s="162" t="s">
        <v>126</v>
      </c>
      <c r="L104" s="157"/>
      <c r="M104" s="72" t="s">
        <v>1</v>
      </c>
      <c r="N104" s="73" t="s">
        <v>39</v>
      </c>
      <c r="O104" s="73" t="s">
        <v>127</v>
      </c>
      <c r="P104" s="73" t="s">
        <v>128</v>
      </c>
      <c r="Q104" s="73" t="s">
        <v>129</v>
      </c>
      <c r="R104" s="73" t="s">
        <v>130</v>
      </c>
      <c r="S104" s="73" t="s">
        <v>131</v>
      </c>
      <c r="T104" s="74" t="s">
        <v>132</v>
      </c>
    </row>
    <row r="105" s="1" customFormat="1" ht="22.8" customHeight="1">
      <c r="B105" s="33"/>
      <c r="C105" s="77" t="s">
        <v>133</v>
      </c>
      <c r="I105" s="118"/>
      <c r="J105" s="163">
        <f>BK105</f>
        <v>0</v>
      </c>
      <c r="L105" s="33"/>
      <c r="M105" s="75"/>
      <c r="N105" s="59"/>
      <c r="O105" s="59"/>
      <c r="P105" s="164">
        <f>P106+P152</f>
        <v>0</v>
      </c>
      <c r="Q105" s="59"/>
      <c r="R105" s="164">
        <f>R106+R152</f>
        <v>53.081167715999996</v>
      </c>
      <c r="S105" s="59"/>
      <c r="T105" s="165">
        <f>T106+T152</f>
        <v>25.391939999999998</v>
      </c>
      <c r="AT105" s="13" t="s">
        <v>68</v>
      </c>
      <c r="AU105" s="13" t="s">
        <v>97</v>
      </c>
      <c r="BK105" s="166">
        <f>BK106+BK152</f>
        <v>0</v>
      </c>
    </row>
    <row r="106" s="10" customFormat="1" ht="25.92" customHeight="1">
      <c r="B106" s="167"/>
      <c r="D106" s="168" t="s">
        <v>68</v>
      </c>
      <c r="E106" s="169" t="s">
        <v>134</v>
      </c>
      <c r="F106" s="169" t="s">
        <v>135</v>
      </c>
      <c r="I106" s="170"/>
      <c r="J106" s="171">
        <f>BK106</f>
        <v>0</v>
      </c>
      <c r="L106" s="167"/>
      <c r="M106" s="172"/>
      <c r="N106" s="173"/>
      <c r="O106" s="173"/>
      <c r="P106" s="174">
        <f>P107+P122+P126+P130+P134+P137</f>
        <v>0</v>
      </c>
      <c r="Q106" s="173"/>
      <c r="R106" s="174">
        <f>R107+R122+R126+R130+R134+R137</f>
        <v>50.813359999999996</v>
      </c>
      <c r="S106" s="173"/>
      <c r="T106" s="175">
        <f>T107+T122+T126+T130+T134+T137</f>
        <v>25.366</v>
      </c>
      <c r="AR106" s="168" t="s">
        <v>77</v>
      </c>
      <c r="AT106" s="176" t="s">
        <v>68</v>
      </c>
      <c r="AU106" s="176" t="s">
        <v>69</v>
      </c>
      <c r="AY106" s="168" t="s">
        <v>136</v>
      </c>
      <c r="BK106" s="177">
        <f>BK107+BK122+BK126+BK130+BK134+BK137</f>
        <v>0</v>
      </c>
    </row>
    <row r="107" s="10" customFormat="1" ht="22.8" customHeight="1">
      <c r="B107" s="167"/>
      <c r="D107" s="168" t="s">
        <v>68</v>
      </c>
      <c r="E107" s="178" t="s">
        <v>77</v>
      </c>
      <c r="F107" s="178" t="s">
        <v>137</v>
      </c>
      <c r="I107" s="170"/>
      <c r="J107" s="179">
        <f>BK107</f>
        <v>0</v>
      </c>
      <c r="L107" s="167"/>
      <c r="M107" s="172"/>
      <c r="N107" s="173"/>
      <c r="O107" s="173"/>
      <c r="P107" s="174">
        <f>SUM(P108:P121)</f>
        <v>0</v>
      </c>
      <c r="Q107" s="173"/>
      <c r="R107" s="174">
        <f>SUM(R108:R121)</f>
        <v>0.10573500000000001</v>
      </c>
      <c r="S107" s="173"/>
      <c r="T107" s="175">
        <f>SUM(T108:T121)</f>
        <v>0</v>
      </c>
      <c r="AR107" s="168" t="s">
        <v>77</v>
      </c>
      <c r="AT107" s="176" t="s">
        <v>68</v>
      </c>
      <c r="AU107" s="176" t="s">
        <v>77</v>
      </c>
      <c r="AY107" s="168" t="s">
        <v>136</v>
      </c>
      <c r="BK107" s="177">
        <f>SUM(BK108:BK121)</f>
        <v>0</v>
      </c>
    </row>
    <row r="108" s="1" customFormat="1" ht="16.5" customHeight="1">
      <c r="B108" s="152"/>
      <c r="C108" s="180" t="s">
        <v>77</v>
      </c>
      <c r="D108" s="180" t="s">
        <v>138</v>
      </c>
      <c r="E108" s="181" t="s">
        <v>139</v>
      </c>
      <c r="F108" s="182" t="s">
        <v>140</v>
      </c>
      <c r="G108" s="183" t="s">
        <v>141</v>
      </c>
      <c r="H108" s="184">
        <v>3</v>
      </c>
      <c r="I108" s="185"/>
      <c r="J108" s="186">
        <f>ROUND(I108*H108,2)</f>
        <v>0</v>
      </c>
      <c r="K108" s="182" t="s">
        <v>1</v>
      </c>
      <c r="L108" s="33"/>
      <c r="M108" s="187" t="s">
        <v>1</v>
      </c>
      <c r="N108" s="188" t="s">
        <v>40</v>
      </c>
      <c r="O108" s="63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AR108" s="13" t="s">
        <v>142</v>
      </c>
      <c r="AT108" s="13" t="s">
        <v>138</v>
      </c>
      <c r="AU108" s="13" t="s">
        <v>79</v>
      </c>
      <c r="AY108" s="13" t="s">
        <v>136</v>
      </c>
      <c r="BE108" s="107">
        <f>IF(N108="základní",J108,0)</f>
        <v>0</v>
      </c>
      <c r="BF108" s="107">
        <f>IF(N108="snížená",J108,0)</f>
        <v>0</v>
      </c>
      <c r="BG108" s="107">
        <f>IF(N108="zákl. přenesená",J108,0)</f>
        <v>0</v>
      </c>
      <c r="BH108" s="107">
        <f>IF(N108="sníž. přenesená",J108,0)</f>
        <v>0</v>
      </c>
      <c r="BI108" s="107">
        <f>IF(N108="nulová",J108,0)</f>
        <v>0</v>
      </c>
      <c r="BJ108" s="13" t="s">
        <v>77</v>
      </c>
      <c r="BK108" s="107">
        <f>ROUND(I108*H108,2)</f>
        <v>0</v>
      </c>
      <c r="BL108" s="13" t="s">
        <v>142</v>
      </c>
      <c r="BM108" s="13" t="s">
        <v>143</v>
      </c>
    </row>
    <row r="109" s="1" customFormat="1" ht="16.5" customHeight="1">
      <c r="B109" s="152"/>
      <c r="C109" s="180" t="s">
        <v>79</v>
      </c>
      <c r="D109" s="180" t="s">
        <v>138</v>
      </c>
      <c r="E109" s="181" t="s">
        <v>144</v>
      </c>
      <c r="F109" s="182" t="s">
        <v>145</v>
      </c>
      <c r="G109" s="183" t="s">
        <v>141</v>
      </c>
      <c r="H109" s="184">
        <v>23</v>
      </c>
      <c r="I109" s="185"/>
      <c r="J109" s="186">
        <f>ROUND(I109*H109,2)</f>
        <v>0</v>
      </c>
      <c r="K109" s="182" t="s">
        <v>146</v>
      </c>
      <c r="L109" s="33"/>
      <c r="M109" s="187" t="s">
        <v>1</v>
      </c>
      <c r="N109" s="188" t="s">
        <v>40</v>
      </c>
      <c r="O109" s="63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13" t="s">
        <v>142</v>
      </c>
      <c r="AT109" s="13" t="s">
        <v>138</v>
      </c>
      <c r="AU109" s="13" t="s">
        <v>79</v>
      </c>
      <c r="AY109" s="13" t="s">
        <v>136</v>
      </c>
      <c r="BE109" s="107">
        <f>IF(N109="základní",J109,0)</f>
        <v>0</v>
      </c>
      <c r="BF109" s="107">
        <f>IF(N109="snížená",J109,0)</f>
        <v>0</v>
      </c>
      <c r="BG109" s="107">
        <f>IF(N109="zákl. přenesená",J109,0)</f>
        <v>0</v>
      </c>
      <c r="BH109" s="107">
        <f>IF(N109="sníž. přenesená",J109,0)</f>
        <v>0</v>
      </c>
      <c r="BI109" s="107">
        <f>IF(N109="nulová",J109,0)</f>
        <v>0</v>
      </c>
      <c r="BJ109" s="13" t="s">
        <v>77</v>
      </c>
      <c r="BK109" s="107">
        <f>ROUND(I109*H109,2)</f>
        <v>0</v>
      </c>
      <c r="BL109" s="13" t="s">
        <v>142</v>
      </c>
      <c r="BM109" s="13" t="s">
        <v>147</v>
      </c>
    </row>
    <row r="110" s="1" customFormat="1" ht="16.5" customHeight="1">
      <c r="B110" s="152"/>
      <c r="C110" s="180" t="s">
        <v>148</v>
      </c>
      <c r="D110" s="180" t="s">
        <v>138</v>
      </c>
      <c r="E110" s="181" t="s">
        <v>149</v>
      </c>
      <c r="F110" s="182" t="s">
        <v>150</v>
      </c>
      <c r="G110" s="183" t="s">
        <v>141</v>
      </c>
      <c r="H110" s="184">
        <v>23</v>
      </c>
      <c r="I110" s="185"/>
      <c r="J110" s="186">
        <f>ROUND(I110*H110,2)</f>
        <v>0</v>
      </c>
      <c r="K110" s="182" t="s">
        <v>146</v>
      </c>
      <c r="L110" s="33"/>
      <c r="M110" s="187" t="s">
        <v>1</v>
      </c>
      <c r="N110" s="188" t="s">
        <v>40</v>
      </c>
      <c r="O110" s="63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AR110" s="13" t="s">
        <v>142</v>
      </c>
      <c r="AT110" s="13" t="s">
        <v>138</v>
      </c>
      <c r="AU110" s="13" t="s">
        <v>79</v>
      </c>
      <c r="AY110" s="13" t="s">
        <v>136</v>
      </c>
      <c r="BE110" s="107">
        <f>IF(N110="základní",J110,0)</f>
        <v>0</v>
      </c>
      <c r="BF110" s="107">
        <f>IF(N110="snížená",J110,0)</f>
        <v>0</v>
      </c>
      <c r="BG110" s="107">
        <f>IF(N110="zákl. přenesená",J110,0)</f>
        <v>0</v>
      </c>
      <c r="BH110" s="107">
        <f>IF(N110="sníž. přenesená",J110,0)</f>
        <v>0</v>
      </c>
      <c r="BI110" s="107">
        <f>IF(N110="nulová",J110,0)</f>
        <v>0</v>
      </c>
      <c r="BJ110" s="13" t="s">
        <v>77</v>
      </c>
      <c r="BK110" s="107">
        <f>ROUND(I110*H110,2)</f>
        <v>0</v>
      </c>
      <c r="BL110" s="13" t="s">
        <v>142</v>
      </c>
      <c r="BM110" s="13" t="s">
        <v>151</v>
      </c>
    </row>
    <row r="111" s="1" customFormat="1" ht="16.5" customHeight="1">
      <c r="B111" s="152"/>
      <c r="C111" s="180" t="s">
        <v>142</v>
      </c>
      <c r="D111" s="180" t="s">
        <v>138</v>
      </c>
      <c r="E111" s="181" t="s">
        <v>152</v>
      </c>
      <c r="F111" s="182" t="s">
        <v>153</v>
      </c>
      <c r="G111" s="183" t="s">
        <v>154</v>
      </c>
      <c r="H111" s="184">
        <v>46</v>
      </c>
      <c r="I111" s="185"/>
      <c r="J111" s="186">
        <f>ROUND(I111*H111,2)</f>
        <v>0</v>
      </c>
      <c r="K111" s="182" t="s">
        <v>146</v>
      </c>
      <c r="L111" s="33"/>
      <c r="M111" s="187" t="s">
        <v>1</v>
      </c>
      <c r="N111" s="188" t="s">
        <v>40</v>
      </c>
      <c r="O111" s="63"/>
      <c r="P111" s="189">
        <f>O111*H111</f>
        <v>0</v>
      </c>
      <c r="Q111" s="189">
        <v>0.00084999999999999995</v>
      </c>
      <c r="R111" s="189">
        <f>Q111*H111</f>
        <v>0.039099999999999996</v>
      </c>
      <c r="S111" s="189">
        <v>0</v>
      </c>
      <c r="T111" s="190">
        <f>S111*H111</f>
        <v>0</v>
      </c>
      <c r="AR111" s="13" t="s">
        <v>142</v>
      </c>
      <c r="AT111" s="13" t="s">
        <v>138</v>
      </c>
      <c r="AU111" s="13" t="s">
        <v>79</v>
      </c>
      <c r="AY111" s="13" t="s">
        <v>136</v>
      </c>
      <c r="BE111" s="107">
        <f>IF(N111="základní",J111,0)</f>
        <v>0</v>
      </c>
      <c r="BF111" s="107">
        <f>IF(N111="snížená",J111,0)</f>
        <v>0</v>
      </c>
      <c r="BG111" s="107">
        <f>IF(N111="zákl. přenesená",J111,0)</f>
        <v>0</v>
      </c>
      <c r="BH111" s="107">
        <f>IF(N111="sníž. přenesená",J111,0)</f>
        <v>0</v>
      </c>
      <c r="BI111" s="107">
        <f>IF(N111="nulová",J111,0)</f>
        <v>0</v>
      </c>
      <c r="BJ111" s="13" t="s">
        <v>77</v>
      </c>
      <c r="BK111" s="107">
        <f>ROUND(I111*H111,2)</f>
        <v>0</v>
      </c>
      <c r="BL111" s="13" t="s">
        <v>142</v>
      </c>
      <c r="BM111" s="13" t="s">
        <v>155</v>
      </c>
    </row>
    <row r="112" s="1" customFormat="1" ht="16.5" customHeight="1">
      <c r="B112" s="152"/>
      <c r="C112" s="180" t="s">
        <v>156</v>
      </c>
      <c r="D112" s="180" t="s">
        <v>138</v>
      </c>
      <c r="E112" s="181" t="s">
        <v>157</v>
      </c>
      <c r="F112" s="182" t="s">
        <v>158</v>
      </c>
      <c r="G112" s="183" t="s">
        <v>154</v>
      </c>
      <c r="H112" s="184">
        <v>46</v>
      </c>
      <c r="I112" s="185"/>
      <c r="J112" s="186">
        <f>ROUND(I112*H112,2)</f>
        <v>0</v>
      </c>
      <c r="K112" s="182" t="s">
        <v>146</v>
      </c>
      <c r="L112" s="33"/>
      <c r="M112" s="187" t="s">
        <v>1</v>
      </c>
      <c r="N112" s="188" t="s">
        <v>40</v>
      </c>
      <c r="O112" s="63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AR112" s="13" t="s">
        <v>142</v>
      </c>
      <c r="AT112" s="13" t="s">
        <v>138</v>
      </c>
      <c r="AU112" s="13" t="s">
        <v>79</v>
      </c>
      <c r="AY112" s="13" t="s">
        <v>136</v>
      </c>
      <c r="BE112" s="107">
        <f>IF(N112="základní",J112,0)</f>
        <v>0</v>
      </c>
      <c r="BF112" s="107">
        <f>IF(N112="snížená",J112,0)</f>
        <v>0</v>
      </c>
      <c r="BG112" s="107">
        <f>IF(N112="zákl. přenesená",J112,0)</f>
        <v>0</v>
      </c>
      <c r="BH112" s="107">
        <f>IF(N112="sníž. přenesená",J112,0)</f>
        <v>0</v>
      </c>
      <c r="BI112" s="107">
        <f>IF(N112="nulová",J112,0)</f>
        <v>0</v>
      </c>
      <c r="BJ112" s="13" t="s">
        <v>77</v>
      </c>
      <c r="BK112" s="107">
        <f>ROUND(I112*H112,2)</f>
        <v>0</v>
      </c>
      <c r="BL112" s="13" t="s">
        <v>142</v>
      </c>
      <c r="BM112" s="13" t="s">
        <v>159</v>
      </c>
    </row>
    <row r="113" s="1" customFormat="1" ht="16.5" customHeight="1">
      <c r="B113" s="152"/>
      <c r="C113" s="180" t="s">
        <v>160</v>
      </c>
      <c r="D113" s="180" t="s">
        <v>138</v>
      </c>
      <c r="E113" s="181" t="s">
        <v>161</v>
      </c>
      <c r="F113" s="182" t="s">
        <v>162</v>
      </c>
      <c r="G113" s="183" t="s">
        <v>141</v>
      </c>
      <c r="H113" s="184">
        <v>46</v>
      </c>
      <c r="I113" s="185"/>
      <c r="J113" s="186">
        <f>ROUND(I113*H113,2)</f>
        <v>0</v>
      </c>
      <c r="K113" s="182" t="s">
        <v>146</v>
      </c>
      <c r="L113" s="33"/>
      <c r="M113" s="187" t="s">
        <v>1</v>
      </c>
      <c r="N113" s="188" t="s">
        <v>40</v>
      </c>
      <c r="O113" s="63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AR113" s="13" t="s">
        <v>142</v>
      </c>
      <c r="AT113" s="13" t="s">
        <v>138</v>
      </c>
      <c r="AU113" s="13" t="s">
        <v>79</v>
      </c>
      <c r="AY113" s="13" t="s">
        <v>136</v>
      </c>
      <c r="BE113" s="107">
        <f>IF(N113="základní",J113,0)</f>
        <v>0</v>
      </c>
      <c r="BF113" s="107">
        <f>IF(N113="snížená",J113,0)</f>
        <v>0</v>
      </c>
      <c r="BG113" s="107">
        <f>IF(N113="zákl. přenesená",J113,0)</f>
        <v>0</v>
      </c>
      <c r="BH113" s="107">
        <f>IF(N113="sníž. přenesená",J113,0)</f>
        <v>0</v>
      </c>
      <c r="BI113" s="107">
        <f>IF(N113="nulová",J113,0)</f>
        <v>0</v>
      </c>
      <c r="BJ113" s="13" t="s">
        <v>77</v>
      </c>
      <c r="BK113" s="107">
        <f>ROUND(I113*H113,2)</f>
        <v>0</v>
      </c>
      <c r="BL113" s="13" t="s">
        <v>142</v>
      </c>
      <c r="BM113" s="13" t="s">
        <v>163</v>
      </c>
    </row>
    <row r="114" s="1" customFormat="1" ht="16.5" customHeight="1">
      <c r="B114" s="152"/>
      <c r="C114" s="180" t="s">
        <v>164</v>
      </c>
      <c r="D114" s="180" t="s">
        <v>138</v>
      </c>
      <c r="E114" s="181" t="s">
        <v>165</v>
      </c>
      <c r="F114" s="182" t="s">
        <v>166</v>
      </c>
      <c r="G114" s="183" t="s">
        <v>141</v>
      </c>
      <c r="H114" s="184">
        <v>46</v>
      </c>
      <c r="I114" s="185"/>
      <c r="J114" s="186">
        <f>ROUND(I114*H114,2)</f>
        <v>0</v>
      </c>
      <c r="K114" s="182" t="s">
        <v>146</v>
      </c>
      <c r="L114" s="33"/>
      <c r="M114" s="187" t="s">
        <v>1</v>
      </c>
      <c r="N114" s="188" t="s">
        <v>40</v>
      </c>
      <c r="O114" s="63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AR114" s="13" t="s">
        <v>142</v>
      </c>
      <c r="AT114" s="13" t="s">
        <v>138</v>
      </c>
      <c r="AU114" s="13" t="s">
        <v>79</v>
      </c>
      <c r="AY114" s="13" t="s">
        <v>136</v>
      </c>
      <c r="BE114" s="107">
        <f>IF(N114="základní",J114,0)</f>
        <v>0</v>
      </c>
      <c r="BF114" s="107">
        <f>IF(N114="snížená",J114,0)</f>
        <v>0</v>
      </c>
      <c r="BG114" s="107">
        <f>IF(N114="zákl. přenesená",J114,0)</f>
        <v>0</v>
      </c>
      <c r="BH114" s="107">
        <f>IF(N114="sníž. přenesená",J114,0)</f>
        <v>0</v>
      </c>
      <c r="BI114" s="107">
        <f>IF(N114="nulová",J114,0)</f>
        <v>0</v>
      </c>
      <c r="BJ114" s="13" t="s">
        <v>77</v>
      </c>
      <c r="BK114" s="107">
        <f>ROUND(I114*H114,2)</f>
        <v>0</v>
      </c>
      <c r="BL114" s="13" t="s">
        <v>142</v>
      </c>
      <c r="BM114" s="13" t="s">
        <v>167</v>
      </c>
    </row>
    <row r="115" s="1" customFormat="1" ht="16.5" customHeight="1">
      <c r="B115" s="152"/>
      <c r="C115" s="180" t="s">
        <v>168</v>
      </c>
      <c r="D115" s="180" t="s">
        <v>138</v>
      </c>
      <c r="E115" s="181" t="s">
        <v>169</v>
      </c>
      <c r="F115" s="182" t="s">
        <v>170</v>
      </c>
      <c r="G115" s="183" t="s">
        <v>141</v>
      </c>
      <c r="H115" s="184">
        <v>46</v>
      </c>
      <c r="I115" s="185"/>
      <c r="J115" s="186">
        <f>ROUND(I115*H115,2)</f>
        <v>0</v>
      </c>
      <c r="K115" s="182" t="s">
        <v>146</v>
      </c>
      <c r="L115" s="33"/>
      <c r="M115" s="187" t="s">
        <v>1</v>
      </c>
      <c r="N115" s="188" t="s">
        <v>40</v>
      </c>
      <c r="O115" s="63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AR115" s="13" t="s">
        <v>142</v>
      </c>
      <c r="AT115" s="13" t="s">
        <v>138</v>
      </c>
      <c r="AU115" s="13" t="s">
        <v>79</v>
      </c>
      <c r="AY115" s="13" t="s">
        <v>136</v>
      </c>
      <c r="BE115" s="107">
        <f>IF(N115="základní",J115,0)</f>
        <v>0</v>
      </c>
      <c r="BF115" s="107">
        <f>IF(N115="snížená",J115,0)</f>
        <v>0</v>
      </c>
      <c r="BG115" s="107">
        <f>IF(N115="zákl. přenesená",J115,0)</f>
        <v>0</v>
      </c>
      <c r="BH115" s="107">
        <f>IF(N115="sníž. přenesená",J115,0)</f>
        <v>0</v>
      </c>
      <c r="BI115" s="107">
        <f>IF(N115="nulová",J115,0)</f>
        <v>0</v>
      </c>
      <c r="BJ115" s="13" t="s">
        <v>77</v>
      </c>
      <c r="BK115" s="107">
        <f>ROUND(I115*H115,2)</f>
        <v>0</v>
      </c>
      <c r="BL115" s="13" t="s">
        <v>142</v>
      </c>
      <c r="BM115" s="13" t="s">
        <v>171</v>
      </c>
    </row>
    <row r="116" s="1" customFormat="1" ht="16.5" customHeight="1">
      <c r="B116" s="152"/>
      <c r="C116" s="180" t="s">
        <v>172</v>
      </c>
      <c r="D116" s="180" t="s">
        <v>138</v>
      </c>
      <c r="E116" s="181" t="s">
        <v>173</v>
      </c>
      <c r="F116" s="182" t="s">
        <v>174</v>
      </c>
      <c r="G116" s="183" t="s">
        <v>175</v>
      </c>
      <c r="H116" s="184">
        <v>55.200000000000003</v>
      </c>
      <c r="I116" s="185"/>
      <c r="J116" s="186">
        <f>ROUND(I116*H116,2)</f>
        <v>0</v>
      </c>
      <c r="K116" s="182" t="s">
        <v>146</v>
      </c>
      <c r="L116" s="33"/>
      <c r="M116" s="187" t="s">
        <v>1</v>
      </c>
      <c r="N116" s="188" t="s">
        <v>40</v>
      </c>
      <c r="O116" s="63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AR116" s="13" t="s">
        <v>142</v>
      </c>
      <c r="AT116" s="13" t="s">
        <v>138</v>
      </c>
      <c r="AU116" s="13" t="s">
        <v>79</v>
      </c>
      <c r="AY116" s="13" t="s">
        <v>136</v>
      </c>
      <c r="BE116" s="107">
        <f>IF(N116="základní",J116,0)</f>
        <v>0</v>
      </c>
      <c r="BF116" s="107">
        <f>IF(N116="snížená",J116,0)</f>
        <v>0</v>
      </c>
      <c r="BG116" s="107">
        <f>IF(N116="zákl. přenesená",J116,0)</f>
        <v>0</v>
      </c>
      <c r="BH116" s="107">
        <f>IF(N116="sníž. přenesená",J116,0)</f>
        <v>0</v>
      </c>
      <c r="BI116" s="107">
        <f>IF(N116="nulová",J116,0)</f>
        <v>0</v>
      </c>
      <c r="BJ116" s="13" t="s">
        <v>77</v>
      </c>
      <c r="BK116" s="107">
        <f>ROUND(I116*H116,2)</f>
        <v>0</v>
      </c>
      <c r="BL116" s="13" t="s">
        <v>142</v>
      </c>
      <c r="BM116" s="13" t="s">
        <v>176</v>
      </c>
    </row>
    <row r="117" s="1" customFormat="1" ht="16.5" customHeight="1">
      <c r="B117" s="152"/>
      <c r="C117" s="180" t="s">
        <v>177</v>
      </c>
      <c r="D117" s="180" t="s">
        <v>138</v>
      </c>
      <c r="E117" s="181" t="s">
        <v>178</v>
      </c>
      <c r="F117" s="182" t="s">
        <v>179</v>
      </c>
      <c r="G117" s="183" t="s">
        <v>141</v>
      </c>
      <c r="H117" s="184">
        <v>31</v>
      </c>
      <c r="I117" s="185"/>
      <c r="J117" s="186">
        <f>ROUND(I117*H117,2)</f>
        <v>0</v>
      </c>
      <c r="K117" s="182" t="s">
        <v>1</v>
      </c>
      <c r="L117" s="33"/>
      <c r="M117" s="187" t="s">
        <v>1</v>
      </c>
      <c r="N117" s="188" t="s">
        <v>40</v>
      </c>
      <c r="O117" s="63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AR117" s="13" t="s">
        <v>142</v>
      </c>
      <c r="AT117" s="13" t="s">
        <v>138</v>
      </c>
      <c r="AU117" s="13" t="s">
        <v>79</v>
      </c>
      <c r="AY117" s="13" t="s">
        <v>136</v>
      </c>
      <c r="BE117" s="107">
        <f>IF(N117="základní",J117,0)</f>
        <v>0</v>
      </c>
      <c r="BF117" s="107">
        <f>IF(N117="snížená",J117,0)</f>
        <v>0</v>
      </c>
      <c r="BG117" s="107">
        <f>IF(N117="zákl. přenesená",J117,0)</f>
        <v>0</v>
      </c>
      <c r="BH117" s="107">
        <f>IF(N117="sníž. přenesená",J117,0)</f>
        <v>0</v>
      </c>
      <c r="BI117" s="107">
        <f>IF(N117="nulová",J117,0)</f>
        <v>0</v>
      </c>
      <c r="BJ117" s="13" t="s">
        <v>77</v>
      </c>
      <c r="BK117" s="107">
        <f>ROUND(I117*H117,2)</f>
        <v>0</v>
      </c>
      <c r="BL117" s="13" t="s">
        <v>142</v>
      </c>
      <c r="BM117" s="13" t="s">
        <v>180</v>
      </c>
    </row>
    <row r="118" s="1" customFormat="1" ht="16.5" customHeight="1">
      <c r="B118" s="152"/>
      <c r="C118" s="180" t="s">
        <v>181</v>
      </c>
      <c r="D118" s="180" t="s">
        <v>138</v>
      </c>
      <c r="E118" s="181" t="s">
        <v>182</v>
      </c>
      <c r="F118" s="182" t="s">
        <v>183</v>
      </c>
      <c r="G118" s="183" t="s">
        <v>154</v>
      </c>
      <c r="H118" s="184">
        <v>95</v>
      </c>
      <c r="I118" s="185"/>
      <c r="J118" s="186">
        <f>ROUND(I118*H118,2)</f>
        <v>0</v>
      </c>
      <c r="K118" s="182" t="s">
        <v>1</v>
      </c>
      <c r="L118" s="33"/>
      <c r="M118" s="187" t="s">
        <v>1</v>
      </c>
      <c r="N118" s="188" t="s">
        <v>40</v>
      </c>
      <c r="O118" s="63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AR118" s="13" t="s">
        <v>142</v>
      </c>
      <c r="AT118" s="13" t="s">
        <v>138</v>
      </c>
      <c r="AU118" s="13" t="s">
        <v>79</v>
      </c>
      <c r="AY118" s="13" t="s">
        <v>136</v>
      </c>
      <c r="BE118" s="107">
        <f>IF(N118="základní",J118,0)</f>
        <v>0</v>
      </c>
      <c r="BF118" s="107">
        <f>IF(N118="snížená",J118,0)</f>
        <v>0</v>
      </c>
      <c r="BG118" s="107">
        <f>IF(N118="zákl. přenesená",J118,0)</f>
        <v>0</v>
      </c>
      <c r="BH118" s="107">
        <f>IF(N118="sníž. přenesená",J118,0)</f>
        <v>0</v>
      </c>
      <c r="BI118" s="107">
        <f>IF(N118="nulová",J118,0)</f>
        <v>0</v>
      </c>
      <c r="BJ118" s="13" t="s">
        <v>77</v>
      </c>
      <c r="BK118" s="107">
        <f>ROUND(I118*H118,2)</f>
        <v>0</v>
      </c>
      <c r="BL118" s="13" t="s">
        <v>142</v>
      </c>
      <c r="BM118" s="13" t="s">
        <v>184</v>
      </c>
    </row>
    <row r="119" s="1" customFormat="1" ht="16.5" customHeight="1">
      <c r="B119" s="152"/>
      <c r="C119" s="180" t="s">
        <v>185</v>
      </c>
      <c r="D119" s="180" t="s">
        <v>138</v>
      </c>
      <c r="E119" s="181" t="s">
        <v>186</v>
      </c>
      <c r="F119" s="182" t="s">
        <v>187</v>
      </c>
      <c r="G119" s="183" t="s">
        <v>154</v>
      </c>
      <c r="H119" s="184">
        <v>95</v>
      </c>
      <c r="I119" s="185"/>
      <c r="J119" s="186">
        <f>ROUND(I119*H119,2)</f>
        <v>0</v>
      </c>
      <c r="K119" s="182" t="s">
        <v>1</v>
      </c>
      <c r="L119" s="33"/>
      <c r="M119" s="187" t="s">
        <v>1</v>
      </c>
      <c r="N119" s="188" t="s">
        <v>40</v>
      </c>
      <c r="O119" s="63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AR119" s="13" t="s">
        <v>142</v>
      </c>
      <c r="AT119" s="13" t="s">
        <v>138</v>
      </c>
      <c r="AU119" s="13" t="s">
        <v>79</v>
      </c>
      <c r="AY119" s="13" t="s">
        <v>136</v>
      </c>
      <c r="BE119" s="107">
        <f>IF(N119="základní",J119,0)</f>
        <v>0</v>
      </c>
      <c r="BF119" s="107">
        <f>IF(N119="snížená",J119,0)</f>
        <v>0</v>
      </c>
      <c r="BG119" s="107">
        <f>IF(N119="zákl. přenesená",J119,0)</f>
        <v>0</v>
      </c>
      <c r="BH119" s="107">
        <f>IF(N119="sníž. přenesená",J119,0)</f>
        <v>0</v>
      </c>
      <c r="BI119" s="107">
        <f>IF(N119="nulová",J119,0)</f>
        <v>0</v>
      </c>
      <c r="BJ119" s="13" t="s">
        <v>77</v>
      </c>
      <c r="BK119" s="107">
        <f>ROUND(I119*H119,2)</f>
        <v>0</v>
      </c>
      <c r="BL119" s="13" t="s">
        <v>142</v>
      </c>
      <c r="BM119" s="13" t="s">
        <v>188</v>
      </c>
    </row>
    <row r="120" s="1" customFormat="1" ht="16.5" customHeight="1">
      <c r="B120" s="152"/>
      <c r="C120" s="191" t="s">
        <v>189</v>
      </c>
      <c r="D120" s="191" t="s">
        <v>190</v>
      </c>
      <c r="E120" s="192" t="s">
        <v>191</v>
      </c>
      <c r="F120" s="193" t="s">
        <v>192</v>
      </c>
      <c r="G120" s="194" t="s">
        <v>193</v>
      </c>
      <c r="H120" s="195">
        <v>3</v>
      </c>
      <c r="I120" s="196"/>
      <c r="J120" s="197">
        <f>ROUND(I120*H120,2)</f>
        <v>0</v>
      </c>
      <c r="K120" s="193" t="s">
        <v>1</v>
      </c>
      <c r="L120" s="198"/>
      <c r="M120" s="199" t="s">
        <v>1</v>
      </c>
      <c r="N120" s="200" t="s">
        <v>40</v>
      </c>
      <c r="O120" s="63"/>
      <c r="P120" s="189">
        <f>O120*H120</f>
        <v>0</v>
      </c>
      <c r="Q120" s="189">
        <v>0.001</v>
      </c>
      <c r="R120" s="189">
        <f>Q120*H120</f>
        <v>0.0030000000000000001</v>
      </c>
      <c r="S120" s="189">
        <v>0</v>
      </c>
      <c r="T120" s="190">
        <f>S120*H120</f>
        <v>0</v>
      </c>
      <c r="AR120" s="13" t="s">
        <v>168</v>
      </c>
      <c r="AT120" s="13" t="s">
        <v>190</v>
      </c>
      <c r="AU120" s="13" t="s">
        <v>79</v>
      </c>
      <c r="AY120" s="13" t="s">
        <v>136</v>
      </c>
      <c r="BE120" s="107">
        <f>IF(N120="základní",J120,0)</f>
        <v>0</v>
      </c>
      <c r="BF120" s="107">
        <f>IF(N120="snížená",J120,0)</f>
        <v>0</v>
      </c>
      <c r="BG120" s="107">
        <f>IF(N120="zákl. přenesená",J120,0)</f>
        <v>0</v>
      </c>
      <c r="BH120" s="107">
        <f>IF(N120="sníž. přenesená",J120,0)</f>
        <v>0</v>
      </c>
      <c r="BI120" s="107">
        <f>IF(N120="nulová",J120,0)</f>
        <v>0</v>
      </c>
      <c r="BJ120" s="13" t="s">
        <v>77</v>
      </c>
      <c r="BK120" s="107">
        <f>ROUND(I120*H120,2)</f>
        <v>0</v>
      </c>
      <c r="BL120" s="13" t="s">
        <v>142</v>
      </c>
      <c r="BM120" s="13" t="s">
        <v>194</v>
      </c>
    </row>
    <row r="121" s="1" customFormat="1" ht="16.5" customHeight="1">
      <c r="B121" s="152"/>
      <c r="C121" s="180" t="s">
        <v>195</v>
      </c>
      <c r="D121" s="180" t="s">
        <v>138</v>
      </c>
      <c r="E121" s="181" t="s">
        <v>196</v>
      </c>
      <c r="F121" s="182" t="s">
        <v>197</v>
      </c>
      <c r="G121" s="183" t="s">
        <v>154</v>
      </c>
      <c r="H121" s="184">
        <v>50</v>
      </c>
      <c r="I121" s="185"/>
      <c r="J121" s="186">
        <f>ROUND(I121*H121,2)</f>
        <v>0</v>
      </c>
      <c r="K121" s="182" t="s">
        <v>1</v>
      </c>
      <c r="L121" s="33"/>
      <c r="M121" s="187" t="s">
        <v>1</v>
      </c>
      <c r="N121" s="188" t="s">
        <v>40</v>
      </c>
      <c r="O121" s="63"/>
      <c r="P121" s="189">
        <f>O121*H121</f>
        <v>0</v>
      </c>
      <c r="Q121" s="189">
        <v>0.0012727000000000001</v>
      </c>
      <c r="R121" s="189">
        <f>Q121*H121</f>
        <v>0.063635000000000011</v>
      </c>
      <c r="S121" s="189">
        <v>0</v>
      </c>
      <c r="T121" s="190">
        <f>S121*H121</f>
        <v>0</v>
      </c>
      <c r="AR121" s="13" t="s">
        <v>142</v>
      </c>
      <c r="AT121" s="13" t="s">
        <v>138</v>
      </c>
      <c r="AU121" s="13" t="s">
        <v>79</v>
      </c>
      <c r="AY121" s="13" t="s">
        <v>136</v>
      </c>
      <c r="BE121" s="107">
        <f>IF(N121="základní",J121,0)</f>
        <v>0</v>
      </c>
      <c r="BF121" s="107">
        <f>IF(N121="snížená",J121,0)</f>
        <v>0</v>
      </c>
      <c r="BG121" s="107">
        <f>IF(N121="zákl. přenesená",J121,0)</f>
        <v>0</v>
      </c>
      <c r="BH121" s="107">
        <f>IF(N121="sníž. přenesená",J121,0)</f>
        <v>0</v>
      </c>
      <c r="BI121" s="107">
        <f>IF(N121="nulová",J121,0)</f>
        <v>0</v>
      </c>
      <c r="BJ121" s="13" t="s">
        <v>77</v>
      </c>
      <c r="BK121" s="107">
        <f>ROUND(I121*H121,2)</f>
        <v>0</v>
      </c>
      <c r="BL121" s="13" t="s">
        <v>142</v>
      </c>
      <c r="BM121" s="13" t="s">
        <v>198</v>
      </c>
    </row>
    <row r="122" s="10" customFormat="1" ht="22.8" customHeight="1">
      <c r="B122" s="167"/>
      <c r="D122" s="168" t="s">
        <v>68</v>
      </c>
      <c r="E122" s="178" t="s">
        <v>148</v>
      </c>
      <c r="F122" s="178" t="s">
        <v>199</v>
      </c>
      <c r="I122" s="170"/>
      <c r="J122" s="179">
        <f>BK122</f>
        <v>0</v>
      </c>
      <c r="L122" s="167"/>
      <c r="M122" s="172"/>
      <c r="N122" s="173"/>
      <c r="O122" s="173"/>
      <c r="P122" s="174">
        <f>SUM(P123:P125)</f>
        <v>0</v>
      </c>
      <c r="Q122" s="173"/>
      <c r="R122" s="174">
        <f>SUM(R123:R125)</f>
        <v>13.421269999999998</v>
      </c>
      <c r="S122" s="173"/>
      <c r="T122" s="175">
        <f>SUM(T123:T125)</f>
        <v>0</v>
      </c>
      <c r="AR122" s="168" t="s">
        <v>77</v>
      </c>
      <c r="AT122" s="176" t="s">
        <v>68</v>
      </c>
      <c r="AU122" s="176" t="s">
        <v>77</v>
      </c>
      <c r="AY122" s="168" t="s">
        <v>136</v>
      </c>
      <c r="BK122" s="177">
        <f>SUM(BK123:BK125)</f>
        <v>0</v>
      </c>
    </row>
    <row r="123" s="1" customFormat="1" ht="16.5" customHeight="1">
      <c r="B123" s="152"/>
      <c r="C123" s="180" t="s">
        <v>8</v>
      </c>
      <c r="D123" s="180" t="s">
        <v>138</v>
      </c>
      <c r="E123" s="181" t="s">
        <v>200</v>
      </c>
      <c r="F123" s="182" t="s">
        <v>201</v>
      </c>
      <c r="G123" s="183" t="s">
        <v>202</v>
      </c>
      <c r="H123" s="184">
        <v>27</v>
      </c>
      <c r="I123" s="185"/>
      <c r="J123" s="186">
        <f>ROUND(I123*H123,2)</f>
        <v>0</v>
      </c>
      <c r="K123" s="182" t="s">
        <v>146</v>
      </c>
      <c r="L123" s="33"/>
      <c r="M123" s="187" t="s">
        <v>1</v>
      </c>
      <c r="N123" s="188" t="s">
        <v>40</v>
      </c>
      <c r="O123" s="63"/>
      <c r="P123" s="189">
        <f>O123*H123</f>
        <v>0</v>
      </c>
      <c r="Q123" s="189">
        <v>0.018929999999999999</v>
      </c>
      <c r="R123" s="189">
        <f>Q123*H123</f>
        <v>0.51110999999999995</v>
      </c>
      <c r="S123" s="189">
        <v>0</v>
      </c>
      <c r="T123" s="190">
        <f>S123*H123</f>
        <v>0</v>
      </c>
      <c r="AR123" s="13" t="s">
        <v>142</v>
      </c>
      <c r="AT123" s="13" t="s">
        <v>138</v>
      </c>
      <c r="AU123" s="13" t="s">
        <v>79</v>
      </c>
      <c r="AY123" s="13" t="s">
        <v>136</v>
      </c>
      <c r="BE123" s="107">
        <f>IF(N123="základní",J123,0)</f>
        <v>0</v>
      </c>
      <c r="BF123" s="107">
        <f>IF(N123="snížená",J123,0)</f>
        <v>0</v>
      </c>
      <c r="BG123" s="107">
        <f>IF(N123="zákl. přenesená",J123,0)</f>
        <v>0</v>
      </c>
      <c r="BH123" s="107">
        <f>IF(N123="sníž. přenesená",J123,0)</f>
        <v>0</v>
      </c>
      <c r="BI123" s="107">
        <f>IF(N123="nulová",J123,0)</f>
        <v>0</v>
      </c>
      <c r="BJ123" s="13" t="s">
        <v>77</v>
      </c>
      <c r="BK123" s="107">
        <f>ROUND(I123*H123,2)</f>
        <v>0</v>
      </c>
      <c r="BL123" s="13" t="s">
        <v>142</v>
      </c>
      <c r="BM123" s="13" t="s">
        <v>203</v>
      </c>
    </row>
    <row r="124" s="1" customFormat="1" ht="16.5" customHeight="1">
      <c r="B124" s="152"/>
      <c r="C124" s="180" t="s">
        <v>204</v>
      </c>
      <c r="D124" s="180" t="s">
        <v>138</v>
      </c>
      <c r="E124" s="181" t="s">
        <v>205</v>
      </c>
      <c r="F124" s="182" t="s">
        <v>206</v>
      </c>
      <c r="G124" s="183" t="s">
        <v>202</v>
      </c>
      <c r="H124" s="184">
        <v>5</v>
      </c>
      <c r="I124" s="185"/>
      <c r="J124" s="186">
        <f>ROUND(I124*H124,2)</f>
        <v>0</v>
      </c>
      <c r="K124" s="182" t="s">
        <v>146</v>
      </c>
      <c r="L124" s="33"/>
      <c r="M124" s="187" t="s">
        <v>1</v>
      </c>
      <c r="N124" s="188" t="s">
        <v>40</v>
      </c>
      <c r="O124" s="63"/>
      <c r="P124" s="189">
        <f>O124*H124</f>
        <v>0</v>
      </c>
      <c r="Q124" s="189">
        <v>0.025239999999999999</v>
      </c>
      <c r="R124" s="189">
        <f>Q124*H124</f>
        <v>0.12619999999999998</v>
      </c>
      <c r="S124" s="189">
        <v>0</v>
      </c>
      <c r="T124" s="190">
        <f>S124*H124</f>
        <v>0</v>
      </c>
      <c r="AR124" s="13" t="s">
        <v>142</v>
      </c>
      <c r="AT124" s="13" t="s">
        <v>138</v>
      </c>
      <c r="AU124" s="13" t="s">
        <v>79</v>
      </c>
      <c r="AY124" s="13" t="s">
        <v>136</v>
      </c>
      <c r="BE124" s="107">
        <f>IF(N124="základní",J124,0)</f>
        <v>0</v>
      </c>
      <c r="BF124" s="107">
        <f>IF(N124="snížená",J124,0)</f>
        <v>0</v>
      </c>
      <c r="BG124" s="107">
        <f>IF(N124="zákl. přenesená",J124,0)</f>
        <v>0</v>
      </c>
      <c r="BH124" s="107">
        <f>IF(N124="sníž. přenesená",J124,0)</f>
        <v>0</v>
      </c>
      <c r="BI124" s="107">
        <f>IF(N124="nulová",J124,0)</f>
        <v>0</v>
      </c>
      <c r="BJ124" s="13" t="s">
        <v>77</v>
      </c>
      <c r="BK124" s="107">
        <f>ROUND(I124*H124,2)</f>
        <v>0</v>
      </c>
      <c r="BL124" s="13" t="s">
        <v>142</v>
      </c>
      <c r="BM124" s="13" t="s">
        <v>207</v>
      </c>
    </row>
    <row r="125" s="1" customFormat="1" ht="16.5" customHeight="1">
      <c r="B125" s="152"/>
      <c r="C125" s="180" t="s">
        <v>208</v>
      </c>
      <c r="D125" s="180" t="s">
        <v>138</v>
      </c>
      <c r="E125" s="181" t="s">
        <v>209</v>
      </c>
      <c r="F125" s="182" t="s">
        <v>210</v>
      </c>
      <c r="G125" s="183" t="s">
        <v>154</v>
      </c>
      <c r="H125" s="184">
        <v>50.399999999999999</v>
      </c>
      <c r="I125" s="185"/>
      <c r="J125" s="186">
        <f>ROUND(I125*H125,2)</f>
        <v>0</v>
      </c>
      <c r="K125" s="182" t="s">
        <v>1</v>
      </c>
      <c r="L125" s="33"/>
      <c r="M125" s="187" t="s">
        <v>1</v>
      </c>
      <c r="N125" s="188" t="s">
        <v>40</v>
      </c>
      <c r="O125" s="63"/>
      <c r="P125" s="189">
        <f>O125*H125</f>
        <v>0</v>
      </c>
      <c r="Q125" s="189">
        <v>0.25364999999999999</v>
      </c>
      <c r="R125" s="189">
        <f>Q125*H125</f>
        <v>12.783959999999999</v>
      </c>
      <c r="S125" s="189">
        <v>0</v>
      </c>
      <c r="T125" s="190">
        <f>S125*H125</f>
        <v>0</v>
      </c>
      <c r="AR125" s="13" t="s">
        <v>142</v>
      </c>
      <c r="AT125" s="13" t="s">
        <v>138</v>
      </c>
      <c r="AU125" s="13" t="s">
        <v>79</v>
      </c>
      <c r="AY125" s="13" t="s">
        <v>136</v>
      </c>
      <c r="BE125" s="107">
        <f>IF(N125="základní",J125,0)</f>
        <v>0</v>
      </c>
      <c r="BF125" s="107">
        <f>IF(N125="snížená",J125,0)</f>
        <v>0</v>
      </c>
      <c r="BG125" s="107">
        <f>IF(N125="zákl. přenesená",J125,0)</f>
        <v>0</v>
      </c>
      <c r="BH125" s="107">
        <f>IF(N125="sníž. přenesená",J125,0)</f>
        <v>0</v>
      </c>
      <c r="BI125" s="107">
        <f>IF(N125="nulová",J125,0)</f>
        <v>0</v>
      </c>
      <c r="BJ125" s="13" t="s">
        <v>77</v>
      </c>
      <c r="BK125" s="107">
        <f>ROUND(I125*H125,2)</f>
        <v>0</v>
      </c>
      <c r="BL125" s="13" t="s">
        <v>142</v>
      </c>
      <c r="BM125" s="13" t="s">
        <v>211</v>
      </c>
    </row>
    <row r="126" s="10" customFormat="1" ht="22.8" customHeight="1">
      <c r="B126" s="167"/>
      <c r="D126" s="168" t="s">
        <v>68</v>
      </c>
      <c r="E126" s="178" t="s">
        <v>142</v>
      </c>
      <c r="F126" s="178" t="s">
        <v>212</v>
      </c>
      <c r="I126" s="170"/>
      <c r="J126" s="179">
        <f>BK126</f>
        <v>0</v>
      </c>
      <c r="L126" s="167"/>
      <c r="M126" s="172"/>
      <c r="N126" s="173"/>
      <c r="O126" s="173"/>
      <c r="P126" s="174">
        <f>SUM(P127:P129)</f>
        <v>0</v>
      </c>
      <c r="Q126" s="173"/>
      <c r="R126" s="174">
        <f>SUM(R127:R129)</f>
        <v>29.862490000000001</v>
      </c>
      <c r="S126" s="173"/>
      <c r="T126" s="175">
        <f>SUM(T127:T129)</f>
        <v>0</v>
      </c>
      <c r="AR126" s="168" t="s">
        <v>77</v>
      </c>
      <c r="AT126" s="176" t="s">
        <v>68</v>
      </c>
      <c r="AU126" s="176" t="s">
        <v>77</v>
      </c>
      <c r="AY126" s="168" t="s">
        <v>136</v>
      </c>
      <c r="BK126" s="177">
        <f>SUM(BK127:BK129)</f>
        <v>0</v>
      </c>
    </row>
    <row r="127" s="1" customFormat="1" ht="16.5" customHeight="1">
      <c r="B127" s="152"/>
      <c r="C127" s="180" t="s">
        <v>213</v>
      </c>
      <c r="D127" s="180" t="s">
        <v>138</v>
      </c>
      <c r="E127" s="181" t="s">
        <v>214</v>
      </c>
      <c r="F127" s="182" t="s">
        <v>215</v>
      </c>
      <c r="G127" s="183" t="s">
        <v>202</v>
      </c>
      <c r="H127" s="184">
        <v>11</v>
      </c>
      <c r="I127" s="185"/>
      <c r="J127" s="186">
        <f>ROUND(I127*H127,2)</f>
        <v>0</v>
      </c>
      <c r="K127" s="182" t="s">
        <v>146</v>
      </c>
      <c r="L127" s="33"/>
      <c r="M127" s="187" t="s">
        <v>1</v>
      </c>
      <c r="N127" s="188" t="s">
        <v>40</v>
      </c>
      <c r="O127" s="63"/>
      <c r="P127" s="189">
        <f>O127*H127</f>
        <v>0</v>
      </c>
      <c r="Q127" s="189">
        <v>0.019699999999999999</v>
      </c>
      <c r="R127" s="189">
        <f>Q127*H127</f>
        <v>0.21669999999999998</v>
      </c>
      <c r="S127" s="189">
        <v>0</v>
      </c>
      <c r="T127" s="190">
        <f>S127*H127</f>
        <v>0</v>
      </c>
      <c r="AR127" s="13" t="s">
        <v>142</v>
      </c>
      <c r="AT127" s="13" t="s">
        <v>138</v>
      </c>
      <c r="AU127" s="13" t="s">
        <v>79</v>
      </c>
      <c r="AY127" s="13" t="s">
        <v>136</v>
      </c>
      <c r="BE127" s="107">
        <f>IF(N127="základní",J127,0)</f>
        <v>0</v>
      </c>
      <c r="BF127" s="107">
        <f>IF(N127="snížená",J127,0)</f>
        <v>0</v>
      </c>
      <c r="BG127" s="107">
        <f>IF(N127="zákl. přenesená",J127,0)</f>
        <v>0</v>
      </c>
      <c r="BH127" s="107">
        <f>IF(N127="sníž. přenesená",J127,0)</f>
        <v>0</v>
      </c>
      <c r="BI127" s="107">
        <f>IF(N127="nulová",J127,0)</f>
        <v>0</v>
      </c>
      <c r="BJ127" s="13" t="s">
        <v>77</v>
      </c>
      <c r="BK127" s="107">
        <f>ROUND(I127*H127,2)</f>
        <v>0</v>
      </c>
      <c r="BL127" s="13" t="s">
        <v>142</v>
      </c>
      <c r="BM127" s="13" t="s">
        <v>216</v>
      </c>
    </row>
    <row r="128" s="1" customFormat="1" ht="16.5" customHeight="1">
      <c r="B128" s="152"/>
      <c r="C128" s="180" t="s">
        <v>217</v>
      </c>
      <c r="D128" s="180" t="s">
        <v>138</v>
      </c>
      <c r="E128" s="181" t="s">
        <v>218</v>
      </c>
      <c r="F128" s="182" t="s">
        <v>219</v>
      </c>
      <c r="G128" s="183" t="s">
        <v>202</v>
      </c>
      <c r="H128" s="184">
        <v>24</v>
      </c>
      <c r="I128" s="185"/>
      <c r="J128" s="186">
        <f>ROUND(I128*H128,2)</f>
        <v>0</v>
      </c>
      <c r="K128" s="182" t="s">
        <v>146</v>
      </c>
      <c r="L128" s="33"/>
      <c r="M128" s="187" t="s">
        <v>1</v>
      </c>
      <c r="N128" s="188" t="s">
        <v>40</v>
      </c>
      <c r="O128" s="63"/>
      <c r="P128" s="189">
        <f>O128*H128</f>
        <v>0</v>
      </c>
      <c r="Q128" s="189">
        <v>0.053510000000000002</v>
      </c>
      <c r="R128" s="189">
        <f>Q128*H128</f>
        <v>1.2842400000000001</v>
      </c>
      <c r="S128" s="189">
        <v>0</v>
      </c>
      <c r="T128" s="190">
        <f>S128*H128</f>
        <v>0</v>
      </c>
      <c r="AR128" s="13" t="s">
        <v>142</v>
      </c>
      <c r="AT128" s="13" t="s">
        <v>138</v>
      </c>
      <c r="AU128" s="13" t="s">
        <v>79</v>
      </c>
      <c r="AY128" s="13" t="s">
        <v>136</v>
      </c>
      <c r="BE128" s="107">
        <f>IF(N128="základní",J128,0)</f>
        <v>0</v>
      </c>
      <c r="BF128" s="107">
        <f>IF(N128="snížená",J128,0)</f>
        <v>0</v>
      </c>
      <c r="BG128" s="107">
        <f>IF(N128="zákl. přenesená",J128,0)</f>
        <v>0</v>
      </c>
      <c r="BH128" s="107">
        <f>IF(N128="sníž. přenesená",J128,0)</f>
        <v>0</v>
      </c>
      <c r="BI128" s="107">
        <f>IF(N128="nulová",J128,0)</f>
        <v>0</v>
      </c>
      <c r="BJ128" s="13" t="s">
        <v>77</v>
      </c>
      <c r="BK128" s="107">
        <f>ROUND(I128*H128,2)</f>
        <v>0</v>
      </c>
      <c r="BL128" s="13" t="s">
        <v>142</v>
      </c>
      <c r="BM128" s="13" t="s">
        <v>220</v>
      </c>
    </row>
    <row r="129" s="1" customFormat="1" ht="16.5" customHeight="1">
      <c r="B129" s="152"/>
      <c r="C129" s="180" t="s">
        <v>221</v>
      </c>
      <c r="D129" s="180" t="s">
        <v>138</v>
      </c>
      <c r="E129" s="181" t="s">
        <v>222</v>
      </c>
      <c r="F129" s="182" t="s">
        <v>223</v>
      </c>
      <c r="G129" s="183" t="s">
        <v>141</v>
      </c>
      <c r="H129" s="184">
        <v>15</v>
      </c>
      <c r="I129" s="185"/>
      <c r="J129" s="186">
        <f>ROUND(I129*H129,2)</f>
        <v>0</v>
      </c>
      <c r="K129" s="182" t="s">
        <v>1</v>
      </c>
      <c r="L129" s="33"/>
      <c r="M129" s="187" t="s">
        <v>1</v>
      </c>
      <c r="N129" s="188" t="s">
        <v>40</v>
      </c>
      <c r="O129" s="63"/>
      <c r="P129" s="189">
        <f>O129*H129</f>
        <v>0</v>
      </c>
      <c r="Q129" s="189">
        <v>1.8907700000000001</v>
      </c>
      <c r="R129" s="189">
        <f>Q129*H129</f>
        <v>28.361550000000001</v>
      </c>
      <c r="S129" s="189">
        <v>0</v>
      </c>
      <c r="T129" s="190">
        <f>S129*H129</f>
        <v>0</v>
      </c>
      <c r="AR129" s="13" t="s">
        <v>142</v>
      </c>
      <c r="AT129" s="13" t="s">
        <v>138</v>
      </c>
      <c r="AU129" s="13" t="s">
        <v>79</v>
      </c>
      <c r="AY129" s="13" t="s">
        <v>136</v>
      </c>
      <c r="BE129" s="107">
        <f>IF(N129="základní",J129,0)</f>
        <v>0</v>
      </c>
      <c r="BF129" s="107">
        <f>IF(N129="snížená",J129,0)</f>
        <v>0</v>
      </c>
      <c r="BG129" s="107">
        <f>IF(N129="zákl. přenesená",J129,0)</f>
        <v>0</v>
      </c>
      <c r="BH129" s="107">
        <f>IF(N129="sníž. přenesená",J129,0)</f>
        <v>0</v>
      </c>
      <c r="BI129" s="107">
        <f>IF(N129="nulová",J129,0)</f>
        <v>0</v>
      </c>
      <c r="BJ129" s="13" t="s">
        <v>77</v>
      </c>
      <c r="BK129" s="107">
        <f>ROUND(I129*H129,2)</f>
        <v>0</v>
      </c>
      <c r="BL129" s="13" t="s">
        <v>142</v>
      </c>
      <c r="BM129" s="13" t="s">
        <v>224</v>
      </c>
    </row>
    <row r="130" s="10" customFormat="1" ht="22.8" customHeight="1">
      <c r="B130" s="167"/>
      <c r="D130" s="168" t="s">
        <v>68</v>
      </c>
      <c r="E130" s="178" t="s">
        <v>160</v>
      </c>
      <c r="F130" s="178" t="s">
        <v>225</v>
      </c>
      <c r="I130" s="170"/>
      <c r="J130" s="179">
        <f>BK130</f>
        <v>0</v>
      </c>
      <c r="L130" s="167"/>
      <c r="M130" s="172"/>
      <c r="N130" s="173"/>
      <c r="O130" s="173"/>
      <c r="P130" s="174">
        <f>SUM(P131:P133)</f>
        <v>0</v>
      </c>
      <c r="Q130" s="173"/>
      <c r="R130" s="174">
        <f>SUM(R131:R133)</f>
        <v>7.4238649999999993</v>
      </c>
      <c r="S130" s="173"/>
      <c r="T130" s="175">
        <f>SUM(T131:T133)</f>
        <v>0</v>
      </c>
      <c r="AR130" s="168" t="s">
        <v>77</v>
      </c>
      <c r="AT130" s="176" t="s">
        <v>68</v>
      </c>
      <c r="AU130" s="176" t="s">
        <v>77</v>
      </c>
      <c r="AY130" s="168" t="s">
        <v>136</v>
      </c>
      <c r="BK130" s="177">
        <f>SUM(BK131:BK133)</f>
        <v>0</v>
      </c>
    </row>
    <row r="131" s="1" customFormat="1" ht="16.5" customHeight="1">
      <c r="B131" s="152"/>
      <c r="C131" s="180" t="s">
        <v>7</v>
      </c>
      <c r="D131" s="180" t="s">
        <v>138</v>
      </c>
      <c r="E131" s="181" t="s">
        <v>226</v>
      </c>
      <c r="F131" s="182" t="s">
        <v>227</v>
      </c>
      <c r="G131" s="183" t="s">
        <v>202</v>
      </c>
      <c r="H131" s="184">
        <v>64</v>
      </c>
      <c r="I131" s="185"/>
      <c r="J131" s="186">
        <f>ROUND(I131*H131,2)</f>
        <v>0</v>
      </c>
      <c r="K131" s="182" t="s">
        <v>1</v>
      </c>
      <c r="L131" s="33"/>
      <c r="M131" s="187" t="s">
        <v>1</v>
      </c>
      <c r="N131" s="188" t="s">
        <v>40</v>
      </c>
      <c r="O131" s="63"/>
      <c r="P131" s="189">
        <f>O131*H131</f>
        <v>0</v>
      </c>
      <c r="Q131" s="189">
        <v>0.0037599999999999999</v>
      </c>
      <c r="R131" s="189">
        <f>Q131*H131</f>
        <v>0.24063999999999999</v>
      </c>
      <c r="S131" s="189">
        <v>0</v>
      </c>
      <c r="T131" s="190">
        <f>S131*H131</f>
        <v>0</v>
      </c>
      <c r="AR131" s="13" t="s">
        <v>142</v>
      </c>
      <c r="AT131" s="13" t="s">
        <v>138</v>
      </c>
      <c r="AU131" s="13" t="s">
        <v>79</v>
      </c>
      <c r="AY131" s="13" t="s">
        <v>136</v>
      </c>
      <c r="BE131" s="107">
        <f>IF(N131="základní",J131,0)</f>
        <v>0</v>
      </c>
      <c r="BF131" s="107">
        <f>IF(N131="snížená",J131,0)</f>
        <v>0</v>
      </c>
      <c r="BG131" s="107">
        <f>IF(N131="zákl. přenesená",J131,0)</f>
        <v>0</v>
      </c>
      <c r="BH131" s="107">
        <f>IF(N131="sníž. přenesená",J131,0)</f>
        <v>0</v>
      </c>
      <c r="BI131" s="107">
        <f>IF(N131="nulová",J131,0)</f>
        <v>0</v>
      </c>
      <c r="BJ131" s="13" t="s">
        <v>77</v>
      </c>
      <c r="BK131" s="107">
        <f>ROUND(I131*H131,2)</f>
        <v>0</v>
      </c>
      <c r="BL131" s="13" t="s">
        <v>142</v>
      </c>
      <c r="BM131" s="13" t="s">
        <v>228</v>
      </c>
    </row>
    <row r="132" s="1" customFormat="1" ht="16.5" customHeight="1">
      <c r="B132" s="152"/>
      <c r="C132" s="180" t="s">
        <v>229</v>
      </c>
      <c r="D132" s="180" t="s">
        <v>138</v>
      </c>
      <c r="E132" s="181" t="s">
        <v>230</v>
      </c>
      <c r="F132" s="182" t="s">
        <v>231</v>
      </c>
      <c r="G132" s="183" t="s">
        <v>141</v>
      </c>
      <c r="H132" s="184">
        <v>2.5</v>
      </c>
      <c r="I132" s="185"/>
      <c r="J132" s="186">
        <f>ROUND(I132*H132,2)</f>
        <v>0</v>
      </c>
      <c r="K132" s="182" t="s">
        <v>146</v>
      </c>
      <c r="L132" s="33"/>
      <c r="M132" s="187" t="s">
        <v>1</v>
      </c>
      <c r="N132" s="188" t="s">
        <v>40</v>
      </c>
      <c r="O132" s="63"/>
      <c r="P132" s="189">
        <f>O132*H132</f>
        <v>0</v>
      </c>
      <c r="Q132" s="189">
        <v>2.45329</v>
      </c>
      <c r="R132" s="189">
        <f>Q132*H132</f>
        <v>6.1332249999999995</v>
      </c>
      <c r="S132" s="189">
        <v>0</v>
      </c>
      <c r="T132" s="190">
        <f>S132*H132</f>
        <v>0</v>
      </c>
      <c r="AR132" s="13" t="s">
        <v>142</v>
      </c>
      <c r="AT132" s="13" t="s">
        <v>138</v>
      </c>
      <c r="AU132" s="13" t="s">
        <v>79</v>
      </c>
      <c r="AY132" s="13" t="s">
        <v>136</v>
      </c>
      <c r="BE132" s="107">
        <f>IF(N132="základní",J132,0)</f>
        <v>0</v>
      </c>
      <c r="BF132" s="107">
        <f>IF(N132="snížená",J132,0)</f>
        <v>0</v>
      </c>
      <c r="BG132" s="107">
        <f>IF(N132="zákl. přenesená",J132,0)</f>
        <v>0</v>
      </c>
      <c r="BH132" s="107">
        <f>IF(N132="sníž. přenesená",J132,0)</f>
        <v>0</v>
      </c>
      <c r="BI132" s="107">
        <f>IF(N132="nulová",J132,0)</f>
        <v>0</v>
      </c>
      <c r="BJ132" s="13" t="s">
        <v>77</v>
      </c>
      <c r="BK132" s="107">
        <f>ROUND(I132*H132,2)</f>
        <v>0</v>
      </c>
      <c r="BL132" s="13" t="s">
        <v>142</v>
      </c>
      <c r="BM132" s="13" t="s">
        <v>232</v>
      </c>
    </row>
    <row r="133" s="1" customFormat="1" ht="16.5" customHeight="1">
      <c r="B133" s="152"/>
      <c r="C133" s="180" t="s">
        <v>233</v>
      </c>
      <c r="D133" s="180" t="s">
        <v>138</v>
      </c>
      <c r="E133" s="181" t="s">
        <v>234</v>
      </c>
      <c r="F133" s="182" t="s">
        <v>235</v>
      </c>
      <c r="G133" s="183" t="s">
        <v>154</v>
      </c>
      <c r="H133" s="184">
        <v>10</v>
      </c>
      <c r="I133" s="185"/>
      <c r="J133" s="186">
        <f>ROUND(I133*H133,2)</f>
        <v>0</v>
      </c>
      <c r="K133" s="182" t="s">
        <v>236</v>
      </c>
      <c r="L133" s="33"/>
      <c r="M133" s="187" t="s">
        <v>1</v>
      </c>
      <c r="N133" s="188" t="s">
        <v>40</v>
      </c>
      <c r="O133" s="63"/>
      <c r="P133" s="189">
        <f>O133*H133</f>
        <v>0</v>
      </c>
      <c r="Q133" s="189">
        <v>0.105</v>
      </c>
      <c r="R133" s="189">
        <f>Q133*H133</f>
        <v>1.05</v>
      </c>
      <c r="S133" s="189">
        <v>0</v>
      </c>
      <c r="T133" s="190">
        <f>S133*H133</f>
        <v>0</v>
      </c>
      <c r="AR133" s="13" t="s">
        <v>142</v>
      </c>
      <c r="AT133" s="13" t="s">
        <v>138</v>
      </c>
      <c r="AU133" s="13" t="s">
        <v>79</v>
      </c>
      <c r="AY133" s="13" t="s">
        <v>136</v>
      </c>
      <c r="BE133" s="107">
        <f>IF(N133="základní",J133,0)</f>
        <v>0</v>
      </c>
      <c r="BF133" s="107">
        <f>IF(N133="snížená",J133,0)</f>
        <v>0</v>
      </c>
      <c r="BG133" s="107">
        <f>IF(N133="zákl. přenesená",J133,0)</f>
        <v>0</v>
      </c>
      <c r="BH133" s="107">
        <f>IF(N133="sníž. přenesená",J133,0)</f>
        <v>0</v>
      </c>
      <c r="BI133" s="107">
        <f>IF(N133="nulová",J133,0)</f>
        <v>0</v>
      </c>
      <c r="BJ133" s="13" t="s">
        <v>77</v>
      </c>
      <c r="BK133" s="107">
        <f>ROUND(I133*H133,2)</f>
        <v>0</v>
      </c>
      <c r="BL133" s="13" t="s">
        <v>142</v>
      </c>
      <c r="BM133" s="13" t="s">
        <v>237</v>
      </c>
    </row>
    <row r="134" s="10" customFormat="1" ht="22.8" customHeight="1">
      <c r="B134" s="167"/>
      <c r="D134" s="168" t="s">
        <v>68</v>
      </c>
      <c r="E134" s="178" t="s">
        <v>168</v>
      </c>
      <c r="F134" s="178" t="s">
        <v>238</v>
      </c>
      <c r="I134" s="170"/>
      <c r="J134" s="179">
        <f>BK134</f>
        <v>0</v>
      </c>
      <c r="L134" s="167"/>
      <c r="M134" s="172"/>
      <c r="N134" s="173"/>
      <c r="O134" s="173"/>
      <c r="P134" s="174">
        <f>SUM(P135:P136)</f>
        <v>0</v>
      </c>
      <c r="Q134" s="173"/>
      <c r="R134" s="174">
        <f>SUM(R135:R136)</f>
        <v>0</v>
      </c>
      <c r="S134" s="173"/>
      <c r="T134" s="175">
        <f>SUM(T135:T136)</f>
        <v>0</v>
      </c>
      <c r="AR134" s="168" t="s">
        <v>77</v>
      </c>
      <c r="AT134" s="176" t="s">
        <v>68</v>
      </c>
      <c r="AU134" s="176" t="s">
        <v>77</v>
      </c>
      <c r="AY134" s="168" t="s">
        <v>136</v>
      </c>
      <c r="BK134" s="177">
        <f>SUM(BK135:BK136)</f>
        <v>0</v>
      </c>
    </row>
    <row r="135" s="1" customFormat="1" ht="16.5" customHeight="1">
      <c r="B135" s="152"/>
      <c r="C135" s="180" t="s">
        <v>239</v>
      </c>
      <c r="D135" s="180" t="s">
        <v>138</v>
      </c>
      <c r="E135" s="181" t="s">
        <v>240</v>
      </c>
      <c r="F135" s="182" t="s">
        <v>241</v>
      </c>
      <c r="G135" s="183" t="s">
        <v>202</v>
      </c>
      <c r="H135" s="184">
        <v>1</v>
      </c>
      <c r="I135" s="185"/>
      <c r="J135" s="186">
        <f>ROUND(I135*H135,2)</f>
        <v>0</v>
      </c>
      <c r="K135" s="182" t="s">
        <v>1</v>
      </c>
      <c r="L135" s="33"/>
      <c r="M135" s="187" t="s">
        <v>1</v>
      </c>
      <c r="N135" s="188" t="s">
        <v>40</v>
      </c>
      <c r="O135" s="63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AR135" s="13" t="s">
        <v>142</v>
      </c>
      <c r="AT135" s="13" t="s">
        <v>138</v>
      </c>
      <c r="AU135" s="13" t="s">
        <v>79</v>
      </c>
      <c r="AY135" s="13" t="s">
        <v>136</v>
      </c>
      <c r="BE135" s="107">
        <f>IF(N135="základní",J135,0)</f>
        <v>0</v>
      </c>
      <c r="BF135" s="107">
        <f>IF(N135="snížená",J135,0)</f>
        <v>0</v>
      </c>
      <c r="BG135" s="107">
        <f>IF(N135="zákl. přenesená",J135,0)</f>
        <v>0</v>
      </c>
      <c r="BH135" s="107">
        <f>IF(N135="sníž. přenesená",J135,0)</f>
        <v>0</v>
      </c>
      <c r="BI135" s="107">
        <f>IF(N135="nulová",J135,0)</f>
        <v>0</v>
      </c>
      <c r="BJ135" s="13" t="s">
        <v>77</v>
      </c>
      <c r="BK135" s="107">
        <f>ROUND(I135*H135,2)</f>
        <v>0</v>
      </c>
      <c r="BL135" s="13" t="s">
        <v>142</v>
      </c>
      <c r="BM135" s="13" t="s">
        <v>242</v>
      </c>
    </row>
    <row r="136" s="1" customFormat="1" ht="16.5" customHeight="1">
      <c r="B136" s="152"/>
      <c r="C136" s="180" t="s">
        <v>243</v>
      </c>
      <c r="D136" s="180" t="s">
        <v>138</v>
      </c>
      <c r="E136" s="181" t="s">
        <v>244</v>
      </c>
      <c r="F136" s="182" t="s">
        <v>245</v>
      </c>
      <c r="G136" s="183" t="s">
        <v>246</v>
      </c>
      <c r="H136" s="184">
        <v>1</v>
      </c>
      <c r="I136" s="185"/>
      <c r="J136" s="186">
        <f>ROUND(I136*H136,2)</f>
        <v>0</v>
      </c>
      <c r="K136" s="182" t="s">
        <v>1</v>
      </c>
      <c r="L136" s="33"/>
      <c r="M136" s="187" t="s">
        <v>1</v>
      </c>
      <c r="N136" s="188" t="s">
        <v>40</v>
      </c>
      <c r="O136" s="63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3" t="s">
        <v>142</v>
      </c>
      <c r="AT136" s="13" t="s">
        <v>138</v>
      </c>
      <c r="AU136" s="13" t="s">
        <v>79</v>
      </c>
      <c r="AY136" s="13" t="s">
        <v>136</v>
      </c>
      <c r="BE136" s="107">
        <f>IF(N136="základní",J136,0)</f>
        <v>0</v>
      </c>
      <c r="BF136" s="107">
        <f>IF(N136="snížená",J136,0)</f>
        <v>0</v>
      </c>
      <c r="BG136" s="107">
        <f>IF(N136="zákl. přenesená",J136,0)</f>
        <v>0</v>
      </c>
      <c r="BH136" s="107">
        <f>IF(N136="sníž. přenesená",J136,0)</f>
        <v>0</v>
      </c>
      <c r="BI136" s="107">
        <f>IF(N136="nulová",J136,0)</f>
        <v>0</v>
      </c>
      <c r="BJ136" s="13" t="s">
        <v>77</v>
      </c>
      <c r="BK136" s="107">
        <f>ROUND(I136*H136,2)</f>
        <v>0</v>
      </c>
      <c r="BL136" s="13" t="s">
        <v>142</v>
      </c>
      <c r="BM136" s="13" t="s">
        <v>247</v>
      </c>
    </row>
    <row r="137" s="10" customFormat="1" ht="22.8" customHeight="1">
      <c r="B137" s="167"/>
      <c r="D137" s="168" t="s">
        <v>68</v>
      </c>
      <c r="E137" s="178" t="s">
        <v>172</v>
      </c>
      <c r="F137" s="178" t="s">
        <v>248</v>
      </c>
      <c r="I137" s="170"/>
      <c r="J137" s="179">
        <f>BK137</f>
        <v>0</v>
      </c>
      <c r="L137" s="167"/>
      <c r="M137" s="172"/>
      <c r="N137" s="173"/>
      <c r="O137" s="173"/>
      <c r="P137" s="174">
        <f>SUM(P138:P151)</f>
        <v>0</v>
      </c>
      <c r="Q137" s="173"/>
      <c r="R137" s="174">
        <f>SUM(R138:R151)</f>
        <v>0</v>
      </c>
      <c r="S137" s="173"/>
      <c r="T137" s="175">
        <f>SUM(T138:T151)</f>
        <v>25.366</v>
      </c>
      <c r="AR137" s="168" t="s">
        <v>77</v>
      </c>
      <c r="AT137" s="176" t="s">
        <v>68</v>
      </c>
      <c r="AU137" s="176" t="s">
        <v>77</v>
      </c>
      <c r="AY137" s="168" t="s">
        <v>136</v>
      </c>
      <c r="BK137" s="177">
        <f>SUM(BK138:BK151)</f>
        <v>0</v>
      </c>
    </row>
    <row r="138" s="1" customFormat="1" ht="16.5" customHeight="1">
      <c r="B138" s="152"/>
      <c r="C138" s="180" t="s">
        <v>249</v>
      </c>
      <c r="D138" s="180" t="s">
        <v>138</v>
      </c>
      <c r="E138" s="181" t="s">
        <v>250</v>
      </c>
      <c r="F138" s="182" t="s">
        <v>251</v>
      </c>
      <c r="G138" s="183" t="s">
        <v>141</v>
      </c>
      <c r="H138" s="184">
        <v>2.5</v>
      </c>
      <c r="I138" s="185"/>
      <c r="J138" s="186">
        <f>ROUND(I138*H138,2)</f>
        <v>0</v>
      </c>
      <c r="K138" s="182" t="s">
        <v>1</v>
      </c>
      <c r="L138" s="33"/>
      <c r="M138" s="187" t="s">
        <v>1</v>
      </c>
      <c r="N138" s="188" t="s">
        <v>40</v>
      </c>
      <c r="O138" s="63"/>
      <c r="P138" s="189">
        <f>O138*H138</f>
        <v>0</v>
      </c>
      <c r="Q138" s="189">
        <v>0</v>
      </c>
      <c r="R138" s="189">
        <f>Q138*H138</f>
        <v>0</v>
      </c>
      <c r="S138" s="189">
        <v>2.2000000000000002</v>
      </c>
      <c r="T138" s="190">
        <f>S138*H138</f>
        <v>5.5</v>
      </c>
      <c r="AR138" s="13" t="s">
        <v>142</v>
      </c>
      <c r="AT138" s="13" t="s">
        <v>138</v>
      </c>
      <c r="AU138" s="13" t="s">
        <v>79</v>
      </c>
      <c r="AY138" s="13" t="s">
        <v>136</v>
      </c>
      <c r="BE138" s="107">
        <f>IF(N138="základní",J138,0)</f>
        <v>0</v>
      </c>
      <c r="BF138" s="107">
        <f>IF(N138="snížená",J138,0)</f>
        <v>0</v>
      </c>
      <c r="BG138" s="107">
        <f>IF(N138="zákl. přenesená",J138,0)</f>
        <v>0</v>
      </c>
      <c r="BH138" s="107">
        <f>IF(N138="sníž. přenesená",J138,0)</f>
        <v>0</v>
      </c>
      <c r="BI138" s="107">
        <f>IF(N138="nulová",J138,0)</f>
        <v>0</v>
      </c>
      <c r="BJ138" s="13" t="s">
        <v>77</v>
      </c>
      <c r="BK138" s="107">
        <f>ROUND(I138*H138,2)</f>
        <v>0</v>
      </c>
      <c r="BL138" s="13" t="s">
        <v>142</v>
      </c>
      <c r="BM138" s="13" t="s">
        <v>252</v>
      </c>
    </row>
    <row r="139" s="1" customFormat="1" ht="16.5" customHeight="1">
      <c r="B139" s="152"/>
      <c r="C139" s="180" t="s">
        <v>253</v>
      </c>
      <c r="D139" s="180" t="s">
        <v>138</v>
      </c>
      <c r="E139" s="181" t="s">
        <v>254</v>
      </c>
      <c r="F139" s="182" t="s">
        <v>255</v>
      </c>
      <c r="G139" s="183" t="s">
        <v>141</v>
      </c>
      <c r="H139" s="184">
        <v>7.5</v>
      </c>
      <c r="I139" s="185"/>
      <c r="J139" s="186">
        <f>ROUND(I139*H139,2)</f>
        <v>0</v>
      </c>
      <c r="K139" s="182" t="s">
        <v>1</v>
      </c>
      <c r="L139" s="33"/>
      <c r="M139" s="187" t="s">
        <v>1</v>
      </c>
      <c r="N139" s="188" t="s">
        <v>40</v>
      </c>
      <c r="O139" s="63"/>
      <c r="P139" s="189">
        <f>O139*H139</f>
        <v>0</v>
      </c>
      <c r="Q139" s="189">
        <v>0</v>
      </c>
      <c r="R139" s="189">
        <f>Q139*H139</f>
        <v>0</v>
      </c>
      <c r="S139" s="189">
        <v>1.3999999999999999</v>
      </c>
      <c r="T139" s="190">
        <f>S139*H139</f>
        <v>10.5</v>
      </c>
      <c r="AR139" s="13" t="s">
        <v>142</v>
      </c>
      <c r="AT139" s="13" t="s">
        <v>138</v>
      </c>
      <c r="AU139" s="13" t="s">
        <v>79</v>
      </c>
      <c r="AY139" s="13" t="s">
        <v>136</v>
      </c>
      <c r="BE139" s="107">
        <f>IF(N139="základní",J139,0)</f>
        <v>0</v>
      </c>
      <c r="BF139" s="107">
        <f>IF(N139="snížená",J139,0)</f>
        <v>0</v>
      </c>
      <c r="BG139" s="107">
        <f>IF(N139="zákl. přenesená",J139,0)</f>
        <v>0</v>
      </c>
      <c r="BH139" s="107">
        <f>IF(N139="sníž. přenesená",J139,0)</f>
        <v>0</v>
      </c>
      <c r="BI139" s="107">
        <f>IF(N139="nulová",J139,0)</f>
        <v>0</v>
      </c>
      <c r="BJ139" s="13" t="s">
        <v>77</v>
      </c>
      <c r="BK139" s="107">
        <f>ROUND(I139*H139,2)</f>
        <v>0</v>
      </c>
      <c r="BL139" s="13" t="s">
        <v>142</v>
      </c>
      <c r="BM139" s="13" t="s">
        <v>256</v>
      </c>
    </row>
    <row r="140" s="1" customFormat="1" ht="16.5" customHeight="1">
      <c r="B140" s="152"/>
      <c r="C140" s="180" t="s">
        <v>257</v>
      </c>
      <c r="D140" s="180" t="s">
        <v>138</v>
      </c>
      <c r="E140" s="181" t="s">
        <v>258</v>
      </c>
      <c r="F140" s="182" t="s">
        <v>259</v>
      </c>
      <c r="G140" s="183" t="s">
        <v>246</v>
      </c>
      <c r="H140" s="184">
        <v>5</v>
      </c>
      <c r="I140" s="185"/>
      <c r="J140" s="186">
        <f>ROUND(I140*H140,2)</f>
        <v>0</v>
      </c>
      <c r="K140" s="182" t="s">
        <v>1</v>
      </c>
      <c r="L140" s="33"/>
      <c r="M140" s="187" t="s">
        <v>1</v>
      </c>
      <c r="N140" s="188" t="s">
        <v>40</v>
      </c>
      <c r="O140" s="63"/>
      <c r="P140" s="189">
        <f>O140*H140</f>
        <v>0</v>
      </c>
      <c r="Q140" s="189">
        <v>0</v>
      </c>
      <c r="R140" s="189">
        <f>Q140*H140</f>
        <v>0</v>
      </c>
      <c r="S140" s="189">
        <v>0.26200000000000001</v>
      </c>
      <c r="T140" s="190">
        <f>S140*H140</f>
        <v>1.3100000000000001</v>
      </c>
      <c r="AR140" s="13" t="s">
        <v>142</v>
      </c>
      <c r="AT140" s="13" t="s">
        <v>138</v>
      </c>
      <c r="AU140" s="13" t="s">
        <v>79</v>
      </c>
      <c r="AY140" s="13" t="s">
        <v>136</v>
      </c>
      <c r="BE140" s="107">
        <f>IF(N140="základní",J140,0)</f>
        <v>0</v>
      </c>
      <c r="BF140" s="107">
        <f>IF(N140="snížená",J140,0)</f>
        <v>0</v>
      </c>
      <c r="BG140" s="107">
        <f>IF(N140="zákl. přenesená",J140,0)</f>
        <v>0</v>
      </c>
      <c r="BH140" s="107">
        <f>IF(N140="sníž. přenesená",J140,0)</f>
        <v>0</v>
      </c>
      <c r="BI140" s="107">
        <f>IF(N140="nulová",J140,0)</f>
        <v>0</v>
      </c>
      <c r="BJ140" s="13" t="s">
        <v>77</v>
      </c>
      <c r="BK140" s="107">
        <f>ROUND(I140*H140,2)</f>
        <v>0</v>
      </c>
      <c r="BL140" s="13" t="s">
        <v>142</v>
      </c>
      <c r="BM140" s="13" t="s">
        <v>260</v>
      </c>
    </row>
    <row r="141" s="1" customFormat="1" ht="16.5" customHeight="1">
      <c r="B141" s="152"/>
      <c r="C141" s="180" t="s">
        <v>261</v>
      </c>
      <c r="D141" s="180" t="s">
        <v>138</v>
      </c>
      <c r="E141" s="181" t="s">
        <v>262</v>
      </c>
      <c r="F141" s="182" t="s">
        <v>263</v>
      </c>
      <c r="G141" s="183" t="s">
        <v>202</v>
      </c>
      <c r="H141" s="184">
        <v>27</v>
      </c>
      <c r="I141" s="185"/>
      <c r="J141" s="186">
        <f>ROUND(I141*H141,2)</f>
        <v>0</v>
      </c>
      <c r="K141" s="182" t="s">
        <v>146</v>
      </c>
      <c r="L141" s="33"/>
      <c r="M141" s="187" t="s">
        <v>1</v>
      </c>
      <c r="N141" s="188" t="s">
        <v>40</v>
      </c>
      <c r="O141" s="63"/>
      <c r="P141" s="189">
        <f>O141*H141</f>
        <v>0</v>
      </c>
      <c r="Q141" s="189">
        <v>0</v>
      </c>
      <c r="R141" s="189">
        <f>Q141*H141</f>
        <v>0</v>
      </c>
      <c r="S141" s="189">
        <v>0.012</v>
      </c>
      <c r="T141" s="190">
        <f>S141*H141</f>
        <v>0.32400000000000001</v>
      </c>
      <c r="AR141" s="13" t="s">
        <v>142</v>
      </c>
      <c r="AT141" s="13" t="s">
        <v>138</v>
      </c>
      <c r="AU141" s="13" t="s">
        <v>79</v>
      </c>
      <c r="AY141" s="13" t="s">
        <v>136</v>
      </c>
      <c r="BE141" s="107">
        <f>IF(N141="základní",J141,0)</f>
        <v>0</v>
      </c>
      <c r="BF141" s="107">
        <f>IF(N141="snížená",J141,0)</f>
        <v>0</v>
      </c>
      <c r="BG141" s="107">
        <f>IF(N141="zákl. přenesená",J141,0)</f>
        <v>0</v>
      </c>
      <c r="BH141" s="107">
        <f>IF(N141="sníž. přenesená",J141,0)</f>
        <v>0</v>
      </c>
      <c r="BI141" s="107">
        <f>IF(N141="nulová",J141,0)</f>
        <v>0</v>
      </c>
      <c r="BJ141" s="13" t="s">
        <v>77</v>
      </c>
      <c r="BK141" s="107">
        <f>ROUND(I141*H141,2)</f>
        <v>0</v>
      </c>
      <c r="BL141" s="13" t="s">
        <v>142</v>
      </c>
      <c r="BM141" s="13" t="s">
        <v>264</v>
      </c>
    </row>
    <row r="142" s="1" customFormat="1" ht="16.5" customHeight="1">
      <c r="B142" s="152"/>
      <c r="C142" s="180" t="s">
        <v>265</v>
      </c>
      <c r="D142" s="180" t="s">
        <v>138</v>
      </c>
      <c r="E142" s="181" t="s">
        <v>266</v>
      </c>
      <c r="F142" s="182" t="s">
        <v>267</v>
      </c>
      <c r="G142" s="183" t="s">
        <v>202</v>
      </c>
      <c r="H142" s="184">
        <v>5</v>
      </c>
      <c r="I142" s="185"/>
      <c r="J142" s="186">
        <f>ROUND(I142*H142,2)</f>
        <v>0</v>
      </c>
      <c r="K142" s="182" t="s">
        <v>146</v>
      </c>
      <c r="L142" s="33"/>
      <c r="M142" s="187" t="s">
        <v>1</v>
      </c>
      <c r="N142" s="188" t="s">
        <v>40</v>
      </c>
      <c r="O142" s="63"/>
      <c r="P142" s="189">
        <f>O142*H142</f>
        <v>0</v>
      </c>
      <c r="Q142" s="189">
        <v>0</v>
      </c>
      <c r="R142" s="189">
        <f>Q142*H142</f>
        <v>0</v>
      </c>
      <c r="S142" s="189">
        <v>0.14000000000000001</v>
      </c>
      <c r="T142" s="190">
        <f>S142*H142</f>
        <v>0.70000000000000007</v>
      </c>
      <c r="AR142" s="13" t="s">
        <v>142</v>
      </c>
      <c r="AT142" s="13" t="s">
        <v>138</v>
      </c>
      <c r="AU142" s="13" t="s">
        <v>79</v>
      </c>
      <c r="AY142" s="13" t="s">
        <v>136</v>
      </c>
      <c r="BE142" s="107">
        <f>IF(N142="základní",J142,0)</f>
        <v>0</v>
      </c>
      <c r="BF142" s="107">
        <f>IF(N142="snížená",J142,0)</f>
        <v>0</v>
      </c>
      <c r="BG142" s="107">
        <f>IF(N142="zákl. přenesená",J142,0)</f>
        <v>0</v>
      </c>
      <c r="BH142" s="107">
        <f>IF(N142="sníž. přenesená",J142,0)</f>
        <v>0</v>
      </c>
      <c r="BI142" s="107">
        <f>IF(N142="nulová",J142,0)</f>
        <v>0</v>
      </c>
      <c r="BJ142" s="13" t="s">
        <v>77</v>
      </c>
      <c r="BK142" s="107">
        <f>ROUND(I142*H142,2)</f>
        <v>0</v>
      </c>
      <c r="BL142" s="13" t="s">
        <v>142</v>
      </c>
      <c r="BM142" s="13" t="s">
        <v>268</v>
      </c>
    </row>
    <row r="143" s="1" customFormat="1" ht="16.5" customHeight="1">
      <c r="B143" s="152"/>
      <c r="C143" s="180" t="s">
        <v>269</v>
      </c>
      <c r="D143" s="180" t="s">
        <v>138</v>
      </c>
      <c r="E143" s="181" t="s">
        <v>270</v>
      </c>
      <c r="F143" s="182" t="s">
        <v>271</v>
      </c>
      <c r="G143" s="183" t="s">
        <v>202</v>
      </c>
      <c r="H143" s="184">
        <v>11</v>
      </c>
      <c r="I143" s="185"/>
      <c r="J143" s="186">
        <f>ROUND(I143*H143,2)</f>
        <v>0</v>
      </c>
      <c r="K143" s="182" t="s">
        <v>146</v>
      </c>
      <c r="L143" s="33"/>
      <c r="M143" s="187" t="s">
        <v>1</v>
      </c>
      <c r="N143" s="188" t="s">
        <v>40</v>
      </c>
      <c r="O143" s="63"/>
      <c r="P143" s="189">
        <f>O143*H143</f>
        <v>0</v>
      </c>
      <c r="Q143" s="189">
        <v>0</v>
      </c>
      <c r="R143" s="189">
        <f>Q143*H143</f>
        <v>0</v>
      </c>
      <c r="S143" s="189">
        <v>0.002</v>
      </c>
      <c r="T143" s="190">
        <f>S143*H143</f>
        <v>0.021999999999999999</v>
      </c>
      <c r="AR143" s="13" t="s">
        <v>142</v>
      </c>
      <c r="AT143" s="13" t="s">
        <v>138</v>
      </c>
      <c r="AU143" s="13" t="s">
        <v>79</v>
      </c>
      <c r="AY143" s="13" t="s">
        <v>136</v>
      </c>
      <c r="BE143" s="107">
        <f>IF(N143="základní",J143,0)</f>
        <v>0</v>
      </c>
      <c r="BF143" s="107">
        <f>IF(N143="snížená",J143,0)</f>
        <v>0</v>
      </c>
      <c r="BG143" s="107">
        <f>IF(N143="zákl. přenesená",J143,0)</f>
        <v>0</v>
      </c>
      <c r="BH143" s="107">
        <f>IF(N143="sníž. přenesená",J143,0)</f>
        <v>0</v>
      </c>
      <c r="BI143" s="107">
        <f>IF(N143="nulová",J143,0)</f>
        <v>0</v>
      </c>
      <c r="BJ143" s="13" t="s">
        <v>77</v>
      </c>
      <c r="BK143" s="107">
        <f>ROUND(I143*H143,2)</f>
        <v>0</v>
      </c>
      <c r="BL143" s="13" t="s">
        <v>142</v>
      </c>
      <c r="BM143" s="13" t="s">
        <v>272</v>
      </c>
    </row>
    <row r="144" s="1" customFormat="1" ht="16.5" customHeight="1">
      <c r="B144" s="152"/>
      <c r="C144" s="180" t="s">
        <v>273</v>
      </c>
      <c r="D144" s="180" t="s">
        <v>138</v>
      </c>
      <c r="E144" s="181" t="s">
        <v>274</v>
      </c>
      <c r="F144" s="182" t="s">
        <v>275</v>
      </c>
      <c r="G144" s="183" t="s">
        <v>202</v>
      </c>
      <c r="H144" s="184">
        <v>24</v>
      </c>
      <c r="I144" s="185"/>
      <c r="J144" s="186">
        <f>ROUND(I144*H144,2)</f>
        <v>0</v>
      </c>
      <c r="K144" s="182" t="s">
        <v>146</v>
      </c>
      <c r="L144" s="33"/>
      <c r="M144" s="187" t="s">
        <v>1</v>
      </c>
      <c r="N144" s="188" t="s">
        <v>40</v>
      </c>
      <c r="O144" s="63"/>
      <c r="P144" s="189">
        <f>O144*H144</f>
        <v>0</v>
      </c>
      <c r="Q144" s="189">
        <v>0</v>
      </c>
      <c r="R144" s="189">
        <f>Q144*H144</f>
        <v>0</v>
      </c>
      <c r="S144" s="189">
        <v>0.027</v>
      </c>
      <c r="T144" s="190">
        <f>S144*H144</f>
        <v>0.64800000000000002</v>
      </c>
      <c r="AR144" s="13" t="s">
        <v>142</v>
      </c>
      <c r="AT144" s="13" t="s">
        <v>138</v>
      </c>
      <c r="AU144" s="13" t="s">
        <v>79</v>
      </c>
      <c r="AY144" s="13" t="s">
        <v>136</v>
      </c>
      <c r="BE144" s="107">
        <f>IF(N144="základní",J144,0)</f>
        <v>0</v>
      </c>
      <c r="BF144" s="107">
        <f>IF(N144="snížená",J144,0)</f>
        <v>0</v>
      </c>
      <c r="BG144" s="107">
        <f>IF(N144="zákl. přenesená",J144,0)</f>
        <v>0</v>
      </c>
      <c r="BH144" s="107">
        <f>IF(N144="sníž. přenesená",J144,0)</f>
        <v>0</v>
      </c>
      <c r="BI144" s="107">
        <f>IF(N144="nulová",J144,0)</f>
        <v>0</v>
      </c>
      <c r="BJ144" s="13" t="s">
        <v>77</v>
      </c>
      <c r="BK144" s="107">
        <f>ROUND(I144*H144,2)</f>
        <v>0</v>
      </c>
      <c r="BL144" s="13" t="s">
        <v>142</v>
      </c>
      <c r="BM144" s="13" t="s">
        <v>276</v>
      </c>
    </row>
    <row r="145" s="1" customFormat="1" ht="16.5" customHeight="1">
      <c r="B145" s="152"/>
      <c r="C145" s="180" t="s">
        <v>277</v>
      </c>
      <c r="D145" s="180" t="s">
        <v>138</v>
      </c>
      <c r="E145" s="181" t="s">
        <v>278</v>
      </c>
      <c r="F145" s="182" t="s">
        <v>279</v>
      </c>
      <c r="G145" s="183" t="s">
        <v>280</v>
      </c>
      <c r="H145" s="184">
        <v>169</v>
      </c>
      <c r="I145" s="185"/>
      <c r="J145" s="186">
        <f>ROUND(I145*H145,2)</f>
        <v>0</v>
      </c>
      <c r="K145" s="182" t="s">
        <v>146</v>
      </c>
      <c r="L145" s="33"/>
      <c r="M145" s="187" t="s">
        <v>1</v>
      </c>
      <c r="N145" s="188" t="s">
        <v>40</v>
      </c>
      <c r="O145" s="63"/>
      <c r="P145" s="189">
        <f>O145*H145</f>
        <v>0</v>
      </c>
      <c r="Q145" s="189">
        <v>0</v>
      </c>
      <c r="R145" s="189">
        <f>Q145*H145</f>
        <v>0</v>
      </c>
      <c r="S145" s="189">
        <v>0.017999999999999999</v>
      </c>
      <c r="T145" s="190">
        <f>S145*H145</f>
        <v>3.0419999999999998</v>
      </c>
      <c r="AR145" s="13" t="s">
        <v>142</v>
      </c>
      <c r="AT145" s="13" t="s">
        <v>138</v>
      </c>
      <c r="AU145" s="13" t="s">
        <v>79</v>
      </c>
      <c r="AY145" s="13" t="s">
        <v>136</v>
      </c>
      <c r="BE145" s="107">
        <f>IF(N145="základní",J145,0)</f>
        <v>0</v>
      </c>
      <c r="BF145" s="107">
        <f>IF(N145="snížená",J145,0)</f>
        <v>0</v>
      </c>
      <c r="BG145" s="107">
        <f>IF(N145="zákl. přenesená",J145,0)</f>
        <v>0</v>
      </c>
      <c r="BH145" s="107">
        <f>IF(N145="sníž. přenesená",J145,0)</f>
        <v>0</v>
      </c>
      <c r="BI145" s="107">
        <f>IF(N145="nulová",J145,0)</f>
        <v>0</v>
      </c>
      <c r="BJ145" s="13" t="s">
        <v>77</v>
      </c>
      <c r="BK145" s="107">
        <f>ROUND(I145*H145,2)</f>
        <v>0</v>
      </c>
      <c r="BL145" s="13" t="s">
        <v>142</v>
      </c>
      <c r="BM145" s="13" t="s">
        <v>281</v>
      </c>
    </row>
    <row r="146" s="1" customFormat="1" ht="16.5" customHeight="1">
      <c r="B146" s="152"/>
      <c r="C146" s="180" t="s">
        <v>282</v>
      </c>
      <c r="D146" s="180" t="s">
        <v>138</v>
      </c>
      <c r="E146" s="181" t="s">
        <v>283</v>
      </c>
      <c r="F146" s="182" t="s">
        <v>284</v>
      </c>
      <c r="G146" s="183" t="s">
        <v>280</v>
      </c>
      <c r="H146" s="184">
        <v>83</v>
      </c>
      <c r="I146" s="185"/>
      <c r="J146" s="186">
        <f>ROUND(I146*H146,2)</f>
        <v>0</v>
      </c>
      <c r="K146" s="182" t="s">
        <v>1</v>
      </c>
      <c r="L146" s="33"/>
      <c r="M146" s="187" t="s">
        <v>1</v>
      </c>
      <c r="N146" s="188" t="s">
        <v>40</v>
      </c>
      <c r="O146" s="63"/>
      <c r="P146" s="189">
        <f>O146*H146</f>
        <v>0</v>
      </c>
      <c r="Q146" s="189">
        <v>0</v>
      </c>
      <c r="R146" s="189">
        <f>Q146*H146</f>
        <v>0</v>
      </c>
      <c r="S146" s="189">
        <v>0.040000000000000001</v>
      </c>
      <c r="T146" s="190">
        <f>S146*H146</f>
        <v>3.3200000000000003</v>
      </c>
      <c r="AR146" s="13" t="s">
        <v>142</v>
      </c>
      <c r="AT146" s="13" t="s">
        <v>138</v>
      </c>
      <c r="AU146" s="13" t="s">
        <v>79</v>
      </c>
      <c r="AY146" s="13" t="s">
        <v>136</v>
      </c>
      <c r="BE146" s="107">
        <f>IF(N146="základní",J146,0)</f>
        <v>0</v>
      </c>
      <c r="BF146" s="107">
        <f>IF(N146="snížená",J146,0)</f>
        <v>0</v>
      </c>
      <c r="BG146" s="107">
        <f>IF(N146="zákl. přenesená",J146,0)</f>
        <v>0</v>
      </c>
      <c r="BH146" s="107">
        <f>IF(N146="sníž. přenesená",J146,0)</f>
        <v>0</v>
      </c>
      <c r="BI146" s="107">
        <f>IF(N146="nulová",J146,0)</f>
        <v>0</v>
      </c>
      <c r="BJ146" s="13" t="s">
        <v>77</v>
      </c>
      <c r="BK146" s="107">
        <f>ROUND(I146*H146,2)</f>
        <v>0</v>
      </c>
      <c r="BL146" s="13" t="s">
        <v>142</v>
      </c>
      <c r="BM146" s="13" t="s">
        <v>285</v>
      </c>
    </row>
    <row r="147" s="1" customFormat="1" ht="16.5" customHeight="1">
      <c r="B147" s="152"/>
      <c r="C147" s="180" t="s">
        <v>286</v>
      </c>
      <c r="D147" s="180" t="s">
        <v>138</v>
      </c>
      <c r="E147" s="181" t="s">
        <v>287</v>
      </c>
      <c r="F147" s="182" t="s">
        <v>288</v>
      </c>
      <c r="G147" s="183" t="s">
        <v>175</v>
      </c>
      <c r="H147" s="184">
        <v>253.91999999999999</v>
      </c>
      <c r="I147" s="185"/>
      <c r="J147" s="186">
        <f>ROUND(I147*H147,2)</f>
        <v>0</v>
      </c>
      <c r="K147" s="182" t="s">
        <v>1</v>
      </c>
      <c r="L147" s="33"/>
      <c r="M147" s="187" t="s">
        <v>1</v>
      </c>
      <c r="N147" s="188" t="s">
        <v>40</v>
      </c>
      <c r="O147" s="63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13" t="s">
        <v>142</v>
      </c>
      <c r="AT147" s="13" t="s">
        <v>138</v>
      </c>
      <c r="AU147" s="13" t="s">
        <v>79</v>
      </c>
      <c r="AY147" s="13" t="s">
        <v>136</v>
      </c>
      <c r="BE147" s="107">
        <f>IF(N147="základní",J147,0)</f>
        <v>0</v>
      </c>
      <c r="BF147" s="107">
        <f>IF(N147="snížená",J147,0)</f>
        <v>0</v>
      </c>
      <c r="BG147" s="107">
        <f>IF(N147="zákl. přenesená",J147,0)</f>
        <v>0</v>
      </c>
      <c r="BH147" s="107">
        <f>IF(N147="sníž. přenesená",J147,0)</f>
        <v>0</v>
      </c>
      <c r="BI147" s="107">
        <f>IF(N147="nulová",J147,0)</f>
        <v>0</v>
      </c>
      <c r="BJ147" s="13" t="s">
        <v>77</v>
      </c>
      <c r="BK147" s="107">
        <f>ROUND(I147*H147,2)</f>
        <v>0</v>
      </c>
      <c r="BL147" s="13" t="s">
        <v>142</v>
      </c>
      <c r="BM147" s="13" t="s">
        <v>289</v>
      </c>
    </row>
    <row r="148" s="1" customFormat="1" ht="16.5" customHeight="1">
      <c r="B148" s="152"/>
      <c r="C148" s="180" t="s">
        <v>290</v>
      </c>
      <c r="D148" s="180" t="s">
        <v>138</v>
      </c>
      <c r="E148" s="181" t="s">
        <v>291</v>
      </c>
      <c r="F148" s="182" t="s">
        <v>292</v>
      </c>
      <c r="G148" s="183" t="s">
        <v>175</v>
      </c>
      <c r="H148" s="184">
        <v>25.391999999999999</v>
      </c>
      <c r="I148" s="185"/>
      <c r="J148" s="186">
        <f>ROUND(I148*H148,2)</f>
        <v>0</v>
      </c>
      <c r="K148" s="182" t="s">
        <v>1</v>
      </c>
      <c r="L148" s="33"/>
      <c r="M148" s="187" t="s">
        <v>1</v>
      </c>
      <c r="N148" s="188" t="s">
        <v>40</v>
      </c>
      <c r="O148" s="63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AR148" s="13" t="s">
        <v>142</v>
      </c>
      <c r="AT148" s="13" t="s">
        <v>138</v>
      </c>
      <c r="AU148" s="13" t="s">
        <v>79</v>
      </c>
      <c r="AY148" s="13" t="s">
        <v>136</v>
      </c>
      <c r="BE148" s="107">
        <f>IF(N148="základní",J148,0)</f>
        <v>0</v>
      </c>
      <c r="BF148" s="107">
        <f>IF(N148="snížená",J148,0)</f>
        <v>0</v>
      </c>
      <c r="BG148" s="107">
        <f>IF(N148="zákl. přenesená",J148,0)</f>
        <v>0</v>
      </c>
      <c r="BH148" s="107">
        <f>IF(N148="sníž. přenesená",J148,0)</f>
        <v>0</v>
      </c>
      <c r="BI148" s="107">
        <f>IF(N148="nulová",J148,0)</f>
        <v>0</v>
      </c>
      <c r="BJ148" s="13" t="s">
        <v>77</v>
      </c>
      <c r="BK148" s="107">
        <f>ROUND(I148*H148,2)</f>
        <v>0</v>
      </c>
      <c r="BL148" s="13" t="s">
        <v>142</v>
      </c>
      <c r="BM148" s="13" t="s">
        <v>293</v>
      </c>
    </row>
    <row r="149" s="1" customFormat="1" ht="16.5" customHeight="1">
      <c r="B149" s="152"/>
      <c r="C149" s="180" t="s">
        <v>294</v>
      </c>
      <c r="D149" s="180" t="s">
        <v>138</v>
      </c>
      <c r="E149" s="181" t="s">
        <v>295</v>
      </c>
      <c r="F149" s="182" t="s">
        <v>296</v>
      </c>
      <c r="G149" s="183" t="s">
        <v>175</v>
      </c>
      <c r="H149" s="184">
        <v>25.391999999999999</v>
      </c>
      <c r="I149" s="185"/>
      <c r="J149" s="186">
        <f>ROUND(I149*H149,2)</f>
        <v>0</v>
      </c>
      <c r="K149" s="182" t="s">
        <v>1</v>
      </c>
      <c r="L149" s="33"/>
      <c r="M149" s="187" t="s">
        <v>1</v>
      </c>
      <c r="N149" s="188" t="s">
        <v>40</v>
      </c>
      <c r="O149" s="63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AR149" s="13" t="s">
        <v>142</v>
      </c>
      <c r="AT149" s="13" t="s">
        <v>138</v>
      </c>
      <c r="AU149" s="13" t="s">
        <v>79</v>
      </c>
      <c r="AY149" s="13" t="s">
        <v>136</v>
      </c>
      <c r="BE149" s="107">
        <f>IF(N149="základní",J149,0)</f>
        <v>0</v>
      </c>
      <c r="BF149" s="107">
        <f>IF(N149="snížená",J149,0)</f>
        <v>0</v>
      </c>
      <c r="BG149" s="107">
        <f>IF(N149="zákl. přenesená",J149,0)</f>
        <v>0</v>
      </c>
      <c r="BH149" s="107">
        <f>IF(N149="sníž. přenesená",J149,0)</f>
        <v>0</v>
      </c>
      <c r="BI149" s="107">
        <f>IF(N149="nulová",J149,0)</f>
        <v>0</v>
      </c>
      <c r="BJ149" s="13" t="s">
        <v>77</v>
      </c>
      <c r="BK149" s="107">
        <f>ROUND(I149*H149,2)</f>
        <v>0</v>
      </c>
      <c r="BL149" s="13" t="s">
        <v>142</v>
      </c>
      <c r="BM149" s="13" t="s">
        <v>297</v>
      </c>
    </row>
    <row r="150" s="1" customFormat="1" ht="16.5" customHeight="1">
      <c r="B150" s="152"/>
      <c r="C150" s="180" t="s">
        <v>298</v>
      </c>
      <c r="D150" s="180" t="s">
        <v>138</v>
      </c>
      <c r="E150" s="181" t="s">
        <v>299</v>
      </c>
      <c r="F150" s="182" t="s">
        <v>300</v>
      </c>
      <c r="G150" s="183" t="s">
        <v>175</v>
      </c>
      <c r="H150" s="184">
        <v>25.391999999999999</v>
      </c>
      <c r="I150" s="185"/>
      <c r="J150" s="186">
        <f>ROUND(I150*H150,2)</f>
        <v>0</v>
      </c>
      <c r="K150" s="182" t="s">
        <v>1</v>
      </c>
      <c r="L150" s="33"/>
      <c r="M150" s="187" t="s">
        <v>1</v>
      </c>
      <c r="N150" s="188" t="s">
        <v>40</v>
      </c>
      <c r="O150" s="63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AR150" s="13" t="s">
        <v>142</v>
      </c>
      <c r="AT150" s="13" t="s">
        <v>138</v>
      </c>
      <c r="AU150" s="13" t="s">
        <v>79</v>
      </c>
      <c r="AY150" s="13" t="s">
        <v>136</v>
      </c>
      <c r="BE150" s="107">
        <f>IF(N150="základní",J150,0)</f>
        <v>0</v>
      </c>
      <c r="BF150" s="107">
        <f>IF(N150="snížená",J150,0)</f>
        <v>0</v>
      </c>
      <c r="BG150" s="107">
        <f>IF(N150="zákl. přenesená",J150,0)</f>
        <v>0</v>
      </c>
      <c r="BH150" s="107">
        <f>IF(N150="sníž. přenesená",J150,0)</f>
        <v>0</v>
      </c>
      <c r="BI150" s="107">
        <f>IF(N150="nulová",J150,0)</f>
        <v>0</v>
      </c>
      <c r="BJ150" s="13" t="s">
        <v>77</v>
      </c>
      <c r="BK150" s="107">
        <f>ROUND(I150*H150,2)</f>
        <v>0</v>
      </c>
      <c r="BL150" s="13" t="s">
        <v>142</v>
      </c>
      <c r="BM150" s="13" t="s">
        <v>301</v>
      </c>
    </row>
    <row r="151" s="1" customFormat="1" ht="16.5" customHeight="1">
      <c r="B151" s="152"/>
      <c r="C151" s="180" t="s">
        <v>302</v>
      </c>
      <c r="D151" s="180" t="s">
        <v>138</v>
      </c>
      <c r="E151" s="181" t="s">
        <v>303</v>
      </c>
      <c r="F151" s="182" t="s">
        <v>304</v>
      </c>
      <c r="G151" s="183" t="s">
        <v>175</v>
      </c>
      <c r="H151" s="184">
        <v>253.91999999999999</v>
      </c>
      <c r="I151" s="185"/>
      <c r="J151" s="186">
        <f>ROUND(I151*H151,2)</f>
        <v>0</v>
      </c>
      <c r="K151" s="182" t="s">
        <v>1</v>
      </c>
      <c r="L151" s="33"/>
      <c r="M151" s="187" t="s">
        <v>1</v>
      </c>
      <c r="N151" s="188" t="s">
        <v>40</v>
      </c>
      <c r="O151" s="63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AR151" s="13" t="s">
        <v>142</v>
      </c>
      <c r="AT151" s="13" t="s">
        <v>138</v>
      </c>
      <c r="AU151" s="13" t="s">
        <v>79</v>
      </c>
      <c r="AY151" s="13" t="s">
        <v>136</v>
      </c>
      <c r="BE151" s="107">
        <f>IF(N151="základní",J151,0)</f>
        <v>0</v>
      </c>
      <c r="BF151" s="107">
        <f>IF(N151="snížená",J151,0)</f>
        <v>0</v>
      </c>
      <c r="BG151" s="107">
        <f>IF(N151="zákl. přenesená",J151,0)</f>
        <v>0</v>
      </c>
      <c r="BH151" s="107">
        <f>IF(N151="sníž. přenesená",J151,0)</f>
        <v>0</v>
      </c>
      <c r="BI151" s="107">
        <f>IF(N151="nulová",J151,0)</f>
        <v>0</v>
      </c>
      <c r="BJ151" s="13" t="s">
        <v>77</v>
      </c>
      <c r="BK151" s="107">
        <f>ROUND(I151*H151,2)</f>
        <v>0</v>
      </c>
      <c r="BL151" s="13" t="s">
        <v>142</v>
      </c>
      <c r="BM151" s="13" t="s">
        <v>305</v>
      </c>
    </row>
    <row r="152" s="10" customFormat="1" ht="25.92" customHeight="1">
      <c r="B152" s="167"/>
      <c r="D152" s="168" t="s">
        <v>68</v>
      </c>
      <c r="E152" s="169" t="s">
        <v>306</v>
      </c>
      <c r="F152" s="169" t="s">
        <v>307</v>
      </c>
      <c r="I152" s="170"/>
      <c r="J152" s="171">
        <f>BK152</f>
        <v>0</v>
      </c>
      <c r="L152" s="167"/>
      <c r="M152" s="172"/>
      <c r="N152" s="173"/>
      <c r="O152" s="173"/>
      <c r="P152" s="174">
        <f>P153+P165+P187+P219+P246+P250</f>
        <v>0</v>
      </c>
      <c r="Q152" s="173"/>
      <c r="R152" s="174">
        <f>R153+R165+R187+R219+R246+R250</f>
        <v>2.2678077160000005</v>
      </c>
      <c r="S152" s="173"/>
      <c r="T152" s="175">
        <f>T153+T165+T187+T219+T246+T250</f>
        <v>0.025939999999999998</v>
      </c>
      <c r="AR152" s="168" t="s">
        <v>79</v>
      </c>
      <c r="AT152" s="176" t="s">
        <v>68</v>
      </c>
      <c r="AU152" s="176" t="s">
        <v>69</v>
      </c>
      <c r="AY152" s="168" t="s">
        <v>136</v>
      </c>
      <c r="BK152" s="177">
        <f>BK153+BK165+BK187+BK219+BK246+BK250</f>
        <v>0</v>
      </c>
    </row>
    <row r="153" s="10" customFormat="1" ht="22.8" customHeight="1">
      <c r="B153" s="167"/>
      <c r="D153" s="168" t="s">
        <v>68</v>
      </c>
      <c r="E153" s="178" t="s">
        <v>308</v>
      </c>
      <c r="F153" s="178" t="s">
        <v>309</v>
      </c>
      <c r="I153" s="170"/>
      <c r="J153" s="179">
        <f>BK153</f>
        <v>0</v>
      </c>
      <c r="L153" s="167"/>
      <c r="M153" s="172"/>
      <c r="N153" s="173"/>
      <c r="O153" s="173"/>
      <c r="P153" s="174">
        <f>SUM(P154:P164)</f>
        <v>0</v>
      </c>
      <c r="Q153" s="173"/>
      <c r="R153" s="174">
        <f>SUM(R154:R164)</f>
        <v>0.16650000000000001</v>
      </c>
      <c r="S153" s="173"/>
      <c r="T153" s="175">
        <f>SUM(T154:T164)</f>
        <v>0</v>
      </c>
      <c r="AR153" s="168" t="s">
        <v>79</v>
      </c>
      <c r="AT153" s="176" t="s">
        <v>68</v>
      </c>
      <c r="AU153" s="176" t="s">
        <v>77</v>
      </c>
      <c r="AY153" s="168" t="s">
        <v>136</v>
      </c>
      <c r="BK153" s="177">
        <f>SUM(BK154:BK164)</f>
        <v>0</v>
      </c>
    </row>
    <row r="154" s="1" customFormat="1" ht="16.5" customHeight="1">
      <c r="B154" s="152"/>
      <c r="C154" s="180" t="s">
        <v>310</v>
      </c>
      <c r="D154" s="180" t="s">
        <v>138</v>
      </c>
      <c r="E154" s="181" t="s">
        <v>311</v>
      </c>
      <c r="F154" s="182" t="s">
        <v>312</v>
      </c>
      <c r="G154" s="183" t="s">
        <v>280</v>
      </c>
      <c r="H154" s="184">
        <v>638</v>
      </c>
      <c r="I154" s="185"/>
      <c r="J154" s="186">
        <f>ROUND(I154*H154,2)</f>
        <v>0</v>
      </c>
      <c r="K154" s="182" t="s">
        <v>1</v>
      </c>
      <c r="L154" s="33"/>
      <c r="M154" s="187" t="s">
        <v>1</v>
      </c>
      <c r="N154" s="188" t="s">
        <v>40</v>
      </c>
      <c r="O154" s="63"/>
      <c r="P154" s="189">
        <f>O154*H154</f>
        <v>0</v>
      </c>
      <c r="Q154" s="189">
        <v>0.00010000000000000001</v>
      </c>
      <c r="R154" s="189">
        <f>Q154*H154</f>
        <v>0.063800000000000009</v>
      </c>
      <c r="S154" s="189">
        <v>0</v>
      </c>
      <c r="T154" s="190">
        <f>S154*H154</f>
        <v>0</v>
      </c>
      <c r="AR154" s="13" t="s">
        <v>204</v>
      </c>
      <c r="AT154" s="13" t="s">
        <v>138</v>
      </c>
      <c r="AU154" s="13" t="s">
        <v>79</v>
      </c>
      <c r="AY154" s="13" t="s">
        <v>136</v>
      </c>
      <c r="BE154" s="107">
        <f>IF(N154="základní",J154,0)</f>
        <v>0</v>
      </c>
      <c r="BF154" s="107">
        <f>IF(N154="snížená",J154,0)</f>
        <v>0</v>
      </c>
      <c r="BG154" s="107">
        <f>IF(N154="zákl. přenesená",J154,0)</f>
        <v>0</v>
      </c>
      <c r="BH154" s="107">
        <f>IF(N154="sníž. přenesená",J154,0)</f>
        <v>0</v>
      </c>
      <c r="BI154" s="107">
        <f>IF(N154="nulová",J154,0)</f>
        <v>0</v>
      </c>
      <c r="BJ154" s="13" t="s">
        <v>77</v>
      </c>
      <c r="BK154" s="107">
        <f>ROUND(I154*H154,2)</f>
        <v>0</v>
      </c>
      <c r="BL154" s="13" t="s">
        <v>204</v>
      </c>
      <c r="BM154" s="13" t="s">
        <v>313</v>
      </c>
    </row>
    <row r="155" s="1" customFormat="1" ht="16.5" customHeight="1">
      <c r="B155" s="152"/>
      <c r="C155" s="191" t="s">
        <v>314</v>
      </c>
      <c r="D155" s="191" t="s">
        <v>190</v>
      </c>
      <c r="E155" s="192" t="s">
        <v>315</v>
      </c>
      <c r="F155" s="193" t="s">
        <v>316</v>
      </c>
      <c r="G155" s="194" t="s">
        <v>280</v>
      </c>
      <c r="H155" s="195">
        <v>132</v>
      </c>
      <c r="I155" s="196"/>
      <c r="J155" s="197">
        <f>ROUND(I155*H155,2)</f>
        <v>0</v>
      </c>
      <c r="K155" s="193" t="s">
        <v>146</v>
      </c>
      <c r="L155" s="198"/>
      <c r="M155" s="199" t="s">
        <v>1</v>
      </c>
      <c r="N155" s="200" t="s">
        <v>40</v>
      </c>
      <c r="O155" s="63"/>
      <c r="P155" s="189">
        <f>O155*H155</f>
        <v>0</v>
      </c>
      <c r="Q155" s="189">
        <v>3.0000000000000001E-05</v>
      </c>
      <c r="R155" s="189">
        <f>Q155*H155</f>
        <v>0.00396</v>
      </c>
      <c r="S155" s="189">
        <v>0</v>
      </c>
      <c r="T155" s="190">
        <f>S155*H155</f>
        <v>0</v>
      </c>
      <c r="AR155" s="13" t="s">
        <v>273</v>
      </c>
      <c r="AT155" s="13" t="s">
        <v>190</v>
      </c>
      <c r="AU155" s="13" t="s">
        <v>79</v>
      </c>
      <c r="AY155" s="13" t="s">
        <v>136</v>
      </c>
      <c r="BE155" s="107">
        <f>IF(N155="základní",J155,0)</f>
        <v>0</v>
      </c>
      <c r="BF155" s="107">
        <f>IF(N155="snížená",J155,0)</f>
        <v>0</v>
      </c>
      <c r="BG155" s="107">
        <f>IF(N155="zákl. přenesená",J155,0)</f>
        <v>0</v>
      </c>
      <c r="BH155" s="107">
        <f>IF(N155="sníž. přenesená",J155,0)</f>
        <v>0</v>
      </c>
      <c r="BI155" s="107">
        <f>IF(N155="nulová",J155,0)</f>
        <v>0</v>
      </c>
      <c r="BJ155" s="13" t="s">
        <v>77</v>
      </c>
      <c r="BK155" s="107">
        <f>ROUND(I155*H155,2)</f>
        <v>0</v>
      </c>
      <c r="BL155" s="13" t="s">
        <v>204</v>
      </c>
      <c r="BM155" s="13" t="s">
        <v>317</v>
      </c>
    </row>
    <row r="156" s="1" customFormat="1" ht="16.5" customHeight="1">
      <c r="B156" s="152"/>
      <c r="C156" s="191" t="s">
        <v>318</v>
      </c>
      <c r="D156" s="191" t="s">
        <v>190</v>
      </c>
      <c r="E156" s="192" t="s">
        <v>319</v>
      </c>
      <c r="F156" s="193" t="s">
        <v>320</v>
      </c>
      <c r="G156" s="194" t="s">
        <v>280</v>
      </c>
      <c r="H156" s="195">
        <v>44</v>
      </c>
      <c r="I156" s="196"/>
      <c r="J156" s="197">
        <f>ROUND(I156*H156,2)</f>
        <v>0</v>
      </c>
      <c r="K156" s="193" t="s">
        <v>146</v>
      </c>
      <c r="L156" s="198"/>
      <c r="M156" s="199" t="s">
        <v>1</v>
      </c>
      <c r="N156" s="200" t="s">
        <v>40</v>
      </c>
      <c r="O156" s="63"/>
      <c r="P156" s="189">
        <f>O156*H156</f>
        <v>0</v>
      </c>
      <c r="Q156" s="189">
        <v>3.0000000000000001E-05</v>
      </c>
      <c r="R156" s="189">
        <f>Q156*H156</f>
        <v>0.00132</v>
      </c>
      <c r="S156" s="189">
        <v>0</v>
      </c>
      <c r="T156" s="190">
        <f>S156*H156</f>
        <v>0</v>
      </c>
      <c r="AR156" s="13" t="s">
        <v>273</v>
      </c>
      <c r="AT156" s="13" t="s">
        <v>190</v>
      </c>
      <c r="AU156" s="13" t="s">
        <v>79</v>
      </c>
      <c r="AY156" s="13" t="s">
        <v>136</v>
      </c>
      <c r="BE156" s="107">
        <f>IF(N156="základní",J156,0)</f>
        <v>0</v>
      </c>
      <c r="BF156" s="107">
        <f>IF(N156="snížená",J156,0)</f>
        <v>0</v>
      </c>
      <c r="BG156" s="107">
        <f>IF(N156="zákl. přenesená",J156,0)</f>
        <v>0</v>
      </c>
      <c r="BH156" s="107">
        <f>IF(N156="sníž. přenesená",J156,0)</f>
        <v>0</v>
      </c>
      <c r="BI156" s="107">
        <f>IF(N156="nulová",J156,0)</f>
        <v>0</v>
      </c>
      <c r="BJ156" s="13" t="s">
        <v>77</v>
      </c>
      <c r="BK156" s="107">
        <f>ROUND(I156*H156,2)</f>
        <v>0</v>
      </c>
      <c r="BL156" s="13" t="s">
        <v>204</v>
      </c>
      <c r="BM156" s="13" t="s">
        <v>321</v>
      </c>
    </row>
    <row r="157" s="1" customFormat="1" ht="16.5" customHeight="1">
      <c r="B157" s="152"/>
      <c r="C157" s="191" t="s">
        <v>322</v>
      </c>
      <c r="D157" s="191" t="s">
        <v>190</v>
      </c>
      <c r="E157" s="192" t="s">
        <v>323</v>
      </c>
      <c r="F157" s="193" t="s">
        <v>324</v>
      </c>
      <c r="G157" s="194" t="s">
        <v>280</v>
      </c>
      <c r="H157" s="195">
        <v>60</v>
      </c>
      <c r="I157" s="196"/>
      <c r="J157" s="197">
        <f>ROUND(I157*H157,2)</f>
        <v>0</v>
      </c>
      <c r="K157" s="193" t="s">
        <v>146</v>
      </c>
      <c r="L157" s="198"/>
      <c r="M157" s="199" t="s">
        <v>1</v>
      </c>
      <c r="N157" s="200" t="s">
        <v>40</v>
      </c>
      <c r="O157" s="63"/>
      <c r="P157" s="189">
        <f>O157*H157</f>
        <v>0</v>
      </c>
      <c r="Q157" s="189">
        <v>4.0000000000000003E-05</v>
      </c>
      <c r="R157" s="189">
        <f>Q157*H157</f>
        <v>0.0024000000000000002</v>
      </c>
      <c r="S157" s="189">
        <v>0</v>
      </c>
      <c r="T157" s="190">
        <f>S157*H157</f>
        <v>0</v>
      </c>
      <c r="AR157" s="13" t="s">
        <v>273</v>
      </c>
      <c r="AT157" s="13" t="s">
        <v>190</v>
      </c>
      <c r="AU157" s="13" t="s">
        <v>79</v>
      </c>
      <c r="AY157" s="13" t="s">
        <v>136</v>
      </c>
      <c r="BE157" s="107">
        <f>IF(N157="základní",J157,0)</f>
        <v>0</v>
      </c>
      <c r="BF157" s="107">
        <f>IF(N157="snížená",J157,0)</f>
        <v>0</v>
      </c>
      <c r="BG157" s="107">
        <f>IF(N157="zákl. přenesená",J157,0)</f>
        <v>0</v>
      </c>
      <c r="BH157" s="107">
        <f>IF(N157="sníž. přenesená",J157,0)</f>
        <v>0</v>
      </c>
      <c r="BI157" s="107">
        <f>IF(N157="nulová",J157,0)</f>
        <v>0</v>
      </c>
      <c r="BJ157" s="13" t="s">
        <v>77</v>
      </c>
      <c r="BK157" s="107">
        <f>ROUND(I157*H157,2)</f>
        <v>0</v>
      </c>
      <c r="BL157" s="13" t="s">
        <v>204</v>
      </c>
      <c r="BM157" s="13" t="s">
        <v>325</v>
      </c>
    </row>
    <row r="158" s="1" customFormat="1" ht="16.5" customHeight="1">
      <c r="B158" s="152"/>
      <c r="C158" s="191" t="s">
        <v>326</v>
      </c>
      <c r="D158" s="191" t="s">
        <v>190</v>
      </c>
      <c r="E158" s="192" t="s">
        <v>327</v>
      </c>
      <c r="F158" s="193" t="s">
        <v>328</v>
      </c>
      <c r="G158" s="194" t="s">
        <v>280</v>
      </c>
      <c r="H158" s="195">
        <v>15</v>
      </c>
      <c r="I158" s="196"/>
      <c r="J158" s="197">
        <f>ROUND(I158*H158,2)</f>
        <v>0</v>
      </c>
      <c r="K158" s="193" t="s">
        <v>146</v>
      </c>
      <c r="L158" s="198"/>
      <c r="M158" s="199" t="s">
        <v>1</v>
      </c>
      <c r="N158" s="200" t="s">
        <v>40</v>
      </c>
      <c r="O158" s="63"/>
      <c r="P158" s="189">
        <f>O158*H158</f>
        <v>0</v>
      </c>
      <c r="Q158" s="189">
        <v>4.0000000000000003E-05</v>
      </c>
      <c r="R158" s="189">
        <f>Q158*H158</f>
        <v>0.00060000000000000006</v>
      </c>
      <c r="S158" s="189">
        <v>0</v>
      </c>
      <c r="T158" s="190">
        <f>S158*H158</f>
        <v>0</v>
      </c>
      <c r="AR158" s="13" t="s">
        <v>273</v>
      </c>
      <c r="AT158" s="13" t="s">
        <v>190</v>
      </c>
      <c r="AU158" s="13" t="s">
        <v>79</v>
      </c>
      <c r="AY158" s="13" t="s">
        <v>136</v>
      </c>
      <c r="BE158" s="107">
        <f>IF(N158="základní",J158,0)</f>
        <v>0</v>
      </c>
      <c r="BF158" s="107">
        <f>IF(N158="snížená",J158,0)</f>
        <v>0</v>
      </c>
      <c r="BG158" s="107">
        <f>IF(N158="zákl. přenesená",J158,0)</f>
        <v>0</v>
      </c>
      <c r="BH158" s="107">
        <f>IF(N158="sníž. přenesená",J158,0)</f>
        <v>0</v>
      </c>
      <c r="BI158" s="107">
        <f>IF(N158="nulová",J158,0)</f>
        <v>0</v>
      </c>
      <c r="BJ158" s="13" t="s">
        <v>77</v>
      </c>
      <c r="BK158" s="107">
        <f>ROUND(I158*H158,2)</f>
        <v>0</v>
      </c>
      <c r="BL158" s="13" t="s">
        <v>204</v>
      </c>
      <c r="BM158" s="13" t="s">
        <v>329</v>
      </c>
    </row>
    <row r="159" s="1" customFormat="1" ht="16.5" customHeight="1">
      <c r="B159" s="152"/>
      <c r="C159" s="191" t="s">
        <v>330</v>
      </c>
      <c r="D159" s="191" t="s">
        <v>190</v>
      </c>
      <c r="E159" s="192" t="s">
        <v>331</v>
      </c>
      <c r="F159" s="193" t="s">
        <v>332</v>
      </c>
      <c r="G159" s="194" t="s">
        <v>280</v>
      </c>
      <c r="H159" s="195">
        <v>8</v>
      </c>
      <c r="I159" s="196"/>
      <c r="J159" s="197">
        <f>ROUND(I159*H159,2)</f>
        <v>0</v>
      </c>
      <c r="K159" s="193" t="s">
        <v>146</v>
      </c>
      <c r="L159" s="198"/>
      <c r="M159" s="199" t="s">
        <v>1</v>
      </c>
      <c r="N159" s="200" t="s">
        <v>40</v>
      </c>
      <c r="O159" s="63"/>
      <c r="P159" s="189">
        <f>O159*H159</f>
        <v>0</v>
      </c>
      <c r="Q159" s="189">
        <v>6.0000000000000002E-05</v>
      </c>
      <c r="R159" s="189">
        <f>Q159*H159</f>
        <v>0.00048000000000000001</v>
      </c>
      <c r="S159" s="189">
        <v>0</v>
      </c>
      <c r="T159" s="190">
        <f>S159*H159</f>
        <v>0</v>
      </c>
      <c r="AR159" s="13" t="s">
        <v>273</v>
      </c>
      <c r="AT159" s="13" t="s">
        <v>190</v>
      </c>
      <c r="AU159" s="13" t="s">
        <v>79</v>
      </c>
      <c r="AY159" s="13" t="s">
        <v>136</v>
      </c>
      <c r="BE159" s="107">
        <f>IF(N159="základní",J159,0)</f>
        <v>0</v>
      </c>
      <c r="BF159" s="107">
        <f>IF(N159="snížená",J159,0)</f>
        <v>0</v>
      </c>
      <c r="BG159" s="107">
        <f>IF(N159="zákl. přenesená",J159,0)</f>
        <v>0</v>
      </c>
      <c r="BH159" s="107">
        <f>IF(N159="sníž. přenesená",J159,0)</f>
        <v>0</v>
      </c>
      <c r="BI159" s="107">
        <f>IF(N159="nulová",J159,0)</f>
        <v>0</v>
      </c>
      <c r="BJ159" s="13" t="s">
        <v>77</v>
      </c>
      <c r="BK159" s="107">
        <f>ROUND(I159*H159,2)</f>
        <v>0</v>
      </c>
      <c r="BL159" s="13" t="s">
        <v>204</v>
      </c>
      <c r="BM159" s="13" t="s">
        <v>333</v>
      </c>
    </row>
    <row r="160" s="1" customFormat="1" ht="16.5" customHeight="1">
      <c r="B160" s="152"/>
      <c r="C160" s="191" t="s">
        <v>334</v>
      </c>
      <c r="D160" s="191" t="s">
        <v>190</v>
      </c>
      <c r="E160" s="192" t="s">
        <v>335</v>
      </c>
      <c r="F160" s="193" t="s">
        <v>336</v>
      </c>
      <c r="G160" s="194" t="s">
        <v>280</v>
      </c>
      <c r="H160" s="195">
        <v>248</v>
      </c>
      <c r="I160" s="196"/>
      <c r="J160" s="197">
        <f>ROUND(I160*H160,2)</f>
        <v>0</v>
      </c>
      <c r="K160" s="193" t="s">
        <v>146</v>
      </c>
      <c r="L160" s="198"/>
      <c r="M160" s="199" t="s">
        <v>1</v>
      </c>
      <c r="N160" s="200" t="s">
        <v>40</v>
      </c>
      <c r="O160" s="63"/>
      <c r="P160" s="189">
        <f>O160*H160</f>
        <v>0</v>
      </c>
      <c r="Q160" s="189">
        <v>8.0000000000000007E-05</v>
      </c>
      <c r="R160" s="189">
        <f>Q160*H160</f>
        <v>0.01984</v>
      </c>
      <c r="S160" s="189">
        <v>0</v>
      </c>
      <c r="T160" s="190">
        <f>S160*H160</f>
        <v>0</v>
      </c>
      <c r="AR160" s="13" t="s">
        <v>273</v>
      </c>
      <c r="AT160" s="13" t="s">
        <v>190</v>
      </c>
      <c r="AU160" s="13" t="s">
        <v>79</v>
      </c>
      <c r="AY160" s="13" t="s">
        <v>136</v>
      </c>
      <c r="BE160" s="107">
        <f>IF(N160="základní",J160,0)</f>
        <v>0</v>
      </c>
      <c r="BF160" s="107">
        <f>IF(N160="snížená",J160,0)</f>
        <v>0</v>
      </c>
      <c r="BG160" s="107">
        <f>IF(N160="zákl. přenesená",J160,0)</f>
        <v>0</v>
      </c>
      <c r="BH160" s="107">
        <f>IF(N160="sníž. přenesená",J160,0)</f>
        <v>0</v>
      </c>
      <c r="BI160" s="107">
        <f>IF(N160="nulová",J160,0)</f>
        <v>0</v>
      </c>
      <c r="BJ160" s="13" t="s">
        <v>77</v>
      </c>
      <c r="BK160" s="107">
        <f>ROUND(I160*H160,2)</f>
        <v>0</v>
      </c>
      <c r="BL160" s="13" t="s">
        <v>204</v>
      </c>
      <c r="BM160" s="13" t="s">
        <v>337</v>
      </c>
    </row>
    <row r="161" s="1" customFormat="1" ht="16.5" customHeight="1">
      <c r="B161" s="152"/>
      <c r="C161" s="191" t="s">
        <v>338</v>
      </c>
      <c r="D161" s="191" t="s">
        <v>190</v>
      </c>
      <c r="E161" s="192" t="s">
        <v>339</v>
      </c>
      <c r="F161" s="193" t="s">
        <v>340</v>
      </c>
      <c r="G161" s="194" t="s">
        <v>280</v>
      </c>
      <c r="H161" s="195">
        <v>47</v>
      </c>
      <c r="I161" s="196"/>
      <c r="J161" s="197">
        <f>ROUND(I161*H161,2)</f>
        <v>0</v>
      </c>
      <c r="K161" s="193" t="s">
        <v>146</v>
      </c>
      <c r="L161" s="198"/>
      <c r="M161" s="199" t="s">
        <v>1</v>
      </c>
      <c r="N161" s="200" t="s">
        <v>40</v>
      </c>
      <c r="O161" s="63"/>
      <c r="P161" s="189">
        <f>O161*H161</f>
        <v>0</v>
      </c>
      <c r="Q161" s="189">
        <v>9.0000000000000006E-05</v>
      </c>
      <c r="R161" s="189">
        <f>Q161*H161</f>
        <v>0.0042300000000000003</v>
      </c>
      <c r="S161" s="189">
        <v>0</v>
      </c>
      <c r="T161" s="190">
        <f>S161*H161</f>
        <v>0</v>
      </c>
      <c r="AR161" s="13" t="s">
        <v>273</v>
      </c>
      <c r="AT161" s="13" t="s">
        <v>190</v>
      </c>
      <c r="AU161" s="13" t="s">
        <v>79</v>
      </c>
      <c r="AY161" s="13" t="s">
        <v>136</v>
      </c>
      <c r="BE161" s="107">
        <f>IF(N161="základní",J161,0)</f>
        <v>0</v>
      </c>
      <c r="BF161" s="107">
        <f>IF(N161="snížená",J161,0)</f>
        <v>0</v>
      </c>
      <c r="BG161" s="107">
        <f>IF(N161="zákl. přenesená",J161,0)</f>
        <v>0</v>
      </c>
      <c r="BH161" s="107">
        <f>IF(N161="sníž. přenesená",J161,0)</f>
        <v>0</v>
      </c>
      <c r="BI161" s="107">
        <f>IF(N161="nulová",J161,0)</f>
        <v>0</v>
      </c>
      <c r="BJ161" s="13" t="s">
        <v>77</v>
      </c>
      <c r="BK161" s="107">
        <f>ROUND(I161*H161,2)</f>
        <v>0</v>
      </c>
      <c r="BL161" s="13" t="s">
        <v>204</v>
      </c>
      <c r="BM161" s="13" t="s">
        <v>341</v>
      </c>
    </row>
    <row r="162" s="1" customFormat="1" ht="16.5" customHeight="1">
      <c r="B162" s="152"/>
      <c r="C162" s="191" t="s">
        <v>342</v>
      </c>
      <c r="D162" s="191" t="s">
        <v>190</v>
      </c>
      <c r="E162" s="192" t="s">
        <v>343</v>
      </c>
      <c r="F162" s="193" t="s">
        <v>344</v>
      </c>
      <c r="G162" s="194" t="s">
        <v>280</v>
      </c>
      <c r="H162" s="195">
        <v>69</v>
      </c>
      <c r="I162" s="196"/>
      <c r="J162" s="197">
        <f>ROUND(I162*H162,2)</f>
        <v>0</v>
      </c>
      <c r="K162" s="193" t="s">
        <v>146</v>
      </c>
      <c r="L162" s="198"/>
      <c r="M162" s="199" t="s">
        <v>1</v>
      </c>
      <c r="N162" s="200" t="s">
        <v>40</v>
      </c>
      <c r="O162" s="63"/>
      <c r="P162" s="189">
        <f>O162*H162</f>
        <v>0</v>
      </c>
      <c r="Q162" s="189">
        <v>0.00097999999999999997</v>
      </c>
      <c r="R162" s="189">
        <f>Q162*H162</f>
        <v>0.06762</v>
      </c>
      <c r="S162" s="189">
        <v>0</v>
      </c>
      <c r="T162" s="190">
        <f>S162*H162</f>
        <v>0</v>
      </c>
      <c r="AR162" s="13" t="s">
        <v>273</v>
      </c>
      <c r="AT162" s="13" t="s">
        <v>190</v>
      </c>
      <c r="AU162" s="13" t="s">
        <v>79</v>
      </c>
      <c r="AY162" s="13" t="s">
        <v>136</v>
      </c>
      <c r="BE162" s="107">
        <f>IF(N162="základní",J162,0)</f>
        <v>0</v>
      </c>
      <c r="BF162" s="107">
        <f>IF(N162="snížená",J162,0)</f>
        <v>0</v>
      </c>
      <c r="BG162" s="107">
        <f>IF(N162="zákl. přenesená",J162,0)</f>
        <v>0</v>
      </c>
      <c r="BH162" s="107">
        <f>IF(N162="sníž. přenesená",J162,0)</f>
        <v>0</v>
      </c>
      <c r="BI162" s="107">
        <f>IF(N162="nulová",J162,0)</f>
        <v>0</v>
      </c>
      <c r="BJ162" s="13" t="s">
        <v>77</v>
      </c>
      <c r="BK162" s="107">
        <f>ROUND(I162*H162,2)</f>
        <v>0</v>
      </c>
      <c r="BL162" s="13" t="s">
        <v>204</v>
      </c>
      <c r="BM162" s="13" t="s">
        <v>345</v>
      </c>
    </row>
    <row r="163" s="1" customFormat="1" ht="16.5" customHeight="1">
      <c r="B163" s="152"/>
      <c r="C163" s="191" t="s">
        <v>346</v>
      </c>
      <c r="D163" s="191" t="s">
        <v>190</v>
      </c>
      <c r="E163" s="192" t="s">
        <v>347</v>
      </c>
      <c r="F163" s="193" t="s">
        <v>348</v>
      </c>
      <c r="G163" s="194" t="s">
        <v>280</v>
      </c>
      <c r="H163" s="195">
        <v>15</v>
      </c>
      <c r="I163" s="196"/>
      <c r="J163" s="197">
        <f>ROUND(I163*H163,2)</f>
        <v>0</v>
      </c>
      <c r="K163" s="193" t="s">
        <v>146</v>
      </c>
      <c r="L163" s="198"/>
      <c r="M163" s="199" t="s">
        <v>1</v>
      </c>
      <c r="N163" s="200" t="s">
        <v>40</v>
      </c>
      <c r="O163" s="63"/>
      <c r="P163" s="189">
        <f>O163*H163</f>
        <v>0</v>
      </c>
      <c r="Q163" s="189">
        <v>0.00014999999999999999</v>
      </c>
      <c r="R163" s="189">
        <f>Q163*H163</f>
        <v>0.0022499999999999998</v>
      </c>
      <c r="S163" s="189">
        <v>0</v>
      </c>
      <c r="T163" s="190">
        <f>S163*H163</f>
        <v>0</v>
      </c>
      <c r="AR163" s="13" t="s">
        <v>273</v>
      </c>
      <c r="AT163" s="13" t="s">
        <v>190</v>
      </c>
      <c r="AU163" s="13" t="s">
        <v>79</v>
      </c>
      <c r="AY163" s="13" t="s">
        <v>136</v>
      </c>
      <c r="BE163" s="107">
        <f>IF(N163="základní",J163,0)</f>
        <v>0</v>
      </c>
      <c r="BF163" s="107">
        <f>IF(N163="snížená",J163,0)</f>
        <v>0</v>
      </c>
      <c r="BG163" s="107">
        <f>IF(N163="zákl. přenesená",J163,0)</f>
        <v>0</v>
      </c>
      <c r="BH163" s="107">
        <f>IF(N163="sníž. přenesená",J163,0)</f>
        <v>0</v>
      </c>
      <c r="BI163" s="107">
        <f>IF(N163="nulová",J163,0)</f>
        <v>0</v>
      </c>
      <c r="BJ163" s="13" t="s">
        <v>77</v>
      </c>
      <c r="BK163" s="107">
        <f>ROUND(I163*H163,2)</f>
        <v>0</v>
      </c>
      <c r="BL163" s="13" t="s">
        <v>204</v>
      </c>
      <c r="BM163" s="13" t="s">
        <v>349</v>
      </c>
    </row>
    <row r="164" s="1" customFormat="1" ht="16.5" customHeight="1">
      <c r="B164" s="152"/>
      <c r="C164" s="180" t="s">
        <v>350</v>
      </c>
      <c r="D164" s="180" t="s">
        <v>138</v>
      </c>
      <c r="E164" s="181" t="s">
        <v>351</v>
      </c>
      <c r="F164" s="182" t="s">
        <v>352</v>
      </c>
      <c r="G164" s="183" t="s">
        <v>353</v>
      </c>
      <c r="H164" s="201"/>
      <c r="I164" s="185"/>
      <c r="J164" s="186">
        <f>ROUND(I164*H164,2)</f>
        <v>0</v>
      </c>
      <c r="K164" s="182" t="s">
        <v>146</v>
      </c>
      <c r="L164" s="33"/>
      <c r="M164" s="187" t="s">
        <v>1</v>
      </c>
      <c r="N164" s="188" t="s">
        <v>40</v>
      </c>
      <c r="O164" s="63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3" t="s">
        <v>204</v>
      </c>
      <c r="AT164" s="13" t="s">
        <v>138</v>
      </c>
      <c r="AU164" s="13" t="s">
        <v>79</v>
      </c>
      <c r="AY164" s="13" t="s">
        <v>136</v>
      </c>
      <c r="BE164" s="107">
        <f>IF(N164="základní",J164,0)</f>
        <v>0</v>
      </c>
      <c r="BF164" s="107">
        <f>IF(N164="snížená",J164,0)</f>
        <v>0</v>
      </c>
      <c r="BG164" s="107">
        <f>IF(N164="zákl. přenesená",J164,0)</f>
        <v>0</v>
      </c>
      <c r="BH164" s="107">
        <f>IF(N164="sníž. přenesená",J164,0)</f>
        <v>0</v>
      </c>
      <c r="BI164" s="107">
        <f>IF(N164="nulová",J164,0)</f>
        <v>0</v>
      </c>
      <c r="BJ164" s="13" t="s">
        <v>77</v>
      </c>
      <c r="BK164" s="107">
        <f>ROUND(I164*H164,2)</f>
        <v>0</v>
      </c>
      <c r="BL164" s="13" t="s">
        <v>204</v>
      </c>
      <c r="BM164" s="13" t="s">
        <v>354</v>
      </c>
    </row>
    <row r="165" s="10" customFormat="1" ht="22.8" customHeight="1">
      <c r="B165" s="167"/>
      <c r="D165" s="168" t="s">
        <v>68</v>
      </c>
      <c r="E165" s="178" t="s">
        <v>355</v>
      </c>
      <c r="F165" s="178" t="s">
        <v>356</v>
      </c>
      <c r="I165" s="170"/>
      <c r="J165" s="179">
        <f>BK165</f>
        <v>0</v>
      </c>
      <c r="L165" s="167"/>
      <c r="M165" s="172"/>
      <c r="N165" s="173"/>
      <c r="O165" s="173"/>
      <c r="P165" s="174">
        <f>SUM(P166:P186)</f>
        <v>0</v>
      </c>
      <c r="Q165" s="173"/>
      <c r="R165" s="174">
        <f>SUM(R166:R186)</f>
        <v>0.24303999999999998</v>
      </c>
      <c r="S165" s="173"/>
      <c r="T165" s="175">
        <f>SUM(T166:T186)</f>
        <v>0.014919999999999999</v>
      </c>
      <c r="AR165" s="168" t="s">
        <v>79</v>
      </c>
      <c r="AT165" s="176" t="s">
        <v>68</v>
      </c>
      <c r="AU165" s="176" t="s">
        <v>77</v>
      </c>
      <c r="AY165" s="168" t="s">
        <v>136</v>
      </c>
      <c r="BK165" s="177">
        <f>SUM(BK166:BK186)</f>
        <v>0</v>
      </c>
    </row>
    <row r="166" s="1" customFormat="1" ht="16.5" customHeight="1">
      <c r="B166" s="152"/>
      <c r="C166" s="180" t="s">
        <v>357</v>
      </c>
      <c r="D166" s="180" t="s">
        <v>138</v>
      </c>
      <c r="E166" s="181" t="s">
        <v>358</v>
      </c>
      <c r="F166" s="182" t="s">
        <v>359</v>
      </c>
      <c r="G166" s="183" t="s">
        <v>246</v>
      </c>
      <c r="H166" s="184">
        <v>1</v>
      </c>
      <c r="I166" s="185"/>
      <c r="J166" s="186">
        <f>ROUND(I166*H166,2)</f>
        <v>0</v>
      </c>
      <c r="K166" s="182" t="s">
        <v>1</v>
      </c>
      <c r="L166" s="33"/>
      <c r="M166" s="187" t="s">
        <v>1</v>
      </c>
      <c r="N166" s="188" t="s">
        <v>40</v>
      </c>
      <c r="O166" s="63"/>
      <c r="P166" s="189">
        <f>O166*H166</f>
        <v>0</v>
      </c>
      <c r="Q166" s="189">
        <v>0</v>
      </c>
      <c r="R166" s="189">
        <f>Q166*H166</f>
        <v>0</v>
      </c>
      <c r="S166" s="189">
        <v>0.014919999999999999</v>
      </c>
      <c r="T166" s="190">
        <f>S166*H166</f>
        <v>0.014919999999999999</v>
      </c>
      <c r="AR166" s="13" t="s">
        <v>204</v>
      </c>
      <c r="AT166" s="13" t="s">
        <v>138</v>
      </c>
      <c r="AU166" s="13" t="s">
        <v>79</v>
      </c>
      <c r="AY166" s="13" t="s">
        <v>136</v>
      </c>
      <c r="BE166" s="107">
        <f>IF(N166="základní",J166,0)</f>
        <v>0</v>
      </c>
      <c r="BF166" s="107">
        <f>IF(N166="snížená",J166,0)</f>
        <v>0</v>
      </c>
      <c r="BG166" s="107">
        <f>IF(N166="zákl. přenesená",J166,0)</f>
        <v>0</v>
      </c>
      <c r="BH166" s="107">
        <f>IF(N166="sníž. přenesená",J166,0)</f>
        <v>0</v>
      </c>
      <c r="BI166" s="107">
        <f>IF(N166="nulová",J166,0)</f>
        <v>0</v>
      </c>
      <c r="BJ166" s="13" t="s">
        <v>77</v>
      </c>
      <c r="BK166" s="107">
        <f>ROUND(I166*H166,2)</f>
        <v>0</v>
      </c>
      <c r="BL166" s="13" t="s">
        <v>204</v>
      </c>
      <c r="BM166" s="13" t="s">
        <v>360</v>
      </c>
    </row>
    <row r="167" s="1" customFormat="1" ht="16.5" customHeight="1">
      <c r="B167" s="152"/>
      <c r="C167" s="180" t="s">
        <v>361</v>
      </c>
      <c r="D167" s="180" t="s">
        <v>138</v>
      </c>
      <c r="E167" s="181" t="s">
        <v>362</v>
      </c>
      <c r="F167" s="182" t="s">
        <v>363</v>
      </c>
      <c r="G167" s="183" t="s">
        <v>280</v>
      </c>
      <c r="H167" s="184">
        <v>17</v>
      </c>
      <c r="I167" s="185"/>
      <c r="J167" s="186">
        <f>ROUND(I167*H167,2)</f>
        <v>0</v>
      </c>
      <c r="K167" s="182" t="s">
        <v>146</v>
      </c>
      <c r="L167" s="33"/>
      <c r="M167" s="187" t="s">
        <v>1</v>
      </c>
      <c r="N167" s="188" t="s">
        <v>40</v>
      </c>
      <c r="O167" s="63"/>
      <c r="P167" s="189">
        <f>O167*H167</f>
        <v>0</v>
      </c>
      <c r="Q167" s="189">
        <v>0.0012600000000000001</v>
      </c>
      <c r="R167" s="189">
        <f>Q167*H167</f>
        <v>0.021420000000000002</v>
      </c>
      <c r="S167" s="189">
        <v>0</v>
      </c>
      <c r="T167" s="190">
        <f>S167*H167</f>
        <v>0</v>
      </c>
      <c r="AR167" s="13" t="s">
        <v>204</v>
      </c>
      <c r="AT167" s="13" t="s">
        <v>138</v>
      </c>
      <c r="AU167" s="13" t="s">
        <v>79</v>
      </c>
      <c r="AY167" s="13" t="s">
        <v>136</v>
      </c>
      <c r="BE167" s="107">
        <f>IF(N167="základní",J167,0)</f>
        <v>0</v>
      </c>
      <c r="BF167" s="107">
        <f>IF(N167="snížená",J167,0)</f>
        <v>0</v>
      </c>
      <c r="BG167" s="107">
        <f>IF(N167="zákl. přenesená",J167,0)</f>
        <v>0</v>
      </c>
      <c r="BH167" s="107">
        <f>IF(N167="sníž. přenesená",J167,0)</f>
        <v>0</v>
      </c>
      <c r="BI167" s="107">
        <f>IF(N167="nulová",J167,0)</f>
        <v>0</v>
      </c>
      <c r="BJ167" s="13" t="s">
        <v>77</v>
      </c>
      <c r="BK167" s="107">
        <f>ROUND(I167*H167,2)</f>
        <v>0</v>
      </c>
      <c r="BL167" s="13" t="s">
        <v>204</v>
      </c>
      <c r="BM167" s="13" t="s">
        <v>364</v>
      </c>
    </row>
    <row r="168" s="1" customFormat="1" ht="16.5" customHeight="1">
      <c r="B168" s="152"/>
      <c r="C168" s="180" t="s">
        <v>365</v>
      </c>
      <c r="D168" s="180" t="s">
        <v>138</v>
      </c>
      <c r="E168" s="181" t="s">
        <v>366</v>
      </c>
      <c r="F168" s="182" t="s">
        <v>367</v>
      </c>
      <c r="G168" s="183" t="s">
        <v>280</v>
      </c>
      <c r="H168" s="184">
        <v>8</v>
      </c>
      <c r="I168" s="185"/>
      <c r="J168" s="186">
        <f>ROUND(I168*H168,2)</f>
        <v>0</v>
      </c>
      <c r="K168" s="182" t="s">
        <v>146</v>
      </c>
      <c r="L168" s="33"/>
      <c r="M168" s="187" t="s">
        <v>1</v>
      </c>
      <c r="N168" s="188" t="s">
        <v>40</v>
      </c>
      <c r="O168" s="63"/>
      <c r="P168" s="189">
        <f>O168*H168</f>
        <v>0</v>
      </c>
      <c r="Q168" s="189">
        <v>0.00175</v>
      </c>
      <c r="R168" s="189">
        <f>Q168*H168</f>
        <v>0.014</v>
      </c>
      <c r="S168" s="189">
        <v>0</v>
      </c>
      <c r="T168" s="190">
        <f>S168*H168</f>
        <v>0</v>
      </c>
      <c r="AR168" s="13" t="s">
        <v>204</v>
      </c>
      <c r="AT168" s="13" t="s">
        <v>138</v>
      </c>
      <c r="AU168" s="13" t="s">
        <v>79</v>
      </c>
      <c r="AY168" s="13" t="s">
        <v>136</v>
      </c>
      <c r="BE168" s="107">
        <f>IF(N168="základní",J168,0)</f>
        <v>0</v>
      </c>
      <c r="BF168" s="107">
        <f>IF(N168="snížená",J168,0)</f>
        <v>0</v>
      </c>
      <c r="BG168" s="107">
        <f>IF(N168="zákl. přenesená",J168,0)</f>
        <v>0</v>
      </c>
      <c r="BH168" s="107">
        <f>IF(N168="sníž. přenesená",J168,0)</f>
        <v>0</v>
      </c>
      <c r="BI168" s="107">
        <f>IF(N168="nulová",J168,0)</f>
        <v>0</v>
      </c>
      <c r="BJ168" s="13" t="s">
        <v>77</v>
      </c>
      <c r="BK168" s="107">
        <f>ROUND(I168*H168,2)</f>
        <v>0</v>
      </c>
      <c r="BL168" s="13" t="s">
        <v>204</v>
      </c>
      <c r="BM168" s="13" t="s">
        <v>368</v>
      </c>
    </row>
    <row r="169" s="1" customFormat="1" ht="16.5" customHeight="1">
      <c r="B169" s="152"/>
      <c r="C169" s="180" t="s">
        <v>369</v>
      </c>
      <c r="D169" s="180" t="s">
        <v>138</v>
      </c>
      <c r="E169" s="181" t="s">
        <v>370</v>
      </c>
      <c r="F169" s="182" t="s">
        <v>371</v>
      </c>
      <c r="G169" s="183" t="s">
        <v>280</v>
      </c>
      <c r="H169" s="184">
        <v>3</v>
      </c>
      <c r="I169" s="185"/>
      <c r="J169" s="186">
        <f>ROUND(I169*H169,2)</f>
        <v>0</v>
      </c>
      <c r="K169" s="182" t="s">
        <v>146</v>
      </c>
      <c r="L169" s="33"/>
      <c r="M169" s="187" t="s">
        <v>1</v>
      </c>
      <c r="N169" s="188" t="s">
        <v>40</v>
      </c>
      <c r="O169" s="63"/>
      <c r="P169" s="189">
        <f>O169*H169</f>
        <v>0</v>
      </c>
      <c r="Q169" s="189">
        <v>0.0027399999999999998</v>
      </c>
      <c r="R169" s="189">
        <f>Q169*H169</f>
        <v>0.0082199999999999999</v>
      </c>
      <c r="S169" s="189">
        <v>0</v>
      </c>
      <c r="T169" s="190">
        <f>S169*H169</f>
        <v>0</v>
      </c>
      <c r="AR169" s="13" t="s">
        <v>204</v>
      </c>
      <c r="AT169" s="13" t="s">
        <v>138</v>
      </c>
      <c r="AU169" s="13" t="s">
        <v>79</v>
      </c>
      <c r="AY169" s="13" t="s">
        <v>136</v>
      </c>
      <c r="BE169" s="107">
        <f>IF(N169="základní",J169,0)</f>
        <v>0</v>
      </c>
      <c r="BF169" s="107">
        <f>IF(N169="snížená",J169,0)</f>
        <v>0</v>
      </c>
      <c r="BG169" s="107">
        <f>IF(N169="zákl. přenesená",J169,0)</f>
        <v>0</v>
      </c>
      <c r="BH169" s="107">
        <f>IF(N169="sníž. přenesená",J169,0)</f>
        <v>0</v>
      </c>
      <c r="BI169" s="107">
        <f>IF(N169="nulová",J169,0)</f>
        <v>0</v>
      </c>
      <c r="BJ169" s="13" t="s">
        <v>77</v>
      </c>
      <c r="BK169" s="107">
        <f>ROUND(I169*H169,2)</f>
        <v>0</v>
      </c>
      <c r="BL169" s="13" t="s">
        <v>204</v>
      </c>
      <c r="BM169" s="13" t="s">
        <v>372</v>
      </c>
    </row>
    <row r="170" s="1" customFormat="1" ht="16.5" customHeight="1">
      <c r="B170" s="152"/>
      <c r="C170" s="180" t="s">
        <v>373</v>
      </c>
      <c r="D170" s="180" t="s">
        <v>138</v>
      </c>
      <c r="E170" s="181" t="s">
        <v>374</v>
      </c>
      <c r="F170" s="182" t="s">
        <v>375</v>
      </c>
      <c r="G170" s="183" t="s">
        <v>280</v>
      </c>
      <c r="H170" s="184">
        <v>5</v>
      </c>
      <c r="I170" s="185"/>
      <c r="J170" s="186">
        <f>ROUND(I170*H170,2)</f>
        <v>0</v>
      </c>
      <c r="K170" s="182" t="s">
        <v>146</v>
      </c>
      <c r="L170" s="33"/>
      <c r="M170" s="187" t="s">
        <v>1</v>
      </c>
      <c r="N170" s="188" t="s">
        <v>40</v>
      </c>
      <c r="O170" s="63"/>
      <c r="P170" s="189">
        <f>O170*H170</f>
        <v>0</v>
      </c>
      <c r="Q170" s="189">
        <v>0.0044099999999999999</v>
      </c>
      <c r="R170" s="189">
        <f>Q170*H170</f>
        <v>0.02205</v>
      </c>
      <c r="S170" s="189">
        <v>0</v>
      </c>
      <c r="T170" s="190">
        <f>S170*H170</f>
        <v>0</v>
      </c>
      <c r="AR170" s="13" t="s">
        <v>204</v>
      </c>
      <c r="AT170" s="13" t="s">
        <v>138</v>
      </c>
      <c r="AU170" s="13" t="s">
        <v>79</v>
      </c>
      <c r="AY170" s="13" t="s">
        <v>136</v>
      </c>
      <c r="BE170" s="107">
        <f>IF(N170="základní",J170,0)</f>
        <v>0</v>
      </c>
      <c r="BF170" s="107">
        <f>IF(N170="snížená",J170,0)</f>
        <v>0</v>
      </c>
      <c r="BG170" s="107">
        <f>IF(N170="zákl. přenesená",J170,0)</f>
        <v>0</v>
      </c>
      <c r="BH170" s="107">
        <f>IF(N170="sníž. přenesená",J170,0)</f>
        <v>0</v>
      </c>
      <c r="BI170" s="107">
        <f>IF(N170="nulová",J170,0)</f>
        <v>0</v>
      </c>
      <c r="BJ170" s="13" t="s">
        <v>77</v>
      </c>
      <c r="BK170" s="107">
        <f>ROUND(I170*H170,2)</f>
        <v>0</v>
      </c>
      <c r="BL170" s="13" t="s">
        <v>204</v>
      </c>
      <c r="BM170" s="13" t="s">
        <v>376</v>
      </c>
    </row>
    <row r="171" s="1" customFormat="1" ht="16.5" customHeight="1">
      <c r="B171" s="152"/>
      <c r="C171" s="180" t="s">
        <v>377</v>
      </c>
      <c r="D171" s="180" t="s">
        <v>138</v>
      </c>
      <c r="E171" s="181" t="s">
        <v>378</v>
      </c>
      <c r="F171" s="182" t="s">
        <v>379</v>
      </c>
      <c r="G171" s="183" t="s">
        <v>280</v>
      </c>
      <c r="H171" s="184">
        <v>96</v>
      </c>
      <c r="I171" s="185"/>
      <c r="J171" s="186">
        <f>ROUND(I171*H171,2)</f>
        <v>0</v>
      </c>
      <c r="K171" s="182" t="s">
        <v>146</v>
      </c>
      <c r="L171" s="33"/>
      <c r="M171" s="187" t="s">
        <v>1</v>
      </c>
      <c r="N171" s="188" t="s">
        <v>40</v>
      </c>
      <c r="O171" s="63"/>
      <c r="P171" s="189">
        <f>O171*H171</f>
        <v>0</v>
      </c>
      <c r="Q171" s="189">
        <v>0.0012099999999999999</v>
      </c>
      <c r="R171" s="189">
        <f>Q171*H171</f>
        <v>0.11615999999999999</v>
      </c>
      <c r="S171" s="189">
        <v>0</v>
      </c>
      <c r="T171" s="190">
        <f>S171*H171</f>
        <v>0</v>
      </c>
      <c r="AR171" s="13" t="s">
        <v>204</v>
      </c>
      <c r="AT171" s="13" t="s">
        <v>138</v>
      </c>
      <c r="AU171" s="13" t="s">
        <v>79</v>
      </c>
      <c r="AY171" s="13" t="s">
        <v>136</v>
      </c>
      <c r="BE171" s="107">
        <f>IF(N171="základní",J171,0)</f>
        <v>0</v>
      </c>
      <c r="BF171" s="107">
        <f>IF(N171="snížená",J171,0)</f>
        <v>0</v>
      </c>
      <c r="BG171" s="107">
        <f>IF(N171="zákl. přenesená",J171,0)</f>
        <v>0</v>
      </c>
      <c r="BH171" s="107">
        <f>IF(N171="sníž. přenesená",J171,0)</f>
        <v>0</v>
      </c>
      <c r="BI171" s="107">
        <f>IF(N171="nulová",J171,0)</f>
        <v>0</v>
      </c>
      <c r="BJ171" s="13" t="s">
        <v>77</v>
      </c>
      <c r="BK171" s="107">
        <f>ROUND(I171*H171,2)</f>
        <v>0</v>
      </c>
      <c r="BL171" s="13" t="s">
        <v>204</v>
      </c>
      <c r="BM171" s="13" t="s">
        <v>380</v>
      </c>
    </row>
    <row r="172" s="1" customFormat="1" ht="16.5" customHeight="1">
      <c r="B172" s="152"/>
      <c r="C172" s="180" t="s">
        <v>381</v>
      </c>
      <c r="D172" s="180" t="s">
        <v>138</v>
      </c>
      <c r="E172" s="181" t="s">
        <v>382</v>
      </c>
      <c r="F172" s="182" t="s">
        <v>383</v>
      </c>
      <c r="G172" s="183" t="s">
        <v>280</v>
      </c>
      <c r="H172" s="184">
        <v>34</v>
      </c>
      <c r="I172" s="185"/>
      <c r="J172" s="186">
        <f>ROUND(I172*H172,2)</f>
        <v>0</v>
      </c>
      <c r="K172" s="182" t="s">
        <v>146</v>
      </c>
      <c r="L172" s="33"/>
      <c r="M172" s="187" t="s">
        <v>1</v>
      </c>
      <c r="N172" s="188" t="s">
        <v>40</v>
      </c>
      <c r="O172" s="63"/>
      <c r="P172" s="189">
        <f>O172*H172</f>
        <v>0</v>
      </c>
      <c r="Q172" s="189">
        <v>0.00089999999999999998</v>
      </c>
      <c r="R172" s="189">
        <f>Q172*H172</f>
        <v>0.030599999999999999</v>
      </c>
      <c r="S172" s="189">
        <v>0</v>
      </c>
      <c r="T172" s="190">
        <f>S172*H172</f>
        <v>0</v>
      </c>
      <c r="AR172" s="13" t="s">
        <v>204</v>
      </c>
      <c r="AT172" s="13" t="s">
        <v>138</v>
      </c>
      <c r="AU172" s="13" t="s">
        <v>79</v>
      </c>
      <c r="AY172" s="13" t="s">
        <v>136</v>
      </c>
      <c r="BE172" s="107">
        <f>IF(N172="základní",J172,0)</f>
        <v>0</v>
      </c>
      <c r="BF172" s="107">
        <f>IF(N172="snížená",J172,0)</f>
        <v>0</v>
      </c>
      <c r="BG172" s="107">
        <f>IF(N172="zákl. přenesená",J172,0)</f>
        <v>0</v>
      </c>
      <c r="BH172" s="107">
        <f>IF(N172="sníž. přenesená",J172,0)</f>
        <v>0</v>
      </c>
      <c r="BI172" s="107">
        <f>IF(N172="nulová",J172,0)</f>
        <v>0</v>
      </c>
      <c r="BJ172" s="13" t="s">
        <v>77</v>
      </c>
      <c r="BK172" s="107">
        <f>ROUND(I172*H172,2)</f>
        <v>0</v>
      </c>
      <c r="BL172" s="13" t="s">
        <v>204</v>
      </c>
      <c r="BM172" s="13" t="s">
        <v>384</v>
      </c>
    </row>
    <row r="173" s="1" customFormat="1" ht="16.5" customHeight="1">
      <c r="B173" s="152"/>
      <c r="C173" s="180" t="s">
        <v>385</v>
      </c>
      <c r="D173" s="180" t="s">
        <v>138</v>
      </c>
      <c r="E173" s="181" t="s">
        <v>386</v>
      </c>
      <c r="F173" s="182" t="s">
        <v>387</v>
      </c>
      <c r="G173" s="183" t="s">
        <v>280</v>
      </c>
      <c r="H173" s="184">
        <v>28</v>
      </c>
      <c r="I173" s="185"/>
      <c r="J173" s="186">
        <f>ROUND(I173*H173,2)</f>
        <v>0</v>
      </c>
      <c r="K173" s="182" t="s">
        <v>146</v>
      </c>
      <c r="L173" s="33"/>
      <c r="M173" s="187" t="s">
        <v>1</v>
      </c>
      <c r="N173" s="188" t="s">
        <v>40</v>
      </c>
      <c r="O173" s="63"/>
      <c r="P173" s="189">
        <f>O173*H173</f>
        <v>0</v>
      </c>
      <c r="Q173" s="189">
        <v>0.00029</v>
      </c>
      <c r="R173" s="189">
        <f>Q173*H173</f>
        <v>0.0081200000000000005</v>
      </c>
      <c r="S173" s="189">
        <v>0</v>
      </c>
      <c r="T173" s="190">
        <f>S173*H173</f>
        <v>0</v>
      </c>
      <c r="AR173" s="13" t="s">
        <v>204</v>
      </c>
      <c r="AT173" s="13" t="s">
        <v>138</v>
      </c>
      <c r="AU173" s="13" t="s">
        <v>79</v>
      </c>
      <c r="AY173" s="13" t="s">
        <v>136</v>
      </c>
      <c r="BE173" s="107">
        <f>IF(N173="základní",J173,0)</f>
        <v>0</v>
      </c>
      <c r="BF173" s="107">
        <f>IF(N173="snížená",J173,0)</f>
        <v>0</v>
      </c>
      <c r="BG173" s="107">
        <f>IF(N173="zákl. přenesená",J173,0)</f>
        <v>0</v>
      </c>
      <c r="BH173" s="107">
        <f>IF(N173="sníž. přenesená",J173,0)</f>
        <v>0</v>
      </c>
      <c r="BI173" s="107">
        <f>IF(N173="nulová",J173,0)</f>
        <v>0</v>
      </c>
      <c r="BJ173" s="13" t="s">
        <v>77</v>
      </c>
      <c r="BK173" s="107">
        <f>ROUND(I173*H173,2)</f>
        <v>0</v>
      </c>
      <c r="BL173" s="13" t="s">
        <v>204</v>
      </c>
      <c r="BM173" s="13" t="s">
        <v>388</v>
      </c>
    </row>
    <row r="174" s="1" customFormat="1" ht="16.5" customHeight="1">
      <c r="B174" s="152"/>
      <c r="C174" s="180" t="s">
        <v>389</v>
      </c>
      <c r="D174" s="180" t="s">
        <v>138</v>
      </c>
      <c r="E174" s="181" t="s">
        <v>390</v>
      </c>
      <c r="F174" s="182" t="s">
        <v>391</v>
      </c>
      <c r="G174" s="183" t="s">
        <v>280</v>
      </c>
      <c r="H174" s="184">
        <v>30</v>
      </c>
      <c r="I174" s="185"/>
      <c r="J174" s="186">
        <f>ROUND(I174*H174,2)</f>
        <v>0</v>
      </c>
      <c r="K174" s="182" t="s">
        <v>146</v>
      </c>
      <c r="L174" s="33"/>
      <c r="M174" s="187" t="s">
        <v>1</v>
      </c>
      <c r="N174" s="188" t="s">
        <v>40</v>
      </c>
      <c r="O174" s="63"/>
      <c r="P174" s="189">
        <f>O174*H174</f>
        <v>0</v>
      </c>
      <c r="Q174" s="189">
        <v>0.00035</v>
      </c>
      <c r="R174" s="189">
        <f>Q174*H174</f>
        <v>0.010500000000000001</v>
      </c>
      <c r="S174" s="189">
        <v>0</v>
      </c>
      <c r="T174" s="190">
        <f>S174*H174</f>
        <v>0</v>
      </c>
      <c r="AR174" s="13" t="s">
        <v>204</v>
      </c>
      <c r="AT174" s="13" t="s">
        <v>138</v>
      </c>
      <c r="AU174" s="13" t="s">
        <v>79</v>
      </c>
      <c r="AY174" s="13" t="s">
        <v>136</v>
      </c>
      <c r="BE174" s="107">
        <f>IF(N174="základní",J174,0)</f>
        <v>0</v>
      </c>
      <c r="BF174" s="107">
        <f>IF(N174="snížená",J174,0)</f>
        <v>0</v>
      </c>
      <c r="BG174" s="107">
        <f>IF(N174="zákl. přenesená",J174,0)</f>
        <v>0</v>
      </c>
      <c r="BH174" s="107">
        <f>IF(N174="sníž. přenesená",J174,0)</f>
        <v>0</v>
      </c>
      <c r="BI174" s="107">
        <f>IF(N174="nulová",J174,0)</f>
        <v>0</v>
      </c>
      <c r="BJ174" s="13" t="s">
        <v>77</v>
      </c>
      <c r="BK174" s="107">
        <f>ROUND(I174*H174,2)</f>
        <v>0</v>
      </c>
      <c r="BL174" s="13" t="s">
        <v>204</v>
      </c>
      <c r="BM174" s="13" t="s">
        <v>392</v>
      </c>
    </row>
    <row r="175" s="1" customFormat="1" ht="16.5" customHeight="1">
      <c r="B175" s="152"/>
      <c r="C175" s="180" t="s">
        <v>393</v>
      </c>
      <c r="D175" s="180" t="s">
        <v>138</v>
      </c>
      <c r="E175" s="181" t="s">
        <v>394</v>
      </c>
      <c r="F175" s="182" t="s">
        <v>395</v>
      </c>
      <c r="G175" s="183" t="s">
        <v>280</v>
      </c>
      <c r="H175" s="184">
        <v>18</v>
      </c>
      <c r="I175" s="185"/>
      <c r="J175" s="186">
        <f>ROUND(I175*H175,2)</f>
        <v>0</v>
      </c>
      <c r="K175" s="182" t="s">
        <v>146</v>
      </c>
      <c r="L175" s="33"/>
      <c r="M175" s="187" t="s">
        <v>1</v>
      </c>
      <c r="N175" s="188" t="s">
        <v>40</v>
      </c>
      <c r="O175" s="63"/>
      <c r="P175" s="189">
        <f>O175*H175</f>
        <v>0</v>
      </c>
      <c r="Q175" s="189">
        <v>0.00056999999999999998</v>
      </c>
      <c r="R175" s="189">
        <f>Q175*H175</f>
        <v>0.01026</v>
      </c>
      <c r="S175" s="189">
        <v>0</v>
      </c>
      <c r="T175" s="190">
        <f>S175*H175</f>
        <v>0</v>
      </c>
      <c r="AR175" s="13" t="s">
        <v>204</v>
      </c>
      <c r="AT175" s="13" t="s">
        <v>138</v>
      </c>
      <c r="AU175" s="13" t="s">
        <v>79</v>
      </c>
      <c r="AY175" s="13" t="s">
        <v>136</v>
      </c>
      <c r="BE175" s="107">
        <f>IF(N175="základní",J175,0)</f>
        <v>0</v>
      </c>
      <c r="BF175" s="107">
        <f>IF(N175="snížená",J175,0)</f>
        <v>0</v>
      </c>
      <c r="BG175" s="107">
        <f>IF(N175="zákl. přenesená",J175,0)</f>
        <v>0</v>
      </c>
      <c r="BH175" s="107">
        <f>IF(N175="sníž. přenesená",J175,0)</f>
        <v>0</v>
      </c>
      <c r="BI175" s="107">
        <f>IF(N175="nulová",J175,0)</f>
        <v>0</v>
      </c>
      <c r="BJ175" s="13" t="s">
        <v>77</v>
      </c>
      <c r="BK175" s="107">
        <f>ROUND(I175*H175,2)</f>
        <v>0</v>
      </c>
      <c r="BL175" s="13" t="s">
        <v>204</v>
      </c>
      <c r="BM175" s="13" t="s">
        <v>396</v>
      </c>
    </row>
    <row r="176" s="1" customFormat="1" ht="16.5" customHeight="1">
      <c r="B176" s="152"/>
      <c r="C176" s="180" t="s">
        <v>397</v>
      </c>
      <c r="D176" s="180" t="s">
        <v>138</v>
      </c>
      <c r="E176" s="181" t="s">
        <v>398</v>
      </c>
      <c r="F176" s="182" t="s">
        <v>399</v>
      </c>
      <c r="G176" s="183" t="s">
        <v>202</v>
      </c>
      <c r="H176" s="184">
        <v>25</v>
      </c>
      <c r="I176" s="185"/>
      <c r="J176" s="186">
        <f>ROUND(I176*H176,2)</f>
        <v>0</v>
      </c>
      <c r="K176" s="182" t="s">
        <v>146</v>
      </c>
      <c r="L176" s="33"/>
      <c r="M176" s="187" t="s">
        <v>1</v>
      </c>
      <c r="N176" s="188" t="s">
        <v>40</v>
      </c>
      <c r="O176" s="63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3" t="s">
        <v>204</v>
      </c>
      <c r="AT176" s="13" t="s">
        <v>138</v>
      </c>
      <c r="AU176" s="13" t="s">
        <v>79</v>
      </c>
      <c r="AY176" s="13" t="s">
        <v>136</v>
      </c>
      <c r="BE176" s="107">
        <f>IF(N176="základní",J176,0)</f>
        <v>0</v>
      </c>
      <c r="BF176" s="107">
        <f>IF(N176="snížená",J176,0)</f>
        <v>0</v>
      </c>
      <c r="BG176" s="107">
        <f>IF(N176="zákl. přenesená",J176,0)</f>
        <v>0</v>
      </c>
      <c r="BH176" s="107">
        <f>IF(N176="sníž. přenesená",J176,0)</f>
        <v>0</v>
      </c>
      <c r="BI176" s="107">
        <f>IF(N176="nulová",J176,0)</f>
        <v>0</v>
      </c>
      <c r="BJ176" s="13" t="s">
        <v>77</v>
      </c>
      <c r="BK176" s="107">
        <f>ROUND(I176*H176,2)</f>
        <v>0</v>
      </c>
      <c r="BL176" s="13" t="s">
        <v>204</v>
      </c>
      <c r="BM176" s="13" t="s">
        <v>400</v>
      </c>
    </row>
    <row r="177" s="1" customFormat="1" ht="16.5" customHeight="1">
      <c r="B177" s="152"/>
      <c r="C177" s="180" t="s">
        <v>401</v>
      </c>
      <c r="D177" s="180" t="s">
        <v>138</v>
      </c>
      <c r="E177" s="181" t="s">
        <v>402</v>
      </c>
      <c r="F177" s="182" t="s">
        <v>403</v>
      </c>
      <c r="G177" s="183" t="s">
        <v>202</v>
      </c>
      <c r="H177" s="184">
        <v>6</v>
      </c>
      <c r="I177" s="185"/>
      <c r="J177" s="186">
        <f>ROUND(I177*H177,2)</f>
        <v>0</v>
      </c>
      <c r="K177" s="182" t="s">
        <v>146</v>
      </c>
      <c r="L177" s="33"/>
      <c r="M177" s="187" t="s">
        <v>1</v>
      </c>
      <c r="N177" s="188" t="s">
        <v>40</v>
      </c>
      <c r="O177" s="63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AR177" s="13" t="s">
        <v>204</v>
      </c>
      <c r="AT177" s="13" t="s">
        <v>138</v>
      </c>
      <c r="AU177" s="13" t="s">
        <v>79</v>
      </c>
      <c r="AY177" s="13" t="s">
        <v>136</v>
      </c>
      <c r="BE177" s="107">
        <f>IF(N177="základní",J177,0)</f>
        <v>0</v>
      </c>
      <c r="BF177" s="107">
        <f>IF(N177="snížená",J177,0)</f>
        <v>0</v>
      </c>
      <c r="BG177" s="107">
        <f>IF(N177="zákl. přenesená",J177,0)</f>
        <v>0</v>
      </c>
      <c r="BH177" s="107">
        <f>IF(N177="sníž. přenesená",J177,0)</f>
        <v>0</v>
      </c>
      <c r="BI177" s="107">
        <f>IF(N177="nulová",J177,0)</f>
        <v>0</v>
      </c>
      <c r="BJ177" s="13" t="s">
        <v>77</v>
      </c>
      <c r="BK177" s="107">
        <f>ROUND(I177*H177,2)</f>
        <v>0</v>
      </c>
      <c r="BL177" s="13" t="s">
        <v>204</v>
      </c>
      <c r="BM177" s="13" t="s">
        <v>404</v>
      </c>
    </row>
    <row r="178" s="1" customFormat="1" ht="16.5" customHeight="1">
      <c r="B178" s="152"/>
      <c r="C178" s="180" t="s">
        <v>405</v>
      </c>
      <c r="D178" s="180" t="s">
        <v>138</v>
      </c>
      <c r="E178" s="181" t="s">
        <v>406</v>
      </c>
      <c r="F178" s="182" t="s">
        <v>407</v>
      </c>
      <c r="G178" s="183" t="s">
        <v>202</v>
      </c>
      <c r="H178" s="184">
        <v>20</v>
      </c>
      <c r="I178" s="185"/>
      <c r="J178" s="186">
        <f>ROUND(I178*H178,2)</f>
        <v>0</v>
      </c>
      <c r="K178" s="182" t="s">
        <v>146</v>
      </c>
      <c r="L178" s="33"/>
      <c r="M178" s="187" t="s">
        <v>1</v>
      </c>
      <c r="N178" s="188" t="s">
        <v>40</v>
      </c>
      <c r="O178" s="63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13" t="s">
        <v>204</v>
      </c>
      <c r="AT178" s="13" t="s">
        <v>138</v>
      </c>
      <c r="AU178" s="13" t="s">
        <v>79</v>
      </c>
      <c r="AY178" s="13" t="s">
        <v>136</v>
      </c>
      <c r="BE178" s="107">
        <f>IF(N178="základní",J178,0)</f>
        <v>0</v>
      </c>
      <c r="BF178" s="107">
        <f>IF(N178="snížená",J178,0)</f>
        <v>0</v>
      </c>
      <c r="BG178" s="107">
        <f>IF(N178="zákl. přenesená",J178,0)</f>
        <v>0</v>
      </c>
      <c r="BH178" s="107">
        <f>IF(N178="sníž. přenesená",J178,0)</f>
        <v>0</v>
      </c>
      <c r="BI178" s="107">
        <f>IF(N178="nulová",J178,0)</f>
        <v>0</v>
      </c>
      <c r="BJ178" s="13" t="s">
        <v>77</v>
      </c>
      <c r="BK178" s="107">
        <f>ROUND(I178*H178,2)</f>
        <v>0</v>
      </c>
      <c r="BL178" s="13" t="s">
        <v>204</v>
      </c>
      <c r="BM178" s="13" t="s">
        <v>408</v>
      </c>
    </row>
    <row r="179" s="1" customFormat="1" ht="16.5" customHeight="1">
      <c r="B179" s="152"/>
      <c r="C179" s="180" t="s">
        <v>409</v>
      </c>
      <c r="D179" s="180" t="s">
        <v>138</v>
      </c>
      <c r="E179" s="181" t="s">
        <v>410</v>
      </c>
      <c r="F179" s="182" t="s">
        <v>411</v>
      </c>
      <c r="G179" s="183" t="s">
        <v>202</v>
      </c>
      <c r="H179" s="184">
        <v>1</v>
      </c>
      <c r="I179" s="185"/>
      <c r="J179" s="186">
        <f>ROUND(I179*H179,2)</f>
        <v>0</v>
      </c>
      <c r="K179" s="182" t="s">
        <v>146</v>
      </c>
      <c r="L179" s="33"/>
      <c r="M179" s="187" t="s">
        <v>1</v>
      </c>
      <c r="N179" s="188" t="s">
        <v>40</v>
      </c>
      <c r="O179" s="63"/>
      <c r="P179" s="189">
        <f>O179*H179</f>
        <v>0</v>
      </c>
      <c r="Q179" s="189">
        <v>0.00050000000000000001</v>
      </c>
      <c r="R179" s="189">
        <f>Q179*H179</f>
        <v>0.00050000000000000001</v>
      </c>
      <c r="S179" s="189">
        <v>0</v>
      </c>
      <c r="T179" s="190">
        <f>S179*H179</f>
        <v>0</v>
      </c>
      <c r="AR179" s="13" t="s">
        <v>204</v>
      </c>
      <c r="AT179" s="13" t="s">
        <v>138</v>
      </c>
      <c r="AU179" s="13" t="s">
        <v>79</v>
      </c>
      <c r="AY179" s="13" t="s">
        <v>136</v>
      </c>
      <c r="BE179" s="107">
        <f>IF(N179="základní",J179,0)</f>
        <v>0</v>
      </c>
      <c r="BF179" s="107">
        <f>IF(N179="snížená",J179,0)</f>
        <v>0</v>
      </c>
      <c r="BG179" s="107">
        <f>IF(N179="zákl. přenesená",J179,0)</f>
        <v>0</v>
      </c>
      <c r="BH179" s="107">
        <f>IF(N179="sníž. přenesená",J179,0)</f>
        <v>0</v>
      </c>
      <c r="BI179" s="107">
        <f>IF(N179="nulová",J179,0)</f>
        <v>0</v>
      </c>
      <c r="BJ179" s="13" t="s">
        <v>77</v>
      </c>
      <c r="BK179" s="107">
        <f>ROUND(I179*H179,2)</f>
        <v>0</v>
      </c>
      <c r="BL179" s="13" t="s">
        <v>204</v>
      </c>
      <c r="BM179" s="13" t="s">
        <v>412</v>
      </c>
    </row>
    <row r="180" s="1" customFormat="1" ht="16.5" customHeight="1">
      <c r="B180" s="152"/>
      <c r="C180" s="180" t="s">
        <v>413</v>
      </c>
      <c r="D180" s="180" t="s">
        <v>138</v>
      </c>
      <c r="E180" s="181" t="s">
        <v>414</v>
      </c>
      <c r="F180" s="182" t="s">
        <v>415</v>
      </c>
      <c r="G180" s="183" t="s">
        <v>202</v>
      </c>
      <c r="H180" s="184">
        <v>1</v>
      </c>
      <c r="I180" s="185"/>
      <c r="J180" s="186">
        <f>ROUND(I180*H180,2)</f>
        <v>0</v>
      </c>
      <c r="K180" s="182" t="s">
        <v>1</v>
      </c>
      <c r="L180" s="33"/>
      <c r="M180" s="187" t="s">
        <v>1</v>
      </c>
      <c r="N180" s="188" t="s">
        <v>40</v>
      </c>
      <c r="O180" s="63"/>
      <c r="P180" s="189">
        <f>O180*H180</f>
        <v>0</v>
      </c>
      <c r="Q180" s="189">
        <v>0.00029</v>
      </c>
      <c r="R180" s="189">
        <f>Q180*H180</f>
        <v>0.00029</v>
      </c>
      <c r="S180" s="189">
        <v>0</v>
      </c>
      <c r="T180" s="190">
        <f>S180*H180</f>
        <v>0</v>
      </c>
      <c r="AR180" s="13" t="s">
        <v>204</v>
      </c>
      <c r="AT180" s="13" t="s">
        <v>138</v>
      </c>
      <c r="AU180" s="13" t="s">
        <v>79</v>
      </c>
      <c r="AY180" s="13" t="s">
        <v>136</v>
      </c>
      <c r="BE180" s="107">
        <f>IF(N180="základní",J180,0)</f>
        <v>0</v>
      </c>
      <c r="BF180" s="107">
        <f>IF(N180="snížená",J180,0)</f>
        <v>0</v>
      </c>
      <c r="BG180" s="107">
        <f>IF(N180="zákl. přenesená",J180,0)</f>
        <v>0</v>
      </c>
      <c r="BH180" s="107">
        <f>IF(N180="sníž. přenesená",J180,0)</f>
        <v>0</v>
      </c>
      <c r="BI180" s="107">
        <f>IF(N180="nulová",J180,0)</f>
        <v>0</v>
      </c>
      <c r="BJ180" s="13" t="s">
        <v>77</v>
      </c>
      <c r="BK180" s="107">
        <f>ROUND(I180*H180,2)</f>
        <v>0</v>
      </c>
      <c r="BL180" s="13" t="s">
        <v>204</v>
      </c>
      <c r="BM180" s="13" t="s">
        <v>416</v>
      </c>
    </row>
    <row r="181" s="1" customFormat="1" ht="16.5" customHeight="1">
      <c r="B181" s="152"/>
      <c r="C181" s="180" t="s">
        <v>417</v>
      </c>
      <c r="D181" s="180" t="s">
        <v>138</v>
      </c>
      <c r="E181" s="181" t="s">
        <v>418</v>
      </c>
      <c r="F181" s="182" t="s">
        <v>419</v>
      </c>
      <c r="G181" s="183" t="s">
        <v>202</v>
      </c>
      <c r="H181" s="184">
        <v>2</v>
      </c>
      <c r="I181" s="185"/>
      <c r="J181" s="186">
        <f>ROUND(I181*H181,2)</f>
        <v>0</v>
      </c>
      <c r="K181" s="182" t="s">
        <v>1</v>
      </c>
      <c r="L181" s="33"/>
      <c r="M181" s="187" t="s">
        <v>1</v>
      </c>
      <c r="N181" s="188" t="s">
        <v>40</v>
      </c>
      <c r="O181" s="63"/>
      <c r="P181" s="189">
        <f>O181*H181</f>
        <v>0</v>
      </c>
      <c r="Q181" s="189">
        <v>0.00029</v>
      </c>
      <c r="R181" s="189">
        <f>Q181*H181</f>
        <v>0.00058</v>
      </c>
      <c r="S181" s="189">
        <v>0</v>
      </c>
      <c r="T181" s="190">
        <f>S181*H181</f>
        <v>0</v>
      </c>
      <c r="AR181" s="13" t="s">
        <v>204</v>
      </c>
      <c r="AT181" s="13" t="s">
        <v>138</v>
      </c>
      <c r="AU181" s="13" t="s">
        <v>79</v>
      </c>
      <c r="AY181" s="13" t="s">
        <v>136</v>
      </c>
      <c r="BE181" s="107">
        <f>IF(N181="základní",J181,0)</f>
        <v>0</v>
      </c>
      <c r="BF181" s="107">
        <f>IF(N181="snížená",J181,0)</f>
        <v>0</v>
      </c>
      <c r="BG181" s="107">
        <f>IF(N181="zákl. přenesená",J181,0)</f>
        <v>0</v>
      </c>
      <c r="BH181" s="107">
        <f>IF(N181="sníž. přenesená",J181,0)</f>
        <v>0</v>
      </c>
      <c r="BI181" s="107">
        <f>IF(N181="nulová",J181,0)</f>
        <v>0</v>
      </c>
      <c r="BJ181" s="13" t="s">
        <v>77</v>
      </c>
      <c r="BK181" s="107">
        <f>ROUND(I181*H181,2)</f>
        <v>0</v>
      </c>
      <c r="BL181" s="13" t="s">
        <v>204</v>
      </c>
      <c r="BM181" s="13" t="s">
        <v>420</v>
      </c>
    </row>
    <row r="182" s="1" customFormat="1" ht="16.5" customHeight="1">
      <c r="B182" s="152"/>
      <c r="C182" s="180" t="s">
        <v>421</v>
      </c>
      <c r="D182" s="180" t="s">
        <v>138</v>
      </c>
      <c r="E182" s="181" t="s">
        <v>422</v>
      </c>
      <c r="F182" s="182" t="s">
        <v>423</v>
      </c>
      <c r="G182" s="183" t="s">
        <v>202</v>
      </c>
      <c r="H182" s="184">
        <v>2</v>
      </c>
      <c r="I182" s="185"/>
      <c r="J182" s="186">
        <f>ROUND(I182*H182,2)</f>
        <v>0</v>
      </c>
      <c r="K182" s="182" t="s">
        <v>146</v>
      </c>
      <c r="L182" s="33"/>
      <c r="M182" s="187" t="s">
        <v>1</v>
      </c>
      <c r="N182" s="188" t="s">
        <v>40</v>
      </c>
      <c r="O182" s="63"/>
      <c r="P182" s="189">
        <f>O182*H182</f>
        <v>0</v>
      </c>
      <c r="Q182" s="189">
        <v>0.00017000000000000001</v>
      </c>
      <c r="R182" s="189">
        <f>Q182*H182</f>
        <v>0.00034000000000000002</v>
      </c>
      <c r="S182" s="189">
        <v>0</v>
      </c>
      <c r="T182" s="190">
        <f>S182*H182</f>
        <v>0</v>
      </c>
      <c r="AR182" s="13" t="s">
        <v>204</v>
      </c>
      <c r="AT182" s="13" t="s">
        <v>138</v>
      </c>
      <c r="AU182" s="13" t="s">
        <v>79</v>
      </c>
      <c r="AY182" s="13" t="s">
        <v>136</v>
      </c>
      <c r="BE182" s="107">
        <f>IF(N182="základní",J182,0)</f>
        <v>0</v>
      </c>
      <c r="BF182" s="107">
        <f>IF(N182="snížená",J182,0)</f>
        <v>0</v>
      </c>
      <c r="BG182" s="107">
        <f>IF(N182="zákl. přenesená",J182,0)</f>
        <v>0</v>
      </c>
      <c r="BH182" s="107">
        <f>IF(N182="sníž. přenesená",J182,0)</f>
        <v>0</v>
      </c>
      <c r="BI182" s="107">
        <f>IF(N182="nulová",J182,0)</f>
        <v>0</v>
      </c>
      <c r="BJ182" s="13" t="s">
        <v>77</v>
      </c>
      <c r="BK182" s="107">
        <f>ROUND(I182*H182,2)</f>
        <v>0</v>
      </c>
      <c r="BL182" s="13" t="s">
        <v>204</v>
      </c>
      <c r="BM182" s="13" t="s">
        <v>424</v>
      </c>
    </row>
    <row r="183" s="1" customFormat="1" ht="16.5" customHeight="1">
      <c r="B183" s="152"/>
      <c r="C183" s="180" t="s">
        <v>425</v>
      </c>
      <c r="D183" s="180" t="s">
        <v>138</v>
      </c>
      <c r="E183" s="181" t="s">
        <v>426</v>
      </c>
      <c r="F183" s="182" t="s">
        <v>427</v>
      </c>
      <c r="G183" s="183" t="s">
        <v>280</v>
      </c>
      <c r="H183" s="184">
        <v>239</v>
      </c>
      <c r="I183" s="185"/>
      <c r="J183" s="186">
        <f>ROUND(I183*H183,2)</f>
        <v>0</v>
      </c>
      <c r="K183" s="182" t="s">
        <v>1</v>
      </c>
      <c r="L183" s="33"/>
      <c r="M183" s="187" t="s">
        <v>1</v>
      </c>
      <c r="N183" s="188" t="s">
        <v>40</v>
      </c>
      <c r="O183" s="63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AR183" s="13" t="s">
        <v>204</v>
      </c>
      <c r="AT183" s="13" t="s">
        <v>138</v>
      </c>
      <c r="AU183" s="13" t="s">
        <v>79</v>
      </c>
      <c r="AY183" s="13" t="s">
        <v>136</v>
      </c>
      <c r="BE183" s="107">
        <f>IF(N183="základní",J183,0)</f>
        <v>0</v>
      </c>
      <c r="BF183" s="107">
        <f>IF(N183="snížená",J183,0)</f>
        <v>0</v>
      </c>
      <c r="BG183" s="107">
        <f>IF(N183="zákl. přenesená",J183,0)</f>
        <v>0</v>
      </c>
      <c r="BH183" s="107">
        <f>IF(N183="sníž. přenesená",J183,0)</f>
        <v>0</v>
      </c>
      <c r="BI183" s="107">
        <f>IF(N183="nulová",J183,0)</f>
        <v>0</v>
      </c>
      <c r="BJ183" s="13" t="s">
        <v>77</v>
      </c>
      <c r="BK183" s="107">
        <f>ROUND(I183*H183,2)</f>
        <v>0</v>
      </c>
      <c r="BL183" s="13" t="s">
        <v>204</v>
      </c>
      <c r="BM183" s="13" t="s">
        <v>428</v>
      </c>
    </row>
    <row r="184" s="1" customFormat="1" ht="16.5" customHeight="1">
      <c r="B184" s="152"/>
      <c r="C184" s="180" t="s">
        <v>429</v>
      </c>
      <c r="D184" s="180" t="s">
        <v>138</v>
      </c>
      <c r="E184" s="181" t="s">
        <v>430</v>
      </c>
      <c r="F184" s="182" t="s">
        <v>431</v>
      </c>
      <c r="G184" s="183" t="s">
        <v>175</v>
      </c>
      <c r="H184" s="184">
        <v>0.24299999999999999</v>
      </c>
      <c r="I184" s="185"/>
      <c r="J184" s="186">
        <f>ROUND(I184*H184,2)</f>
        <v>0</v>
      </c>
      <c r="K184" s="182" t="s">
        <v>1</v>
      </c>
      <c r="L184" s="33"/>
      <c r="M184" s="187" t="s">
        <v>1</v>
      </c>
      <c r="N184" s="188" t="s">
        <v>40</v>
      </c>
      <c r="O184" s="63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AR184" s="13" t="s">
        <v>204</v>
      </c>
      <c r="AT184" s="13" t="s">
        <v>138</v>
      </c>
      <c r="AU184" s="13" t="s">
        <v>79</v>
      </c>
      <c r="AY184" s="13" t="s">
        <v>136</v>
      </c>
      <c r="BE184" s="107">
        <f>IF(N184="základní",J184,0)</f>
        <v>0</v>
      </c>
      <c r="BF184" s="107">
        <f>IF(N184="snížená",J184,0)</f>
        <v>0</v>
      </c>
      <c r="BG184" s="107">
        <f>IF(N184="zákl. přenesená",J184,0)</f>
        <v>0</v>
      </c>
      <c r="BH184" s="107">
        <f>IF(N184="sníž. přenesená",J184,0)</f>
        <v>0</v>
      </c>
      <c r="BI184" s="107">
        <f>IF(N184="nulová",J184,0)</f>
        <v>0</v>
      </c>
      <c r="BJ184" s="13" t="s">
        <v>77</v>
      </c>
      <c r="BK184" s="107">
        <f>ROUND(I184*H184,2)</f>
        <v>0</v>
      </c>
      <c r="BL184" s="13" t="s">
        <v>204</v>
      </c>
      <c r="BM184" s="13" t="s">
        <v>432</v>
      </c>
    </row>
    <row r="185" s="1" customFormat="1" ht="16.5" customHeight="1">
      <c r="B185" s="152"/>
      <c r="C185" s="180" t="s">
        <v>433</v>
      </c>
      <c r="D185" s="180" t="s">
        <v>138</v>
      </c>
      <c r="E185" s="181" t="s">
        <v>434</v>
      </c>
      <c r="F185" s="182" t="s">
        <v>435</v>
      </c>
      <c r="G185" s="183" t="s">
        <v>246</v>
      </c>
      <c r="H185" s="184">
        <v>3</v>
      </c>
      <c r="I185" s="185"/>
      <c r="J185" s="186">
        <f>ROUND(I185*H185,2)</f>
        <v>0</v>
      </c>
      <c r="K185" s="182" t="s">
        <v>1</v>
      </c>
      <c r="L185" s="33"/>
      <c r="M185" s="187" t="s">
        <v>1</v>
      </c>
      <c r="N185" s="188" t="s">
        <v>40</v>
      </c>
      <c r="O185" s="63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AR185" s="13" t="s">
        <v>204</v>
      </c>
      <c r="AT185" s="13" t="s">
        <v>138</v>
      </c>
      <c r="AU185" s="13" t="s">
        <v>79</v>
      </c>
      <c r="AY185" s="13" t="s">
        <v>136</v>
      </c>
      <c r="BE185" s="107">
        <f>IF(N185="základní",J185,0)</f>
        <v>0</v>
      </c>
      <c r="BF185" s="107">
        <f>IF(N185="snížená",J185,0)</f>
        <v>0</v>
      </c>
      <c r="BG185" s="107">
        <f>IF(N185="zákl. přenesená",J185,0)</f>
        <v>0</v>
      </c>
      <c r="BH185" s="107">
        <f>IF(N185="sníž. přenesená",J185,0)</f>
        <v>0</v>
      </c>
      <c r="BI185" s="107">
        <f>IF(N185="nulová",J185,0)</f>
        <v>0</v>
      </c>
      <c r="BJ185" s="13" t="s">
        <v>77</v>
      </c>
      <c r="BK185" s="107">
        <f>ROUND(I185*H185,2)</f>
        <v>0</v>
      </c>
      <c r="BL185" s="13" t="s">
        <v>204</v>
      </c>
      <c r="BM185" s="13" t="s">
        <v>436</v>
      </c>
    </row>
    <row r="186" s="1" customFormat="1" ht="16.5" customHeight="1">
      <c r="B186" s="152"/>
      <c r="C186" s="180" t="s">
        <v>437</v>
      </c>
      <c r="D186" s="180" t="s">
        <v>138</v>
      </c>
      <c r="E186" s="181" t="s">
        <v>438</v>
      </c>
      <c r="F186" s="182" t="s">
        <v>439</v>
      </c>
      <c r="G186" s="183" t="s">
        <v>353</v>
      </c>
      <c r="H186" s="201"/>
      <c r="I186" s="185"/>
      <c r="J186" s="186">
        <f>ROUND(I186*H186,2)</f>
        <v>0</v>
      </c>
      <c r="K186" s="182" t="s">
        <v>146</v>
      </c>
      <c r="L186" s="33"/>
      <c r="M186" s="187" t="s">
        <v>1</v>
      </c>
      <c r="N186" s="188" t="s">
        <v>40</v>
      </c>
      <c r="O186" s="63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AR186" s="13" t="s">
        <v>204</v>
      </c>
      <c r="AT186" s="13" t="s">
        <v>138</v>
      </c>
      <c r="AU186" s="13" t="s">
        <v>79</v>
      </c>
      <c r="AY186" s="13" t="s">
        <v>136</v>
      </c>
      <c r="BE186" s="107">
        <f>IF(N186="základní",J186,0)</f>
        <v>0</v>
      </c>
      <c r="BF186" s="107">
        <f>IF(N186="snížená",J186,0)</f>
        <v>0</v>
      </c>
      <c r="BG186" s="107">
        <f>IF(N186="zákl. přenesená",J186,0)</f>
        <v>0</v>
      </c>
      <c r="BH186" s="107">
        <f>IF(N186="sníž. přenesená",J186,0)</f>
        <v>0</v>
      </c>
      <c r="BI186" s="107">
        <f>IF(N186="nulová",J186,0)</f>
        <v>0</v>
      </c>
      <c r="BJ186" s="13" t="s">
        <v>77</v>
      </c>
      <c r="BK186" s="107">
        <f>ROUND(I186*H186,2)</f>
        <v>0</v>
      </c>
      <c r="BL186" s="13" t="s">
        <v>204</v>
      </c>
      <c r="BM186" s="13" t="s">
        <v>440</v>
      </c>
    </row>
    <row r="187" s="10" customFormat="1" ht="22.8" customHeight="1">
      <c r="B187" s="167"/>
      <c r="D187" s="168" t="s">
        <v>68</v>
      </c>
      <c r="E187" s="178" t="s">
        <v>441</v>
      </c>
      <c r="F187" s="178" t="s">
        <v>442</v>
      </c>
      <c r="I187" s="170"/>
      <c r="J187" s="179">
        <f>BK187</f>
        <v>0</v>
      </c>
      <c r="L187" s="167"/>
      <c r="M187" s="172"/>
      <c r="N187" s="173"/>
      <c r="O187" s="173"/>
      <c r="P187" s="174">
        <f>SUM(P188:P218)</f>
        <v>0</v>
      </c>
      <c r="Q187" s="173"/>
      <c r="R187" s="174">
        <f>SUM(R188:R218)</f>
        <v>1.0965725160000002</v>
      </c>
      <c r="S187" s="173"/>
      <c r="T187" s="175">
        <f>SUM(T188:T218)</f>
        <v>0.01102</v>
      </c>
      <c r="AR187" s="168" t="s">
        <v>79</v>
      </c>
      <c r="AT187" s="176" t="s">
        <v>68</v>
      </c>
      <c r="AU187" s="176" t="s">
        <v>77</v>
      </c>
      <c r="AY187" s="168" t="s">
        <v>136</v>
      </c>
      <c r="BK187" s="177">
        <f>SUM(BK188:BK218)</f>
        <v>0</v>
      </c>
    </row>
    <row r="188" s="1" customFormat="1" ht="16.5" customHeight="1">
      <c r="B188" s="152"/>
      <c r="C188" s="180" t="s">
        <v>443</v>
      </c>
      <c r="D188" s="180" t="s">
        <v>138</v>
      </c>
      <c r="E188" s="181" t="s">
        <v>444</v>
      </c>
      <c r="F188" s="182" t="s">
        <v>445</v>
      </c>
      <c r="G188" s="183" t="s">
        <v>246</v>
      </c>
      <c r="H188" s="184">
        <v>1</v>
      </c>
      <c r="I188" s="185"/>
      <c r="J188" s="186">
        <f>ROUND(I188*H188,2)</f>
        <v>0</v>
      </c>
      <c r="K188" s="182" t="s">
        <v>1</v>
      </c>
      <c r="L188" s="33"/>
      <c r="M188" s="187" t="s">
        <v>1</v>
      </c>
      <c r="N188" s="188" t="s">
        <v>40</v>
      </c>
      <c r="O188" s="63"/>
      <c r="P188" s="189">
        <f>O188*H188</f>
        <v>0</v>
      </c>
      <c r="Q188" s="189">
        <v>0</v>
      </c>
      <c r="R188" s="189">
        <f>Q188*H188</f>
        <v>0</v>
      </c>
      <c r="S188" s="189">
        <v>0.01102</v>
      </c>
      <c r="T188" s="190">
        <f>S188*H188</f>
        <v>0.01102</v>
      </c>
      <c r="AR188" s="13" t="s">
        <v>204</v>
      </c>
      <c r="AT188" s="13" t="s">
        <v>138</v>
      </c>
      <c r="AU188" s="13" t="s">
        <v>79</v>
      </c>
      <c r="AY188" s="13" t="s">
        <v>136</v>
      </c>
      <c r="BE188" s="107">
        <f>IF(N188="základní",J188,0)</f>
        <v>0</v>
      </c>
      <c r="BF188" s="107">
        <f>IF(N188="snížená",J188,0)</f>
        <v>0</v>
      </c>
      <c r="BG188" s="107">
        <f>IF(N188="zákl. přenesená",J188,0)</f>
        <v>0</v>
      </c>
      <c r="BH188" s="107">
        <f>IF(N188="sníž. přenesená",J188,0)</f>
        <v>0</v>
      </c>
      <c r="BI188" s="107">
        <f>IF(N188="nulová",J188,0)</f>
        <v>0</v>
      </c>
      <c r="BJ188" s="13" t="s">
        <v>77</v>
      </c>
      <c r="BK188" s="107">
        <f>ROUND(I188*H188,2)</f>
        <v>0</v>
      </c>
      <c r="BL188" s="13" t="s">
        <v>204</v>
      </c>
      <c r="BM188" s="13" t="s">
        <v>446</v>
      </c>
    </row>
    <row r="189" s="1" customFormat="1" ht="16.5" customHeight="1">
      <c r="B189" s="152"/>
      <c r="C189" s="180" t="s">
        <v>447</v>
      </c>
      <c r="D189" s="180" t="s">
        <v>138</v>
      </c>
      <c r="E189" s="181" t="s">
        <v>448</v>
      </c>
      <c r="F189" s="182" t="s">
        <v>449</v>
      </c>
      <c r="G189" s="183" t="s">
        <v>280</v>
      </c>
      <c r="H189" s="184">
        <v>380</v>
      </c>
      <c r="I189" s="185"/>
      <c r="J189" s="186">
        <f>ROUND(I189*H189,2)</f>
        <v>0</v>
      </c>
      <c r="K189" s="182" t="s">
        <v>450</v>
      </c>
      <c r="L189" s="33"/>
      <c r="M189" s="187" t="s">
        <v>1</v>
      </c>
      <c r="N189" s="188" t="s">
        <v>40</v>
      </c>
      <c r="O189" s="63"/>
      <c r="P189" s="189">
        <f>O189*H189</f>
        <v>0</v>
      </c>
      <c r="Q189" s="189">
        <v>0.00077999999999999999</v>
      </c>
      <c r="R189" s="189">
        <f>Q189*H189</f>
        <v>0.2964</v>
      </c>
      <c r="S189" s="189">
        <v>0</v>
      </c>
      <c r="T189" s="190">
        <f>S189*H189</f>
        <v>0</v>
      </c>
      <c r="AR189" s="13" t="s">
        <v>204</v>
      </c>
      <c r="AT189" s="13" t="s">
        <v>138</v>
      </c>
      <c r="AU189" s="13" t="s">
        <v>79</v>
      </c>
      <c r="AY189" s="13" t="s">
        <v>136</v>
      </c>
      <c r="BE189" s="107">
        <f>IF(N189="základní",J189,0)</f>
        <v>0</v>
      </c>
      <c r="BF189" s="107">
        <f>IF(N189="snížená",J189,0)</f>
        <v>0</v>
      </c>
      <c r="BG189" s="107">
        <f>IF(N189="zákl. přenesená",J189,0)</f>
        <v>0</v>
      </c>
      <c r="BH189" s="107">
        <f>IF(N189="sníž. přenesená",J189,0)</f>
        <v>0</v>
      </c>
      <c r="BI189" s="107">
        <f>IF(N189="nulová",J189,0)</f>
        <v>0</v>
      </c>
      <c r="BJ189" s="13" t="s">
        <v>77</v>
      </c>
      <c r="BK189" s="107">
        <f>ROUND(I189*H189,2)</f>
        <v>0</v>
      </c>
      <c r="BL189" s="13" t="s">
        <v>204</v>
      </c>
      <c r="BM189" s="13" t="s">
        <v>451</v>
      </c>
    </row>
    <row r="190" s="1" customFormat="1" ht="16.5" customHeight="1">
      <c r="B190" s="152"/>
      <c r="C190" s="180" t="s">
        <v>452</v>
      </c>
      <c r="D190" s="180" t="s">
        <v>138</v>
      </c>
      <c r="E190" s="181" t="s">
        <v>453</v>
      </c>
      <c r="F190" s="182" t="s">
        <v>454</v>
      </c>
      <c r="G190" s="183" t="s">
        <v>280</v>
      </c>
      <c r="H190" s="184">
        <v>61</v>
      </c>
      <c r="I190" s="185"/>
      <c r="J190" s="186">
        <f>ROUND(I190*H190,2)</f>
        <v>0</v>
      </c>
      <c r="K190" s="182" t="s">
        <v>450</v>
      </c>
      <c r="L190" s="33"/>
      <c r="M190" s="187" t="s">
        <v>1</v>
      </c>
      <c r="N190" s="188" t="s">
        <v>40</v>
      </c>
      <c r="O190" s="63"/>
      <c r="P190" s="189">
        <f>O190*H190</f>
        <v>0</v>
      </c>
      <c r="Q190" s="189">
        <v>0.00096000000000000002</v>
      </c>
      <c r="R190" s="189">
        <f>Q190*H190</f>
        <v>0.058560000000000001</v>
      </c>
      <c r="S190" s="189">
        <v>0</v>
      </c>
      <c r="T190" s="190">
        <f>S190*H190</f>
        <v>0</v>
      </c>
      <c r="AR190" s="13" t="s">
        <v>204</v>
      </c>
      <c r="AT190" s="13" t="s">
        <v>138</v>
      </c>
      <c r="AU190" s="13" t="s">
        <v>79</v>
      </c>
      <c r="AY190" s="13" t="s">
        <v>136</v>
      </c>
      <c r="BE190" s="107">
        <f>IF(N190="základní",J190,0)</f>
        <v>0</v>
      </c>
      <c r="BF190" s="107">
        <f>IF(N190="snížená",J190,0)</f>
        <v>0</v>
      </c>
      <c r="BG190" s="107">
        <f>IF(N190="zákl. přenesená",J190,0)</f>
        <v>0</v>
      </c>
      <c r="BH190" s="107">
        <f>IF(N190="sníž. přenesená",J190,0)</f>
        <v>0</v>
      </c>
      <c r="BI190" s="107">
        <f>IF(N190="nulová",J190,0)</f>
        <v>0</v>
      </c>
      <c r="BJ190" s="13" t="s">
        <v>77</v>
      </c>
      <c r="BK190" s="107">
        <f>ROUND(I190*H190,2)</f>
        <v>0</v>
      </c>
      <c r="BL190" s="13" t="s">
        <v>204</v>
      </c>
      <c r="BM190" s="13" t="s">
        <v>455</v>
      </c>
    </row>
    <row r="191" s="1" customFormat="1" ht="16.5" customHeight="1">
      <c r="B191" s="152"/>
      <c r="C191" s="180" t="s">
        <v>456</v>
      </c>
      <c r="D191" s="180" t="s">
        <v>138</v>
      </c>
      <c r="E191" s="181" t="s">
        <v>457</v>
      </c>
      <c r="F191" s="182" t="s">
        <v>458</v>
      </c>
      <c r="G191" s="183" t="s">
        <v>280</v>
      </c>
      <c r="H191" s="184">
        <v>129</v>
      </c>
      <c r="I191" s="185"/>
      <c r="J191" s="186">
        <f>ROUND(I191*H191,2)</f>
        <v>0</v>
      </c>
      <c r="K191" s="182" t="s">
        <v>450</v>
      </c>
      <c r="L191" s="33"/>
      <c r="M191" s="187" t="s">
        <v>1</v>
      </c>
      <c r="N191" s="188" t="s">
        <v>40</v>
      </c>
      <c r="O191" s="63"/>
      <c r="P191" s="189">
        <f>O191*H191</f>
        <v>0</v>
      </c>
      <c r="Q191" s="189">
        <v>0.00125</v>
      </c>
      <c r="R191" s="189">
        <f>Q191*H191</f>
        <v>0.16125</v>
      </c>
      <c r="S191" s="189">
        <v>0</v>
      </c>
      <c r="T191" s="190">
        <f>S191*H191</f>
        <v>0</v>
      </c>
      <c r="AR191" s="13" t="s">
        <v>204</v>
      </c>
      <c r="AT191" s="13" t="s">
        <v>138</v>
      </c>
      <c r="AU191" s="13" t="s">
        <v>79</v>
      </c>
      <c r="AY191" s="13" t="s">
        <v>136</v>
      </c>
      <c r="BE191" s="107">
        <f>IF(N191="základní",J191,0)</f>
        <v>0</v>
      </c>
      <c r="BF191" s="107">
        <f>IF(N191="snížená",J191,0)</f>
        <v>0</v>
      </c>
      <c r="BG191" s="107">
        <f>IF(N191="zákl. přenesená",J191,0)</f>
        <v>0</v>
      </c>
      <c r="BH191" s="107">
        <f>IF(N191="sníž. přenesená",J191,0)</f>
        <v>0</v>
      </c>
      <c r="BI191" s="107">
        <f>IF(N191="nulová",J191,0)</f>
        <v>0</v>
      </c>
      <c r="BJ191" s="13" t="s">
        <v>77</v>
      </c>
      <c r="BK191" s="107">
        <f>ROUND(I191*H191,2)</f>
        <v>0</v>
      </c>
      <c r="BL191" s="13" t="s">
        <v>204</v>
      </c>
      <c r="BM191" s="13" t="s">
        <v>459</v>
      </c>
    </row>
    <row r="192" s="1" customFormat="1" ht="16.5" customHeight="1">
      <c r="B192" s="152"/>
      <c r="C192" s="180" t="s">
        <v>460</v>
      </c>
      <c r="D192" s="180" t="s">
        <v>138</v>
      </c>
      <c r="E192" s="181" t="s">
        <v>461</v>
      </c>
      <c r="F192" s="182" t="s">
        <v>462</v>
      </c>
      <c r="G192" s="183" t="s">
        <v>280</v>
      </c>
      <c r="H192" s="184">
        <v>30</v>
      </c>
      <c r="I192" s="185"/>
      <c r="J192" s="186">
        <f>ROUND(I192*H192,2)</f>
        <v>0</v>
      </c>
      <c r="K192" s="182" t="s">
        <v>450</v>
      </c>
      <c r="L192" s="33"/>
      <c r="M192" s="187" t="s">
        <v>1</v>
      </c>
      <c r="N192" s="188" t="s">
        <v>40</v>
      </c>
      <c r="O192" s="63"/>
      <c r="P192" s="189">
        <f>O192*H192</f>
        <v>0</v>
      </c>
      <c r="Q192" s="189">
        <v>0.0025600000000000002</v>
      </c>
      <c r="R192" s="189">
        <f>Q192*H192</f>
        <v>0.076800000000000007</v>
      </c>
      <c r="S192" s="189">
        <v>0</v>
      </c>
      <c r="T192" s="190">
        <f>S192*H192</f>
        <v>0</v>
      </c>
      <c r="AR192" s="13" t="s">
        <v>204</v>
      </c>
      <c r="AT192" s="13" t="s">
        <v>138</v>
      </c>
      <c r="AU192" s="13" t="s">
        <v>79</v>
      </c>
      <c r="AY192" s="13" t="s">
        <v>136</v>
      </c>
      <c r="BE192" s="107">
        <f>IF(N192="základní",J192,0)</f>
        <v>0</v>
      </c>
      <c r="BF192" s="107">
        <f>IF(N192="snížená",J192,0)</f>
        <v>0</v>
      </c>
      <c r="BG192" s="107">
        <f>IF(N192="zákl. přenesená",J192,0)</f>
        <v>0</v>
      </c>
      <c r="BH192" s="107">
        <f>IF(N192="sníž. přenesená",J192,0)</f>
        <v>0</v>
      </c>
      <c r="BI192" s="107">
        <f>IF(N192="nulová",J192,0)</f>
        <v>0</v>
      </c>
      <c r="BJ192" s="13" t="s">
        <v>77</v>
      </c>
      <c r="BK192" s="107">
        <f>ROUND(I192*H192,2)</f>
        <v>0</v>
      </c>
      <c r="BL192" s="13" t="s">
        <v>204</v>
      </c>
      <c r="BM192" s="13" t="s">
        <v>463</v>
      </c>
    </row>
    <row r="193" s="1" customFormat="1" ht="16.5" customHeight="1">
      <c r="B193" s="152"/>
      <c r="C193" s="180" t="s">
        <v>464</v>
      </c>
      <c r="D193" s="180" t="s">
        <v>138</v>
      </c>
      <c r="E193" s="181" t="s">
        <v>465</v>
      </c>
      <c r="F193" s="182" t="s">
        <v>466</v>
      </c>
      <c r="G193" s="183" t="s">
        <v>280</v>
      </c>
      <c r="H193" s="184">
        <v>8</v>
      </c>
      <c r="I193" s="185"/>
      <c r="J193" s="186">
        <f>ROUND(I193*H193,2)</f>
        <v>0</v>
      </c>
      <c r="K193" s="182" t="s">
        <v>146</v>
      </c>
      <c r="L193" s="33"/>
      <c r="M193" s="187" t="s">
        <v>1</v>
      </c>
      <c r="N193" s="188" t="s">
        <v>40</v>
      </c>
      <c r="O193" s="63"/>
      <c r="P193" s="189">
        <f>O193*H193</f>
        <v>0</v>
      </c>
      <c r="Q193" s="189">
        <v>0.0061000000000000004</v>
      </c>
      <c r="R193" s="189">
        <f>Q193*H193</f>
        <v>0.048800000000000003</v>
      </c>
      <c r="S193" s="189">
        <v>0</v>
      </c>
      <c r="T193" s="190">
        <f>S193*H193</f>
        <v>0</v>
      </c>
      <c r="AR193" s="13" t="s">
        <v>204</v>
      </c>
      <c r="AT193" s="13" t="s">
        <v>138</v>
      </c>
      <c r="AU193" s="13" t="s">
        <v>79</v>
      </c>
      <c r="AY193" s="13" t="s">
        <v>136</v>
      </c>
      <c r="BE193" s="107">
        <f>IF(N193="základní",J193,0)</f>
        <v>0</v>
      </c>
      <c r="BF193" s="107">
        <f>IF(N193="snížená",J193,0)</f>
        <v>0</v>
      </c>
      <c r="BG193" s="107">
        <f>IF(N193="zákl. přenesená",J193,0)</f>
        <v>0</v>
      </c>
      <c r="BH193" s="107">
        <f>IF(N193="sníž. přenesená",J193,0)</f>
        <v>0</v>
      </c>
      <c r="BI193" s="107">
        <f>IF(N193="nulová",J193,0)</f>
        <v>0</v>
      </c>
      <c r="BJ193" s="13" t="s">
        <v>77</v>
      </c>
      <c r="BK193" s="107">
        <f>ROUND(I193*H193,2)</f>
        <v>0</v>
      </c>
      <c r="BL193" s="13" t="s">
        <v>204</v>
      </c>
      <c r="BM193" s="13" t="s">
        <v>467</v>
      </c>
    </row>
    <row r="194" s="1" customFormat="1" ht="16.5" customHeight="1">
      <c r="B194" s="152"/>
      <c r="C194" s="180" t="s">
        <v>468</v>
      </c>
      <c r="D194" s="180" t="s">
        <v>138</v>
      </c>
      <c r="E194" s="181" t="s">
        <v>469</v>
      </c>
      <c r="F194" s="182" t="s">
        <v>470</v>
      </c>
      <c r="G194" s="183" t="s">
        <v>202</v>
      </c>
      <c r="H194" s="184">
        <v>47</v>
      </c>
      <c r="I194" s="185"/>
      <c r="J194" s="186">
        <f>ROUND(I194*H194,2)</f>
        <v>0</v>
      </c>
      <c r="K194" s="182" t="s">
        <v>1</v>
      </c>
      <c r="L194" s="33"/>
      <c r="M194" s="187" t="s">
        <v>1</v>
      </c>
      <c r="N194" s="188" t="s">
        <v>40</v>
      </c>
      <c r="O194" s="63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AR194" s="13" t="s">
        <v>204</v>
      </c>
      <c r="AT194" s="13" t="s">
        <v>138</v>
      </c>
      <c r="AU194" s="13" t="s">
        <v>79</v>
      </c>
      <c r="AY194" s="13" t="s">
        <v>136</v>
      </c>
      <c r="BE194" s="107">
        <f>IF(N194="základní",J194,0)</f>
        <v>0</v>
      </c>
      <c r="BF194" s="107">
        <f>IF(N194="snížená",J194,0)</f>
        <v>0</v>
      </c>
      <c r="BG194" s="107">
        <f>IF(N194="zákl. přenesená",J194,0)</f>
        <v>0</v>
      </c>
      <c r="BH194" s="107">
        <f>IF(N194="sníž. přenesená",J194,0)</f>
        <v>0</v>
      </c>
      <c r="BI194" s="107">
        <f>IF(N194="nulová",J194,0)</f>
        <v>0</v>
      </c>
      <c r="BJ194" s="13" t="s">
        <v>77</v>
      </c>
      <c r="BK194" s="107">
        <f>ROUND(I194*H194,2)</f>
        <v>0</v>
      </c>
      <c r="BL194" s="13" t="s">
        <v>204</v>
      </c>
      <c r="BM194" s="13" t="s">
        <v>471</v>
      </c>
    </row>
    <row r="195" s="1" customFormat="1" ht="16.5" customHeight="1">
      <c r="B195" s="152"/>
      <c r="C195" s="180" t="s">
        <v>472</v>
      </c>
      <c r="D195" s="180" t="s">
        <v>138</v>
      </c>
      <c r="E195" s="181" t="s">
        <v>473</v>
      </c>
      <c r="F195" s="182" t="s">
        <v>474</v>
      </c>
      <c r="G195" s="183" t="s">
        <v>475</v>
      </c>
      <c r="H195" s="184">
        <v>15</v>
      </c>
      <c r="I195" s="185"/>
      <c r="J195" s="186">
        <f>ROUND(I195*H195,2)</f>
        <v>0</v>
      </c>
      <c r="K195" s="182" t="s">
        <v>1</v>
      </c>
      <c r="L195" s="33"/>
      <c r="M195" s="187" t="s">
        <v>1</v>
      </c>
      <c r="N195" s="188" t="s">
        <v>40</v>
      </c>
      <c r="O195" s="63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13" t="s">
        <v>204</v>
      </c>
      <c r="AT195" s="13" t="s">
        <v>138</v>
      </c>
      <c r="AU195" s="13" t="s">
        <v>79</v>
      </c>
      <c r="AY195" s="13" t="s">
        <v>136</v>
      </c>
      <c r="BE195" s="107">
        <f>IF(N195="základní",J195,0)</f>
        <v>0</v>
      </c>
      <c r="BF195" s="107">
        <f>IF(N195="snížená",J195,0)</f>
        <v>0</v>
      </c>
      <c r="BG195" s="107">
        <f>IF(N195="zákl. přenesená",J195,0)</f>
        <v>0</v>
      </c>
      <c r="BH195" s="107">
        <f>IF(N195="sníž. přenesená",J195,0)</f>
        <v>0</v>
      </c>
      <c r="BI195" s="107">
        <f>IF(N195="nulová",J195,0)</f>
        <v>0</v>
      </c>
      <c r="BJ195" s="13" t="s">
        <v>77</v>
      </c>
      <c r="BK195" s="107">
        <f>ROUND(I195*H195,2)</f>
        <v>0</v>
      </c>
      <c r="BL195" s="13" t="s">
        <v>204</v>
      </c>
      <c r="BM195" s="13" t="s">
        <v>476</v>
      </c>
    </row>
    <row r="196" s="1" customFormat="1" ht="16.5" customHeight="1">
      <c r="B196" s="152"/>
      <c r="C196" s="180" t="s">
        <v>477</v>
      </c>
      <c r="D196" s="180" t="s">
        <v>138</v>
      </c>
      <c r="E196" s="181" t="s">
        <v>478</v>
      </c>
      <c r="F196" s="182" t="s">
        <v>479</v>
      </c>
      <c r="G196" s="183" t="s">
        <v>480</v>
      </c>
      <c r="H196" s="184">
        <v>5</v>
      </c>
      <c r="I196" s="185"/>
      <c r="J196" s="186">
        <f>ROUND(I196*H196,2)</f>
        <v>0</v>
      </c>
      <c r="K196" s="182" t="s">
        <v>1</v>
      </c>
      <c r="L196" s="33"/>
      <c r="M196" s="187" t="s">
        <v>1</v>
      </c>
      <c r="N196" s="188" t="s">
        <v>40</v>
      </c>
      <c r="O196" s="63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AR196" s="13" t="s">
        <v>481</v>
      </c>
      <c r="AT196" s="13" t="s">
        <v>138</v>
      </c>
      <c r="AU196" s="13" t="s">
        <v>79</v>
      </c>
      <c r="AY196" s="13" t="s">
        <v>136</v>
      </c>
      <c r="BE196" s="107">
        <f>IF(N196="základní",J196,0)</f>
        <v>0</v>
      </c>
      <c r="BF196" s="107">
        <f>IF(N196="snížená",J196,0)</f>
        <v>0</v>
      </c>
      <c r="BG196" s="107">
        <f>IF(N196="zákl. přenesená",J196,0)</f>
        <v>0</v>
      </c>
      <c r="BH196" s="107">
        <f>IF(N196="sníž. přenesená",J196,0)</f>
        <v>0</v>
      </c>
      <c r="BI196" s="107">
        <f>IF(N196="nulová",J196,0)</f>
        <v>0</v>
      </c>
      <c r="BJ196" s="13" t="s">
        <v>77</v>
      </c>
      <c r="BK196" s="107">
        <f>ROUND(I196*H196,2)</f>
        <v>0</v>
      </c>
      <c r="BL196" s="13" t="s">
        <v>481</v>
      </c>
      <c r="BM196" s="13" t="s">
        <v>482</v>
      </c>
    </row>
    <row r="197" s="1" customFormat="1" ht="16.5" customHeight="1">
      <c r="B197" s="152"/>
      <c r="C197" s="180" t="s">
        <v>483</v>
      </c>
      <c r="D197" s="180" t="s">
        <v>138</v>
      </c>
      <c r="E197" s="181" t="s">
        <v>484</v>
      </c>
      <c r="F197" s="182" t="s">
        <v>485</v>
      </c>
      <c r="G197" s="183" t="s">
        <v>202</v>
      </c>
      <c r="H197" s="184">
        <v>16</v>
      </c>
      <c r="I197" s="185"/>
      <c r="J197" s="186">
        <f>ROUND(I197*H197,2)</f>
        <v>0</v>
      </c>
      <c r="K197" s="182" t="s">
        <v>236</v>
      </c>
      <c r="L197" s="33"/>
      <c r="M197" s="187" t="s">
        <v>1</v>
      </c>
      <c r="N197" s="188" t="s">
        <v>40</v>
      </c>
      <c r="O197" s="63"/>
      <c r="P197" s="189">
        <f>O197*H197</f>
        <v>0</v>
      </c>
      <c r="Q197" s="189">
        <v>0.00022000000000000001</v>
      </c>
      <c r="R197" s="189">
        <f>Q197*H197</f>
        <v>0.0035200000000000001</v>
      </c>
      <c r="S197" s="189">
        <v>0</v>
      </c>
      <c r="T197" s="190">
        <f>S197*H197</f>
        <v>0</v>
      </c>
      <c r="AR197" s="13" t="s">
        <v>204</v>
      </c>
      <c r="AT197" s="13" t="s">
        <v>138</v>
      </c>
      <c r="AU197" s="13" t="s">
        <v>79</v>
      </c>
      <c r="AY197" s="13" t="s">
        <v>136</v>
      </c>
      <c r="BE197" s="107">
        <f>IF(N197="základní",J197,0)</f>
        <v>0</v>
      </c>
      <c r="BF197" s="107">
        <f>IF(N197="snížená",J197,0)</f>
        <v>0</v>
      </c>
      <c r="BG197" s="107">
        <f>IF(N197="zákl. přenesená",J197,0)</f>
        <v>0</v>
      </c>
      <c r="BH197" s="107">
        <f>IF(N197="sníž. přenesená",J197,0)</f>
        <v>0</v>
      </c>
      <c r="BI197" s="107">
        <f>IF(N197="nulová",J197,0)</f>
        <v>0</v>
      </c>
      <c r="BJ197" s="13" t="s">
        <v>77</v>
      </c>
      <c r="BK197" s="107">
        <f>ROUND(I197*H197,2)</f>
        <v>0</v>
      </c>
      <c r="BL197" s="13" t="s">
        <v>204</v>
      </c>
      <c r="BM197" s="13" t="s">
        <v>486</v>
      </c>
    </row>
    <row r="198" s="1" customFormat="1" ht="16.5" customHeight="1">
      <c r="B198" s="152"/>
      <c r="C198" s="180" t="s">
        <v>487</v>
      </c>
      <c r="D198" s="180" t="s">
        <v>138</v>
      </c>
      <c r="E198" s="181" t="s">
        <v>488</v>
      </c>
      <c r="F198" s="182" t="s">
        <v>489</v>
      </c>
      <c r="G198" s="183" t="s">
        <v>202</v>
      </c>
      <c r="H198" s="184">
        <v>1</v>
      </c>
      <c r="I198" s="185"/>
      <c r="J198" s="186">
        <f>ROUND(I198*H198,2)</f>
        <v>0</v>
      </c>
      <c r="K198" s="182" t="s">
        <v>146</v>
      </c>
      <c r="L198" s="33"/>
      <c r="M198" s="187" t="s">
        <v>1</v>
      </c>
      <c r="N198" s="188" t="s">
        <v>40</v>
      </c>
      <c r="O198" s="63"/>
      <c r="P198" s="189">
        <f>O198*H198</f>
        <v>0</v>
      </c>
      <c r="Q198" s="189">
        <v>0.00024000000000000001</v>
      </c>
      <c r="R198" s="189">
        <f>Q198*H198</f>
        <v>0.00024000000000000001</v>
      </c>
      <c r="S198" s="189">
        <v>0</v>
      </c>
      <c r="T198" s="190">
        <f>S198*H198</f>
        <v>0</v>
      </c>
      <c r="AR198" s="13" t="s">
        <v>204</v>
      </c>
      <c r="AT198" s="13" t="s">
        <v>138</v>
      </c>
      <c r="AU198" s="13" t="s">
        <v>79</v>
      </c>
      <c r="AY198" s="13" t="s">
        <v>136</v>
      </c>
      <c r="BE198" s="107">
        <f>IF(N198="základní",J198,0)</f>
        <v>0</v>
      </c>
      <c r="BF198" s="107">
        <f>IF(N198="snížená",J198,0)</f>
        <v>0</v>
      </c>
      <c r="BG198" s="107">
        <f>IF(N198="zákl. přenesená",J198,0)</f>
        <v>0</v>
      </c>
      <c r="BH198" s="107">
        <f>IF(N198="sníž. přenesená",J198,0)</f>
        <v>0</v>
      </c>
      <c r="BI198" s="107">
        <f>IF(N198="nulová",J198,0)</f>
        <v>0</v>
      </c>
      <c r="BJ198" s="13" t="s">
        <v>77</v>
      </c>
      <c r="BK198" s="107">
        <f>ROUND(I198*H198,2)</f>
        <v>0</v>
      </c>
      <c r="BL198" s="13" t="s">
        <v>204</v>
      </c>
      <c r="BM198" s="13" t="s">
        <v>490</v>
      </c>
    </row>
    <row r="199" s="1" customFormat="1" ht="16.5" customHeight="1">
      <c r="B199" s="152"/>
      <c r="C199" s="180" t="s">
        <v>491</v>
      </c>
      <c r="D199" s="180" t="s">
        <v>138</v>
      </c>
      <c r="E199" s="181" t="s">
        <v>492</v>
      </c>
      <c r="F199" s="182" t="s">
        <v>493</v>
      </c>
      <c r="G199" s="183" t="s">
        <v>202</v>
      </c>
      <c r="H199" s="184">
        <v>1</v>
      </c>
      <c r="I199" s="185"/>
      <c r="J199" s="186">
        <f>ROUND(I199*H199,2)</f>
        <v>0</v>
      </c>
      <c r="K199" s="182" t="s">
        <v>146</v>
      </c>
      <c r="L199" s="33"/>
      <c r="M199" s="187" t="s">
        <v>1</v>
      </c>
      <c r="N199" s="188" t="s">
        <v>40</v>
      </c>
      <c r="O199" s="63"/>
      <c r="P199" s="189">
        <f>O199*H199</f>
        <v>0</v>
      </c>
      <c r="Q199" s="189">
        <v>0.00050000000000000001</v>
      </c>
      <c r="R199" s="189">
        <f>Q199*H199</f>
        <v>0.00050000000000000001</v>
      </c>
      <c r="S199" s="189">
        <v>0</v>
      </c>
      <c r="T199" s="190">
        <f>S199*H199</f>
        <v>0</v>
      </c>
      <c r="AR199" s="13" t="s">
        <v>204</v>
      </c>
      <c r="AT199" s="13" t="s">
        <v>138</v>
      </c>
      <c r="AU199" s="13" t="s">
        <v>79</v>
      </c>
      <c r="AY199" s="13" t="s">
        <v>136</v>
      </c>
      <c r="BE199" s="107">
        <f>IF(N199="základní",J199,0)</f>
        <v>0</v>
      </c>
      <c r="BF199" s="107">
        <f>IF(N199="snížená",J199,0)</f>
        <v>0</v>
      </c>
      <c r="BG199" s="107">
        <f>IF(N199="zákl. přenesená",J199,0)</f>
        <v>0</v>
      </c>
      <c r="BH199" s="107">
        <f>IF(N199="sníž. přenesená",J199,0)</f>
        <v>0</v>
      </c>
      <c r="BI199" s="107">
        <f>IF(N199="nulová",J199,0)</f>
        <v>0</v>
      </c>
      <c r="BJ199" s="13" t="s">
        <v>77</v>
      </c>
      <c r="BK199" s="107">
        <f>ROUND(I199*H199,2)</f>
        <v>0</v>
      </c>
      <c r="BL199" s="13" t="s">
        <v>204</v>
      </c>
      <c r="BM199" s="13" t="s">
        <v>494</v>
      </c>
    </row>
    <row r="200" s="1" customFormat="1" ht="16.5" customHeight="1">
      <c r="B200" s="152"/>
      <c r="C200" s="180" t="s">
        <v>495</v>
      </c>
      <c r="D200" s="180" t="s">
        <v>138</v>
      </c>
      <c r="E200" s="181" t="s">
        <v>496</v>
      </c>
      <c r="F200" s="182" t="s">
        <v>497</v>
      </c>
      <c r="G200" s="183" t="s">
        <v>202</v>
      </c>
      <c r="H200" s="184">
        <v>1</v>
      </c>
      <c r="I200" s="185"/>
      <c r="J200" s="186">
        <f>ROUND(I200*H200,2)</f>
        <v>0</v>
      </c>
      <c r="K200" s="182" t="s">
        <v>146</v>
      </c>
      <c r="L200" s="33"/>
      <c r="M200" s="187" t="s">
        <v>1</v>
      </c>
      <c r="N200" s="188" t="s">
        <v>40</v>
      </c>
      <c r="O200" s="63"/>
      <c r="P200" s="189">
        <f>O200*H200</f>
        <v>0</v>
      </c>
      <c r="Q200" s="189">
        <v>0.00076000000000000004</v>
      </c>
      <c r="R200" s="189">
        <f>Q200*H200</f>
        <v>0.00076000000000000004</v>
      </c>
      <c r="S200" s="189">
        <v>0</v>
      </c>
      <c r="T200" s="190">
        <f>S200*H200</f>
        <v>0</v>
      </c>
      <c r="AR200" s="13" t="s">
        <v>204</v>
      </c>
      <c r="AT200" s="13" t="s">
        <v>138</v>
      </c>
      <c r="AU200" s="13" t="s">
        <v>79</v>
      </c>
      <c r="AY200" s="13" t="s">
        <v>136</v>
      </c>
      <c r="BE200" s="107">
        <f>IF(N200="základní",J200,0)</f>
        <v>0</v>
      </c>
      <c r="BF200" s="107">
        <f>IF(N200="snížená",J200,0)</f>
        <v>0</v>
      </c>
      <c r="BG200" s="107">
        <f>IF(N200="zákl. přenesená",J200,0)</f>
        <v>0</v>
      </c>
      <c r="BH200" s="107">
        <f>IF(N200="sníž. přenesená",J200,0)</f>
        <v>0</v>
      </c>
      <c r="BI200" s="107">
        <f>IF(N200="nulová",J200,0)</f>
        <v>0</v>
      </c>
      <c r="BJ200" s="13" t="s">
        <v>77</v>
      </c>
      <c r="BK200" s="107">
        <f>ROUND(I200*H200,2)</f>
        <v>0</v>
      </c>
      <c r="BL200" s="13" t="s">
        <v>204</v>
      </c>
      <c r="BM200" s="13" t="s">
        <v>498</v>
      </c>
    </row>
    <row r="201" s="1" customFormat="1" ht="16.5" customHeight="1">
      <c r="B201" s="152"/>
      <c r="C201" s="180" t="s">
        <v>499</v>
      </c>
      <c r="D201" s="180" t="s">
        <v>138</v>
      </c>
      <c r="E201" s="181" t="s">
        <v>500</v>
      </c>
      <c r="F201" s="182" t="s">
        <v>501</v>
      </c>
      <c r="G201" s="183" t="s">
        <v>202</v>
      </c>
      <c r="H201" s="184">
        <v>1</v>
      </c>
      <c r="I201" s="185"/>
      <c r="J201" s="186">
        <f>ROUND(I201*H201,2)</f>
        <v>0</v>
      </c>
      <c r="K201" s="182" t="s">
        <v>146</v>
      </c>
      <c r="L201" s="33"/>
      <c r="M201" s="187" t="s">
        <v>1</v>
      </c>
      <c r="N201" s="188" t="s">
        <v>40</v>
      </c>
      <c r="O201" s="63"/>
      <c r="P201" s="189">
        <f>O201*H201</f>
        <v>0</v>
      </c>
      <c r="Q201" s="189">
        <v>0.00040999999999999999</v>
      </c>
      <c r="R201" s="189">
        <f>Q201*H201</f>
        <v>0.00040999999999999999</v>
      </c>
      <c r="S201" s="189">
        <v>0</v>
      </c>
      <c r="T201" s="190">
        <f>S201*H201</f>
        <v>0</v>
      </c>
      <c r="AR201" s="13" t="s">
        <v>204</v>
      </c>
      <c r="AT201" s="13" t="s">
        <v>138</v>
      </c>
      <c r="AU201" s="13" t="s">
        <v>79</v>
      </c>
      <c r="AY201" s="13" t="s">
        <v>136</v>
      </c>
      <c r="BE201" s="107">
        <f>IF(N201="základní",J201,0)</f>
        <v>0</v>
      </c>
      <c r="BF201" s="107">
        <f>IF(N201="snížená",J201,0)</f>
        <v>0</v>
      </c>
      <c r="BG201" s="107">
        <f>IF(N201="zákl. přenesená",J201,0)</f>
        <v>0</v>
      </c>
      <c r="BH201" s="107">
        <f>IF(N201="sníž. přenesená",J201,0)</f>
        <v>0</v>
      </c>
      <c r="BI201" s="107">
        <f>IF(N201="nulová",J201,0)</f>
        <v>0</v>
      </c>
      <c r="BJ201" s="13" t="s">
        <v>77</v>
      </c>
      <c r="BK201" s="107">
        <f>ROUND(I201*H201,2)</f>
        <v>0</v>
      </c>
      <c r="BL201" s="13" t="s">
        <v>204</v>
      </c>
      <c r="BM201" s="13" t="s">
        <v>502</v>
      </c>
    </row>
    <row r="202" s="1" customFormat="1" ht="16.5" customHeight="1">
      <c r="B202" s="152"/>
      <c r="C202" s="180" t="s">
        <v>503</v>
      </c>
      <c r="D202" s="180" t="s">
        <v>138</v>
      </c>
      <c r="E202" s="181" t="s">
        <v>504</v>
      </c>
      <c r="F202" s="182" t="s">
        <v>505</v>
      </c>
      <c r="G202" s="183" t="s">
        <v>202</v>
      </c>
      <c r="H202" s="184">
        <v>1</v>
      </c>
      <c r="I202" s="185"/>
      <c r="J202" s="186">
        <f>ROUND(I202*H202,2)</f>
        <v>0</v>
      </c>
      <c r="K202" s="182" t="s">
        <v>146</v>
      </c>
      <c r="L202" s="33"/>
      <c r="M202" s="187" t="s">
        <v>1</v>
      </c>
      <c r="N202" s="188" t="s">
        <v>40</v>
      </c>
      <c r="O202" s="63"/>
      <c r="P202" s="189">
        <f>O202*H202</f>
        <v>0</v>
      </c>
      <c r="Q202" s="189">
        <v>0.00024000000000000001</v>
      </c>
      <c r="R202" s="189">
        <f>Q202*H202</f>
        <v>0.00024000000000000001</v>
      </c>
      <c r="S202" s="189">
        <v>0</v>
      </c>
      <c r="T202" s="190">
        <f>S202*H202</f>
        <v>0</v>
      </c>
      <c r="AR202" s="13" t="s">
        <v>204</v>
      </c>
      <c r="AT202" s="13" t="s">
        <v>138</v>
      </c>
      <c r="AU202" s="13" t="s">
        <v>79</v>
      </c>
      <c r="AY202" s="13" t="s">
        <v>136</v>
      </c>
      <c r="BE202" s="107">
        <f>IF(N202="základní",J202,0)</f>
        <v>0</v>
      </c>
      <c r="BF202" s="107">
        <f>IF(N202="snížená",J202,0)</f>
        <v>0</v>
      </c>
      <c r="BG202" s="107">
        <f>IF(N202="zákl. přenesená",J202,0)</f>
        <v>0</v>
      </c>
      <c r="BH202" s="107">
        <f>IF(N202="sníž. přenesená",J202,0)</f>
        <v>0</v>
      </c>
      <c r="BI202" s="107">
        <f>IF(N202="nulová",J202,0)</f>
        <v>0</v>
      </c>
      <c r="BJ202" s="13" t="s">
        <v>77</v>
      </c>
      <c r="BK202" s="107">
        <f>ROUND(I202*H202,2)</f>
        <v>0</v>
      </c>
      <c r="BL202" s="13" t="s">
        <v>204</v>
      </c>
      <c r="BM202" s="13" t="s">
        <v>506</v>
      </c>
    </row>
    <row r="203" s="1" customFormat="1" ht="16.5" customHeight="1">
      <c r="B203" s="152"/>
      <c r="C203" s="180" t="s">
        <v>507</v>
      </c>
      <c r="D203" s="180" t="s">
        <v>138</v>
      </c>
      <c r="E203" s="181" t="s">
        <v>508</v>
      </c>
      <c r="F203" s="182" t="s">
        <v>509</v>
      </c>
      <c r="G203" s="183" t="s">
        <v>202</v>
      </c>
      <c r="H203" s="184">
        <v>1</v>
      </c>
      <c r="I203" s="185"/>
      <c r="J203" s="186">
        <f>ROUND(I203*H203,2)</f>
        <v>0</v>
      </c>
      <c r="K203" s="182" t="s">
        <v>146</v>
      </c>
      <c r="L203" s="33"/>
      <c r="M203" s="187" t="s">
        <v>1</v>
      </c>
      <c r="N203" s="188" t="s">
        <v>40</v>
      </c>
      <c r="O203" s="63"/>
      <c r="P203" s="189">
        <f>O203*H203</f>
        <v>0</v>
      </c>
      <c r="Q203" s="189">
        <v>0.00084999999999999995</v>
      </c>
      <c r="R203" s="189">
        <f>Q203*H203</f>
        <v>0.00084999999999999995</v>
      </c>
      <c r="S203" s="189">
        <v>0</v>
      </c>
      <c r="T203" s="190">
        <f>S203*H203</f>
        <v>0</v>
      </c>
      <c r="AR203" s="13" t="s">
        <v>204</v>
      </c>
      <c r="AT203" s="13" t="s">
        <v>138</v>
      </c>
      <c r="AU203" s="13" t="s">
        <v>79</v>
      </c>
      <c r="AY203" s="13" t="s">
        <v>136</v>
      </c>
      <c r="BE203" s="107">
        <f>IF(N203="základní",J203,0)</f>
        <v>0</v>
      </c>
      <c r="BF203" s="107">
        <f>IF(N203="snížená",J203,0)</f>
        <v>0</v>
      </c>
      <c r="BG203" s="107">
        <f>IF(N203="zákl. přenesená",J203,0)</f>
        <v>0</v>
      </c>
      <c r="BH203" s="107">
        <f>IF(N203="sníž. přenesená",J203,0)</f>
        <v>0</v>
      </c>
      <c r="BI203" s="107">
        <f>IF(N203="nulová",J203,0)</f>
        <v>0</v>
      </c>
      <c r="BJ203" s="13" t="s">
        <v>77</v>
      </c>
      <c r="BK203" s="107">
        <f>ROUND(I203*H203,2)</f>
        <v>0</v>
      </c>
      <c r="BL203" s="13" t="s">
        <v>204</v>
      </c>
      <c r="BM203" s="13" t="s">
        <v>510</v>
      </c>
    </row>
    <row r="204" s="1" customFormat="1" ht="16.5" customHeight="1">
      <c r="B204" s="152"/>
      <c r="C204" s="180" t="s">
        <v>511</v>
      </c>
      <c r="D204" s="180" t="s">
        <v>138</v>
      </c>
      <c r="E204" s="181" t="s">
        <v>512</v>
      </c>
      <c r="F204" s="182" t="s">
        <v>513</v>
      </c>
      <c r="G204" s="183" t="s">
        <v>202</v>
      </c>
      <c r="H204" s="184">
        <v>16</v>
      </c>
      <c r="I204" s="185"/>
      <c r="J204" s="186">
        <f>ROUND(I204*H204,2)</f>
        <v>0</v>
      </c>
      <c r="K204" s="182" t="s">
        <v>1</v>
      </c>
      <c r="L204" s="33"/>
      <c r="M204" s="187" t="s">
        <v>1</v>
      </c>
      <c r="N204" s="188" t="s">
        <v>40</v>
      </c>
      <c r="O204" s="63"/>
      <c r="P204" s="189">
        <f>O204*H204</f>
        <v>0</v>
      </c>
      <c r="Q204" s="189">
        <v>0.00074762500000000003</v>
      </c>
      <c r="R204" s="189">
        <f>Q204*H204</f>
        <v>0.011962</v>
      </c>
      <c r="S204" s="189">
        <v>0</v>
      </c>
      <c r="T204" s="190">
        <f>S204*H204</f>
        <v>0</v>
      </c>
      <c r="AR204" s="13" t="s">
        <v>204</v>
      </c>
      <c r="AT204" s="13" t="s">
        <v>138</v>
      </c>
      <c r="AU204" s="13" t="s">
        <v>79</v>
      </c>
      <c r="AY204" s="13" t="s">
        <v>136</v>
      </c>
      <c r="BE204" s="107">
        <f>IF(N204="základní",J204,0)</f>
        <v>0</v>
      </c>
      <c r="BF204" s="107">
        <f>IF(N204="snížená",J204,0)</f>
        <v>0</v>
      </c>
      <c r="BG204" s="107">
        <f>IF(N204="zákl. přenesená",J204,0)</f>
        <v>0</v>
      </c>
      <c r="BH204" s="107">
        <f>IF(N204="sníž. přenesená",J204,0)</f>
        <v>0</v>
      </c>
      <c r="BI204" s="107">
        <f>IF(N204="nulová",J204,0)</f>
        <v>0</v>
      </c>
      <c r="BJ204" s="13" t="s">
        <v>77</v>
      </c>
      <c r="BK204" s="107">
        <f>ROUND(I204*H204,2)</f>
        <v>0</v>
      </c>
      <c r="BL204" s="13" t="s">
        <v>204</v>
      </c>
      <c r="BM204" s="13" t="s">
        <v>514</v>
      </c>
    </row>
    <row r="205" s="1" customFormat="1" ht="16.5" customHeight="1">
      <c r="B205" s="152"/>
      <c r="C205" s="180" t="s">
        <v>515</v>
      </c>
      <c r="D205" s="180" t="s">
        <v>138</v>
      </c>
      <c r="E205" s="181" t="s">
        <v>516</v>
      </c>
      <c r="F205" s="182" t="s">
        <v>517</v>
      </c>
      <c r="G205" s="183" t="s">
        <v>202</v>
      </c>
      <c r="H205" s="184">
        <v>12</v>
      </c>
      <c r="I205" s="185"/>
      <c r="J205" s="186">
        <f>ROUND(I205*H205,2)</f>
        <v>0</v>
      </c>
      <c r="K205" s="182" t="s">
        <v>450</v>
      </c>
      <c r="L205" s="33"/>
      <c r="M205" s="187" t="s">
        <v>1</v>
      </c>
      <c r="N205" s="188" t="s">
        <v>40</v>
      </c>
      <c r="O205" s="63"/>
      <c r="P205" s="189">
        <f>O205*H205</f>
        <v>0</v>
      </c>
      <c r="Q205" s="189">
        <v>0.00097000000000000005</v>
      </c>
      <c r="R205" s="189">
        <f>Q205*H205</f>
        <v>0.011640000000000001</v>
      </c>
      <c r="S205" s="189">
        <v>0</v>
      </c>
      <c r="T205" s="190">
        <f>S205*H205</f>
        <v>0</v>
      </c>
      <c r="AR205" s="13" t="s">
        <v>204</v>
      </c>
      <c r="AT205" s="13" t="s">
        <v>138</v>
      </c>
      <c r="AU205" s="13" t="s">
        <v>79</v>
      </c>
      <c r="AY205" s="13" t="s">
        <v>136</v>
      </c>
      <c r="BE205" s="107">
        <f>IF(N205="základní",J205,0)</f>
        <v>0</v>
      </c>
      <c r="BF205" s="107">
        <f>IF(N205="snížená",J205,0)</f>
        <v>0</v>
      </c>
      <c r="BG205" s="107">
        <f>IF(N205="zákl. přenesená",J205,0)</f>
        <v>0</v>
      </c>
      <c r="BH205" s="107">
        <f>IF(N205="sníž. přenesená",J205,0)</f>
        <v>0</v>
      </c>
      <c r="BI205" s="107">
        <f>IF(N205="nulová",J205,0)</f>
        <v>0</v>
      </c>
      <c r="BJ205" s="13" t="s">
        <v>77</v>
      </c>
      <c r="BK205" s="107">
        <f>ROUND(I205*H205,2)</f>
        <v>0</v>
      </c>
      <c r="BL205" s="13" t="s">
        <v>204</v>
      </c>
      <c r="BM205" s="13" t="s">
        <v>518</v>
      </c>
    </row>
    <row r="206" s="1" customFormat="1" ht="16.5" customHeight="1">
      <c r="B206" s="152"/>
      <c r="C206" s="180" t="s">
        <v>519</v>
      </c>
      <c r="D206" s="180" t="s">
        <v>138</v>
      </c>
      <c r="E206" s="181" t="s">
        <v>520</v>
      </c>
      <c r="F206" s="182" t="s">
        <v>521</v>
      </c>
      <c r="G206" s="183" t="s">
        <v>202</v>
      </c>
      <c r="H206" s="184">
        <v>15</v>
      </c>
      <c r="I206" s="185"/>
      <c r="J206" s="186">
        <f>ROUND(I206*H206,2)</f>
        <v>0</v>
      </c>
      <c r="K206" s="182" t="s">
        <v>146</v>
      </c>
      <c r="L206" s="33"/>
      <c r="M206" s="187" t="s">
        <v>1</v>
      </c>
      <c r="N206" s="188" t="s">
        <v>40</v>
      </c>
      <c r="O206" s="63"/>
      <c r="P206" s="189">
        <f>O206*H206</f>
        <v>0</v>
      </c>
      <c r="Q206" s="189">
        <v>0.00123</v>
      </c>
      <c r="R206" s="189">
        <f>Q206*H206</f>
        <v>0.018450000000000001</v>
      </c>
      <c r="S206" s="189">
        <v>0</v>
      </c>
      <c r="T206" s="190">
        <f>S206*H206</f>
        <v>0</v>
      </c>
      <c r="AR206" s="13" t="s">
        <v>204</v>
      </c>
      <c r="AT206" s="13" t="s">
        <v>138</v>
      </c>
      <c r="AU206" s="13" t="s">
        <v>79</v>
      </c>
      <c r="AY206" s="13" t="s">
        <v>136</v>
      </c>
      <c r="BE206" s="107">
        <f>IF(N206="základní",J206,0)</f>
        <v>0</v>
      </c>
      <c r="BF206" s="107">
        <f>IF(N206="snížená",J206,0)</f>
        <v>0</v>
      </c>
      <c r="BG206" s="107">
        <f>IF(N206="zákl. přenesená",J206,0)</f>
        <v>0</v>
      </c>
      <c r="BH206" s="107">
        <f>IF(N206="sníž. přenesená",J206,0)</f>
        <v>0</v>
      </c>
      <c r="BI206" s="107">
        <f>IF(N206="nulová",J206,0)</f>
        <v>0</v>
      </c>
      <c r="BJ206" s="13" t="s">
        <v>77</v>
      </c>
      <c r="BK206" s="107">
        <f>ROUND(I206*H206,2)</f>
        <v>0</v>
      </c>
      <c r="BL206" s="13" t="s">
        <v>204</v>
      </c>
      <c r="BM206" s="13" t="s">
        <v>522</v>
      </c>
    </row>
    <row r="207" s="1" customFormat="1" ht="16.5" customHeight="1">
      <c r="B207" s="152"/>
      <c r="C207" s="180" t="s">
        <v>523</v>
      </c>
      <c r="D207" s="180" t="s">
        <v>138</v>
      </c>
      <c r="E207" s="181" t="s">
        <v>524</v>
      </c>
      <c r="F207" s="182" t="s">
        <v>525</v>
      </c>
      <c r="G207" s="183" t="s">
        <v>202</v>
      </c>
      <c r="H207" s="184">
        <v>2</v>
      </c>
      <c r="I207" s="185"/>
      <c r="J207" s="186">
        <f>ROUND(I207*H207,2)</f>
        <v>0</v>
      </c>
      <c r="K207" s="182" t="s">
        <v>146</v>
      </c>
      <c r="L207" s="33"/>
      <c r="M207" s="187" t="s">
        <v>1</v>
      </c>
      <c r="N207" s="188" t="s">
        <v>40</v>
      </c>
      <c r="O207" s="63"/>
      <c r="P207" s="189">
        <f>O207*H207</f>
        <v>0</v>
      </c>
      <c r="Q207" s="189">
        <v>0.00175</v>
      </c>
      <c r="R207" s="189">
        <f>Q207*H207</f>
        <v>0.0035000000000000001</v>
      </c>
      <c r="S207" s="189">
        <v>0</v>
      </c>
      <c r="T207" s="190">
        <f>S207*H207</f>
        <v>0</v>
      </c>
      <c r="AR207" s="13" t="s">
        <v>204</v>
      </c>
      <c r="AT207" s="13" t="s">
        <v>138</v>
      </c>
      <c r="AU207" s="13" t="s">
        <v>79</v>
      </c>
      <c r="AY207" s="13" t="s">
        <v>136</v>
      </c>
      <c r="BE207" s="107">
        <f>IF(N207="základní",J207,0)</f>
        <v>0</v>
      </c>
      <c r="BF207" s="107">
        <f>IF(N207="snížená",J207,0)</f>
        <v>0</v>
      </c>
      <c r="BG207" s="107">
        <f>IF(N207="zákl. přenesená",J207,0)</f>
        <v>0</v>
      </c>
      <c r="BH207" s="107">
        <f>IF(N207="sníž. přenesená",J207,0)</f>
        <v>0</v>
      </c>
      <c r="BI207" s="107">
        <f>IF(N207="nulová",J207,0)</f>
        <v>0</v>
      </c>
      <c r="BJ207" s="13" t="s">
        <v>77</v>
      </c>
      <c r="BK207" s="107">
        <f>ROUND(I207*H207,2)</f>
        <v>0</v>
      </c>
      <c r="BL207" s="13" t="s">
        <v>204</v>
      </c>
      <c r="BM207" s="13" t="s">
        <v>526</v>
      </c>
    </row>
    <row r="208" s="1" customFormat="1" ht="16.5" customHeight="1">
      <c r="B208" s="152"/>
      <c r="C208" s="180" t="s">
        <v>527</v>
      </c>
      <c r="D208" s="180" t="s">
        <v>138</v>
      </c>
      <c r="E208" s="181" t="s">
        <v>528</v>
      </c>
      <c r="F208" s="182" t="s">
        <v>529</v>
      </c>
      <c r="G208" s="183" t="s">
        <v>202</v>
      </c>
      <c r="H208" s="184">
        <v>1</v>
      </c>
      <c r="I208" s="185"/>
      <c r="J208" s="186">
        <f>ROUND(I208*H208,2)</f>
        <v>0</v>
      </c>
      <c r="K208" s="182" t="s">
        <v>146</v>
      </c>
      <c r="L208" s="33"/>
      <c r="M208" s="187" t="s">
        <v>1</v>
      </c>
      <c r="N208" s="188" t="s">
        <v>40</v>
      </c>
      <c r="O208" s="63"/>
      <c r="P208" s="189">
        <f>O208*H208</f>
        <v>0</v>
      </c>
      <c r="Q208" s="189">
        <v>0.0023800000000000002</v>
      </c>
      <c r="R208" s="189">
        <f>Q208*H208</f>
        <v>0.0023800000000000002</v>
      </c>
      <c r="S208" s="189">
        <v>0</v>
      </c>
      <c r="T208" s="190">
        <f>S208*H208</f>
        <v>0</v>
      </c>
      <c r="AR208" s="13" t="s">
        <v>204</v>
      </c>
      <c r="AT208" s="13" t="s">
        <v>138</v>
      </c>
      <c r="AU208" s="13" t="s">
        <v>79</v>
      </c>
      <c r="AY208" s="13" t="s">
        <v>136</v>
      </c>
      <c r="BE208" s="107">
        <f>IF(N208="základní",J208,0)</f>
        <v>0</v>
      </c>
      <c r="BF208" s="107">
        <f>IF(N208="snížená",J208,0)</f>
        <v>0</v>
      </c>
      <c r="BG208" s="107">
        <f>IF(N208="zákl. přenesená",J208,0)</f>
        <v>0</v>
      </c>
      <c r="BH208" s="107">
        <f>IF(N208="sníž. přenesená",J208,0)</f>
        <v>0</v>
      </c>
      <c r="BI208" s="107">
        <f>IF(N208="nulová",J208,0)</f>
        <v>0</v>
      </c>
      <c r="BJ208" s="13" t="s">
        <v>77</v>
      </c>
      <c r="BK208" s="107">
        <f>ROUND(I208*H208,2)</f>
        <v>0</v>
      </c>
      <c r="BL208" s="13" t="s">
        <v>204</v>
      </c>
      <c r="BM208" s="13" t="s">
        <v>530</v>
      </c>
    </row>
    <row r="209" s="1" customFormat="1" ht="16.5" customHeight="1">
      <c r="B209" s="152"/>
      <c r="C209" s="180" t="s">
        <v>531</v>
      </c>
      <c r="D209" s="180" t="s">
        <v>138</v>
      </c>
      <c r="E209" s="181" t="s">
        <v>532</v>
      </c>
      <c r="F209" s="182" t="s">
        <v>533</v>
      </c>
      <c r="G209" s="183" t="s">
        <v>280</v>
      </c>
      <c r="H209" s="184">
        <v>638</v>
      </c>
      <c r="I209" s="185"/>
      <c r="J209" s="186">
        <f>ROUND(I209*H209,2)</f>
        <v>0</v>
      </c>
      <c r="K209" s="182" t="s">
        <v>1</v>
      </c>
      <c r="L209" s="33"/>
      <c r="M209" s="187" t="s">
        <v>1</v>
      </c>
      <c r="N209" s="188" t="s">
        <v>40</v>
      </c>
      <c r="O209" s="63"/>
      <c r="P209" s="189">
        <f>O209*H209</f>
        <v>0</v>
      </c>
      <c r="Q209" s="189">
        <v>0.00034898200000000001</v>
      </c>
      <c r="R209" s="189">
        <f>Q209*H209</f>
        <v>0.22265051600000002</v>
      </c>
      <c r="S209" s="189">
        <v>0</v>
      </c>
      <c r="T209" s="190">
        <f>S209*H209</f>
        <v>0</v>
      </c>
      <c r="AR209" s="13" t="s">
        <v>204</v>
      </c>
      <c r="AT209" s="13" t="s">
        <v>138</v>
      </c>
      <c r="AU209" s="13" t="s">
        <v>79</v>
      </c>
      <c r="AY209" s="13" t="s">
        <v>136</v>
      </c>
      <c r="BE209" s="107">
        <f>IF(N209="základní",J209,0)</f>
        <v>0</v>
      </c>
      <c r="BF209" s="107">
        <f>IF(N209="snížená",J209,0)</f>
        <v>0</v>
      </c>
      <c r="BG209" s="107">
        <f>IF(N209="zákl. přenesená",J209,0)</f>
        <v>0</v>
      </c>
      <c r="BH209" s="107">
        <f>IF(N209="sníž. přenesená",J209,0)</f>
        <v>0</v>
      </c>
      <c r="BI209" s="107">
        <f>IF(N209="nulová",J209,0)</f>
        <v>0</v>
      </c>
      <c r="BJ209" s="13" t="s">
        <v>77</v>
      </c>
      <c r="BK209" s="107">
        <f>ROUND(I209*H209,2)</f>
        <v>0</v>
      </c>
      <c r="BL209" s="13" t="s">
        <v>204</v>
      </c>
      <c r="BM209" s="13" t="s">
        <v>534</v>
      </c>
    </row>
    <row r="210" s="1" customFormat="1" ht="16.5" customHeight="1">
      <c r="B210" s="152"/>
      <c r="C210" s="180" t="s">
        <v>535</v>
      </c>
      <c r="D210" s="180" t="s">
        <v>138</v>
      </c>
      <c r="E210" s="181" t="s">
        <v>536</v>
      </c>
      <c r="F210" s="182" t="s">
        <v>537</v>
      </c>
      <c r="G210" s="183" t="s">
        <v>280</v>
      </c>
      <c r="H210" s="184">
        <v>638</v>
      </c>
      <c r="I210" s="185"/>
      <c r="J210" s="186">
        <f>ROUND(I210*H210,2)</f>
        <v>0</v>
      </c>
      <c r="K210" s="182" t="s">
        <v>1</v>
      </c>
      <c r="L210" s="33"/>
      <c r="M210" s="187" t="s">
        <v>1</v>
      </c>
      <c r="N210" s="188" t="s">
        <v>40</v>
      </c>
      <c r="O210" s="63"/>
      <c r="P210" s="189">
        <f>O210*H210</f>
        <v>0</v>
      </c>
      <c r="Q210" s="189">
        <v>1.0000000000000001E-05</v>
      </c>
      <c r="R210" s="189">
        <f>Q210*H210</f>
        <v>0.0063800000000000003</v>
      </c>
      <c r="S210" s="189">
        <v>0</v>
      </c>
      <c r="T210" s="190">
        <f>S210*H210</f>
        <v>0</v>
      </c>
      <c r="AR210" s="13" t="s">
        <v>204</v>
      </c>
      <c r="AT210" s="13" t="s">
        <v>138</v>
      </c>
      <c r="AU210" s="13" t="s">
        <v>79</v>
      </c>
      <c r="AY210" s="13" t="s">
        <v>136</v>
      </c>
      <c r="BE210" s="107">
        <f>IF(N210="základní",J210,0)</f>
        <v>0</v>
      </c>
      <c r="BF210" s="107">
        <f>IF(N210="snížená",J210,0)</f>
        <v>0</v>
      </c>
      <c r="BG210" s="107">
        <f>IF(N210="zákl. přenesená",J210,0)</f>
        <v>0</v>
      </c>
      <c r="BH210" s="107">
        <f>IF(N210="sníž. přenesená",J210,0)</f>
        <v>0</v>
      </c>
      <c r="BI210" s="107">
        <f>IF(N210="nulová",J210,0)</f>
        <v>0</v>
      </c>
      <c r="BJ210" s="13" t="s">
        <v>77</v>
      </c>
      <c r="BK210" s="107">
        <f>ROUND(I210*H210,2)</f>
        <v>0</v>
      </c>
      <c r="BL210" s="13" t="s">
        <v>204</v>
      </c>
      <c r="BM210" s="13" t="s">
        <v>538</v>
      </c>
    </row>
    <row r="211" s="1" customFormat="1" ht="16.5" customHeight="1">
      <c r="B211" s="152"/>
      <c r="C211" s="191" t="s">
        <v>539</v>
      </c>
      <c r="D211" s="191" t="s">
        <v>190</v>
      </c>
      <c r="E211" s="192" t="s">
        <v>540</v>
      </c>
      <c r="F211" s="193" t="s">
        <v>541</v>
      </c>
      <c r="G211" s="194" t="s">
        <v>202</v>
      </c>
      <c r="H211" s="195">
        <v>70</v>
      </c>
      <c r="I211" s="196"/>
      <c r="J211" s="197">
        <f>ROUND(I211*H211,2)</f>
        <v>0</v>
      </c>
      <c r="K211" s="193" t="s">
        <v>450</v>
      </c>
      <c r="L211" s="198"/>
      <c r="M211" s="199" t="s">
        <v>1</v>
      </c>
      <c r="N211" s="200" t="s">
        <v>40</v>
      </c>
      <c r="O211" s="63"/>
      <c r="P211" s="189">
        <f>O211*H211</f>
        <v>0</v>
      </c>
      <c r="Q211" s="189">
        <v>6.9999999999999994E-05</v>
      </c>
      <c r="R211" s="189">
        <f>Q211*H211</f>
        <v>0.0048999999999999998</v>
      </c>
      <c r="S211" s="189">
        <v>0</v>
      </c>
      <c r="T211" s="190">
        <f>S211*H211</f>
        <v>0</v>
      </c>
      <c r="AR211" s="13" t="s">
        <v>273</v>
      </c>
      <c r="AT211" s="13" t="s">
        <v>190</v>
      </c>
      <c r="AU211" s="13" t="s">
        <v>79</v>
      </c>
      <c r="AY211" s="13" t="s">
        <v>136</v>
      </c>
      <c r="BE211" s="107">
        <f>IF(N211="základní",J211,0)</f>
        <v>0</v>
      </c>
      <c r="BF211" s="107">
        <f>IF(N211="snížená",J211,0)</f>
        <v>0</v>
      </c>
      <c r="BG211" s="107">
        <f>IF(N211="zákl. přenesená",J211,0)</f>
        <v>0</v>
      </c>
      <c r="BH211" s="107">
        <f>IF(N211="sníž. přenesená",J211,0)</f>
        <v>0</v>
      </c>
      <c r="BI211" s="107">
        <f>IF(N211="nulová",J211,0)</f>
        <v>0</v>
      </c>
      <c r="BJ211" s="13" t="s">
        <v>77</v>
      </c>
      <c r="BK211" s="107">
        <f>ROUND(I211*H211,2)</f>
        <v>0</v>
      </c>
      <c r="BL211" s="13" t="s">
        <v>204</v>
      </c>
      <c r="BM211" s="13" t="s">
        <v>542</v>
      </c>
    </row>
    <row r="212" s="1" customFormat="1" ht="16.5" customHeight="1">
      <c r="B212" s="152"/>
      <c r="C212" s="180" t="s">
        <v>543</v>
      </c>
      <c r="D212" s="180" t="s">
        <v>138</v>
      </c>
      <c r="E212" s="181" t="s">
        <v>544</v>
      </c>
      <c r="F212" s="182" t="s">
        <v>545</v>
      </c>
      <c r="G212" s="183" t="s">
        <v>202</v>
      </c>
      <c r="H212" s="184">
        <v>1</v>
      </c>
      <c r="I212" s="185"/>
      <c r="J212" s="186">
        <f>ROUND(I212*H212,2)</f>
        <v>0</v>
      </c>
      <c r="K212" s="182" t="s">
        <v>146</v>
      </c>
      <c r="L212" s="33"/>
      <c r="M212" s="187" t="s">
        <v>1</v>
      </c>
      <c r="N212" s="188" t="s">
        <v>40</v>
      </c>
      <c r="O212" s="63"/>
      <c r="P212" s="189">
        <f>O212*H212</f>
        <v>0</v>
      </c>
      <c r="Q212" s="189">
        <v>2.0000000000000002E-05</v>
      </c>
      <c r="R212" s="189">
        <f>Q212*H212</f>
        <v>2.0000000000000002E-05</v>
      </c>
      <c r="S212" s="189">
        <v>0</v>
      </c>
      <c r="T212" s="190">
        <f>S212*H212</f>
        <v>0</v>
      </c>
      <c r="AR212" s="13" t="s">
        <v>204</v>
      </c>
      <c r="AT212" s="13" t="s">
        <v>138</v>
      </c>
      <c r="AU212" s="13" t="s">
        <v>79</v>
      </c>
      <c r="AY212" s="13" t="s">
        <v>136</v>
      </c>
      <c r="BE212" s="107">
        <f>IF(N212="základní",J212,0)</f>
        <v>0</v>
      </c>
      <c r="BF212" s="107">
        <f>IF(N212="snížená",J212,0)</f>
        <v>0</v>
      </c>
      <c r="BG212" s="107">
        <f>IF(N212="zákl. přenesená",J212,0)</f>
        <v>0</v>
      </c>
      <c r="BH212" s="107">
        <f>IF(N212="sníž. přenesená",J212,0)</f>
        <v>0</v>
      </c>
      <c r="BI212" s="107">
        <f>IF(N212="nulová",J212,0)</f>
        <v>0</v>
      </c>
      <c r="BJ212" s="13" t="s">
        <v>77</v>
      </c>
      <c r="BK212" s="107">
        <f>ROUND(I212*H212,2)</f>
        <v>0</v>
      </c>
      <c r="BL212" s="13" t="s">
        <v>204</v>
      </c>
      <c r="BM212" s="13" t="s">
        <v>546</v>
      </c>
    </row>
    <row r="213" s="1" customFormat="1" ht="16.5" customHeight="1">
      <c r="B213" s="152"/>
      <c r="C213" s="191" t="s">
        <v>547</v>
      </c>
      <c r="D213" s="191" t="s">
        <v>190</v>
      </c>
      <c r="E213" s="192" t="s">
        <v>548</v>
      </c>
      <c r="F213" s="193" t="s">
        <v>549</v>
      </c>
      <c r="G213" s="194" t="s">
        <v>202</v>
      </c>
      <c r="H213" s="195">
        <v>1</v>
      </c>
      <c r="I213" s="196"/>
      <c r="J213" s="197">
        <f>ROUND(I213*H213,2)</f>
        <v>0</v>
      </c>
      <c r="K213" s="193" t="s">
        <v>1</v>
      </c>
      <c r="L213" s="198"/>
      <c r="M213" s="199" t="s">
        <v>1</v>
      </c>
      <c r="N213" s="200" t="s">
        <v>40</v>
      </c>
      <c r="O213" s="63"/>
      <c r="P213" s="189">
        <f>O213*H213</f>
        <v>0</v>
      </c>
      <c r="Q213" s="189">
        <v>0.001</v>
      </c>
      <c r="R213" s="189">
        <f>Q213*H213</f>
        <v>0.001</v>
      </c>
      <c r="S213" s="189">
        <v>0</v>
      </c>
      <c r="T213" s="190">
        <f>S213*H213</f>
        <v>0</v>
      </c>
      <c r="AR213" s="13" t="s">
        <v>273</v>
      </c>
      <c r="AT213" s="13" t="s">
        <v>190</v>
      </c>
      <c r="AU213" s="13" t="s">
        <v>79</v>
      </c>
      <c r="AY213" s="13" t="s">
        <v>136</v>
      </c>
      <c r="BE213" s="107">
        <f>IF(N213="základní",J213,0)</f>
        <v>0</v>
      </c>
      <c r="BF213" s="107">
        <f>IF(N213="snížená",J213,0)</f>
        <v>0</v>
      </c>
      <c r="BG213" s="107">
        <f>IF(N213="zákl. přenesená",J213,0)</f>
        <v>0</v>
      </c>
      <c r="BH213" s="107">
        <f>IF(N213="sníž. přenesená",J213,0)</f>
        <v>0</v>
      </c>
      <c r="BI213" s="107">
        <f>IF(N213="nulová",J213,0)</f>
        <v>0</v>
      </c>
      <c r="BJ213" s="13" t="s">
        <v>77</v>
      </c>
      <c r="BK213" s="107">
        <f>ROUND(I213*H213,2)</f>
        <v>0</v>
      </c>
      <c r="BL213" s="13" t="s">
        <v>204</v>
      </c>
      <c r="BM213" s="13" t="s">
        <v>550</v>
      </c>
    </row>
    <row r="214" s="1" customFormat="1" ht="16.5" customHeight="1">
      <c r="B214" s="152"/>
      <c r="C214" s="180" t="s">
        <v>551</v>
      </c>
      <c r="D214" s="180" t="s">
        <v>138</v>
      </c>
      <c r="E214" s="181" t="s">
        <v>552</v>
      </c>
      <c r="F214" s="182" t="s">
        <v>553</v>
      </c>
      <c r="G214" s="183" t="s">
        <v>175</v>
      </c>
      <c r="H214" s="184">
        <v>1.097</v>
      </c>
      <c r="I214" s="185"/>
      <c r="J214" s="186">
        <f>ROUND(I214*H214,2)</f>
        <v>0</v>
      </c>
      <c r="K214" s="182" t="s">
        <v>1</v>
      </c>
      <c r="L214" s="33"/>
      <c r="M214" s="187" t="s">
        <v>1</v>
      </c>
      <c r="N214" s="188" t="s">
        <v>40</v>
      </c>
      <c r="O214" s="63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AR214" s="13" t="s">
        <v>204</v>
      </c>
      <c r="AT214" s="13" t="s">
        <v>138</v>
      </c>
      <c r="AU214" s="13" t="s">
        <v>79</v>
      </c>
      <c r="AY214" s="13" t="s">
        <v>136</v>
      </c>
      <c r="BE214" s="107">
        <f>IF(N214="základní",J214,0)</f>
        <v>0</v>
      </c>
      <c r="BF214" s="107">
        <f>IF(N214="snížená",J214,0)</f>
        <v>0</v>
      </c>
      <c r="BG214" s="107">
        <f>IF(N214="zákl. přenesená",J214,0)</f>
        <v>0</v>
      </c>
      <c r="BH214" s="107">
        <f>IF(N214="sníž. přenesená",J214,0)</f>
        <v>0</v>
      </c>
      <c r="BI214" s="107">
        <f>IF(N214="nulová",J214,0)</f>
        <v>0</v>
      </c>
      <c r="BJ214" s="13" t="s">
        <v>77</v>
      </c>
      <c r="BK214" s="107">
        <f>ROUND(I214*H214,2)</f>
        <v>0</v>
      </c>
      <c r="BL214" s="13" t="s">
        <v>204</v>
      </c>
      <c r="BM214" s="13" t="s">
        <v>554</v>
      </c>
    </row>
    <row r="215" s="1" customFormat="1" ht="16.5" customHeight="1">
      <c r="B215" s="152"/>
      <c r="C215" s="180" t="s">
        <v>555</v>
      </c>
      <c r="D215" s="180" t="s">
        <v>138</v>
      </c>
      <c r="E215" s="181" t="s">
        <v>556</v>
      </c>
      <c r="F215" s="182" t="s">
        <v>557</v>
      </c>
      <c r="G215" s="183" t="s">
        <v>193</v>
      </c>
      <c r="H215" s="184">
        <v>156</v>
      </c>
      <c r="I215" s="185"/>
      <c r="J215" s="186">
        <f>ROUND(I215*H215,2)</f>
        <v>0</v>
      </c>
      <c r="K215" s="182" t="s">
        <v>1</v>
      </c>
      <c r="L215" s="33"/>
      <c r="M215" s="187" t="s">
        <v>1</v>
      </c>
      <c r="N215" s="188" t="s">
        <v>40</v>
      </c>
      <c r="O215" s="63"/>
      <c r="P215" s="189">
        <f>O215*H215</f>
        <v>0</v>
      </c>
      <c r="Q215" s="189">
        <v>6.0000000000000002E-05</v>
      </c>
      <c r="R215" s="189">
        <f>Q215*H215</f>
        <v>0.0093600000000000003</v>
      </c>
      <c r="S215" s="189">
        <v>0</v>
      </c>
      <c r="T215" s="190">
        <f>S215*H215</f>
        <v>0</v>
      </c>
      <c r="AR215" s="13" t="s">
        <v>204</v>
      </c>
      <c r="AT215" s="13" t="s">
        <v>138</v>
      </c>
      <c r="AU215" s="13" t="s">
        <v>79</v>
      </c>
      <c r="AY215" s="13" t="s">
        <v>136</v>
      </c>
      <c r="BE215" s="107">
        <f>IF(N215="základní",J215,0)</f>
        <v>0</v>
      </c>
      <c r="BF215" s="107">
        <f>IF(N215="snížená",J215,0)</f>
        <v>0</v>
      </c>
      <c r="BG215" s="107">
        <f>IF(N215="zákl. přenesená",J215,0)</f>
        <v>0</v>
      </c>
      <c r="BH215" s="107">
        <f>IF(N215="sníž. přenesená",J215,0)</f>
        <v>0</v>
      </c>
      <c r="BI215" s="107">
        <f>IF(N215="nulová",J215,0)</f>
        <v>0</v>
      </c>
      <c r="BJ215" s="13" t="s">
        <v>77</v>
      </c>
      <c r="BK215" s="107">
        <f>ROUND(I215*H215,2)</f>
        <v>0</v>
      </c>
      <c r="BL215" s="13" t="s">
        <v>204</v>
      </c>
      <c r="BM215" s="13" t="s">
        <v>558</v>
      </c>
    </row>
    <row r="216" s="1" customFormat="1" ht="16.5" customHeight="1">
      <c r="B216" s="152"/>
      <c r="C216" s="191" t="s">
        <v>559</v>
      </c>
      <c r="D216" s="191" t="s">
        <v>190</v>
      </c>
      <c r="E216" s="192" t="s">
        <v>560</v>
      </c>
      <c r="F216" s="193" t="s">
        <v>561</v>
      </c>
      <c r="G216" s="194" t="s">
        <v>175</v>
      </c>
      <c r="H216" s="195">
        <v>0.104</v>
      </c>
      <c r="I216" s="196"/>
      <c r="J216" s="197">
        <f>ROUND(I216*H216,2)</f>
        <v>0</v>
      </c>
      <c r="K216" s="193" t="s">
        <v>1</v>
      </c>
      <c r="L216" s="198"/>
      <c r="M216" s="199" t="s">
        <v>1</v>
      </c>
      <c r="N216" s="200" t="s">
        <v>40</v>
      </c>
      <c r="O216" s="63"/>
      <c r="P216" s="189">
        <f>O216*H216</f>
        <v>0</v>
      </c>
      <c r="Q216" s="189">
        <v>1</v>
      </c>
      <c r="R216" s="189">
        <f>Q216*H216</f>
        <v>0.104</v>
      </c>
      <c r="S216" s="189">
        <v>0</v>
      </c>
      <c r="T216" s="190">
        <f>S216*H216</f>
        <v>0</v>
      </c>
      <c r="AR216" s="13" t="s">
        <v>273</v>
      </c>
      <c r="AT216" s="13" t="s">
        <v>190</v>
      </c>
      <c r="AU216" s="13" t="s">
        <v>79</v>
      </c>
      <c r="AY216" s="13" t="s">
        <v>136</v>
      </c>
      <c r="BE216" s="107">
        <f>IF(N216="základní",J216,0)</f>
        <v>0</v>
      </c>
      <c r="BF216" s="107">
        <f>IF(N216="snížená",J216,0)</f>
        <v>0</v>
      </c>
      <c r="BG216" s="107">
        <f>IF(N216="zákl. přenesená",J216,0)</f>
        <v>0</v>
      </c>
      <c r="BH216" s="107">
        <f>IF(N216="sníž. přenesená",J216,0)</f>
        <v>0</v>
      </c>
      <c r="BI216" s="107">
        <f>IF(N216="nulová",J216,0)</f>
        <v>0</v>
      </c>
      <c r="BJ216" s="13" t="s">
        <v>77</v>
      </c>
      <c r="BK216" s="107">
        <f>ROUND(I216*H216,2)</f>
        <v>0</v>
      </c>
      <c r="BL216" s="13" t="s">
        <v>204</v>
      </c>
      <c r="BM216" s="13" t="s">
        <v>562</v>
      </c>
    </row>
    <row r="217" s="1" customFormat="1" ht="16.5" customHeight="1">
      <c r="B217" s="152"/>
      <c r="C217" s="191" t="s">
        <v>563</v>
      </c>
      <c r="D217" s="191" t="s">
        <v>190</v>
      </c>
      <c r="E217" s="192" t="s">
        <v>564</v>
      </c>
      <c r="F217" s="193" t="s">
        <v>565</v>
      </c>
      <c r="G217" s="194" t="s">
        <v>175</v>
      </c>
      <c r="H217" s="195">
        <v>0.051999999999999998</v>
      </c>
      <c r="I217" s="196"/>
      <c r="J217" s="197">
        <f>ROUND(I217*H217,2)</f>
        <v>0</v>
      </c>
      <c r="K217" s="193" t="s">
        <v>1</v>
      </c>
      <c r="L217" s="198"/>
      <c r="M217" s="199" t="s">
        <v>1</v>
      </c>
      <c r="N217" s="200" t="s">
        <v>40</v>
      </c>
      <c r="O217" s="63"/>
      <c r="P217" s="189">
        <f>O217*H217</f>
        <v>0</v>
      </c>
      <c r="Q217" s="189">
        <v>1</v>
      </c>
      <c r="R217" s="189">
        <f>Q217*H217</f>
        <v>0.051999999999999998</v>
      </c>
      <c r="S217" s="189">
        <v>0</v>
      </c>
      <c r="T217" s="190">
        <f>S217*H217</f>
        <v>0</v>
      </c>
      <c r="AR217" s="13" t="s">
        <v>273</v>
      </c>
      <c r="AT217" s="13" t="s">
        <v>190</v>
      </c>
      <c r="AU217" s="13" t="s">
        <v>79</v>
      </c>
      <c r="AY217" s="13" t="s">
        <v>136</v>
      </c>
      <c r="BE217" s="107">
        <f>IF(N217="základní",J217,0)</f>
        <v>0</v>
      </c>
      <c r="BF217" s="107">
        <f>IF(N217="snížená",J217,0)</f>
        <v>0</v>
      </c>
      <c r="BG217" s="107">
        <f>IF(N217="zákl. přenesená",J217,0)</f>
        <v>0</v>
      </c>
      <c r="BH217" s="107">
        <f>IF(N217="sníž. přenesená",J217,0)</f>
        <v>0</v>
      </c>
      <c r="BI217" s="107">
        <f>IF(N217="nulová",J217,0)</f>
        <v>0</v>
      </c>
      <c r="BJ217" s="13" t="s">
        <v>77</v>
      </c>
      <c r="BK217" s="107">
        <f>ROUND(I217*H217,2)</f>
        <v>0</v>
      </c>
      <c r="BL217" s="13" t="s">
        <v>204</v>
      </c>
      <c r="BM217" s="13" t="s">
        <v>566</v>
      </c>
    </row>
    <row r="218" s="1" customFormat="1" ht="16.5" customHeight="1">
      <c r="B218" s="152"/>
      <c r="C218" s="180" t="s">
        <v>567</v>
      </c>
      <c r="D218" s="180" t="s">
        <v>138</v>
      </c>
      <c r="E218" s="181" t="s">
        <v>568</v>
      </c>
      <c r="F218" s="182" t="s">
        <v>569</v>
      </c>
      <c r="G218" s="183" t="s">
        <v>353</v>
      </c>
      <c r="H218" s="201"/>
      <c r="I218" s="185"/>
      <c r="J218" s="186">
        <f>ROUND(I218*H218,2)</f>
        <v>0</v>
      </c>
      <c r="K218" s="182" t="s">
        <v>146</v>
      </c>
      <c r="L218" s="33"/>
      <c r="M218" s="187" t="s">
        <v>1</v>
      </c>
      <c r="N218" s="188" t="s">
        <v>40</v>
      </c>
      <c r="O218" s="63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AR218" s="13" t="s">
        <v>204</v>
      </c>
      <c r="AT218" s="13" t="s">
        <v>138</v>
      </c>
      <c r="AU218" s="13" t="s">
        <v>79</v>
      </c>
      <c r="AY218" s="13" t="s">
        <v>136</v>
      </c>
      <c r="BE218" s="107">
        <f>IF(N218="základní",J218,0)</f>
        <v>0</v>
      </c>
      <c r="BF218" s="107">
        <f>IF(N218="snížená",J218,0)</f>
        <v>0</v>
      </c>
      <c r="BG218" s="107">
        <f>IF(N218="zákl. přenesená",J218,0)</f>
        <v>0</v>
      </c>
      <c r="BH218" s="107">
        <f>IF(N218="sníž. přenesená",J218,0)</f>
        <v>0</v>
      </c>
      <c r="BI218" s="107">
        <f>IF(N218="nulová",J218,0)</f>
        <v>0</v>
      </c>
      <c r="BJ218" s="13" t="s">
        <v>77</v>
      </c>
      <c r="BK218" s="107">
        <f>ROUND(I218*H218,2)</f>
        <v>0</v>
      </c>
      <c r="BL218" s="13" t="s">
        <v>204</v>
      </c>
      <c r="BM218" s="13" t="s">
        <v>570</v>
      </c>
    </row>
    <row r="219" s="10" customFormat="1" ht="22.8" customHeight="1">
      <c r="B219" s="167"/>
      <c r="D219" s="168" t="s">
        <v>68</v>
      </c>
      <c r="E219" s="178" t="s">
        <v>571</v>
      </c>
      <c r="F219" s="178" t="s">
        <v>572</v>
      </c>
      <c r="I219" s="170"/>
      <c r="J219" s="179">
        <f>BK219</f>
        <v>0</v>
      </c>
      <c r="L219" s="167"/>
      <c r="M219" s="172"/>
      <c r="N219" s="173"/>
      <c r="O219" s="173"/>
      <c r="P219" s="174">
        <f>SUM(P220:P245)</f>
        <v>0</v>
      </c>
      <c r="Q219" s="173"/>
      <c r="R219" s="174">
        <f>SUM(R220:R245)</f>
        <v>0.74906519999999999</v>
      </c>
      <c r="S219" s="173"/>
      <c r="T219" s="175">
        <f>SUM(T220:T245)</f>
        <v>0</v>
      </c>
      <c r="AR219" s="168" t="s">
        <v>79</v>
      </c>
      <c r="AT219" s="176" t="s">
        <v>68</v>
      </c>
      <c r="AU219" s="176" t="s">
        <v>77</v>
      </c>
      <c r="AY219" s="168" t="s">
        <v>136</v>
      </c>
      <c r="BK219" s="177">
        <f>SUM(BK220:BK245)</f>
        <v>0</v>
      </c>
    </row>
    <row r="220" s="1" customFormat="1" ht="22.5" customHeight="1">
      <c r="B220" s="152"/>
      <c r="C220" s="180" t="s">
        <v>573</v>
      </c>
      <c r="D220" s="180" t="s">
        <v>138</v>
      </c>
      <c r="E220" s="181" t="s">
        <v>574</v>
      </c>
      <c r="F220" s="182" t="s">
        <v>575</v>
      </c>
      <c r="G220" s="183" t="s">
        <v>475</v>
      </c>
      <c r="H220" s="184">
        <v>11</v>
      </c>
      <c r="I220" s="185"/>
      <c r="J220" s="186">
        <f>ROUND(I220*H220,2)</f>
        <v>0</v>
      </c>
      <c r="K220" s="182" t="s">
        <v>146</v>
      </c>
      <c r="L220" s="33"/>
      <c r="M220" s="187" t="s">
        <v>1</v>
      </c>
      <c r="N220" s="188" t="s">
        <v>40</v>
      </c>
      <c r="O220" s="63"/>
      <c r="P220" s="189">
        <f>O220*H220</f>
        <v>0</v>
      </c>
      <c r="Q220" s="189">
        <v>0.01023</v>
      </c>
      <c r="R220" s="189">
        <f>Q220*H220</f>
        <v>0.11252999999999999</v>
      </c>
      <c r="S220" s="189">
        <v>0</v>
      </c>
      <c r="T220" s="190">
        <f>S220*H220</f>
        <v>0</v>
      </c>
      <c r="AR220" s="13" t="s">
        <v>204</v>
      </c>
      <c r="AT220" s="13" t="s">
        <v>138</v>
      </c>
      <c r="AU220" s="13" t="s">
        <v>79</v>
      </c>
      <c r="AY220" s="13" t="s">
        <v>136</v>
      </c>
      <c r="BE220" s="107">
        <f>IF(N220="základní",J220,0)</f>
        <v>0</v>
      </c>
      <c r="BF220" s="107">
        <f>IF(N220="snížená",J220,0)</f>
        <v>0</v>
      </c>
      <c r="BG220" s="107">
        <f>IF(N220="zákl. přenesená",J220,0)</f>
        <v>0</v>
      </c>
      <c r="BH220" s="107">
        <f>IF(N220="sníž. přenesená",J220,0)</f>
        <v>0</v>
      </c>
      <c r="BI220" s="107">
        <f>IF(N220="nulová",J220,0)</f>
        <v>0</v>
      </c>
      <c r="BJ220" s="13" t="s">
        <v>77</v>
      </c>
      <c r="BK220" s="107">
        <f>ROUND(I220*H220,2)</f>
        <v>0</v>
      </c>
      <c r="BL220" s="13" t="s">
        <v>204</v>
      </c>
      <c r="BM220" s="13" t="s">
        <v>576</v>
      </c>
    </row>
    <row r="221" s="1" customFormat="1" ht="22.5" customHeight="1">
      <c r="B221" s="152"/>
      <c r="C221" s="180" t="s">
        <v>577</v>
      </c>
      <c r="D221" s="180" t="s">
        <v>138</v>
      </c>
      <c r="E221" s="181" t="s">
        <v>578</v>
      </c>
      <c r="F221" s="182" t="s">
        <v>579</v>
      </c>
      <c r="G221" s="183" t="s">
        <v>475</v>
      </c>
      <c r="H221" s="184">
        <v>3</v>
      </c>
      <c r="I221" s="185"/>
      <c r="J221" s="186">
        <f>ROUND(I221*H221,2)</f>
        <v>0</v>
      </c>
      <c r="K221" s="182" t="s">
        <v>1</v>
      </c>
      <c r="L221" s="33"/>
      <c r="M221" s="187" t="s">
        <v>1</v>
      </c>
      <c r="N221" s="188" t="s">
        <v>40</v>
      </c>
      <c r="O221" s="63"/>
      <c r="P221" s="189">
        <f>O221*H221</f>
        <v>0</v>
      </c>
      <c r="Q221" s="189">
        <v>0.016920000000000001</v>
      </c>
      <c r="R221" s="189">
        <f>Q221*H221</f>
        <v>0.05076</v>
      </c>
      <c r="S221" s="189">
        <v>0</v>
      </c>
      <c r="T221" s="190">
        <f>S221*H221</f>
        <v>0</v>
      </c>
      <c r="AR221" s="13" t="s">
        <v>204</v>
      </c>
      <c r="AT221" s="13" t="s">
        <v>138</v>
      </c>
      <c r="AU221" s="13" t="s">
        <v>79</v>
      </c>
      <c r="AY221" s="13" t="s">
        <v>136</v>
      </c>
      <c r="BE221" s="107">
        <f>IF(N221="základní",J221,0)</f>
        <v>0</v>
      </c>
      <c r="BF221" s="107">
        <f>IF(N221="snížená",J221,0)</f>
        <v>0</v>
      </c>
      <c r="BG221" s="107">
        <f>IF(N221="zákl. přenesená",J221,0)</f>
        <v>0</v>
      </c>
      <c r="BH221" s="107">
        <f>IF(N221="sníž. přenesená",J221,0)</f>
        <v>0</v>
      </c>
      <c r="BI221" s="107">
        <f>IF(N221="nulová",J221,0)</f>
        <v>0</v>
      </c>
      <c r="BJ221" s="13" t="s">
        <v>77</v>
      </c>
      <c r="BK221" s="107">
        <f>ROUND(I221*H221,2)</f>
        <v>0</v>
      </c>
      <c r="BL221" s="13" t="s">
        <v>204</v>
      </c>
      <c r="BM221" s="13" t="s">
        <v>580</v>
      </c>
    </row>
    <row r="222" s="1" customFormat="1" ht="22.5" customHeight="1">
      <c r="B222" s="152"/>
      <c r="C222" s="180" t="s">
        <v>581</v>
      </c>
      <c r="D222" s="180" t="s">
        <v>138</v>
      </c>
      <c r="E222" s="181" t="s">
        <v>582</v>
      </c>
      <c r="F222" s="182" t="s">
        <v>583</v>
      </c>
      <c r="G222" s="183" t="s">
        <v>475</v>
      </c>
      <c r="H222" s="184">
        <v>1</v>
      </c>
      <c r="I222" s="185"/>
      <c r="J222" s="186">
        <f>ROUND(I222*H222,2)</f>
        <v>0</v>
      </c>
      <c r="K222" s="182" t="s">
        <v>1</v>
      </c>
      <c r="L222" s="33"/>
      <c r="M222" s="187" t="s">
        <v>1</v>
      </c>
      <c r="N222" s="188" t="s">
        <v>40</v>
      </c>
      <c r="O222" s="63"/>
      <c r="P222" s="189">
        <f>O222*H222</f>
        <v>0</v>
      </c>
      <c r="Q222" s="189">
        <v>0.016920000000000001</v>
      </c>
      <c r="R222" s="189">
        <f>Q222*H222</f>
        <v>0.016920000000000001</v>
      </c>
      <c r="S222" s="189">
        <v>0</v>
      </c>
      <c r="T222" s="190">
        <f>S222*H222</f>
        <v>0</v>
      </c>
      <c r="AR222" s="13" t="s">
        <v>204</v>
      </c>
      <c r="AT222" s="13" t="s">
        <v>138</v>
      </c>
      <c r="AU222" s="13" t="s">
        <v>79</v>
      </c>
      <c r="AY222" s="13" t="s">
        <v>136</v>
      </c>
      <c r="BE222" s="107">
        <f>IF(N222="základní",J222,0)</f>
        <v>0</v>
      </c>
      <c r="BF222" s="107">
        <f>IF(N222="snížená",J222,0)</f>
        <v>0</v>
      </c>
      <c r="BG222" s="107">
        <f>IF(N222="zákl. přenesená",J222,0)</f>
        <v>0</v>
      </c>
      <c r="BH222" s="107">
        <f>IF(N222="sníž. přenesená",J222,0)</f>
        <v>0</v>
      </c>
      <c r="BI222" s="107">
        <f>IF(N222="nulová",J222,0)</f>
        <v>0</v>
      </c>
      <c r="BJ222" s="13" t="s">
        <v>77</v>
      </c>
      <c r="BK222" s="107">
        <f>ROUND(I222*H222,2)</f>
        <v>0</v>
      </c>
      <c r="BL222" s="13" t="s">
        <v>204</v>
      </c>
      <c r="BM222" s="13" t="s">
        <v>584</v>
      </c>
    </row>
    <row r="223" s="1" customFormat="1" ht="16.5" customHeight="1">
      <c r="B223" s="152"/>
      <c r="C223" s="180" t="s">
        <v>585</v>
      </c>
      <c r="D223" s="180" t="s">
        <v>138</v>
      </c>
      <c r="E223" s="181" t="s">
        <v>586</v>
      </c>
      <c r="F223" s="182" t="s">
        <v>587</v>
      </c>
      <c r="G223" s="183" t="s">
        <v>475</v>
      </c>
      <c r="H223" s="184">
        <v>6</v>
      </c>
      <c r="I223" s="185"/>
      <c r="J223" s="186">
        <f>ROUND(I223*H223,2)</f>
        <v>0</v>
      </c>
      <c r="K223" s="182" t="s">
        <v>146</v>
      </c>
      <c r="L223" s="33"/>
      <c r="M223" s="187" t="s">
        <v>1</v>
      </c>
      <c r="N223" s="188" t="s">
        <v>40</v>
      </c>
      <c r="O223" s="63"/>
      <c r="P223" s="189">
        <f>O223*H223</f>
        <v>0</v>
      </c>
      <c r="Q223" s="189">
        <v>0.016750000000000001</v>
      </c>
      <c r="R223" s="189">
        <f>Q223*H223</f>
        <v>0.10050000000000001</v>
      </c>
      <c r="S223" s="189">
        <v>0</v>
      </c>
      <c r="T223" s="190">
        <f>S223*H223</f>
        <v>0</v>
      </c>
      <c r="AR223" s="13" t="s">
        <v>204</v>
      </c>
      <c r="AT223" s="13" t="s">
        <v>138</v>
      </c>
      <c r="AU223" s="13" t="s">
        <v>79</v>
      </c>
      <c r="AY223" s="13" t="s">
        <v>136</v>
      </c>
      <c r="BE223" s="107">
        <f>IF(N223="základní",J223,0)</f>
        <v>0</v>
      </c>
      <c r="BF223" s="107">
        <f>IF(N223="snížená",J223,0)</f>
        <v>0</v>
      </c>
      <c r="BG223" s="107">
        <f>IF(N223="zákl. přenesená",J223,0)</f>
        <v>0</v>
      </c>
      <c r="BH223" s="107">
        <f>IF(N223="sníž. přenesená",J223,0)</f>
        <v>0</v>
      </c>
      <c r="BI223" s="107">
        <f>IF(N223="nulová",J223,0)</f>
        <v>0</v>
      </c>
      <c r="BJ223" s="13" t="s">
        <v>77</v>
      </c>
      <c r="BK223" s="107">
        <f>ROUND(I223*H223,2)</f>
        <v>0</v>
      </c>
      <c r="BL223" s="13" t="s">
        <v>204</v>
      </c>
      <c r="BM223" s="13" t="s">
        <v>588</v>
      </c>
    </row>
    <row r="224" s="1" customFormat="1" ht="22.5" customHeight="1">
      <c r="B224" s="152"/>
      <c r="C224" s="180" t="s">
        <v>589</v>
      </c>
      <c r="D224" s="180" t="s">
        <v>138</v>
      </c>
      <c r="E224" s="181" t="s">
        <v>590</v>
      </c>
      <c r="F224" s="182" t="s">
        <v>591</v>
      </c>
      <c r="G224" s="183" t="s">
        <v>475</v>
      </c>
      <c r="H224" s="184">
        <v>17</v>
      </c>
      <c r="I224" s="185"/>
      <c r="J224" s="186">
        <f>ROUND(I224*H224,2)</f>
        <v>0</v>
      </c>
      <c r="K224" s="182" t="s">
        <v>1</v>
      </c>
      <c r="L224" s="33"/>
      <c r="M224" s="187" t="s">
        <v>1</v>
      </c>
      <c r="N224" s="188" t="s">
        <v>40</v>
      </c>
      <c r="O224" s="63"/>
      <c r="P224" s="189">
        <f>O224*H224</f>
        <v>0</v>
      </c>
      <c r="Q224" s="189">
        <v>0.016750000000000001</v>
      </c>
      <c r="R224" s="189">
        <f>Q224*H224</f>
        <v>0.28475</v>
      </c>
      <c r="S224" s="189">
        <v>0</v>
      </c>
      <c r="T224" s="190">
        <f>S224*H224</f>
        <v>0</v>
      </c>
      <c r="AR224" s="13" t="s">
        <v>204</v>
      </c>
      <c r="AT224" s="13" t="s">
        <v>138</v>
      </c>
      <c r="AU224" s="13" t="s">
        <v>79</v>
      </c>
      <c r="AY224" s="13" t="s">
        <v>136</v>
      </c>
      <c r="BE224" s="107">
        <f>IF(N224="základní",J224,0)</f>
        <v>0</v>
      </c>
      <c r="BF224" s="107">
        <f>IF(N224="snížená",J224,0)</f>
        <v>0</v>
      </c>
      <c r="BG224" s="107">
        <f>IF(N224="zákl. přenesená",J224,0)</f>
        <v>0</v>
      </c>
      <c r="BH224" s="107">
        <f>IF(N224="sníž. přenesená",J224,0)</f>
        <v>0</v>
      </c>
      <c r="BI224" s="107">
        <f>IF(N224="nulová",J224,0)</f>
        <v>0</v>
      </c>
      <c r="BJ224" s="13" t="s">
        <v>77</v>
      </c>
      <c r="BK224" s="107">
        <f>ROUND(I224*H224,2)</f>
        <v>0</v>
      </c>
      <c r="BL224" s="13" t="s">
        <v>204</v>
      </c>
      <c r="BM224" s="13" t="s">
        <v>592</v>
      </c>
    </row>
    <row r="225" s="1" customFormat="1" ht="22.5" customHeight="1">
      <c r="B225" s="152"/>
      <c r="C225" s="180" t="s">
        <v>593</v>
      </c>
      <c r="D225" s="180" t="s">
        <v>138</v>
      </c>
      <c r="E225" s="181" t="s">
        <v>594</v>
      </c>
      <c r="F225" s="182" t="s">
        <v>595</v>
      </c>
      <c r="G225" s="183" t="s">
        <v>475</v>
      </c>
      <c r="H225" s="184">
        <v>1</v>
      </c>
      <c r="I225" s="185"/>
      <c r="J225" s="186">
        <f>ROUND(I225*H225,2)</f>
        <v>0</v>
      </c>
      <c r="K225" s="182" t="s">
        <v>1</v>
      </c>
      <c r="L225" s="33"/>
      <c r="M225" s="187" t="s">
        <v>1</v>
      </c>
      <c r="N225" s="188" t="s">
        <v>40</v>
      </c>
      <c r="O225" s="63"/>
      <c r="P225" s="189">
        <f>O225*H225</f>
        <v>0</v>
      </c>
      <c r="Q225" s="189">
        <v>0.01528</v>
      </c>
      <c r="R225" s="189">
        <f>Q225*H225</f>
        <v>0.01528</v>
      </c>
      <c r="S225" s="189">
        <v>0</v>
      </c>
      <c r="T225" s="190">
        <f>S225*H225</f>
        <v>0</v>
      </c>
      <c r="AR225" s="13" t="s">
        <v>204</v>
      </c>
      <c r="AT225" s="13" t="s">
        <v>138</v>
      </c>
      <c r="AU225" s="13" t="s">
        <v>79</v>
      </c>
      <c r="AY225" s="13" t="s">
        <v>136</v>
      </c>
      <c r="BE225" s="107">
        <f>IF(N225="základní",J225,0)</f>
        <v>0</v>
      </c>
      <c r="BF225" s="107">
        <f>IF(N225="snížená",J225,0)</f>
        <v>0</v>
      </c>
      <c r="BG225" s="107">
        <f>IF(N225="zákl. přenesená",J225,0)</f>
        <v>0</v>
      </c>
      <c r="BH225" s="107">
        <f>IF(N225="sníž. přenesená",J225,0)</f>
        <v>0</v>
      </c>
      <c r="BI225" s="107">
        <f>IF(N225="nulová",J225,0)</f>
        <v>0</v>
      </c>
      <c r="BJ225" s="13" t="s">
        <v>77</v>
      </c>
      <c r="BK225" s="107">
        <f>ROUND(I225*H225,2)</f>
        <v>0</v>
      </c>
      <c r="BL225" s="13" t="s">
        <v>204</v>
      </c>
      <c r="BM225" s="13" t="s">
        <v>596</v>
      </c>
    </row>
    <row r="226" s="1" customFormat="1" ht="22.5" customHeight="1">
      <c r="B226" s="152"/>
      <c r="C226" s="180" t="s">
        <v>597</v>
      </c>
      <c r="D226" s="180" t="s">
        <v>138</v>
      </c>
      <c r="E226" s="181" t="s">
        <v>598</v>
      </c>
      <c r="F226" s="182" t="s">
        <v>599</v>
      </c>
      <c r="G226" s="183" t="s">
        <v>475</v>
      </c>
      <c r="H226" s="184">
        <v>2</v>
      </c>
      <c r="I226" s="185"/>
      <c r="J226" s="186">
        <f>ROUND(I226*H226,2)</f>
        <v>0</v>
      </c>
      <c r="K226" s="182" t="s">
        <v>1</v>
      </c>
      <c r="L226" s="33"/>
      <c r="M226" s="187" t="s">
        <v>1</v>
      </c>
      <c r="N226" s="188" t="s">
        <v>40</v>
      </c>
      <c r="O226" s="63"/>
      <c r="P226" s="189">
        <f>O226*H226</f>
        <v>0</v>
      </c>
      <c r="Q226" s="189">
        <v>0.01234</v>
      </c>
      <c r="R226" s="189">
        <f>Q226*H226</f>
        <v>0.024680000000000001</v>
      </c>
      <c r="S226" s="189">
        <v>0</v>
      </c>
      <c r="T226" s="190">
        <f>S226*H226</f>
        <v>0</v>
      </c>
      <c r="AR226" s="13" t="s">
        <v>204</v>
      </c>
      <c r="AT226" s="13" t="s">
        <v>138</v>
      </c>
      <c r="AU226" s="13" t="s">
        <v>79</v>
      </c>
      <c r="AY226" s="13" t="s">
        <v>136</v>
      </c>
      <c r="BE226" s="107">
        <f>IF(N226="základní",J226,0)</f>
        <v>0</v>
      </c>
      <c r="BF226" s="107">
        <f>IF(N226="snížená",J226,0)</f>
        <v>0</v>
      </c>
      <c r="BG226" s="107">
        <f>IF(N226="zákl. přenesená",J226,0)</f>
        <v>0</v>
      </c>
      <c r="BH226" s="107">
        <f>IF(N226="sníž. přenesená",J226,0)</f>
        <v>0</v>
      </c>
      <c r="BI226" s="107">
        <f>IF(N226="nulová",J226,0)</f>
        <v>0</v>
      </c>
      <c r="BJ226" s="13" t="s">
        <v>77</v>
      </c>
      <c r="BK226" s="107">
        <f>ROUND(I226*H226,2)</f>
        <v>0</v>
      </c>
      <c r="BL226" s="13" t="s">
        <v>204</v>
      </c>
      <c r="BM226" s="13" t="s">
        <v>600</v>
      </c>
    </row>
    <row r="227" s="1" customFormat="1" ht="22.5" customHeight="1">
      <c r="B227" s="152"/>
      <c r="C227" s="180" t="s">
        <v>601</v>
      </c>
      <c r="D227" s="180" t="s">
        <v>138</v>
      </c>
      <c r="E227" s="181" t="s">
        <v>602</v>
      </c>
      <c r="F227" s="182" t="s">
        <v>603</v>
      </c>
      <c r="G227" s="183" t="s">
        <v>475</v>
      </c>
      <c r="H227" s="184">
        <v>1</v>
      </c>
      <c r="I227" s="185"/>
      <c r="J227" s="186">
        <f>ROUND(I227*H227,2)</f>
        <v>0</v>
      </c>
      <c r="K227" s="182" t="s">
        <v>1</v>
      </c>
      <c r="L227" s="33"/>
      <c r="M227" s="187" t="s">
        <v>1</v>
      </c>
      <c r="N227" s="188" t="s">
        <v>40</v>
      </c>
      <c r="O227" s="63"/>
      <c r="P227" s="189">
        <f>O227*H227</f>
        <v>0</v>
      </c>
      <c r="Q227" s="189">
        <v>0.01234</v>
      </c>
      <c r="R227" s="189">
        <f>Q227*H227</f>
        <v>0.01234</v>
      </c>
      <c r="S227" s="189">
        <v>0</v>
      </c>
      <c r="T227" s="190">
        <f>S227*H227</f>
        <v>0</v>
      </c>
      <c r="AR227" s="13" t="s">
        <v>204</v>
      </c>
      <c r="AT227" s="13" t="s">
        <v>138</v>
      </c>
      <c r="AU227" s="13" t="s">
        <v>79</v>
      </c>
      <c r="AY227" s="13" t="s">
        <v>136</v>
      </c>
      <c r="BE227" s="107">
        <f>IF(N227="základní",J227,0)</f>
        <v>0</v>
      </c>
      <c r="BF227" s="107">
        <f>IF(N227="snížená",J227,0)</f>
        <v>0</v>
      </c>
      <c r="BG227" s="107">
        <f>IF(N227="zákl. přenesená",J227,0)</f>
        <v>0</v>
      </c>
      <c r="BH227" s="107">
        <f>IF(N227="sníž. přenesená",J227,0)</f>
        <v>0</v>
      </c>
      <c r="BI227" s="107">
        <f>IF(N227="nulová",J227,0)</f>
        <v>0</v>
      </c>
      <c r="BJ227" s="13" t="s">
        <v>77</v>
      </c>
      <c r="BK227" s="107">
        <f>ROUND(I227*H227,2)</f>
        <v>0</v>
      </c>
      <c r="BL227" s="13" t="s">
        <v>204</v>
      </c>
      <c r="BM227" s="13" t="s">
        <v>604</v>
      </c>
    </row>
    <row r="228" s="1" customFormat="1" ht="16.5" customHeight="1">
      <c r="B228" s="152"/>
      <c r="C228" s="180" t="s">
        <v>605</v>
      </c>
      <c r="D228" s="180" t="s">
        <v>138</v>
      </c>
      <c r="E228" s="181" t="s">
        <v>606</v>
      </c>
      <c r="F228" s="182" t="s">
        <v>607</v>
      </c>
      <c r="G228" s="183" t="s">
        <v>475</v>
      </c>
      <c r="H228" s="184">
        <v>1</v>
      </c>
      <c r="I228" s="185"/>
      <c r="J228" s="186">
        <f>ROUND(I228*H228,2)</f>
        <v>0</v>
      </c>
      <c r="K228" s="182" t="s">
        <v>146</v>
      </c>
      <c r="L228" s="33"/>
      <c r="M228" s="187" t="s">
        <v>1</v>
      </c>
      <c r="N228" s="188" t="s">
        <v>40</v>
      </c>
      <c r="O228" s="63"/>
      <c r="P228" s="189">
        <f>O228*H228</f>
        <v>0</v>
      </c>
      <c r="Q228" s="189">
        <v>0.0049300000000000004</v>
      </c>
      <c r="R228" s="189">
        <f>Q228*H228</f>
        <v>0.0049300000000000004</v>
      </c>
      <c r="S228" s="189">
        <v>0</v>
      </c>
      <c r="T228" s="190">
        <f>S228*H228</f>
        <v>0</v>
      </c>
      <c r="AR228" s="13" t="s">
        <v>204</v>
      </c>
      <c r="AT228" s="13" t="s">
        <v>138</v>
      </c>
      <c r="AU228" s="13" t="s">
        <v>79</v>
      </c>
      <c r="AY228" s="13" t="s">
        <v>136</v>
      </c>
      <c r="BE228" s="107">
        <f>IF(N228="základní",J228,0)</f>
        <v>0</v>
      </c>
      <c r="BF228" s="107">
        <f>IF(N228="snížená",J228,0)</f>
        <v>0</v>
      </c>
      <c r="BG228" s="107">
        <f>IF(N228="zákl. přenesená",J228,0)</f>
        <v>0</v>
      </c>
      <c r="BH228" s="107">
        <f>IF(N228="sníž. přenesená",J228,0)</f>
        <v>0</v>
      </c>
      <c r="BI228" s="107">
        <f>IF(N228="nulová",J228,0)</f>
        <v>0</v>
      </c>
      <c r="BJ228" s="13" t="s">
        <v>77</v>
      </c>
      <c r="BK228" s="107">
        <f>ROUND(I228*H228,2)</f>
        <v>0</v>
      </c>
      <c r="BL228" s="13" t="s">
        <v>204</v>
      </c>
      <c r="BM228" s="13" t="s">
        <v>608</v>
      </c>
    </row>
    <row r="229" s="1" customFormat="1" ht="16.5" customHeight="1">
      <c r="B229" s="152"/>
      <c r="C229" s="180" t="s">
        <v>609</v>
      </c>
      <c r="D229" s="180" t="s">
        <v>138</v>
      </c>
      <c r="E229" s="181" t="s">
        <v>610</v>
      </c>
      <c r="F229" s="182" t="s">
        <v>611</v>
      </c>
      <c r="G229" s="183" t="s">
        <v>475</v>
      </c>
      <c r="H229" s="184">
        <v>1</v>
      </c>
      <c r="I229" s="185"/>
      <c r="J229" s="186">
        <f>ROUND(I229*H229,2)</f>
        <v>0</v>
      </c>
      <c r="K229" s="182" t="s">
        <v>146</v>
      </c>
      <c r="L229" s="33"/>
      <c r="M229" s="187" t="s">
        <v>1</v>
      </c>
      <c r="N229" s="188" t="s">
        <v>40</v>
      </c>
      <c r="O229" s="63"/>
      <c r="P229" s="189">
        <f>O229*H229</f>
        <v>0</v>
      </c>
      <c r="Q229" s="189">
        <v>0.00042999999999999999</v>
      </c>
      <c r="R229" s="189">
        <f>Q229*H229</f>
        <v>0.00042999999999999999</v>
      </c>
      <c r="S229" s="189">
        <v>0</v>
      </c>
      <c r="T229" s="190">
        <f>S229*H229</f>
        <v>0</v>
      </c>
      <c r="AR229" s="13" t="s">
        <v>204</v>
      </c>
      <c r="AT229" s="13" t="s">
        <v>138</v>
      </c>
      <c r="AU229" s="13" t="s">
        <v>79</v>
      </c>
      <c r="AY229" s="13" t="s">
        <v>136</v>
      </c>
      <c r="BE229" s="107">
        <f>IF(N229="základní",J229,0)</f>
        <v>0</v>
      </c>
      <c r="BF229" s="107">
        <f>IF(N229="snížená",J229,0)</f>
        <v>0</v>
      </c>
      <c r="BG229" s="107">
        <f>IF(N229="zákl. přenesená",J229,0)</f>
        <v>0</v>
      </c>
      <c r="BH229" s="107">
        <f>IF(N229="sníž. přenesená",J229,0)</f>
        <v>0</v>
      </c>
      <c r="BI229" s="107">
        <f>IF(N229="nulová",J229,0)</f>
        <v>0</v>
      </c>
      <c r="BJ229" s="13" t="s">
        <v>77</v>
      </c>
      <c r="BK229" s="107">
        <f>ROUND(I229*H229,2)</f>
        <v>0</v>
      </c>
      <c r="BL229" s="13" t="s">
        <v>204</v>
      </c>
      <c r="BM229" s="13" t="s">
        <v>612</v>
      </c>
    </row>
    <row r="230" s="1" customFormat="1" ht="16.5" customHeight="1">
      <c r="B230" s="152"/>
      <c r="C230" s="180" t="s">
        <v>613</v>
      </c>
      <c r="D230" s="180" t="s">
        <v>138</v>
      </c>
      <c r="E230" s="181" t="s">
        <v>614</v>
      </c>
      <c r="F230" s="182" t="s">
        <v>615</v>
      </c>
      <c r="G230" s="183" t="s">
        <v>475</v>
      </c>
      <c r="H230" s="184">
        <v>5</v>
      </c>
      <c r="I230" s="185"/>
      <c r="J230" s="186">
        <f>ROUND(I230*H230,2)</f>
        <v>0</v>
      </c>
      <c r="K230" s="182" t="s">
        <v>1</v>
      </c>
      <c r="L230" s="33"/>
      <c r="M230" s="187" t="s">
        <v>1</v>
      </c>
      <c r="N230" s="188" t="s">
        <v>40</v>
      </c>
      <c r="O230" s="63"/>
      <c r="P230" s="189">
        <f>O230*H230</f>
        <v>0</v>
      </c>
      <c r="Q230" s="189">
        <v>0.00059000000000000003</v>
      </c>
      <c r="R230" s="189">
        <f>Q230*H230</f>
        <v>0.0029500000000000004</v>
      </c>
      <c r="S230" s="189">
        <v>0</v>
      </c>
      <c r="T230" s="190">
        <f>S230*H230</f>
        <v>0</v>
      </c>
      <c r="AR230" s="13" t="s">
        <v>204</v>
      </c>
      <c r="AT230" s="13" t="s">
        <v>138</v>
      </c>
      <c r="AU230" s="13" t="s">
        <v>79</v>
      </c>
      <c r="AY230" s="13" t="s">
        <v>136</v>
      </c>
      <c r="BE230" s="107">
        <f>IF(N230="základní",J230,0)</f>
        <v>0</v>
      </c>
      <c r="BF230" s="107">
        <f>IF(N230="snížená",J230,0)</f>
        <v>0</v>
      </c>
      <c r="BG230" s="107">
        <f>IF(N230="zákl. přenesená",J230,0)</f>
        <v>0</v>
      </c>
      <c r="BH230" s="107">
        <f>IF(N230="sníž. přenesená",J230,0)</f>
        <v>0</v>
      </c>
      <c r="BI230" s="107">
        <f>IF(N230="nulová",J230,0)</f>
        <v>0</v>
      </c>
      <c r="BJ230" s="13" t="s">
        <v>77</v>
      </c>
      <c r="BK230" s="107">
        <f>ROUND(I230*H230,2)</f>
        <v>0</v>
      </c>
      <c r="BL230" s="13" t="s">
        <v>204</v>
      </c>
      <c r="BM230" s="13" t="s">
        <v>616</v>
      </c>
    </row>
    <row r="231" s="1" customFormat="1" ht="16.5" customHeight="1">
      <c r="B231" s="152"/>
      <c r="C231" s="180" t="s">
        <v>617</v>
      </c>
      <c r="D231" s="180" t="s">
        <v>138</v>
      </c>
      <c r="E231" s="181" t="s">
        <v>618</v>
      </c>
      <c r="F231" s="182" t="s">
        <v>619</v>
      </c>
      <c r="G231" s="183" t="s">
        <v>475</v>
      </c>
      <c r="H231" s="184">
        <v>3</v>
      </c>
      <c r="I231" s="185"/>
      <c r="J231" s="186">
        <f>ROUND(I231*H231,2)</f>
        <v>0</v>
      </c>
      <c r="K231" s="182" t="s">
        <v>1</v>
      </c>
      <c r="L231" s="33"/>
      <c r="M231" s="187" t="s">
        <v>1</v>
      </c>
      <c r="N231" s="188" t="s">
        <v>40</v>
      </c>
      <c r="O231" s="63"/>
      <c r="P231" s="189">
        <f>O231*H231</f>
        <v>0</v>
      </c>
      <c r="Q231" s="189">
        <v>0.0028400000000000001</v>
      </c>
      <c r="R231" s="189">
        <f>Q231*H231</f>
        <v>0.0085199999999999998</v>
      </c>
      <c r="S231" s="189">
        <v>0</v>
      </c>
      <c r="T231" s="190">
        <f>S231*H231</f>
        <v>0</v>
      </c>
      <c r="AR231" s="13" t="s">
        <v>204</v>
      </c>
      <c r="AT231" s="13" t="s">
        <v>138</v>
      </c>
      <c r="AU231" s="13" t="s">
        <v>79</v>
      </c>
      <c r="AY231" s="13" t="s">
        <v>136</v>
      </c>
      <c r="BE231" s="107">
        <f>IF(N231="základní",J231,0)</f>
        <v>0</v>
      </c>
      <c r="BF231" s="107">
        <f>IF(N231="snížená",J231,0)</f>
        <v>0</v>
      </c>
      <c r="BG231" s="107">
        <f>IF(N231="zákl. přenesená",J231,0)</f>
        <v>0</v>
      </c>
      <c r="BH231" s="107">
        <f>IF(N231="sníž. přenesená",J231,0)</f>
        <v>0</v>
      </c>
      <c r="BI231" s="107">
        <f>IF(N231="nulová",J231,0)</f>
        <v>0</v>
      </c>
      <c r="BJ231" s="13" t="s">
        <v>77</v>
      </c>
      <c r="BK231" s="107">
        <f>ROUND(I231*H231,2)</f>
        <v>0</v>
      </c>
      <c r="BL231" s="13" t="s">
        <v>204</v>
      </c>
      <c r="BM231" s="13" t="s">
        <v>620</v>
      </c>
    </row>
    <row r="232" s="1" customFormat="1" ht="16.5" customHeight="1">
      <c r="B232" s="152"/>
      <c r="C232" s="180" t="s">
        <v>621</v>
      </c>
      <c r="D232" s="180" t="s">
        <v>138</v>
      </c>
      <c r="E232" s="181" t="s">
        <v>622</v>
      </c>
      <c r="F232" s="182" t="s">
        <v>623</v>
      </c>
      <c r="G232" s="183" t="s">
        <v>475</v>
      </c>
      <c r="H232" s="184">
        <v>2</v>
      </c>
      <c r="I232" s="185"/>
      <c r="J232" s="186">
        <f>ROUND(I232*H232,2)</f>
        <v>0</v>
      </c>
      <c r="K232" s="182" t="s">
        <v>1</v>
      </c>
      <c r="L232" s="33"/>
      <c r="M232" s="187" t="s">
        <v>1</v>
      </c>
      <c r="N232" s="188" t="s">
        <v>40</v>
      </c>
      <c r="O232" s="63"/>
      <c r="P232" s="189">
        <f>O232*H232</f>
        <v>0</v>
      </c>
      <c r="Q232" s="189">
        <v>0.0028400000000000001</v>
      </c>
      <c r="R232" s="189">
        <f>Q232*H232</f>
        <v>0.0056800000000000002</v>
      </c>
      <c r="S232" s="189">
        <v>0</v>
      </c>
      <c r="T232" s="190">
        <f>S232*H232</f>
        <v>0</v>
      </c>
      <c r="AR232" s="13" t="s">
        <v>204</v>
      </c>
      <c r="AT232" s="13" t="s">
        <v>138</v>
      </c>
      <c r="AU232" s="13" t="s">
        <v>79</v>
      </c>
      <c r="AY232" s="13" t="s">
        <v>136</v>
      </c>
      <c r="BE232" s="107">
        <f>IF(N232="základní",J232,0)</f>
        <v>0</v>
      </c>
      <c r="BF232" s="107">
        <f>IF(N232="snížená",J232,0)</f>
        <v>0</v>
      </c>
      <c r="BG232" s="107">
        <f>IF(N232="zákl. přenesená",J232,0)</f>
        <v>0</v>
      </c>
      <c r="BH232" s="107">
        <f>IF(N232="sníž. přenesená",J232,0)</f>
        <v>0</v>
      </c>
      <c r="BI232" s="107">
        <f>IF(N232="nulová",J232,0)</f>
        <v>0</v>
      </c>
      <c r="BJ232" s="13" t="s">
        <v>77</v>
      </c>
      <c r="BK232" s="107">
        <f>ROUND(I232*H232,2)</f>
        <v>0</v>
      </c>
      <c r="BL232" s="13" t="s">
        <v>204</v>
      </c>
      <c r="BM232" s="13" t="s">
        <v>624</v>
      </c>
    </row>
    <row r="233" s="1" customFormat="1" ht="16.5" customHeight="1">
      <c r="B233" s="152"/>
      <c r="C233" s="180" t="s">
        <v>625</v>
      </c>
      <c r="D233" s="180" t="s">
        <v>138</v>
      </c>
      <c r="E233" s="181" t="s">
        <v>626</v>
      </c>
      <c r="F233" s="182" t="s">
        <v>627</v>
      </c>
      <c r="G233" s="183" t="s">
        <v>475</v>
      </c>
      <c r="H233" s="184">
        <v>2</v>
      </c>
      <c r="I233" s="185"/>
      <c r="J233" s="186">
        <f>ROUND(I233*H233,2)</f>
        <v>0</v>
      </c>
      <c r="K233" s="182" t="s">
        <v>1</v>
      </c>
      <c r="L233" s="33"/>
      <c r="M233" s="187" t="s">
        <v>1</v>
      </c>
      <c r="N233" s="188" t="s">
        <v>40</v>
      </c>
      <c r="O233" s="63"/>
      <c r="P233" s="189">
        <f>O233*H233</f>
        <v>0</v>
      </c>
      <c r="Q233" s="189">
        <v>0.0028400000000000001</v>
      </c>
      <c r="R233" s="189">
        <f>Q233*H233</f>
        <v>0.0056800000000000002</v>
      </c>
      <c r="S233" s="189">
        <v>0</v>
      </c>
      <c r="T233" s="190">
        <f>S233*H233</f>
        <v>0</v>
      </c>
      <c r="AR233" s="13" t="s">
        <v>204</v>
      </c>
      <c r="AT233" s="13" t="s">
        <v>138</v>
      </c>
      <c r="AU233" s="13" t="s">
        <v>79</v>
      </c>
      <c r="AY233" s="13" t="s">
        <v>136</v>
      </c>
      <c r="BE233" s="107">
        <f>IF(N233="základní",J233,0)</f>
        <v>0</v>
      </c>
      <c r="BF233" s="107">
        <f>IF(N233="snížená",J233,0)</f>
        <v>0</v>
      </c>
      <c r="BG233" s="107">
        <f>IF(N233="zákl. přenesená",J233,0)</f>
        <v>0</v>
      </c>
      <c r="BH233" s="107">
        <f>IF(N233="sníž. přenesená",J233,0)</f>
        <v>0</v>
      </c>
      <c r="BI233" s="107">
        <f>IF(N233="nulová",J233,0)</f>
        <v>0</v>
      </c>
      <c r="BJ233" s="13" t="s">
        <v>77</v>
      </c>
      <c r="BK233" s="107">
        <f>ROUND(I233*H233,2)</f>
        <v>0</v>
      </c>
      <c r="BL233" s="13" t="s">
        <v>204</v>
      </c>
      <c r="BM233" s="13" t="s">
        <v>628</v>
      </c>
    </row>
    <row r="234" s="1" customFormat="1" ht="16.5" customHeight="1">
      <c r="B234" s="152"/>
      <c r="C234" s="180" t="s">
        <v>629</v>
      </c>
      <c r="D234" s="180" t="s">
        <v>138</v>
      </c>
      <c r="E234" s="181" t="s">
        <v>630</v>
      </c>
      <c r="F234" s="182" t="s">
        <v>631</v>
      </c>
      <c r="G234" s="183" t="s">
        <v>475</v>
      </c>
      <c r="H234" s="184">
        <v>52</v>
      </c>
      <c r="I234" s="185"/>
      <c r="J234" s="186">
        <f>ROUND(I234*H234,2)</f>
        <v>0</v>
      </c>
      <c r="K234" s="182" t="s">
        <v>1</v>
      </c>
      <c r="L234" s="33"/>
      <c r="M234" s="187" t="s">
        <v>1</v>
      </c>
      <c r="N234" s="188" t="s">
        <v>40</v>
      </c>
      <c r="O234" s="63"/>
      <c r="P234" s="189">
        <f>O234*H234</f>
        <v>0</v>
      </c>
      <c r="Q234" s="189">
        <v>9.0099999999999995E-05</v>
      </c>
      <c r="R234" s="189">
        <f>Q234*H234</f>
        <v>0.0046851999999999996</v>
      </c>
      <c r="S234" s="189">
        <v>0</v>
      </c>
      <c r="T234" s="190">
        <f>S234*H234</f>
        <v>0</v>
      </c>
      <c r="AR234" s="13" t="s">
        <v>204</v>
      </c>
      <c r="AT234" s="13" t="s">
        <v>138</v>
      </c>
      <c r="AU234" s="13" t="s">
        <v>79</v>
      </c>
      <c r="AY234" s="13" t="s">
        <v>136</v>
      </c>
      <c r="BE234" s="107">
        <f>IF(N234="základní",J234,0)</f>
        <v>0</v>
      </c>
      <c r="BF234" s="107">
        <f>IF(N234="snížená",J234,0)</f>
        <v>0</v>
      </c>
      <c r="BG234" s="107">
        <f>IF(N234="zákl. přenesená",J234,0)</f>
        <v>0</v>
      </c>
      <c r="BH234" s="107">
        <f>IF(N234="sníž. přenesená",J234,0)</f>
        <v>0</v>
      </c>
      <c r="BI234" s="107">
        <f>IF(N234="nulová",J234,0)</f>
        <v>0</v>
      </c>
      <c r="BJ234" s="13" t="s">
        <v>77</v>
      </c>
      <c r="BK234" s="107">
        <f>ROUND(I234*H234,2)</f>
        <v>0</v>
      </c>
      <c r="BL234" s="13" t="s">
        <v>204</v>
      </c>
      <c r="BM234" s="13" t="s">
        <v>632</v>
      </c>
    </row>
    <row r="235" s="1" customFormat="1" ht="16.5" customHeight="1">
      <c r="B235" s="152"/>
      <c r="C235" s="191" t="s">
        <v>633</v>
      </c>
      <c r="D235" s="191" t="s">
        <v>190</v>
      </c>
      <c r="E235" s="192" t="s">
        <v>634</v>
      </c>
      <c r="F235" s="193" t="s">
        <v>635</v>
      </c>
      <c r="G235" s="194" t="s">
        <v>202</v>
      </c>
      <c r="H235" s="195">
        <v>52</v>
      </c>
      <c r="I235" s="196"/>
      <c r="J235" s="197">
        <f>ROUND(I235*H235,2)</f>
        <v>0</v>
      </c>
      <c r="K235" s="193" t="s">
        <v>1</v>
      </c>
      <c r="L235" s="198"/>
      <c r="M235" s="199" t="s">
        <v>1</v>
      </c>
      <c r="N235" s="200" t="s">
        <v>40</v>
      </c>
      <c r="O235" s="63"/>
      <c r="P235" s="189">
        <f>O235*H235</f>
        <v>0</v>
      </c>
      <c r="Q235" s="189">
        <v>0.00050000000000000001</v>
      </c>
      <c r="R235" s="189">
        <f>Q235*H235</f>
        <v>0.026000000000000002</v>
      </c>
      <c r="S235" s="189">
        <v>0</v>
      </c>
      <c r="T235" s="190">
        <f>S235*H235</f>
        <v>0</v>
      </c>
      <c r="AR235" s="13" t="s">
        <v>273</v>
      </c>
      <c r="AT235" s="13" t="s">
        <v>190</v>
      </c>
      <c r="AU235" s="13" t="s">
        <v>79</v>
      </c>
      <c r="AY235" s="13" t="s">
        <v>136</v>
      </c>
      <c r="BE235" s="107">
        <f>IF(N235="základní",J235,0)</f>
        <v>0</v>
      </c>
      <c r="BF235" s="107">
        <f>IF(N235="snížená",J235,0)</f>
        <v>0</v>
      </c>
      <c r="BG235" s="107">
        <f>IF(N235="zákl. přenesená",J235,0)</f>
        <v>0</v>
      </c>
      <c r="BH235" s="107">
        <f>IF(N235="sníž. přenesená",J235,0)</f>
        <v>0</v>
      </c>
      <c r="BI235" s="107">
        <f>IF(N235="nulová",J235,0)</f>
        <v>0</v>
      </c>
      <c r="BJ235" s="13" t="s">
        <v>77</v>
      </c>
      <c r="BK235" s="107">
        <f>ROUND(I235*H235,2)</f>
        <v>0</v>
      </c>
      <c r="BL235" s="13" t="s">
        <v>204</v>
      </c>
      <c r="BM235" s="13" t="s">
        <v>636</v>
      </c>
    </row>
    <row r="236" s="1" customFormat="1" ht="16.5" customHeight="1">
      <c r="B236" s="152"/>
      <c r="C236" s="180" t="s">
        <v>637</v>
      </c>
      <c r="D236" s="180" t="s">
        <v>138</v>
      </c>
      <c r="E236" s="181" t="s">
        <v>638</v>
      </c>
      <c r="F236" s="182" t="s">
        <v>639</v>
      </c>
      <c r="G236" s="183" t="s">
        <v>475</v>
      </c>
      <c r="H236" s="184">
        <v>1</v>
      </c>
      <c r="I236" s="185"/>
      <c r="J236" s="186">
        <f>ROUND(I236*H236,2)</f>
        <v>0</v>
      </c>
      <c r="K236" s="182" t="s">
        <v>146</v>
      </c>
      <c r="L236" s="33"/>
      <c r="M236" s="187" t="s">
        <v>1</v>
      </c>
      <c r="N236" s="188" t="s">
        <v>40</v>
      </c>
      <c r="O236" s="63"/>
      <c r="P236" s="189">
        <f>O236*H236</f>
        <v>0</v>
      </c>
      <c r="Q236" s="189">
        <v>0.0018</v>
      </c>
      <c r="R236" s="189">
        <f>Q236*H236</f>
        <v>0.0018</v>
      </c>
      <c r="S236" s="189">
        <v>0</v>
      </c>
      <c r="T236" s="190">
        <f>S236*H236</f>
        <v>0</v>
      </c>
      <c r="AR236" s="13" t="s">
        <v>204</v>
      </c>
      <c r="AT236" s="13" t="s">
        <v>138</v>
      </c>
      <c r="AU236" s="13" t="s">
        <v>79</v>
      </c>
      <c r="AY236" s="13" t="s">
        <v>136</v>
      </c>
      <c r="BE236" s="107">
        <f>IF(N236="základní",J236,0)</f>
        <v>0</v>
      </c>
      <c r="BF236" s="107">
        <f>IF(N236="snížená",J236,0)</f>
        <v>0</v>
      </c>
      <c r="BG236" s="107">
        <f>IF(N236="zákl. přenesená",J236,0)</f>
        <v>0</v>
      </c>
      <c r="BH236" s="107">
        <f>IF(N236="sníž. přenesená",J236,0)</f>
        <v>0</v>
      </c>
      <c r="BI236" s="107">
        <f>IF(N236="nulová",J236,0)</f>
        <v>0</v>
      </c>
      <c r="BJ236" s="13" t="s">
        <v>77</v>
      </c>
      <c r="BK236" s="107">
        <f>ROUND(I236*H236,2)</f>
        <v>0</v>
      </c>
      <c r="BL236" s="13" t="s">
        <v>204</v>
      </c>
      <c r="BM236" s="13" t="s">
        <v>640</v>
      </c>
    </row>
    <row r="237" s="1" customFormat="1" ht="16.5" customHeight="1">
      <c r="B237" s="152"/>
      <c r="C237" s="180" t="s">
        <v>641</v>
      </c>
      <c r="D237" s="180" t="s">
        <v>138</v>
      </c>
      <c r="E237" s="181" t="s">
        <v>642</v>
      </c>
      <c r="F237" s="182" t="s">
        <v>643</v>
      </c>
      <c r="G237" s="183" t="s">
        <v>475</v>
      </c>
      <c r="H237" s="184">
        <v>3</v>
      </c>
      <c r="I237" s="185"/>
      <c r="J237" s="186">
        <f>ROUND(I237*H237,2)</f>
        <v>0</v>
      </c>
      <c r="K237" s="182" t="s">
        <v>146</v>
      </c>
      <c r="L237" s="33"/>
      <c r="M237" s="187" t="s">
        <v>1</v>
      </c>
      <c r="N237" s="188" t="s">
        <v>40</v>
      </c>
      <c r="O237" s="63"/>
      <c r="P237" s="189">
        <f>O237*H237</f>
        <v>0</v>
      </c>
      <c r="Q237" s="189">
        <v>0.0018</v>
      </c>
      <c r="R237" s="189">
        <f>Q237*H237</f>
        <v>0.0054000000000000003</v>
      </c>
      <c r="S237" s="189">
        <v>0</v>
      </c>
      <c r="T237" s="190">
        <f>S237*H237</f>
        <v>0</v>
      </c>
      <c r="AR237" s="13" t="s">
        <v>204</v>
      </c>
      <c r="AT237" s="13" t="s">
        <v>138</v>
      </c>
      <c r="AU237" s="13" t="s">
        <v>79</v>
      </c>
      <c r="AY237" s="13" t="s">
        <v>136</v>
      </c>
      <c r="BE237" s="107">
        <f>IF(N237="základní",J237,0)</f>
        <v>0</v>
      </c>
      <c r="BF237" s="107">
        <f>IF(N237="snížená",J237,0)</f>
        <v>0</v>
      </c>
      <c r="BG237" s="107">
        <f>IF(N237="zákl. přenesená",J237,0)</f>
        <v>0</v>
      </c>
      <c r="BH237" s="107">
        <f>IF(N237="sníž. přenesená",J237,0)</f>
        <v>0</v>
      </c>
      <c r="BI237" s="107">
        <f>IF(N237="nulová",J237,0)</f>
        <v>0</v>
      </c>
      <c r="BJ237" s="13" t="s">
        <v>77</v>
      </c>
      <c r="BK237" s="107">
        <f>ROUND(I237*H237,2)</f>
        <v>0</v>
      </c>
      <c r="BL237" s="13" t="s">
        <v>204</v>
      </c>
      <c r="BM237" s="13" t="s">
        <v>644</v>
      </c>
    </row>
    <row r="238" s="1" customFormat="1" ht="16.5" customHeight="1">
      <c r="B238" s="152"/>
      <c r="C238" s="180" t="s">
        <v>645</v>
      </c>
      <c r="D238" s="180" t="s">
        <v>138</v>
      </c>
      <c r="E238" s="181" t="s">
        <v>646</v>
      </c>
      <c r="F238" s="182" t="s">
        <v>647</v>
      </c>
      <c r="G238" s="183" t="s">
        <v>475</v>
      </c>
      <c r="H238" s="184">
        <v>3</v>
      </c>
      <c r="I238" s="185"/>
      <c r="J238" s="186">
        <f>ROUND(I238*H238,2)</f>
        <v>0</v>
      </c>
      <c r="K238" s="182" t="s">
        <v>146</v>
      </c>
      <c r="L238" s="33"/>
      <c r="M238" s="187" t="s">
        <v>1</v>
      </c>
      <c r="N238" s="188" t="s">
        <v>40</v>
      </c>
      <c r="O238" s="63"/>
      <c r="P238" s="189">
        <f>O238*H238</f>
        <v>0</v>
      </c>
      <c r="Q238" s="189">
        <v>0.0028400000000000001</v>
      </c>
      <c r="R238" s="189">
        <f>Q238*H238</f>
        <v>0.0085199999999999998</v>
      </c>
      <c r="S238" s="189">
        <v>0</v>
      </c>
      <c r="T238" s="190">
        <f>S238*H238</f>
        <v>0</v>
      </c>
      <c r="AR238" s="13" t="s">
        <v>204</v>
      </c>
      <c r="AT238" s="13" t="s">
        <v>138</v>
      </c>
      <c r="AU238" s="13" t="s">
        <v>79</v>
      </c>
      <c r="AY238" s="13" t="s">
        <v>136</v>
      </c>
      <c r="BE238" s="107">
        <f>IF(N238="základní",J238,0)</f>
        <v>0</v>
      </c>
      <c r="BF238" s="107">
        <f>IF(N238="snížená",J238,0)</f>
        <v>0</v>
      </c>
      <c r="BG238" s="107">
        <f>IF(N238="zákl. přenesená",J238,0)</f>
        <v>0</v>
      </c>
      <c r="BH238" s="107">
        <f>IF(N238="sníž. přenesená",J238,0)</f>
        <v>0</v>
      </c>
      <c r="BI238" s="107">
        <f>IF(N238="nulová",J238,0)</f>
        <v>0</v>
      </c>
      <c r="BJ238" s="13" t="s">
        <v>77</v>
      </c>
      <c r="BK238" s="107">
        <f>ROUND(I238*H238,2)</f>
        <v>0</v>
      </c>
      <c r="BL238" s="13" t="s">
        <v>204</v>
      </c>
      <c r="BM238" s="13" t="s">
        <v>648</v>
      </c>
    </row>
    <row r="239" s="1" customFormat="1" ht="16.5" customHeight="1">
      <c r="B239" s="152"/>
      <c r="C239" s="180" t="s">
        <v>649</v>
      </c>
      <c r="D239" s="180" t="s">
        <v>138</v>
      </c>
      <c r="E239" s="181" t="s">
        <v>650</v>
      </c>
      <c r="F239" s="182" t="s">
        <v>651</v>
      </c>
      <c r="G239" s="183" t="s">
        <v>202</v>
      </c>
      <c r="H239" s="184">
        <v>21</v>
      </c>
      <c r="I239" s="185"/>
      <c r="J239" s="186">
        <f>ROUND(I239*H239,2)</f>
        <v>0</v>
      </c>
      <c r="K239" s="182" t="s">
        <v>146</v>
      </c>
      <c r="L239" s="33"/>
      <c r="M239" s="187" t="s">
        <v>1</v>
      </c>
      <c r="N239" s="188" t="s">
        <v>40</v>
      </c>
      <c r="O239" s="63"/>
      <c r="P239" s="189">
        <f>O239*H239</f>
        <v>0</v>
      </c>
      <c r="Q239" s="189">
        <v>4.0000000000000003E-05</v>
      </c>
      <c r="R239" s="189">
        <f>Q239*H239</f>
        <v>0.00084000000000000003</v>
      </c>
      <c r="S239" s="189">
        <v>0</v>
      </c>
      <c r="T239" s="190">
        <f>S239*H239</f>
        <v>0</v>
      </c>
      <c r="AR239" s="13" t="s">
        <v>204</v>
      </c>
      <c r="AT239" s="13" t="s">
        <v>138</v>
      </c>
      <c r="AU239" s="13" t="s">
        <v>79</v>
      </c>
      <c r="AY239" s="13" t="s">
        <v>136</v>
      </c>
      <c r="BE239" s="107">
        <f>IF(N239="základní",J239,0)</f>
        <v>0</v>
      </c>
      <c r="BF239" s="107">
        <f>IF(N239="snížená",J239,0)</f>
        <v>0</v>
      </c>
      <c r="BG239" s="107">
        <f>IF(N239="zákl. přenesená",J239,0)</f>
        <v>0</v>
      </c>
      <c r="BH239" s="107">
        <f>IF(N239="sníž. přenesená",J239,0)</f>
        <v>0</v>
      </c>
      <c r="BI239" s="107">
        <f>IF(N239="nulová",J239,0)</f>
        <v>0</v>
      </c>
      <c r="BJ239" s="13" t="s">
        <v>77</v>
      </c>
      <c r="BK239" s="107">
        <f>ROUND(I239*H239,2)</f>
        <v>0</v>
      </c>
      <c r="BL239" s="13" t="s">
        <v>204</v>
      </c>
      <c r="BM239" s="13" t="s">
        <v>652</v>
      </c>
    </row>
    <row r="240" s="1" customFormat="1" ht="16.5" customHeight="1">
      <c r="B240" s="152"/>
      <c r="C240" s="191" t="s">
        <v>653</v>
      </c>
      <c r="D240" s="191" t="s">
        <v>190</v>
      </c>
      <c r="E240" s="192" t="s">
        <v>654</v>
      </c>
      <c r="F240" s="193" t="s">
        <v>655</v>
      </c>
      <c r="G240" s="194" t="s">
        <v>202</v>
      </c>
      <c r="H240" s="195">
        <v>21</v>
      </c>
      <c r="I240" s="196"/>
      <c r="J240" s="197">
        <f>ROUND(I240*H240,2)</f>
        <v>0</v>
      </c>
      <c r="K240" s="193" t="s">
        <v>1</v>
      </c>
      <c r="L240" s="198"/>
      <c r="M240" s="199" t="s">
        <v>1</v>
      </c>
      <c r="N240" s="200" t="s">
        <v>40</v>
      </c>
      <c r="O240" s="63"/>
      <c r="P240" s="189">
        <f>O240*H240</f>
        <v>0</v>
      </c>
      <c r="Q240" s="189">
        <v>0.00147</v>
      </c>
      <c r="R240" s="189">
        <f>Q240*H240</f>
        <v>0.030869999999999998</v>
      </c>
      <c r="S240" s="189">
        <v>0</v>
      </c>
      <c r="T240" s="190">
        <f>S240*H240</f>
        <v>0</v>
      </c>
      <c r="AR240" s="13" t="s">
        <v>273</v>
      </c>
      <c r="AT240" s="13" t="s">
        <v>190</v>
      </c>
      <c r="AU240" s="13" t="s">
        <v>79</v>
      </c>
      <c r="AY240" s="13" t="s">
        <v>136</v>
      </c>
      <c r="BE240" s="107">
        <f>IF(N240="základní",J240,0)</f>
        <v>0</v>
      </c>
      <c r="BF240" s="107">
        <f>IF(N240="snížená",J240,0)</f>
        <v>0</v>
      </c>
      <c r="BG240" s="107">
        <f>IF(N240="zákl. přenesená",J240,0)</f>
        <v>0</v>
      </c>
      <c r="BH240" s="107">
        <f>IF(N240="sníž. přenesená",J240,0)</f>
        <v>0</v>
      </c>
      <c r="BI240" s="107">
        <f>IF(N240="nulová",J240,0)</f>
        <v>0</v>
      </c>
      <c r="BJ240" s="13" t="s">
        <v>77</v>
      </c>
      <c r="BK240" s="107">
        <f>ROUND(I240*H240,2)</f>
        <v>0</v>
      </c>
      <c r="BL240" s="13" t="s">
        <v>204</v>
      </c>
      <c r="BM240" s="13" t="s">
        <v>656</v>
      </c>
    </row>
    <row r="241" s="1" customFormat="1" ht="16.5" customHeight="1">
      <c r="B241" s="152"/>
      <c r="C241" s="180" t="s">
        <v>657</v>
      </c>
      <c r="D241" s="180" t="s">
        <v>138</v>
      </c>
      <c r="E241" s="181" t="s">
        <v>658</v>
      </c>
      <c r="F241" s="182" t="s">
        <v>659</v>
      </c>
      <c r="G241" s="183" t="s">
        <v>475</v>
      </c>
      <c r="H241" s="184">
        <v>5</v>
      </c>
      <c r="I241" s="185"/>
      <c r="J241" s="186">
        <f>ROUND(I241*H241,2)</f>
        <v>0</v>
      </c>
      <c r="K241" s="182" t="s">
        <v>146</v>
      </c>
      <c r="L241" s="33"/>
      <c r="M241" s="187" t="s">
        <v>1</v>
      </c>
      <c r="N241" s="188" t="s">
        <v>40</v>
      </c>
      <c r="O241" s="63"/>
      <c r="P241" s="189">
        <f>O241*H241</f>
        <v>0</v>
      </c>
      <c r="Q241" s="189">
        <v>0.0019599999999999999</v>
      </c>
      <c r="R241" s="189">
        <f>Q241*H241</f>
        <v>0.0097999999999999997</v>
      </c>
      <c r="S241" s="189">
        <v>0</v>
      </c>
      <c r="T241" s="190">
        <f>S241*H241</f>
        <v>0</v>
      </c>
      <c r="AR241" s="13" t="s">
        <v>204</v>
      </c>
      <c r="AT241" s="13" t="s">
        <v>138</v>
      </c>
      <c r="AU241" s="13" t="s">
        <v>79</v>
      </c>
      <c r="AY241" s="13" t="s">
        <v>136</v>
      </c>
      <c r="BE241" s="107">
        <f>IF(N241="základní",J241,0)</f>
        <v>0</v>
      </c>
      <c r="BF241" s="107">
        <f>IF(N241="snížená",J241,0)</f>
        <v>0</v>
      </c>
      <c r="BG241" s="107">
        <f>IF(N241="zákl. přenesená",J241,0)</f>
        <v>0</v>
      </c>
      <c r="BH241" s="107">
        <f>IF(N241="sníž. přenesená",J241,0)</f>
        <v>0</v>
      </c>
      <c r="BI241" s="107">
        <f>IF(N241="nulová",J241,0)</f>
        <v>0</v>
      </c>
      <c r="BJ241" s="13" t="s">
        <v>77</v>
      </c>
      <c r="BK241" s="107">
        <f>ROUND(I241*H241,2)</f>
        <v>0</v>
      </c>
      <c r="BL241" s="13" t="s">
        <v>204</v>
      </c>
      <c r="BM241" s="13" t="s">
        <v>660</v>
      </c>
    </row>
    <row r="242" s="1" customFormat="1" ht="16.5" customHeight="1">
      <c r="B242" s="152"/>
      <c r="C242" s="180" t="s">
        <v>661</v>
      </c>
      <c r="D242" s="180" t="s">
        <v>138</v>
      </c>
      <c r="E242" s="181" t="s">
        <v>662</v>
      </c>
      <c r="F242" s="182" t="s">
        <v>663</v>
      </c>
      <c r="G242" s="183" t="s">
        <v>475</v>
      </c>
      <c r="H242" s="184">
        <v>3</v>
      </c>
      <c r="I242" s="185"/>
      <c r="J242" s="186">
        <f>ROUND(I242*H242,2)</f>
        <v>0</v>
      </c>
      <c r="K242" s="182" t="s">
        <v>146</v>
      </c>
      <c r="L242" s="33"/>
      <c r="M242" s="187" t="s">
        <v>1</v>
      </c>
      <c r="N242" s="188" t="s">
        <v>40</v>
      </c>
      <c r="O242" s="63"/>
      <c r="P242" s="189">
        <f>O242*H242</f>
        <v>0</v>
      </c>
      <c r="Q242" s="189">
        <v>0.0018400000000000001</v>
      </c>
      <c r="R242" s="189">
        <f>Q242*H242</f>
        <v>0.0055200000000000006</v>
      </c>
      <c r="S242" s="189">
        <v>0</v>
      </c>
      <c r="T242" s="190">
        <f>S242*H242</f>
        <v>0</v>
      </c>
      <c r="AR242" s="13" t="s">
        <v>204</v>
      </c>
      <c r="AT242" s="13" t="s">
        <v>138</v>
      </c>
      <c r="AU242" s="13" t="s">
        <v>79</v>
      </c>
      <c r="AY242" s="13" t="s">
        <v>136</v>
      </c>
      <c r="BE242" s="107">
        <f>IF(N242="základní",J242,0)</f>
        <v>0</v>
      </c>
      <c r="BF242" s="107">
        <f>IF(N242="snížená",J242,0)</f>
        <v>0</v>
      </c>
      <c r="BG242" s="107">
        <f>IF(N242="zákl. přenesená",J242,0)</f>
        <v>0</v>
      </c>
      <c r="BH242" s="107">
        <f>IF(N242="sníž. přenesená",J242,0)</f>
        <v>0</v>
      </c>
      <c r="BI242" s="107">
        <f>IF(N242="nulová",J242,0)</f>
        <v>0</v>
      </c>
      <c r="BJ242" s="13" t="s">
        <v>77</v>
      </c>
      <c r="BK242" s="107">
        <f>ROUND(I242*H242,2)</f>
        <v>0</v>
      </c>
      <c r="BL242" s="13" t="s">
        <v>204</v>
      </c>
      <c r="BM242" s="13" t="s">
        <v>664</v>
      </c>
    </row>
    <row r="243" s="1" customFormat="1" ht="16.5" customHeight="1">
      <c r="B243" s="152"/>
      <c r="C243" s="191" t="s">
        <v>665</v>
      </c>
      <c r="D243" s="191" t="s">
        <v>190</v>
      </c>
      <c r="E243" s="192" t="s">
        <v>666</v>
      </c>
      <c r="F243" s="193" t="s">
        <v>667</v>
      </c>
      <c r="G243" s="194" t="s">
        <v>202</v>
      </c>
      <c r="H243" s="195">
        <v>3</v>
      </c>
      <c r="I243" s="196"/>
      <c r="J243" s="197">
        <f>ROUND(I243*H243,2)</f>
        <v>0</v>
      </c>
      <c r="K243" s="193" t="s">
        <v>146</v>
      </c>
      <c r="L243" s="198"/>
      <c r="M243" s="199" t="s">
        <v>1</v>
      </c>
      <c r="N243" s="200" t="s">
        <v>40</v>
      </c>
      <c r="O243" s="63"/>
      <c r="P243" s="189">
        <f>O243*H243</f>
        <v>0</v>
      </c>
      <c r="Q243" s="189">
        <v>0.00147</v>
      </c>
      <c r="R243" s="189">
        <f>Q243*H243</f>
        <v>0.0044099999999999999</v>
      </c>
      <c r="S243" s="189">
        <v>0</v>
      </c>
      <c r="T243" s="190">
        <f>S243*H243</f>
        <v>0</v>
      </c>
      <c r="AR243" s="13" t="s">
        <v>273</v>
      </c>
      <c r="AT243" s="13" t="s">
        <v>190</v>
      </c>
      <c r="AU243" s="13" t="s">
        <v>79</v>
      </c>
      <c r="AY243" s="13" t="s">
        <v>136</v>
      </c>
      <c r="BE243" s="107">
        <f>IF(N243="základní",J243,0)</f>
        <v>0</v>
      </c>
      <c r="BF243" s="107">
        <f>IF(N243="snížená",J243,0)</f>
        <v>0</v>
      </c>
      <c r="BG243" s="107">
        <f>IF(N243="zákl. přenesená",J243,0)</f>
        <v>0</v>
      </c>
      <c r="BH243" s="107">
        <f>IF(N243="sníž. přenesená",J243,0)</f>
        <v>0</v>
      </c>
      <c r="BI243" s="107">
        <f>IF(N243="nulová",J243,0)</f>
        <v>0</v>
      </c>
      <c r="BJ243" s="13" t="s">
        <v>77</v>
      </c>
      <c r="BK243" s="107">
        <f>ROUND(I243*H243,2)</f>
        <v>0</v>
      </c>
      <c r="BL243" s="13" t="s">
        <v>204</v>
      </c>
      <c r="BM243" s="13" t="s">
        <v>668</v>
      </c>
    </row>
    <row r="244" s="1" customFormat="1" ht="16.5" customHeight="1">
      <c r="B244" s="152"/>
      <c r="C244" s="180" t="s">
        <v>669</v>
      </c>
      <c r="D244" s="180" t="s">
        <v>138</v>
      </c>
      <c r="E244" s="181" t="s">
        <v>670</v>
      </c>
      <c r="F244" s="182" t="s">
        <v>671</v>
      </c>
      <c r="G244" s="183" t="s">
        <v>202</v>
      </c>
      <c r="H244" s="184">
        <v>17</v>
      </c>
      <c r="I244" s="185"/>
      <c r="J244" s="186">
        <f>ROUND(I244*H244,2)</f>
        <v>0</v>
      </c>
      <c r="K244" s="182" t="s">
        <v>146</v>
      </c>
      <c r="L244" s="33"/>
      <c r="M244" s="187" t="s">
        <v>1</v>
      </c>
      <c r="N244" s="188" t="s">
        <v>40</v>
      </c>
      <c r="O244" s="63"/>
      <c r="P244" s="189">
        <f>O244*H244</f>
        <v>0</v>
      </c>
      <c r="Q244" s="189">
        <v>0.00031</v>
      </c>
      <c r="R244" s="189">
        <f>Q244*H244</f>
        <v>0.0052700000000000004</v>
      </c>
      <c r="S244" s="189">
        <v>0</v>
      </c>
      <c r="T244" s="190">
        <f>S244*H244</f>
        <v>0</v>
      </c>
      <c r="AR244" s="13" t="s">
        <v>204</v>
      </c>
      <c r="AT244" s="13" t="s">
        <v>138</v>
      </c>
      <c r="AU244" s="13" t="s">
        <v>79</v>
      </c>
      <c r="AY244" s="13" t="s">
        <v>136</v>
      </c>
      <c r="BE244" s="107">
        <f>IF(N244="základní",J244,0)</f>
        <v>0</v>
      </c>
      <c r="BF244" s="107">
        <f>IF(N244="snížená",J244,0)</f>
        <v>0</v>
      </c>
      <c r="BG244" s="107">
        <f>IF(N244="zákl. přenesená",J244,0)</f>
        <v>0</v>
      </c>
      <c r="BH244" s="107">
        <f>IF(N244="sníž. přenesená",J244,0)</f>
        <v>0</v>
      </c>
      <c r="BI244" s="107">
        <f>IF(N244="nulová",J244,0)</f>
        <v>0</v>
      </c>
      <c r="BJ244" s="13" t="s">
        <v>77</v>
      </c>
      <c r="BK244" s="107">
        <f>ROUND(I244*H244,2)</f>
        <v>0</v>
      </c>
      <c r="BL244" s="13" t="s">
        <v>204</v>
      </c>
      <c r="BM244" s="13" t="s">
        <v>672</v>
      </c>
    </row>
    <row r="245" s="1" customFormat="1" ht="16.5" customHeight="1">
      <c r="B245" s="152"/>
      <c r="C245" s="180" t="s">
        <v>673</v>
      </c>
      <c r="D245" s="180" t="s">
        <v>138</v>
      </c>
      <c r="E245" s="181" t="s">
        <v>674</v>
      </c>
      <c r="F245" s="182" t="s">
        <v>675</v>
      </c>
      <c r="G245" s="183" t="s">
        <v>353</v>
      </c>
      <c r="H245" s="201"/>
      <c r="I245" s="185"/>
      <c r="J245" s="186">
        <f>ROUND(I245*H245,2)</f>
        <v>0</v>
      </c>
      <c r="K245" s="182" t="s">
        <v>146</v>
      </c>
      <c r="L245" s="33"/>
      <c r="M245" s="187" t="s">
        <v>1</v>
      </c>
      <c r="N245" s="188" t="s">
        <v>40</v>
      </c>
      <c r="O245" s="63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AR245" s="13" t="s">
        <v>204</v>
      </c>
      <c r="AT245" s="13" t="s">
        <v>138</v>
      </c>
      <c r="AU245" s="13" t="s">
        <v>79</v>
      </c>
      <c r="AY245" s="13" t="s">
        <v>136</v>
      </c>
      <c r="BE245" s="107">
        <f>IF(N245="základní",J245,0)</f>
        <v>0</v>
      </c>
      <c r="BF245" s="107">
        <f>IF(N245="snížená",J245,0)</f>
        <v>0</v>
      </c>
      <c r="BG245" s="107">
        <f>IF(N245="zákl. přenesená",J245,0)</f>
        <v>0</v>
      </c>
      <c r="BH245" s="107">
        <f>IF(N245="sníž. přenesená",J245,0)</f>
        <v>0</v>
      </c>
      <c r="BI245" s="107">
        <f>IF(N245="nulová",J245,0)</f>
        <v>0</v>
      </c>
      <c r="BJ245" s="13" t="s">
        <v>77</v>
      </c>
      <c r="BK245" s="107">
        <f>ROUND(I245*H245,2)</f>
        <v>0</v>
      </c>
      <c r="BL245" s="13" t="s">
        <v>204</v>
      </c>
      <c r="BM245" s="13" t="s">
        <v>676</v>
      </c>
    </row>
    <row r="246" s="10" customFormat="1" ht="22.8" customHeight="1">
      <c r="B246" s="167"/>
      <c r="D246" s="168" t="s">
        <v>68</v>
      </c>
      <c r="E246" s="178" t="s">
        <v>677</v>
      </c>
      <c r="F246" s="178" t="s">
        <v>678</v>
      </c>
      <c r="I246" s="170"/>
      <c r="J246" s="179">
        <f>BK246</f>
        <v>0</v>
      </c>
      <c r="L246" s="167"/>
      <c r="M246" s="172"/>
      <c r="N246" s="173"/>
      <c r="O246" s="173"/>
      <c r="P246" s="174">
        <f>SUM(P247:P249)</f>
        <v>0</v>
      </c>
      <c r="Q246" s="173"/>
      <c r="R246" s="174">
        <f>SUM(R247:R249)</f>
        <v>0.0095699999999999986</v>
      </c>
      <c r="S246" s="173"/>
      <c r="T246" s="175">
        <f>SUM(T247:T249)</f>
        <v>0</v>
      </c>
      <c r="AR246" s="168" t="s">
        <v>79</v>
      </c>
      <c r="AT246" s="176" t="s">
        <v>68</v>
      </c>
      <c r="AU246" s="176" t="s">
        <v>77</v>
      </c>
      <c r="AY246" s="168" t="s">
        <v>136</v>
      </c>
      <c r="BK246" s="177">
        <f>SUM(BK247:BK249)</f>
        <v>0</v>
      </c>
    </row>
    <row r="247" s="1" customFormat="1" ht="16.5" customHeight="1">
      <c r="B247" s="152"/>
      <c r="C247" s="180" t="s">
        <v>679</v>
      </c>
      <c r="D247" s="180" t="s">
        <v>138</v>
      </c>
      <c r="E247" s="181" t="s">
        <v>680</v>
      </c>
      <c r="F247" s="182" t="s">
        <v>681</v>
      </c>
      <c r="G247" s="183" t="s">
        <v>475</v>
      </c>
      <c r="H247" s="184">
        <v>1</v>
      </c>
      <c r="I247" s="185"/>
      <c r="J247" s="186">
        <f>ROUND(I247*H247,2)</f>
        <v>0</v>
      </c>
      <c r="K247" s="182" t="s">
        <v>1</v>
      </c>
      <c r="L247" s="33"/>
      <c r="M247" s="187" t="s">
        <v>1</v>
      </c>
      <c r="N247" s="188" t="s">
        <v>40</v>
      </c>
      <c r="O247" s="63"/>
      <c r="P247" s="189">
        <f>O247*H247</f>
        <v>0</v>
      </c>
      <c r="Q247" s="189">
        <v>0.0062899999999999996</v>
      </c>
      <c r="R247" s="189">
        <f>Q247*H247</f>
        <v>0.0062899999999999996</v>
      </c>
      <c r="S247" s="189">
        <v>0</v>
      </c>
      <c r="T247" s="190">
        <f>S247*H247</f>
        <v>0</v>
      </c>
      <c r="AR247" s="13" t="s">
        <v>204</v>
      </c>
      <c r="AT247" s="13" t="s">
        <v>138</v>
      </c>
      <c r="AU247" s="13" t="s">
        <v>79</v>
      </c>
      <c r="AY247" s="13" t="s">
        <v>136</v>
      </c>
      <c r="BE247" s="107">
        <f>IF(N247="základní",J247,0)</f>
        <v>0</v>
      </c>
      <c r="BF247" s="107">
        <f>IF(N247="snížená",J247,0)</f>
        <v>0</v>
      </c>
      <c r="BG247" s="107">
        <f>IF(N247="zákl. přenesená",J247,0)</f>
        <v>0</v>
      </c>
      <c r="BH247" s="107">
        <f>IF(N247="sníž. přenesená",J247,0)</f>
        <v>0</v>
      </c>
      <c r="BI247" s="107">
        <f>IF(N247="nulová",J247,0)</f>
        <v>0</v>
      </c>
      <c r="BJ247" s="13" t="s">
        <v>77</v>
      </c>
      <c r="BK247" s="107">
        <f>ROUND(I247*H247,2)</f>
        <v>0</v>
      </c>
      <c r="BL247" s="13" t="s">
        <v>204</v>
      </c>
      <c r="BM247" s="13" t="s">
        <v>682</v>
      </c>
    </row>
    <row r="248" s="1" customFormat="1" ht="16.5" customHeight="1">
      <c r="B248" s="152"/>
      <c r="C248" s="180" t="s">
        <v>683</v>
      </c>
      <c r="D248" s="180" t="s">
        <v>138</v>
      </c>
      <c r="E248" s="181" t="s">
        <v>684</v>
      </c>
      <c r="F248" s="182" t="s">
        <v>685</v>
      </c>
      <c r="G248" s="183" t="s">
        <v>475</v>
      </c>
      <c r="H248" s="184">
        <v>1</v>
      </c>
      <c r="I248" s="185"/>
      <c r="J248" s="186">
        <f>ROUND(I248*H248,2)</f>
        <v>0</v>
      </c>
      <c r="K248" s="182" t="s">
        <v>1</v>
      </c>
      <c r="L248" s="33"/>
      <c r="M248" s="187" t="s">
        <v>1</v>
      </c>
      <c r="N248" s="188" t="s">
        <v>40</v>
      </c>
      <c r="O248" s="63"/>
      <c r="P248" s="189">
        <f>O248*H248</f>
        <v>0</v>
      </c>
      <c r="Q248" s="189">
        <v>0.0032799999999999999</v>
      </c>
      <c r="R248" s="189">
        <f>Q248*H248</f>
        <v>0.0032799999999999999</v>
      </c>
      <c r="S248" s="189">
        <v>0</v>
      </c>
      <c r="T248" s="190">
        <f>S248*H248</f>
        <v>0</v>
      </c>
      <c r="AR248" s="13" t="s">
        <v>204</v>
      </c>
      <c r="AT248" s="13" t="s">
        <v>138</v>
      </c>
      <c r="AU248" s="13" t="s">
        <v>79</v>
      </c>
      <c r="AY248" s="13" t="s">
        <v>136</v>
      </c>
      <c r="BE248" s="107">
        <f>IF(N248="základní",J248,0)</f>
        <v>0</v>
      </c>
      <c r="BF248" s="107">
        <f>IF(N248="snížená",J248,0)</f>
        <v>0</v>
      </c>
      <c r="BG248" s="107">
        <f>IF(N248="zákl. přenesená",J248,0)</f>
        <v>0</v>
      </c>
      <c r="BH248" s="107">
        <f>IF(N248="sníž. přenesená",J248,0)</f>
        <v>0</v>
      </c>
      <c r="BI248" s="107">
        <f>IF(N248="nulová",J248,0)</f>
        <v>0</v>
      </c>
      <c r="BJ248" s="13" t="s">
        <v>77</v>
      </c>
      <c r="BK248" s="107">
        <f>ROUND(I248*H248,2)</f>
        <v>0</v>
      </c>
      <c r="BL248" s="13" t="s">
        <v>204</v>
      </c>
      <c r="BM248" s="13" t="s">
        <v>686</v>
      </c>
    </row>
    <row r="249" s="1" customFormat="1" ht="16.5" customHeight="1">
      <c r="B249" s="152"/>
      <c r="C249" s="180" t="s">
        <v>687</v>
      </c>
      <c r="D249" s="180" t="s">
        <v>138</v>
      </c>
      <c r="E249" s="181" t="s">
        <v>688</v>
      </c>
      <c r="F249" s="182" t="s">
        <v>689</v>
      </c>
      <c r="G249" s="183" t="s">
        <v>353</v>
      </c>
      <c r="H249" s="201"/>
      <c r="I249" s="185"/>
      <c r="J249" s="186">
        <f>ROUND(I249*H249,2)</f>
        <v>0</v>
      </c>
      <c r="K249" s="182" t="s">
        <v>146</v>
      </c>
      <c r="L249" s="33"/>
      <c r="M249" s="187" t="s">
        <v>1</v>
      </c>
      <c r="N249" s="188" t="s">
        <v>40</v>
      </c>
      <c r="O249" s="63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AR249" s="13" t="s">
        <v>204</v>
      </c>
      <c r="AT249" s="13" t="s">
        <v>138</v>
      </c>
      <c r="AU249" s="13" t="s">
        <v>79</v>
      </c>
      <c r="AY249" s="13" t="s">
        <v>136</v>
      </c>
      <c r="BE249" s="107">
        <f>IF(N249="základní",J249,0)</f>
        <v>0</v>
      </c>
      <c r="BF249" s="107">
        <f>IF(N249="snížená",J249,0)</f>
        <v>0</v>
      </c>
      <c r="BG249" s="107">
        <f>IF(N249="zákl. přenesená",J249,0)</f>
        <v>0</v>
      </c>
      <c r="BH249" s="107">
        <f>IF(N249="sníž. přenesená",J249,0)</f>
        <v>0</v>
      </c>
      <c r="BI249" s="107">
        <f>IF(N249="nulová",J249,0)</f>
        <v>0</v>
      </c>
      <c r="BJ249" s="13" t="s">
        <v>77</v>
      </c>
      <c r="BK249" s="107">
        <f>ROUND(I249*H249,2)</f>
        <v>0</v>
      </c>
      <c r="BL249" s="13" t="s">
        <v>204</v>
      </c>
      <c r="BM249" s="13" t="s">
        <v>690</v>
      </c>
    </row>
    <row r="250" s="10" customFormat="1" ht="22.8" customHeight="1">
      <c r="B250" s="167"/>
      <c r="D250" s="168" t="s">
        <v>68</v>
      </c>
      <c r="E250" s="178" t="s">
        <v>691</v>
      </c>
      <c r="F250" s="178" t="s">
        <v>692</v>
      </c>
      <c r="I250" s="170"/>
      <c r="J250" s="179">
        <f>BK250</f>
        <v>0</v>
      </c>
      <c r="L250" s="167"/>
      <c r="M250" s="172"/>
      <c r="N250" s="173"/>
      <c r="O250" s="173"/>
      <c r="P250" s="174">
        <f>SUM(P251:P252)</f>
        <v>0</v>
      </c>
      <c r="Q250" s="173"/>
      <c r="R250" s="174">
        <f>SUM(R251:R252)</f>
        <v>0.0030599999999999998</v>
      </c>
      <c r="S250" s="173"/>
      <c r="T250" s="175">
        <f>SUM(T251:T252)</f>
        <v>0</v>
      </c>
      <c r="AR250" s="168" t="s">
        <v>79</v>
      </c>
      <c r="AT250" s="176" t="s">
        <v>68</v>
      </c>
      <c r="AU250" s="176" t="s">
        <v>77</v>
      </c>
      <c r="AY250" s="168" t="s">
        <v>136</v>
      </c>
      <c r="BK250" s="177">
        <f>SUM(BK251:BK252)</f>
        <v>0</v>
      </c>
    </row>
    <row r="251" s="1" customFormat="1" ht="16.5" customHeight="1">
      <c r="B251" s="152"/>
      <c r="C251" s="180" t="s">
        <v>693</v>
      </c>
      <c r="D251" s="180" t="s">
        <v>138</v>
      </c>
      <c r="E251" s="181" t="s">
        <v>694</v>
      </c>
      <c r="F251" s="182" t="s">
        <v>695</v>
      </c>
      <c r="G251" s="183" t="s">
        <v>202</v>
      </c>
      <c r="H251" s="184">
        <v>3</v>
      </c>
      <c r="I251" s="185"/>
      <c r="J251" s="186">
        <f>ROUND(I251*H251,2)</f>
        <v>0</v>
      </c>
      <c r="K251" s="182" t="s">
        <v>1</v>
      </c>
      <c r="L251" s="33"/>
      <c r="M251" s="187" t="s">
        <v>1</v>
      </c>
      <c r="N251" s="188" t="s">
        <v>40</v>
      </c>
      <c r="O251" s="63"/>
      <c r="P251" s="189">
        <f>O251*H251</f>
        <v>0</v>
      </c>
      <c r="Q251" s="189">
        <v>0.00052999999999999998</v>
      </c>
      <c r="R251" s="189">
        <f>Q251*H251</f>
        <v>0.0015899999999999998</v>
      </c>
      <c r="S251" s="189">
        <v>0</v>
      </c>
      <c r="T251" s="190">
        <f>S251*H251</f>
        <v>0</v>
      </c>
      <c r="AR251" s="13" t="s">
        <v>204</v>
      </c>
      <c r="AT251" s="13" t="s">
        <v>138</v>
      </c>
      <c r="AU251" s="13" t="s">
        <v>79</v>
      </c>
      <c r="AY251" s="13" t="s">
        <v>136</v>
      </c>
      <c r="BE251" s="107">
        <f>IF(N251="základní",J251,0)</f>
        <v>0</v>
      </c>
      <c r="BF251" s="107">
        <f>IF(N251="snížená",J251,0)</f>
        <v>0</v>
      </c>
      <c r="BG251" s="107">
        <f>IF(N251="zákl. přenesená",J251,0)</f>
        <v>0</v>
      </c>
      <c r="BH251" s="107">
        <f>IF(N251="sníž. přenesená",J251,0)</f>
        <v>0</v>
      </c>
      <c r="BI251" s="107">
        <f>IF(N251="nulová",J251,0)</f>
        <v>0</v>
      </c>
      <c r="BJ251" s="13" t="s">
        <v>77</v>
      </c>
      <c r="BK251" s="107">
        <f>ROUND(I251*H251,2)</f>
        <v>0</v>
      </c>
      <c r="BL251" s="13" t="s">
        <v>204</v>
      </c>
      <c r="BM251" s="13" t="s">
        <v>696</v>
      </c>
    </row>
    <row r="252" s="1" customFormat="1" ht="16.5" customHeight="1">
      <c r="B252" s="152"/>
      <c r="C252" s="180" t="s">
        <v>697</v>
      </c>
      <c r="D252" s="180" t="s">
        <v>138</v>
      </c>
      <c r="E252" s="181" t="s">
        <v>698</v>
      </c>
      <c r="F252" s="182" t="s">
        <v>699</v>
      </c>
      <c r="G252" s="183" t="s">
        <v>202</v>
      </c>
      <c r="H252" s="184">
        <v>1</v>
      </c>
      <c r="I252" s="185"/>
      <c r="J252" s="186">
        <f>ROUND(I252*H252,2)</f>
        <v>0</v>
      </c>
      <c r="K252" s="182" t="s">
        <v>1</v>
      </c>
      <c r="L252" s="33"/>
      <c r="M252" s="202" t="s">
        <v>1</v>
      </c>
      <c r="N252" s="203" t="s">
        <v>40</v>
      </c>
      <c r="O252" s="204"/>
      <c r="P252" s="205">
        <f>O252*H252</f>
        <v>0</v>
      </c>
      <c r="Q252" s="205">
        <v>0.00147</v>
      </c>
      <c r="R252" s="205">
        <f>Q252*H252</f>
        <v>0.00147</v>
      </c>
      <c r="S252" s="205">
        <v>0</v>
      </c>
      <c r="T252" s="206">
        <f>S252*H252</f>
        <v>0</v>
      </c>
      <c r="AR252" s="13" t="s">
        <v>204</v>
      </c>
      <c r="AT252" s="13" t="s">
        <v>138</v>
      </c>
      <c r="AU252" s="13" t="s">
        <v>79</v>
      </c>
      <c r="AY252" s="13" t="s">
        <v>136</v>
      </c>
      <c r="BE252" s="107">
        <f>IF(N252="základní",J252,0)</f>
        <v>0</v>
      </c>
      <c r="BF252" s="107">
        <f>IF(N252="snížená",J252,0)</f>
        <v>0</v>
      </c>
      <c r="BG252" s="107">
        <f>IF(N252="zákl. přenesená",J252,0)</f>
        <v>0</v>
      </c>
      <c r="BH252" s="107">
        <f>IF(N252="sníž. přenesená",J252,0)</f>
        <v>0</v>
      </c>
      <c r="BI252" s="107">
        <f>IF(N252="nulová",J252,0)</f>
        <v>0</v>
      </c>
      <c r="BJ252" s="13" t="s">
        <v>77</v>
      </c>
      <c r="BK252" s="107">
        <f>ROUND(I252*H252,2)</f>
        <v>0</v>
      </c>
      <c r="BL252" s="13" t="s">
        <v>204</v>
      </c>
      <c r="BM252" s="13" t="s">
        <v>700</v>
      </c>
    </row>
    <row r="253" s="1" customFormat="1" ht="6.96" customHeight="1">
      <c r="B253" s="48"/>
      <c r="C253" s="49"/>
      <c r="D253" s="49"/>
      <c r="E253" s="49"/>
      <c r="F253" s="49"/>
      <c r="G253" s="49"/>
      <c r="H253" s="49"/>
      <c r="I253" s="134"/>
      <c r="J253" s="49"/>
      <c r="K253" s="49"/>
      <c r="L253" s="33"/>
    </row>
  </sheetData>
  <autoFilter ref="C104:K252"/>
  <mergeCells count="14">
    <mergeCell ref="E7:H7"/>
    <mergeCell ref="E9:H9"/>
    <mergeCell ref="E18:H18"/>
    <mergeCell ref="E27:H27"/>
    <mergeCell ref="E50:H50"/>
    <mergeCell ref="E52:H52"/>
    <mergeCell ref="D79:F79"/>
    <mergeCell ref="D80:F80"/>
    <mergeCell ref="D81:F81"/>
    <mergeCell ref="D82:F82"/>
    <mergeCell ref="D83:F83"/>
    <mergeCell ref="E95:H95"/>
    <mergeCell ref="E97:H9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WIN-FRE01A5D5MP\42072</dc:creator>
  <cp:lastModifiedBy>WIN-FRE01A5D5MP\42072</cp:lastModifiedBy>
  <dcterms:created xsi:type="dcterms:W3CDTF">2020-03-06T17:14:21Z</dcterms:created>
  <dcterms:modified xsi:type="dcterms:W3CDTF">2020-03-06T17:14:25Z</dcterms:modified>
</cp:coreProperties>
</file>